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heets/sheet1.xml" ContentType="application/vnd.openxmlformats-officedocument.spreadsheetml.chart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vmm\Dropbox\Berts Files\Work in DROPBOX\CoSeT\GitHub Version\Sample Data\Larger Dataset - Clustered competition\"/>
    </mc:Choice>
  </mc:AlternateContent>
  <xr:revisionPtr revIDLastSave="0" documentId="13_ncr:1_{F7336668-EB7D-4682-980F-5F81C643E5F2}" xr6:coauthVersionLast="46" xr6:coauthVersionMax="46" xr10:uidLastSave="{00000000-0000-0000-0000-000000000000}"/>
  <bookViews>
    <workbookView xWindow="-120" yWindow="-120" windowWidth="29040" windowHeight="15840" tabRatio="800" firstSheet="1" activeTab="9" xr2:uid="{5B4E8D69-A9C8-4E08-9FC8-5B0CB07A95FF}"/>
  </bookViews>
  <sheets>
    <sheet name="Competition Parameters" sheetId="1" r:id="rId1"/>
    <sheet name="Criteria" sheetId="2" r:id="rId2"/>
    <sheet name="Projects" sheetId="3" r:id="rId3"/>
    <sheet name="Markers" sheetId="4" r:id="rId4"/>
    <sheet name="Keywords" sheetId="5" r:id="rId5"/>
    <sheet name="Project Keywords" sheetId="6" r:id="rId6"/>
    <sheet name="Marker Expertise" sheetId="7" r:id="rId7"/>
    <sheet name="Project X Marker Table" sheetId="8" r:id="rId8"/>
    <sheet name="Expertise Crosswalk" sheetId="9" r:id="rId9"/>
    <sheet name="Assignments Master" sheetId="10" r:id="rId10"/>
    <sheet name="Results" sheetId="11" r:id="rId11"/>
    <sheet name="Analysis" sheetId="12" r:id="rId12"/>
    <sheet name="Analysis Chart" sheetId="21" r:id="rId13"/>
    <sheet name="Expertise by Projects - Instr." sheetId="13" state="hidden" r:id="rId14"/>
    <sheet name="Expertise by Keywords - Instr." sheetId="14" state="hidden" r:id="rId15"/>
    <sheet name="Marker Project - template" sheetId="15" state="hidden" r:id="rId16"/>
    <sheet name="Marker Keyword - template" sheetId="16" state="hidden" r:id="rId17"/>
    <sheet name="Instructions to Markers" sheetId="17" state="hidden" r:id="rId18"/>
    <sheet name="Scores and Comments - template" sheetId="18" state="hidden" r:id="rId19"/>
    <sheet name="Marker Scoresheet - template" sheetId="19" state="hidden" r:id="rId20"/>
    <sheet name="Project Comments - template" sheetId="20" state="hidden" r:id="rId21"/>
  </sheets>
  <definedNames>
    <definedName name="_xlnm._FilterDatabase" localSheetId="8" hidden="1">'Expertise Crosswalk'!$N$1:$N$163</definedName>
    <definedName name="_xlnm._FilterDatabase" localSheetId="16" hidden="1">'Marker Keyword - template'!$C$1:$C$16</definedName>
    <definedName name="_xlnm._FilterDatabase" localSheetId="15" hidden="1">'Marker Project - template'!$F$1:$G$2</definedName>
    <definedName name="_xlnm._FilterDatabase" localSheetId="3" hidden="1">Markers!$B:$B</definedName>
    <definedName name="_xlnm.Extract" localSheetId="3">Markers!#REF!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42" i="12" l="1"/>
  <c r="I142" i="12"/>
  <c r="L142" i="12"/>
  <c r="L106" i="12"/>
  <c r="H106" i="12"/>
  <c r="J106" i="12"/>
  <c r="R106" i="12"/>
  <c r="X106" i="12" s="1"/>
  <c r="K15" i="12"/>
  <c r="I15" i="12"/>
  <c r="J15" i="12"/>
  <c r="J27" i="12"/>
  <c r="H27" i="12"/>
  <c r="I27" i="12"/>
  <c r="L27" i="12"/>
  <c r="M27" i="12"/>
  <c r="R27" i="12"/>
  <c r="T27" i="12" s="1"/>
  <c r="H59" i="12"/>
  <c r="R6" i="12"/>
  <c r="S6" i="12" s="1"/>
  <c r="H62" i="12"/>
  <c r="I62" i="12"/>
  <c r="J62" i="12"/>
  <c r="K62" i="12" s="1"/>
  <c r="M62" i="12"/>
  <c r="R62" i="12"/>
  <c r="R25" i="12"/>
  <c r="H25" i="12"/>
  <c r="I25" i="12"/>
  <c r="J25" i="12"/>
  <c r="L25" i="12"/>
  <c r="M25" i="12"/>
  <c r="M125" i="12"/>
  <c r="I125" i="12"/>
  <c r="L125" i="12"/>
  <c r="L134" i="12"/>
  <c r="H134" i="12"/>
  <c r="J134" i="12"/>
  <c r="R134" i="12"/>
  <c r="X134" i="12" s="1"/>
  <c r="I76" i="12"/>
  <c r="J76" i="12"/>
  <c r="K76" i="12" s="1"/>
  <c r="J4" i="12"/>
  <c r="K4" i="12" s="1"/>
  <c r="H4" i="12"/>
  <c r="I4" i="12"/>
  <c r="L4" i="12"/>
  <c r="M4" i="12"/>
  <c r="R4" i="12"/>
  <c r="T4" i="12"/>
  <c r="U4" i="12"/>
  <c r="H132" i="12"/>
  <c r="R29" i="12"/>
  <c r="S29" i="12" s="1"/>
  <c r="I126" i="12"/>
  <c r="H126" i="12"/>
  <c r="M126" i="12"/>
  <c r="R126" i="12"/>
  <c r="R129" i="12"/>
  <c r="X129" i="12" s="1"/>
  <c r="J129" i="12"/>
  <c r="L129" i="12"/>
  <c r="M129" i="12"/>
  <c r="H69" i="12"/>
  <c r="I69" i="12"/>
  <c r="L69" i="12"/>
  <c r="M69" i="12"/>
  <c r="R69" i="12"/>
  <c r="S69" i="12" s="1"/>
  <c r="I157" i="12"/>
  <c r="H157" i="12"/>
  <c r="J157" i="12"/>
  <c r="L157" i="12"/>
  <c r="M157" i="12"/>
  <c r="R157" i="12"/>
  <c r="S157" i="12" s="1"/>
  <c r="W157" i="12"/>
  <c r="X157" i="12"/>
  <c r="I143" i="12"/>
  <c r="J143" i="12"/>
  <c r="H139" i="12"/>
  <c r="I139" i="12"/>
  <c r="J139" i="12"/>
  <c r="K139" i="12" s="1"/>
  <c r="L139" i="12"/>
  <c r="M139" i="12"/>
  <c r="R139" i="12"/>
  <c r="T139" i="12" s="1"/>
  <c r="H39" i="12"/>
  <c r="R10" i="12"/>
  <c r="H35" i="12"/>
  <c r="M35" i="12"/>
  <c r="R35" i="12"/>
  <c r="H51" i="12"/>
  <c r="J51" i="12"/>
  <c r="L51" i="12"/>
  <c r="M51" i="12"/>
  <c r="R51" i="12"/>
  <c r="S51" i="12" s="1"/>
  <c r="H141" i="12"/>
  <c r="I141" i="12"/>
  <c r="L141" i="12"/>
  <c r="M141" i="12"/>
  <c r="R141" i="12"/>
  <c r="S141" i="12" s="1"/>
  <c r="I124" i="12"/>
  <c r="H124" i="12"/>
  <c r="J124" i="12"/>
  <c r="K124" i="12" s="1"/>
  <c r="L124" i="12"/>
  <c r="M124" i="12"/>
  <c r="R124" i="12"/>
  <c r="U124" i="12" s="1"/>
  <c r="S124" i="12"/>
  <c r="T124" i="12"/>
  <c r="K103" i="12"/>
  <c r="I103" i="12"/>
  <c r="J103" i="12"/>
  <c r="L101" i="12"/>
  <c r="H101" i="12"/>
  <c r="I101" i="12"/>
  <c r="K101" i="12" s="1"/>
  <c r="J101" i="12"/>
  <c r="M101" i="12"/>
  <c r="R101" i="12"/>
  <c r="T101" i="12" s="1"/>
  <c r="H160" i="12"/>
  <c r="R14" i="12"/>
  <c r="S14" i="12" s="1"/>
  <c r="H16" i="12"/>
  <c r="M16" i="12"/>
  <c r="R16" i="12"/>
  <c r="H158" i="12"/>
  <c r="J158" i="12"/>
  <c r="L158" i="12"/>
  <c r="M158" i="12"/>
  <c r="R158" i="12"/>
  <c r="S158" i="12" s="1"/>
  <c r="X158" i="12"/>
  <c r="H152" i="12"/>
  <c r="I152" i="12"/>
  <c r="J152" i="12"/>
  <c r="K152" i="12" s="1"/>
  <c r="L152" i="12"/>
  <c r="M152" i="12"/>
  <c r="R152" i="12"/>
  <c r="S152" i="12" s="1"/>
  <c r="U152" i="12"/>
  <c r="R66" i="12"/>
  <c r="H66" i="12"/>
  <c r="J66" i="12"/>
  <c r="L66" i="12"/>
  <c r="M66" i="12"/>
  <c r="I98" i="12"/>
  <c r="J98" i="12"/>
  <c r="K98" i="12" s="1"/>
  <c r="L104" i="12"/>
  <c r="H104" i="12"/>
  <c r="I104" i="12"/>
  <c r="J104" i="12"/>
  <c r="K104" i="12" s="1"/>
  <c r="M104" i="12"/>
  <c r="R104" i="12"/>
  <c r="T104" i="12" s="1"/>
  <c r="U104" i="12"/>
  <c r="H12" i="12"/>
  <c r="R75" i="12"/>
  <c r="H92" i="12"/>
  <c r="M92" i="12"/>
  <c r="R92" i="12"/>
  <c r="H145" i="12"/>
  <c r="J145" i="12"/>
  <c r="L145" i="12"/>
  <c r="M145" i="12"/>
  <c r="R145" i="12"/>
  <c r="S145" i="12" s="1"/>
  <c r="H148" i="12"/>
  <c r="I148" i="12"/>
  <c r="L148" i="12"/>
  <c r="M148" i="12"/>
  <c r="R148" i="12"/>
  <c r="S148" i="12" s="1"/>
  <c r="W148" i="12"/>
  <c r="X148" i="12"/>
  <c r="I123" i="12"/>
  <c r="H123" i="12"/>
  <c r="J123" i="12"/>
  <c r="K123" i="12" s="1"/>
  <c r="L123" i="12"/>
  <c r="M123" i="12"/>
  <c r="R123" i="12"/>
  <c r="S123" i="12" s="1"/>
  <c r="W123" i="12"/>
  <c r="K37" i="12"/>
  <c r="I37" i="12"/>
  <c r="J37" i="12"/>
  <c r="J36" i="12"/>
  <c r="H36" i="12"/>
  <c r="I36" i="12"/>
  <c r="R36" i="12"/>
  <c r="T36" i="12" s="1"/>
  <c r="H26" i="12"/>
  <c r="R8" i="12"/>
  <c r="S8" i="12" s="1"/>
  <c r="H85" i="12"/>
  <c r="L85" i="12"/>
  <c r="M85" i="12"/>
  <c r="R85" i="12"/>
  <c r="H56" i="12"/>
  <c r="J56" i="12"/>
  <c r="L56" i="12"/>
  <c r="M56" i="12"/>
  <c r="R56" i="12"/>
  <c r="S56" i="12" s="1"/>
  <c r="W56" i="12"/>
  <c r="X56" i="12"/>
  <c r="H147" i="12"/>
  <c r="I147" i="12"/>
  <c r="J147" i="12"/>
  <c r="K147" i="12" s="1"/>
  <c r="L147" i="12"/>
  <c r="M147" i="12"/>
  <c r="R147" i="12"/>
  <c r="S147" i="12" s="1"/>
  <c r="U147" i="12"/>
  <c r="H72" i="12"/>
  <c r="I72" i="12"/>
  <c r="K72" i="12" s="1"/>
  <c r="J72" i="12"/>
  <c r="L72" i="12"/>
  <c r="M72" i="12"/>
  <c r="R72" i="12"/>
  <c r="S72" i="12" s="1"/>
  <c r="T72" i="12"/>
  <c r="U72" i="12"/>
  <c r="V72" i="12" s="1"/>
  <c r="W72" i="12"/>
  <c r="X72" i="12"/>
  <c r="I109" i="12"/>
  <c r="H140" i="12"/>
  <c r="I140" i="12"/>
  <c r="J140" i="12"/>
  <c r="K140" i="12" s="1"/>
  <c r="R140" i="12"/>
  <c r="T140" i="12" s="1"/>
  <c r="U140" i="12"/>
  <c r="H151" i="12"/>
  <c r="M151" i="12"/>
  <c r="H153" i="12"/>
  <c r="R153" i="12"/>
  <c r="S153" i="12" s="1"/>
  <c r="R48" i="12"/>
  <c r="M48" i="12"/>
  <c r="H23" i="12"/>
  <c r="J23" i="12"/>
  <c r="L23" i="12"/>
  <c r="M23" i="12"/>
  <c r="R23" i="12"/>
  <c r="H41" i="12"/>
  <c r="I41" i="12"/>
  <c r="J41" i="12"/>
  <c r="K41" i="12" s="1"/>
  <c r="L41" i="12"/>
  <c r="M41" i="12"/>
  <c r="R41" i="12"/>
  <c r="S41" i="12" s="1"/>
  <c r="U41" i="12"/>
  <c r="R20" i="12"/>
  <c r="S20" i="12" s="1"/>
  <c r="H20" i="12"/>
  <c r="I20" i="12"/>
  <c r="J20" i="12"/>
  <c r="K20" i="12" s="1"/>
  <c r="L20" i="12"/>
  <c r="M20" i="12"/>
  <c r="T20" i="12"/>
  <c r="U20" i="12"/>
  <c r="W20" i="12"/>
  <c r="R40" i="12"/>
  <c r="H40" i="12"/>
  <c r="J40" i="12"/>
  <c r="M40" i="12"/>
  <c r="M100" i="12"/>
  <c r="I100" i="12"/>
  <c r="L100" i="12"/>
  <c r="L33" i="12"/>
  <c r="H33" i="12"/>
  <c r="I33" i="12"/>
  <c r="J33" i="12"/>
  <c r="K33" i="12"/>
  <c r="M33" i="12"/>
  <c r="R33" i="12"/>
  <c r="X33" i="12" s="1"/>
  <c r="J121" i="12"/>
  <c r="J122" i="12"/>
  <c r="I122" i="12"/>
  <c r="K122" i="12"/>
  <c r="L122" i="12"/>
  <c r="R122" i="12"/>
  <c r="U122" i="12"/>
  <c r="I74" i="12"/>
  <c r="H74" i="12"/>
  <c r="J74" i="12"/>
  <c r="K74" i="12"/>
  <c r="M74" i="12"/>
  <c r="R74" i="12"/>
  <c r="U74" i="12" s="1"/>
  <c r="J19" i="12"/>
  <c r="K19" i="12" s="1"/>
  <c r="H19" i="12"/>
  <c r="I19" i="12"/>
  <c r="L19" i="12"/>
  <c r="M19" i="12"/>
  <c r="R19" i="12"/>
  <c r="R52" i="12"/>
  <c r="H52" i="12"/>
  <c r="J52" i="12"/>
  <c r="M52" i="12"/>
  <c r="M149" i="12"/>
  <c r="I149" i="12"/>
  <c r="L149" i="12"/>
  <c r="H49" i="12"/>
  <c r="I49" i="12"/>
  <c r="J49" i="12"/>
  <c r="K49" i="12" s="1"/>
  <c r="L49" i="12"/>
  <c r="M49" i="12"/>
  <c r="R49" i="12"/>
  <c r="X49" i="12" s="1"/>
  <c r="W49" i="12"/>
  <c r="J42" i="12"/>
  <c r="J113" i="12"/>
  <c r="K113" i="12" s="1"/>
  <c r="I113" i="12"/>
  <c r="L113" i="12"/>
  <c r="R113" i="12"/>
  <c r="U113" i="12"/>
  <c r="I28" i="12"/>
  <c r="H28" i="12"/>
  <c r="J28" i="12"/>
  <c r="K28" i="12" s="1"/>
  <c r="M28" i="12"/>
  <c r="R28" i="12"/>
  <c r="U28" i="12" s="1"/>
  <c r="H116" i="12"/>
  <c r="I116" i="12"/>
  <c r="J116" i="12"/>
  <c r="K116" i="12"/>
  <c r="L116" i="12"/>
  <c r="M116" i="12"/>
  <c r="R116" i="12"/>
  <c r="R99" i="12"/>
  <c r="H99" i="12"/>
  <c r="J99" i="12"/>
  <c r="M99" i="12"/>
  <c r="M133" i="12"/>
  <c r="I133" i="12"/>
  <c r="L133" i="12"/>
  <c r="L63" i="12"/>
  <c r="H63" i="12"/>
  <c r="I63" i="12"/>
  <c r="J63" i="12"/>
  <c r="K63" i="12"/>
  <c r="M63" i="12"/>
  <c r="R63" i="12"/>
  <c r="X63" i="12" s="1"/>
  <c r="W63" i="12"/>
  <c r="J119" i="12"/>
  <c r="J68" i="12"/>
  <c r="H68" i="12"/>
  <c r="I68" i="12"/>
  <c r="L68" i="12"/>
  <c r="R68" i="12"/>
  <c r="U68" i="12" s="1"/>
  <c r="I47" i="12"/>
  <c r="H47" i="12"/>
  <c r="J47" i="12"/>
  <c r="K47" i="12" s="1"/>
  <c r="M47" i="12"/>
  <c r="R47" i="12"/>
  <c r="U47" i="12" s="1"/>
  <c r="T47" i="12"/>
  <c r="V47" i="12" s="1"/>
  <c r="W47" i="12"/>
  <c r="J71" i="12"/>
  <c r="K71" i="12" s="1"/>
  <c r="H71" i="12"/>
  <c r="I71" i="12"/>
  <c r="L71" i="12"/>
  <c r="M71" i="12"/>
  <c r="R71" i="12"/>
  <c r="W71" i="12"/>
  <c r="R90" i="12"/>
  <c r="H90" i="12"/>
  <c r="J90" i="12"/>
  <c r="M90" i="12"/>
  <c r="M57" i="12"/>
  <c r="I57" i="12"/>
  <c r="L57" i="12"/>
  <c r="L154" i="12"/>
  <c r="H154" i="12"/>
  <c r="I154" i="12"/>
  <c r="J154" i="12"/>
  <c r="K154" i="12" s="1"/>
  <c r="M154" i="12"/>
  <c r="R154" i="12"/>
  <c r="X154" i="12" s="1"/>
  <c r="T154" i="12"/>
  <c r="W154" i="12"/>
  <c r="J46" i="12"/>
  <c r="J80" i="12"/>
  <c r="I80" i="12"/>
  <c r="L80" i="12"/>
  <c r="R80" i="12"/>
  <c r="U80" i="12" s="1"/>
  <c r="I88" i="12"/>
  <c r="H88" i="12"/>
  <c r="M88" i="12"/>
  <c r="R88" i="12"/>
  <c r="U88" i="12" s="1"/>
  <c r="J78" i="12"/>
  <c r="H78" i="12"/>
  <c r="I78" i="12"/>
  <c r="L78" i="12"/>
  <c r="M78" i="12"/>
  <c r="R78" i="12"/>
  <c r="W78" i="12" s="1"/>
  <c r="U78" i="12"/>
  <c r="R156" i="12"/>
  <c r="W156" i="12" s="1"/>
  <c r="H156" i="12"/>
  <c r="J156" i="12"/>
  <c r="L156" i="12"/>
  <c r="M156" i="12"/>
  <c r="R135" i="12"/>
  <c r="S135" i="12" s="1"/>
  <c r="I135" i="12"/>
  <c r="J135" i="12"/>
  <c r="K135" i="12" s="1"/>
  <c r="L135" i="12"/>
  <c r="H45" i="12"/>
  <c r="I45" i="12"/>
  <c r="J45" i="12"/>
  <c r="K45" i="12" s="1"/>
  <c r="L45" i="12"/>
  <c r="M45" i="12"/>
  <c r="R45" i="12"/>
  <c r="H44" i="12"/>
  <c r="I44" i="12"/>
  <c r="J44" i="12"/>
  <c r="L44" i="12"/>
  <c r="M44" i="12"/>
  <c r="H97" i="12"/>
  <c r="J97" i="12"/>
  <c r="R97" i="12"/>
  <c r="S97" i="12"/>
  <c r="R13" i="12"/>
  <c r="I13" i="12"/>
  <c r="J112" i="12"/>
  <c r="K112" i="12" s="1"/>
  <c r="H112" i="12"/>
  <c r="I112" i="12"/>
  <c r="L112" i="12"/>
  <c r="M112" i="12"/>
  <c r="R112" i="12"/>
  <c r="X112" i="12" s="1"/>
  <c r="L77" i="12"/>
  <c r="H77" i="12"/>
  <c r="J77" i="12"/>
  <c r="M77" i="12"/>
  <c r="L84" i="12"/>
  <c r="L82" i="12"/>
  <c r="H82" i="12"/>
  <c r="I82" i="12"/>
  <c r="J82" i="12"/>
  <c r="K82" i="12" s="1"/>
  <c r="M82" i="12"/>
  <c r="R82" i="12"/>
  <c r="W82" i="12" s="1"/>
  <c r="J130" i="12"/>
  <c r="L130" i="12"/>
  <c r="H53" i="12"/>
  <c r="I53" i="12"/>
  <c r="R53" i="12"/>
  <c r="S53" i="12" s="1"/>
  <c r="R81" i="12"/>
  <c r="S81" i="12" s="1"/>
  <c r="L11" i="12"/>
  <c r="H11" i="12"/>
  <c r="I11" i="12"/>
  <c r="J11" i="12"/>
  <c r="M11" i="12"/>
  <c r="R11" i="12"/>
  <c r="R87" i="12"/>
  <c r="X87" i="12" s="1"/>
  <c r="H87" i="12"/>
  <c r="I87" i="12"/>
  <c r="L87" i="12"/>
  <c r="M87" i="12"/>
  <c r="M105" i="12"/>
  <c r="H105" i="12"/>
  <c r="L105" i="12"/>
  <c r="J118" i="12"/>
  <c r="I61" i="12"/>
  <c r="J61" i="12"/>
  <c r="M61" i="12"/>
  <c r="R61" i="12"/>
  <c r="U61" i="12" s="1"/>
  <c r="J73" i="12"/>
  <c r="H73" i="12"/>
  <c r="I73" i="12"/>
  <c r="K73" i="12"/>
  <c r="L73" i="12"/>
  <c r="M73" i="12"/>
  <c r="R73" i="12"/>
  <c r="T73" i="12" s="1"/>
  <c r="X73" i="12"/>
  <c r="H111" i="12"/>
  <c r="L111" i="12"/>
  <c r="R120" i="12"/>
  <c r="S120" i="12" s="1"/>
  <c r="H7" i="12"/>
  <c r="I7" i="12"/>
  <c r="K7" i="12" s="1"/>
  <c r="J7" i="12"/>
  <c r="L7" i="12"/>
  <c r="M7" i="12"/>
  <c r="R7" i="12"/>
  <c r="R117" i="12"/>
  <c r="H117" i="12"/>
  <c r="I117" i="12"/>
  <c r="L117" i="12"/>
  <c r="M117" i="12"/>
  <c r="U117" i="12"/>
  <c r="X117" i="12"/>
  <c r="M146" i="12"/>
  <c r="H146" i="12"/>
  <c r="L146" i="12"/>
  <c r="J43" i="12"/>
  <c r="I70" i="12"/>
  <c r="K70" i="12" s="1"/>
  <c r="J70" i="12"/>
  <c r="M70" i="12"/>
  <c r="R70" i="12"/>
  <c r="J131" i="12"/>
  <c r="K131" i="12" s="1"/>
  <c r="H131" i="12"/>
  <c r="I131" i="12"/>
  <c r="L131" i="12"/>
  <c r="M131" i="12"/>
  <c r="R131" i="12"/>
  <c r="W131" i="12" s="1"/>
  <c r="T131" i="12"/>
  <c r="U131" i="12"/>
  <c r="L34" i="12"/>
  <c r="H34" i="12"/>
  <c r="J91" i="12"/>
  <c r="R91" i="12"/>
  <c r="S91" i="12" s="1"/>
  <c r="H108" i="12"/>
  <c r="I108" i="12"/>
  <c r="K108" i="12" s="1"/>
  <c r="J108" i="12"/>
  <c r="L108" i="12"/>
  <c r="M108" i="12"/>
  <c r="R108" i="12"/>
  <c r="U108" i="12"/>
  <c r="R32" i="12"/>
  <c r="H32" i="12"/>
  <c r="I32" i="12"/>
  <c r="L32" i="12"/>
  <c r="M32" i="12"/>
  <c r="R137" i="12"/>
  <c r="J137" i="12"/>
  <c r="I110" i="12"/>
  <c r="J110" i="12"/>
  <c r="K110" i="12" s="1"/>
  <c r="M110" i="12"/>
  <c r="R110" i="12"/>
  <c r="U110" i="12" s="1"/>
  <c r="J115" i="12"/>
  <c r="K115" i="12" s="1"/>
  <c r="H115" i="12"/>
  <c r="I115" i="12"/>
  <c r="L115" i="12"/>
  <c r="M115" i="12"/>
  <c r="R115" i="12"/>
  <c r="T115" i="12" s="1"/>
  <c r="H128" i="12"/>
  <c r="L128" i="12"/>
  <c r="L30" i="12"/>
  <c r="H30" i="12"/>
  <c r="I30" i="12"/>
  <c r="J30" i="12"/>
  <c r="K30" i="12"/>
  <c r="M30" i="12"/>
  <c r="R30" i="12"/>
  <c r="R136" i="12"/>
  <c r="T136" i="12" s="1"/>
  <c r="H136" i="12"/>
  <c r="I136" i="12"/>
  <c r="L136" i="12"/>
  <c r="M136" i="12"/>
  <c r="H54" i="12"/>
  <c r="J150" i="12"/>
  <c r="I64" i="12"/>
  <c r="J64" i="12"/>
  <c r="K64" i="12" s="1"/>
  <c r="L64" i="12"/>
  <c r="M64" i="12"/>
  <c r="R64" i="12"/>
  <c r="U64" i="12"/>
  <c r="J22" i="12"/>
  <c r="H22" i="12"/>
  <c r="I22" i="12"/>
  <c r="L22" i="12"/>
  <c r="M22" i="12"/>
  <c r="R22" i="12"/>
  <c r="U22" i="12" s="1"/>
  <c r="H102" i="12"/>
  <c r="J102" i="12"/>
  <c r="L102" i="12"/>
  <c r="M102" i="12"/>
  <c r="I93" i="12"/>
  <c r="L114" i="12"/>
  <c r="H114" i="12"/>
  <c r="I114" i="12"/>
  <c r="J114" i="12"/>
  <c r="K114" i="12"/>
  <c r="M114" i="12"/>
  <c r="R114" i="12"/>
  <c r="T114" i="12" s="1"/>
  <c r="H65" i="12"/>
  <c r="L65" i="12"/>
  <c r="H58" i="12"/>
  <c r="I58" i="12"/>
  <c r="L58" i="12"/>
  <c r="R58" i="12"/>
  <c r="S58" i="12" s="1"/>
  <c r="W58" i="12"/>
  <c r="H50" i="12"/>
  <c r="M107" i="12"/>
  <c r="I107" i="12"/>
  <c r="J107" i="12"/>
  <c r="L107" i="12"/>
  <c r="J95" i="12"/>
  <c r="H95" i="12"/>
  <c r="I95" i="12"/>
  <c r="L95" i="12"/>
  <c r="M95" i="12"/>
  <c r="R95" i="12"/>
  <c r="W95" i="12" s="1"/>
  <c r="H60" i="12"/>
  <c r="I60" i="12"/>
  <c r="J60" i="12"/>
  <c r="K60" i="12" s="1"/>
  <c r="L60" i="12"/>
  <c r="M60" i="12"/>
  <c r="R60" i="12"/>
  <c r="S60" i="12" s="1"/>
  <c r="U60" i="12"/>
  <c r="W60" i="12"/>
  <c r="X60" i="12"/>
  <c r="H96" i="12"/>
  <c r="H79" i="12"/>
  <c r="R79" i="12"/>
  <c r="S79" i="12" s="1"/>
  <c r="H24" i="12"/>
  <c r="I24" i="12"/>
  <c r="J24" i="12"/>
  <c r="K24" i="12" s="1"/>
  <c r="M24" i="12"/>
  <c r="R24" i="12"/>
  <c r="S24" i="12" s="1"/>
  <c r="R144" i="12"/>
  <c r="H144" i="12"/>
  <c r="I144" i="12"/>
  <c r="L144" i="12"/>
  <c r="M144" i="12"/>
  <c r="M38" i="12"/>
  <c r="H38" i="12"/>
  <c r="L38" i="12"/>
  <c r="L31" i="12"/>
  <c r="J31" i="12"/>
  <c r="I21" i="12"/>
  <c r="J21" i="12"/>
  <c r="L21" i="12"/>
  <c r="M21" i="12"/>
  <c r="R21" i="12"/>
  <c r="W21" i="12" s="1"/>
  <c r="U21" i="12"/>
  <c r="J127" i="12"/>
  <c r="K127" i="12" s="1"/>
  <c r="H127" i="12"/>
  <c r="I127" i="12"/>
  <c r="L127" i="12"/>
  <c r="M127" i="12"/>
  <c r="R127" i="12"/>
  <c r="T127" i="12" s="1"/>
  <c r="U127" i="12"/>
  <c r="H155" i="12"/>
  <c r="H18" i="12"/>
  <c r="R18" i="12"/>
  <c r="S18" i="12" s="1"/>
  <c r="H83" i="12"/>
  <c r="I83" i="12"/>
  <c r="J83" i="12"/>
  <c r="K83" i="12" s="1"/>
  <c r="L83" i="12"/>
  <c r="M83" i="12"/>
  <c r="R83" i="12"/>
  <c r="S83" i="12" s="1"/>
  <c r="R55" i="12"/>
  <c r="H55" i="12"/>
  <c r="I55" i="12"/>
  <c r="L55" i="12"/>
  <c r="M55" i="12"/>
  <c r="M159" i="12"/>
  <c r="H159" i="12"/>
  <c r="L159" i="12"/>
  <c r="V124" i="12" l="1"/>
  <c r="T60" i="12"/>
  <c r="U95" i="12"/>
  <c r="T22" i="12"/>
  <c r="U73" i="12"/>
  <c r="U101" i="12"/>
  <c r="K21" i="12"/>
  <c r="K78" i="12"/>
  <c r="X80" i="12"/>
  <c r="K68" i="12"/>
  <c r="W28" i="12"/>
  <c r="X153" i="12"/>
  <c r="V60" i="12"/>
  <c r="K11" i="12"/>
  <c r="W88" i="12"/>
  <c r="W33" i="12"/>
  <c r="W41" i="12"/>
  <c r="X127" i="12"/>
  <c r="X131" i="12"/>
  <c r="T88" i="12"/>
  <c r="U36" i="12"/>
  <c r="X124" i="12"/>
  <c r="K157" i="12"/>
  <c r="W127" i="12"/>
  <c r="K95" i="12"/>
  <c r="X58" i="12"/>
  <c r="K22" i="12"/>
  <c r="K61" i="12"/>
  <c r="S88" i="12"/>
  <c r="W74" i="12"/>
  <c r="X123" i="12"/>
  <c r="X145" i="12"/>
  <c r="W124" i="12"/>
  <c r="K143" i="12"/>
  <c r="W114" i="12"/>
  <c r="W22" i="12"/>
  <c r="U115" i="12"/>
  <c r="V131" i="12"/>
  <c r="V73" i="12"/>
  <c r="U112" i="12"/>
  <c r="U45" i="12"/>
  <c r="T63" i="12"/>
  <c r="T28" i="12"/>
  <c r="V28" i="12" s="1"/>
  <c r="T49" i="12"/>
  <c r="T74" i="12"/>
  <c r="V74" i="12" s="1"/>
  <c r="T33" i="12"/>
  <c r="W147" i="12"/>
  <c r="U148" i="12"/>
  <c r="W66" i="12"/>
  <c r="X152" i="12"/>
  <c r="W141" i="12"/>
  <c r="X51" i="12"/>
  <c r="T134" i="12"/>
  <c r="T112" i="12"/>
  <c r="T45" i="12"/>
  <c r="X41" i="12"/>
  <c r="W152" i="12"/>
  <c r="V101" i="12"/>
  <c r="U141" i="12"/>
  <c r="U27" i="12"/>
  <c r="V27" i="12" s="1"/>
  <c r="V22" i="12"/>
  <c r="V115" i="12"/>
  <c r="V36" i="12"/>
  <c r="T157" i="12"/>
  <c r="X69" i="12"/>
  <c r="V4" i="12"/>
  <c r="W106" i="12"/>
  <c r="X136" i="12"/>
  <c r="U139" i="12"/>
  <c r="V139" i="12" s="1"/>
  <c r="W69" i="12"/>
  <c r="U136" i="12"/>
  <c r="V136" i="12" s="1"/>
  <c r="X115" i="12"/>
  <c r="W45" i="12"/>
  <c r="T123" i="12"/>
  <c r="V104" i="12"/>
  <c r="U69" i="12"/>
  <c r="W134" i="12"/>
  <c r="T106" i="12"/>
  <c r="V127" i="12"/>
  <c r="X22" i="12"/>
  <c r="W115" i="12"/>
  <c r="W112" i="12"/>
  <c r="X147" i="12"/>
  <c r="X141" i="12"/>
  <c r="T13" i="12"/>
  <c r="W13" i="12"/>
  <c r="S13" i="12"/>
  <c r="U13" i="12"/>
  <c r="X13" i="12"/>
  <c r="S55" i="12"/>
  <c r="T55" i="12"/>
  <c r="U55" i="12"/>
  <c r="W55" i="12"/>
  <c r="X55" i="12"/>
  <c r="X137" i="12"/>
  <c r="T137" i="12"/>
  <c r="V137" i="12" s="1"/>
  <c r="U137" i="12"/>
  <c r="W137" i="12"/>
  <c r="S137" i="12"/>
  <c r="S144" i="12"/>
  <c r="T144" i="12"/>
  <c r="U144" i="12"/>
  <c r="X144" i="12"/>
  <c r="W144" i="12"/>
  <c r="J159" i="12"/>
  <c r="X83" i="12"/>
  <c r="M18" i="12"/>
  <c r="R155" i="12"/>
  <c r="S127" i="12"/>
  <c r="T21" i="12"/>
  <c r="V21" i="12" s="1"/>
  <c r="H21" i="12"/>
  <c r="I31" i="12"/>
  <c r="K31" i="12" s="1"/>
  <c r="J38" i="12"/>
  <c r="X24" i="12"/>
  <c r="L24" i="12"/>
  <c r="M79" i="12"/>
  <c r="R96" i="12"/>
  <c r="T95" i="12"/>
  <c r="V95" i="12" s="1"/>
  <c r="R107" i="12"/>
  <c r="J50" i="12"/>
  <c r="U58" i="12"/>
  <c r="M58" i="12"/>
  <c r="J58" i="12"/>
  <c r="K58" i="12" s="1"/>
  <c r="J93" i="12"/>
  <c r="K93" i="12" s="1"/>
  <c r="I102" i="12"/>
  <c r="K102" i="12" s="1"/>
  <c r="R102" i="12"/>
  <c r="R150" i="12"/>
  <c r="S108" i="12"/>
  <c r="T108" i="12"/>
  <c r="V108" i="12" s="1"/>
  <c r="W108" i="12"/>
  <c r="X108" i="12"/>
  <c r="S117" i="12"/>
  <c r="T117" i="12"/>
  <c r="V117" i="12" s="1"/>
  <c r="W117" i="12"/>
  <c r="W120" i="12"/>
  <c r="W61" i="12"/>
  <c r="X61" i="12"/>
  <c r="S61" i="12"/>
  <c r="T61" i="12"/>
  <c r="V61" i="12" s="1"/>
  <c r="W81" i="12"/>
  <c r="X53" i="12"/>
  <c r="U97" i="12"/>
  <c r="X97" i="12"/>
  <c r="T97" i="12"/>
  <c r="W97" i="12"/>
  <c r="L17" i="12"/>
  <c r="U135" i="12"/>
  <c r="H94" i="12"/>
  <c r="I94" i="12"/>
  <c r="M94" i="12"/>
  <c r="R94" i="12"/>
  <c r="J94" i="12"/>
  <c r="K94" i="12" s="1"/>
  <c r="L94" i="12"/>
  <c r="I159" i="12"/>
  <c r="J55" i="12"/>
  <c r="K55" i="12" s="1"/>
  <c r="W83" i="12"/>
  <c r="X18" i="12"/>
  <c r="L18" i="12"/>
  <c r="M155" i="12"/>
  <c r="S21" i="12"/>
  <c r="H31" i="12"/>
  <c r="I38" i="12"/>
  <c r="J144" i="12"/>
  <c r="K144" i="12" s="1"/>
  <c r="W24" i="12"/>
  <c r="X79" i="12"/>
  <c r="L79" i="12"/>
  <c r="M96" i="12"/>
  <c r="S95" i="12"/>
  <c r="T58" i="12"/>
  <c r="M65" i="12"/>
  <c r="S136" i="12"/>
  <c r="W136" i="12"/>
  <c r="H91" i="12"/>
  <c r="I91" i="12"/>
  <c r="K91" i="12" s="1"/>
  <c r="L91" i="12"/>
  <c r="M91" i="12"/>
  <c r="S87" i="12"/>
  <c r="T87" i="12"/>
  <c r="W87" i="12"/>
  <c r="X82" i="12"/>
  <c r="S82" i="12"/>
  <c r="T82" i="12"/>
  <c r="U82" i="12"/>
  <c r="V82" i="12" s="1"/>
  <c r="W18" i="12"/>
  <c r="L155" i="12"/>
  <c r="W79" i="12"/>
  <c r="L96" i="12"/>
  <c r="L50" i="12"/>
  <c r="I50" i="12"/>
  <c r="H93" i="12"/>
  <c r="M93" i="12"/>
  <c r="I128" i="12"/>
  <c r="J128" i="12"/>
  <c r="K128" i="12" s="1"/>
  <c r="M128" i="12"/>
  <c r="R128" i="12"/>
  <c r="S32" i="12"/>
  <c r="W32" i="12"/>
  <c r="T120" i="12"/>
  <c r="U120" i="12"/>
  <c r="X120" i="12"/>
  <c r="T81" i="12"/>
  <c r="U81" i="12"/>
  <c r="V81" i="12" s="1"/>
  <c r="X81" i="12"/>
  <c r="T53" i="12"/>
  <c r="U53" i="12"/>
  <c r="V53" i="12" s="1"/>
  <c r="W53" i="12"/>
  <c r="J17" i="12"/>
  <c r="M17" i="12"/>
  <c r="R17" i="12"/>
  <c r="H17" i="12"/>
  <c r="I17" i="12"/>
  <c r="U83" i="12"/>
  <c r="J18" i="12"/>
  <c r="R31" i="12"/>
  <c r="U24" i="12"/>
  <c r="J79" i="12"/>
  <c r="K79" i="12" s="1"/>
  <c r="J65" i="12"/>
  <c r="K65" i="12" s="1"/>
  <c r="L150" i="12"/>
  <c r="M150" i="12"/>
  <c r="H150" i="12"/>
  <c r="I150" i="12"/>
  <c r="K150" i="12" s="1"/>
  <c r="L54" i="12"/>
  <c r="X32" i="12"/>
  <c r="W91" i="12"/>
  <c r="I34" i="12"/>
  <c r="J34" i="12"/>
  <c r="K34" i="12" s="1"/>
  <c r="M34" i="12"/>
  <c r="R34" i="12"/>
  <c r="H13" i="12"/>
  <c r="J13" i="12"/>
  <c r="K13" i="12" s="1"/>
  <c r="L13" i="12"/>
  <c r="M13" i="12"/>
  <c r="S30" i="12"/>
  <c r="T30" i="12"/>
  <c r="W30" i="12"/>
  <c r="X30" i="12"/>
  <c r="H86" i="12"/>
  <c r="I86" i="12"/>
  <c r="L86" i="12"/>
  <c r="M86" i="12"/>
  <c r="M5" i="12"/>
  <c r="R5" i="12"/>
  <c r="I5" i="12"/>
  <c r="J5" i="12"/>
  <c r="K5" i="12" s="1"/>
  <c r="S156" i="12"/>
  <c r="U156" i="12"/>
  <c r="T156" i="12"/>
  <c r="V156" i="12" s="1"/>
  <c r="X156" i="12"/>
  <c r="R159" i="12"/>
  <c r="T83" i="12"/>
  <c r="U18" i="12"/>
  <c r="I18" i="12"/>
  <c r="J155" i="12"/>
  <c r="X21" i="12"/>
  <c r="M31" i="12"/>
  <c r="R38" i="12"/>
  <c r="T24" i="12"/>
  <c r="U79" i="12"/>
  <c r="I79" i="12"/>
  <c r="J96" i="12"/>
  <c r="X95" i="12"/>
  <c r="I65" i="12"/>
  <c r="U114" i="12"/>
  <c r="V114" i="12" s="1"/>
  <c r="W64" i="12"/>
  <c r="X64" i="12"/>
  <c r="S64" i="12"/>
  <c r="T64" i="12"/>
  <c r="V64" i="12" s="1"/>
  <c r="R86" i="12"/>
  <c r="L137" i="12"/>
  <c r="M137" i="12"/>
  <c r="H137" i="12"/>
  <c r="I137" i="12"/>
  <c r="K137" i="12" s="1"/>
  <c r="L5" i="12"/>
  <c r="U32" i="12"/>
  <c r="L43" i="12"/>
  <c r="M43" i="12"/>
  <c r="R43" i="12"/>
  <c r="H43" i="12"/>
  <c r="I43" i="12"/>
  <c r="K43" i="12" s="1"/>
  <c r="H120" i="12"/>
  <c r="I120" i="12"/>
  <c r="J120" i="12"/>
  <c r="L120" i="12"/>
  <c r="M120" i="12"/>
  <c r="U87" i="12"/>
  <c r="H81" i="12"/>
  <c r="I81" i="12"/>
  <c r="J81" i="12"/>
  <c r="L81" i="12"/>
  <c r="M81" i="12"/>
  <c r="R130" i="12"/>
  <c r="M130" i="12"/>
  <c r="H130" i="12"/>
  <c r="I130" i="12"/>
  <c r="K130" i="12" s="1"/>
  <c r="T18" i="12"/>
  <c r="I155" i="12"/>
  <c r="T79" i="12"/>
  <c r="I96" i="12"/>
  <c r="K107" i="12"/>
  <c r="H107" i="12"/>
  <c r="R50" i="12"/>
  <c r="R93" i="12"/>
  <c r="K86" i="12"/>
  <c r="T32" i="12"/>
  <c r="S7" i="12"/>
  <c r="T7" i="12"/>
  <c r="U7" i="12"/>
  <c r="V7" i="12" s="1"/>
  <c r="W7" i="12"/>
  <c r="X7" i="12"/>
  <c r="I111" i="12"/>
  <c r="J111" i="12"/>
  <c r="K111" i="12" s="1"/>
  <c r="M111" i="12"/>
  <c r="R111" i="12"/>
  <c r="L118" i="12"/>
  <c r="M118" i="12"/>
  <c r="R118" i="12"/>
  <c r="H118" i="12"/>
  <c r="I118" i="12"/>
  <c r="K118" i="12" s="1"/>
  <c r="W70" i="12"/>
  <c r="X70" i="12"/>
  <c r="S70" i="12"/>
  <c r="T70" i="12"/>
  <c r="M50" i="12"/>
  <c r="R65" i="12"/>
  <c r="S114" i="12"/>
  <c r="X114" i="12"/>
  <c r="L93" i="12"/>
  <c r="M54" i="12"/>
  <c r="R54" i="12"/>
  <c r="I54" i="12"/>
  <c r="J54" i="12"/>
  <c r="K54" i="12" s="1"/>
  <c r="U30" i="12"/>
  <c r="V30" i="12" s="1"/>
  <c r="J86" i="12"/>
  <c r="W110" i="12"/>
  <c r="X110" i="12"/>
  <c r="S110" i="12"/>
  <c r="T110" i="12"/>
  <c r="V110" i="12" s="1"/>
  <c r="H5" i="12"/>
  <c r="T91" i="12"/>
  <c r="U91" i="12"/>
  <c r="V91" i="12" s="1"/>
  <c r="X91" i="12"/>
  <c r="U70" i="12"/>
  <c r="V70" i="12" s="1"/>
  <c r="S11" i="12"/>
  <c r="T11" i="12"/>
  <c r="U11" i="12"/>
  <c r="W11" i="12"/>
  <c r="X11" i="12"/>
  <c r="M84" i="12"/>
  <c r="H84" i="12"/>
  <c r="I84" i="12"/>
  <c r="J84" i="12"/>
  <c r="K84" i="12" s="1"/>
  <c r="R84" i="12"/>
  <c r="T135" i="12"/>
  <c r="V135" i="12"/>
  <c r="W135" i="12"/>
  <c r="X135" i="12"/>
  <c r="S22" i="12"/>
  <c r="H64" i="12"/>
  <c r="S115" i="12"/>
  <c r="H110" i="12"/>
  <c r="S131" i="12"/>
  <c r="H70" i="12"/>
  <c r="J146" i="12"/>
  <c r="S73" i="12"/>
  <c r="H61" i="12"/>
  <c r="J105" i="12"/>
  <c r="L53" i="12"/>
  <c r="M97" i="12"/>
  <c r="K44" i="12"/>
  <c r="R44" i="12"/>
  <c r="X45" i="12"/>
  <c r="S45" i="12"/>
  <c r="S78" i="12"/>
  <c r="T78" i="12"/>
  <c r="V78" i="12" s="1"/>
  <c r="X78" i="12"/>
  <c r="W80" i="12"/>
  <c r="S80" i="12"/>
  <c r="T80" i="12"/>
  <c r="V80" i="12" s="1"/>
  <c r="S116" i="12"/>
  <c r="T116" i="12"/>
  <c r="U116" i="12"/>
  <c r="W116" i="12"/>
  <c r="X116" i="12"/>
  <c r="T48" i="12"/>
  <c r="U48" i="12"/>
  <c r="V48" i="12" s="1"/>
  <c r="X48" i="12"/>
  <c r="S48" i="12"/>
  <c r="W48" i="12"/>
  <c r="S85" i="12"/>
  <c r="T85" i="12"/>
  <c r="V85" i="12" s="1"/>
  <c r="U85" i="12"/>
  <c r="X85" i="12"/>
  <c r="W85" i="12"/>
  <c r="J136" i="12"/>
  <c r="K136" i="12" s="1"/>
  <c r="J32" i="12"/>
  <c r="K32" i="12" s="1"/>
  <c r="I146" i="12"/>
  <c r="J117" i="12"/>
  <c r="K117" i="12" s="1"/>
  <c r="I105" i="12"/>
  <c r="J87" i="12"/>
  <c r="K87" i="12" s="1"/>
  <c r="H89" i="12"/>
  <c r="I89" i="12"/>
  <c r="J89" i="12"/>
  <c r="K89" i="12" s="1"/>
  <c r="L89" i="12"/>
  <c r="M89" i="12"/>
  <c r="R89" i="12"/>
  <c r="T8" i="12"/>
  <c r="U8" i="12"/>
  <c r="V8" i="12"/>
  <c r="W8" i="12"/>
  <c r="X8" i="12"/>
  <c r="L46" i="12"/>
  <c r="M46" i="12"/>
  <c r="R46" i="12"/>
  <c r="H46" i="12"/>
  <c r="I46" i="12"/>
  <c r="K46" i="12" s="1"/>
  <c r="S52" i="12"/>
  <c r="T52" i="12"/>
  <c r="U52" i="12"/>
  <c r="W52" i="12"/>
  <c r="X52" i="12"/>
  <c r="S71" i="12"/>
  <c r="T71" i="12"/>
  <c r="U71" i="12"/>
  <c r="V71" i="12" s="1"/>
  <c r="X71" i="12"/>
  <c r="T75" i="12"/>
  <c r="U75" i="12"/>
  <c r="V75" i="12" s="1"/>
  <c r="W75" i="12"/>
  <c r="X75" i="12"/>
  <c r="S75" i="12"/>
  <c r="L110" i="12"/>
  <c r="L70" i="12"/>
  <c r="R146" i="12"/>
  <c r="W73" i="12"/>
  <c r="L61" i="12"/>
  <c r="R105" i="12"/>
  <c r="J53" i="12"/>
  <c r="K53" i="12" s="1"/>
  <c r="M53" i="12"/>
  <c r="R77" i="12"/>
  <c r="I77" i="12"/>
  <c r="K77" i="12" s="1"/>
  <c r="S112" i="12"/>
  <c r="V112" i="12"/>
  <c r="I97" i="12"/>
  <c r="K97" i="12" s="1"/>
  <c r="L97" i="12"/>
  <c r="S99" i="12"/>
  <c r="T99" i="12"/>
  <c r="U99" i="12"/>
  <c r="W99" i="12"/>
  <c r="X99" i="12"/>
  <c r="H67" i="12"/>
  <c r="I67" i="12"/>
  <c r="J67" i="12"/>
  <c r="K67" i="12" s="1"/>
  <c r="L67" i="12"/>
  <c r="M67" i="12"/>
  <c r="R67" i="12"/>
  <c r="T10" i="12"/>
  <c r="U10" i="12"/>
  <c r="W10" i="12"/>
  <c r="X10" i="12"/>
  <c r="S10" i="12"/>
  <c r="S25" i="12"/>
  <c r="T25" i="12"/>
  <c r="U25" i="12"/>
  <c r="V25" i="12" s="1"/>
  <c r="W25" i="12"/>
  <c r="X25" i="12"/>
  <c r="M135" i="12"/>
  <c r="H135" i="12"/>
  <c r="S90" i="12"/>
  <c r="T90" i="12"/>
  <c r="U90" i="12"/>
  <c r="W90" i="12"/>
  <c r="X90" i="12"/>
  <c r="H138" i="12"/>
  <c r="I138" i="12"/>
  <c r="J138" i="12"/>
  <c r="K138" i="12" s="1"/>
  <c r="L138" i="12"/>
  <c r="M138" i="12"/>
  <c r="R138" i="12"/>
  <c r="S19" i="12"/>
  <c r="T19" i="12"/>
  <c r="U19" i="12"/>
  <c r="V19" i="12" s="1"/>
  <c r="W19" i="12"/>
  <c r="X19" i="12"/>
  <c r="S40" i="12"/>
  <c r="T40" i="12"/>
  <c r="U40" i="12"/>
  <c r="W40" i="12"/>
  <c r="X40" i="12"/>
  <c r="H80" i="12"/>
  <c r="L90" i="12"/>
  <c r="S47" i="12"/>
  <c r="T68" i="12"/>
  <c r="V68" i="12" s="1"/>
  <c r="I119" i="12"/>
  <c r="K119" i="12" s="1"/>
  <c r="L99" i="12"/>
  <c r="S28" i="12"/>
  <c r="T113" i="12"/>
  <c r="V113" i="12" s="1"/>
  <c r="H113" i="12"/>
  <c r="I42" i="12"/>
  <c r="K42" i="12" s="1"/>
  <c r="L52" i="12"/>
  <c r="S74" i="12"/>
  <c r="T122" i="12"/>
  <c r="V122" i="12" s="1"/>
  <c r="H122" i="12"/>
  <c r="I121" i="12"/>
  <c r="K121" i="12" s="1"/>
  <c r="L40" i="12"/>
  <c r="S23" i="12"/>
  <c r="T23" i="12"/>
  <c r="U23" i="12"/>
  <c r="V23" i="12" s="1"/>
  <c r="W23" i="12"/>
  <c r="I153" i="12"/>
  <c r="J153" i="12"/>
  <c r="M153" i="12"/>
  <c r="I151" i="12"/>
  <c r="L109" i="12"/>
  <c r="M109" i="12"/>
  <c r="R109" i="12"/>
  <c r="H109" i="12"/>
  <c r="I26" i="12"/>
  <c r="J26" i="12"/>
  <c r="L26" i="12"/>
  <c r="M26" i="12"/>
  <c r="R26" i="12"/>
  <c r="X66" i="12"/>
  <c r="S66" i="12"/>
  <c r="T66" i="12"/>
  <c r="U66" i="12"/>
  <c r="S129" i="12"/>
  <c r="T129" i="12"/>
  <c r="U129" i="12"/>
  <c r="V129" i="12" s="1"/>
  <c r="W129" i="12"/>
  <c r="U154" i="12"/>
  <c r="V154" i="12" s="1"/>
  <c r="J57" i="12"/>
  <c r="K57" i="12" s="1"/>
  <c r="S68" i="12"/>
  <c r="H119" i="12"/>
  <c r="U63" i="12"/>
  <c r="V63" i="12" s="1"/>
  <c r="J133" i="12"/>
  <c r="K133" i="12" s="1"/>
  <c r="S113" i="12"/>
  <c r="H42" i="12"/>
  <c r="U49" i="12"/>
  <c r="V49" i="12" s="1"/>
  <c r="J149" i="12"/>
  <c r="K149" i="12" s="1"/>
  <c r="S122" i="12"/>
  <c r="H121" i="12"/>
  <c r="U33" i="12"/>
  <c r="V33" i="12" s="1"/>
  <c r="J100" i="12"/>
  <c r="K100" i="12" s="1"/>
  <c r="X20" i="12"/>
  <c r="W140" i="12"/>
  <c r="X140" i="12"/>
  <c r="S140" i="12"/>
  <c r="H8" i="12"/>
  <c r="I8" i="12"/>
  <c r="J8" i="12"/>
  <c r="K8" i="12" s="1"/>
  <c r="L8" i="12"/>
  <c r="M8" i="12"/>
  <c r="S92" i="12"/>
  <c r="T92" i="12"/>
  <c r="U92" i="12"/>
  <c r="V92" i="12" s="1"/>
  <c r="W92" i="12"/>
  <c r="X92" i="12"/>
  <c r="I12" i="12"/>
  <c r="J12" i="12"/>
  <c r="K12" i="12" s="1"/>
  <c r="L12" i="12"/>
  <c r="M12" i="12"/>
  <c r="R12" i="12"/>
  <c r="S35" i="12"/>
  <c r="T35" i="12"/>
  <c r="U35" i="12"/>
  <c r="V35" i="12" s="1"/>
  <c r="W35" i="12"/>
  <c r="X35" i="12"/>
  <c r="I39" i="12"/>
  <c r="J39" i="12"/>
  <c r="K39" i="12" s="1"/>
  <c r="L39" i="12"/>
  <c r="M39" i="12"/>
  <c r="R39" i="12"/>
  <c r="J151" i="12"/>
  <c r="K151" i="12" s="1"/>
  <c r="L151" i="12"/>
  <c r="R151" i="12"/>
  <c r="H75" i="12"/>
  <c r="I75" i="12"/>
  <c r="J75" i="12"/>
  <c r="L75" i="12"/>
  <c r="M75" i="12"/>
  <c r="H10" i="12"/>
  <c r="I10" i="12"/>
  <c r="J10" i="12"/>
  <c r="K10" i="12"/>
  <c r="L10" i="12"/>
  <c r="M10" i="12"/>
  <c r="I156" i="12"/>
  <c r="K156" i="12" s="1"/>
  <c r="X88" i="12"/>
  <c r="L88" i="12"/>
  <c r="M80" i="12"/>
  <c r="S154" i="12"/>
  <c r="H57" i="12"/>
  <c r="I90" i="12"/>
  <c r="K90" i="12" s="1"/>
  <c r="X47" i="12"/>
  <c r="L47" i="12"/>
  <c r="M68" i="12"/>
  <c r="R119" i="12"/>
  <c r="S63" i="12"/>
  <c r="H133" i="12"/>
  <c r="I99" i="12"/>
  <c r="K99" i="12" s="1"/>
  <c r="X28" i="12"/>
  <c r="L28" i="12"/>
  <c r="M113" i="12"/>
  <c r="R42" i="12"/>
  <c r="S49" i="12"/>
  <c r="H149" i="12"/>
  <c r="I52" i="12"/>
  <c r="K52" i="12" s="1"/>
  <c r="X74" i="12"/>
  <c r="L74" i="12"/>
  <c r="M122" i="12"/>
  <c r="R121" i="12"/>
  <c r="S33" i="12"/>
  <c r="H100" i="12"/>
  <c r="I40" i="12"/>
  <c r="K40" i="12" s="1"/>
  <c r="V20" i="12"/>
  <c r="T153" i="12"/>
  <c r="S62" i="12"/>
  <c r="T62" i="12"/>
  <c r="U62" i="12"/>
  <c r="W62" i="12"/>
  <c r="X62" i="12"/>
  <c r="X68" i="12"/>
  <c r="M119" i="12"/>
  <c r="X113" i="12"/>
  <c r="M42" i="12"/>
  <c r="X122" i="12"/>
  <c r="M121" i="12"/>
  <c r="S16" i="12"/>
  <c r="T16" i="12"/>
  <c r="U16" i="12"/>
  <c r="V16" i="12" s="1"/>
  <c r="W16" i="12"/>
  <c r="X16" i="12"/>
  <c r="T14" i="12"/>
  <c r="U14" i="12"/>
  <c r="W14" i="12"/>
  <c r="X14" i="12"/>
  <c r="I160" i="12"/>
  <c r="J160" i="12"/>
  <c r="K160" i="12" s="1"/>
  <c r="L160" i="12"/>
  <c r="M160" i="12"/>
  <c r="R160" i="12"/>
  <c r="S126" i="12"/>
  <c r="T126" i="12"/>
  <c r="U126" i="12"/>
  <c r="W126" i="12"/>
  <c r="X126" i="12"/>
  <c r="V88" i="12"/>
  <c r="J88" i="12"/>
  <c r="K88" i="12" s="1"/>
  <c r="K80" i="12"/>
  <c r="R57" i="12"/>
  <c r="W68" i="12"/>
  <c r="L119" i="12"/>
  <c r="R133" i="12"/>
  <c r="W113" i="12"/>
  <c r="L42" i="12"/>
  <c r="R149" i="12"/>
  <c r="W122" i="12"/>
  <c r="L121" i="12"/>
  <c r="R100" i="12"/>
  <c r="U153" i="12"/>
  <c r="W153" i="12"/>
  <c r="H14" i="12"/>
  <c r="I14" i="12"/>
  <c r="J14" i="12"/>
  <c r="K14" i="12" s="1"/>
  <c r="L14" i="12"/>
  <c r="M14" i="12"/>
  <c r="T29" i="12"/>
  <c r="U29" i="12"/>
  <c r="W29" i="12"/>
  <c r="X29" i="12"/>
  <c r="I132" i="12"/>
  <c r="J132" i="12"/>
  <c r="K132" i="12" s="1"/>
  <c r="L132" i="12"/>
  <c r="M132" i="12"/>
  <c r="R132" i="12"/>
  <c r="T6" i="12"/>
  <c r="U6" i="12"/>
  <c r="W6" i="12"/>
  <c r="X6" i="12"/>
  <c r="I59" i="12"/>
  <c r="J59" i="12"/>
  <c r="K59" i="12" s="1"/>
  <c r="L59" i="12"/>
  <c r="M59" i="12"/>
  <c r="R59" i="12"/>
  <c r="X23" i="12"/>
  <c r="H48" i="12"/>
  <c r="I48" i="12"/>
  <c r="J48" i="12"/>
  <c r="K48" i="12" s="1"/>
  <c r="L48" i="12"/>
  <c r="L153" i="12"/>
  <c r="V140" i="12"/>
  <c r="J109" i="12"/>
  <c r="K109" i="12" s="1"/>
  <c r="H29" i="12"/>
  <c r="I29" i="12"/>
  <c r="J29" i="12"/>
  <c r="K29" i="12" s="1"/>
  <c r="L29" i="12"/>
  <c r="M29" i="12"/>
  <c r="H6" i="12"/>
  <c r="I6" i="12"/>
  <c r="J6" i="12"/>
  <c r="K6" i="12" s="1"/>
  <c r="L6" i="12"/>
  <c r="M6" i="12"/>
  <c r="S36" i="12"/>
  <c r="H37" i="12"/>
  <c r="U123" i="12"/>
  <c r="J148" i="12"/>
  <c r="K148" i="12" s="1"/>
  <c r="W145" i="12"/>
  <c r="L92" i="12"/>
  <c r="S104" i="12"/>
  <c r="H98" i="12"/>
  <c r="I66" i="12"/>
  <c r="K66" i="12" s="1"/>
  <c r="W158" i="12"/>
  <c r="L16" i="12"/>
  <c r="S101" i="12"/>
  <c r="H103" i="12"/>
  <c r="J141" i="12"/>
  <c r="K141" i="12" s="1"/>
  <c r="W51" i="12"/>
  <c r="L35" i="12"/>
  <c r="S139" i="12"/>
  <c r="H143" i="12"/>
  <c r="U157" i="12"/>
  <c r="V157" i="12" s="1"/>
  <c r="J69" i="12"/>
  <c r="K69" i="12" s="1"/>
  <c r="L126" i="12"/>
  <c r="S4" i="12"/>
  <c r="H76" i="12"/>
  <c r="U134" i="12"/>
  <c r="V134" i="12" s="1"/>
  <c r="I134" i="12"/>
  <c r="K134" i="12" s="1"/>
  <c r="J125" i="12"/>
  <c r="K125" i="12" s="1"/>
  <c r="K25" i="12"/>
  <c r="L62" i="12"/>
  <c r="S27" i="12"/>
  <c r="H15" i="12"/>
  <c r="U106" i="12"/>
  <c r="V106" i="12" s="1"/>
  <c r="I106" i="12"/>
  <c r="K106" i="12" s="1"/>
  <c r="J142" i="12"/>
  <c r="K142" i="12" s="1"/>
  <c r="T41" i="12"/>
  <c r="V41" i="12" s="1"/>
  <c r="I23" i="12"/>
  <c r="K23" i="12" s="1"/>
  <c r="M140" i="12"/>
  <c r="T147" i="12"/>
  <c r="V147" i="12" s="1"/>
  <c r="U56" i="12"/>
  <c r="I56" i="12"/>
  <c r="K56" i="12" s="1"/>
  <c r="J85" i="12"/>
  <c r="M36" i="12"/>
  <c r="R37" i="12"/>
  <c r="T148" i="12"/>
  <c r="V148" i="12" s="1"/>
  <c r="U145" i="12"/>
  <c r="I145" i="12"/>
  <c r="K145" i="12" s="1"/>
  <c r="J92" i="12"/>
  <c r="R98" i="12"/>
  <c r="T152" i="12"/>
  <c r="V152" i="12" s="1"/>
  <c r="U158" i="12"/>
  <c r="I158" i="12"/>
  <c r="K158" i="12" s="1"/>
  <c r="J16" i="12"/>
  <c r="R103" i="12"/>
  <c r="T141" i="12"/>
  <c r="V141" i="12" s="1"/>
  <c r="U51" i="12"/>
  <c r="I51" i="12"/>
  <c r="K51" i="12" s="1"/>
  <c r="J35" i="12"/>
  <c r="R143" i="12"/>
  <c r="T69" i="12"/>
  <c r="V69" i="12" s="1"/>
  <c r="I129" i="12"/>
  <c r="K129" i="12" s="1"/>
  <c r="J126" i="12"/>
  <c r="K126" i="12" s="1"/>
  <c r="R76" i="12"/>
  <c r="S134" i="12"/>
  <c r="H125" i="12"/>
  <c r="R15" i="12"/>
  <c r="S106" i="12"/>
  <c r="H142" i="12"/>
  <c r="L140" i="12"/>
  <c r="T56" i="12"/>
  <c r="I85" i="12"/>
  <c r="X36" i="12"/>
  <c r="L36" i="12"/>
  <c r="M37" i="12"/>
  <c r="T145" i="12"/>
  <c r="I92" i="12"/>
  <c r="X104" i="12"/>
  <c r="M98" i="12"/>
  <c r="T158" i="12"/>
  <c r="I16" i="12"/>
  <c r="X101" i="12"/>
  <c r="M103" i="12"/>
  <c r="T51" i="12"/>
  <c r="I35" i="12"/>
  <c r="X139" i="12"/>
  <c r="M143" i="12"/>
  <c r="H129" i="12"/>
  <c r="X4" i="12"/>
  <c r="M76" i="12"/>
  <c r="X27" i="12"/>
  <c r="M15" i="12"/>
  <c r="W36" i="12"/>
  <c r="K36" i="12"/>
  <c r="L37" i="12"/>
  <c r="W104" i="12"/>
  <c r="L98" i="12"/>
  <c r="W101" i="12"/>
  <c r="L103" i="12"/>
  <c r="W139" i="12"/>
  <c r="L143" i="12"/>
  <c r="W4" i="12"/>
  <c r="L76" i="12"/>
  <c r="M134" i="12"/>
  <c r="R125" i="12"/>
  <c r="W27" i="12"/>
  <c r="K27" i="12"/>
  <c r="L15" i="12"/>
  <c r="M106" i="12"/>
  <c r="R142" i="12"/>
  <c r="V144" i="12" l="1"/>
  <c r="V52" i="12"/>
  <c r="V87" i="12"/>
  <c r="K155" i="12"/>
  <c r="K96" i="12"/>
  <c r="K18" i="12"/>
  <c r="V58" i="12"/>
  <c r="V29" i="12"/>
  <c r="V153" i="12"/>
  <c r="V126" i="12"/>
  <c r="V83" i="12"/>
  <c r="V62" i="12"/>
  <c r="K26" i="12"/>
  <c r="K153" i="12"/>
  <c r="V40" i="12"/>
  <c r="V90" i="12"/>
  <c r="K16" i="12"/>
  <c r="V14" i="12"/>
  <c r="K75" i="12"/>
  <c r="K81" i="12"/>
  <c r="V13" i="12"/>
  <c r="V10" i="12"/>
  <c r="V66" i="12"/>
  <c r="V97" i="12"/>
  <c r="V51" i="12"/>
  <c r="V6" i="12"/>
  <c r="V99" i="12"/>
  <c r="V24" i="12"/>
  <c r="V145" i="12"/>
  <c r="V11" i="12"/>
  <c r="V18" i="12"/>
  <c r="V116" i="12"/>
  <c r="V32" i="12"/>
  <c r="V79" i="12"/>
  <c r="V120" i="12"/>
  <c r="V55" i="12"/>
  <c r="V45" i="12"/>
  <c r="K92" i="12"/>
  <c r="V56" i="12"/>
  <c r="K105" i="12"/>
  <c r="K50" i="12"/>
  <c r="K38" i="12"/>
  <c r="V123" i="12"/>
  <c r="K159" i="12"/>
  <c r="V158" i="12"/>
  <c r="K17" i="12"/>
  <c r="K35" i="12"/>
  <c r="K85" i="12"/>
  <c r="K146" i="12"/>
  <c r="K120" i="12"/>
  <c r="W37" i="12"/>
  <c r="X37" i="12"/>
  <c r="S37" i="12"/>
  <c r="T37" i="12"/>
  <c r="U37" i="12"/>
  <c r="V37" i="12" s="1"/>
  <c r="S149" i="12"/>
  <c r="T149" i="12"/>
  <c r="U149" i="12"/>
  <c r="V149" i="12" s="1"/>
  <c r="W149" i="12"/>
  <c r="X149" i="12"/>
  <c r="U160" i="12"/>
  <c r="V160" i="12" s="1"/>
  <c r="W160" i="12"/>
  <c r="X160" i="12"/>
  <c r="S160" i="12"/>
  <c r="T160" i="12"/>
  <c r="W119" i="12"/>
  <c r="X119" i="12"/>
  <c r="S119" i="12"/>
  <c r="T119" i="12"/>
  <c r="U119" i="12"/>
  <c r="U26" i="12"/>
  <c r="W26" i="12"/>
  <c r="X26" i="12"/>
  <c r="S26" i="12"/>
  <c r="T26" i="12"/>
  <c r="T89" i="12"/>
  <c r="U89" i="12"/>
  <c r="W89" i="12"/>
  <c r="X89" i="12"/>
  <c r="S89" i="12"/>
  <c r="U111" i="12"/>
  <c r="W111" i="12"/>
  <c r="S111" i="12"/>
  <c r="T111" i="12"/>
  <c r="X111" i="12"/>
  <c r="X43" i="12"/>
  <c r="T43" i="12"/>
  <c r="U43" i="12"/>
  <c r="V43" i="12" s="1"/>
  <c r="W43" i="12"/>
  <c r="S43" i="12"/>
  <c r="X38" i="12"/>
  <c r="W38" i="12"/>
  <c r="S38" i="12"/>
  <c r="T38" i="12"/>
  <c r="U38" i="12"/>
  <c r="W31" i="12"/>
  <c r="X31" i="12"/>
  <c r="S31" i="12"/>
  <c r="T31" i="12"/>
  <c r="U31" i="12"/>
  <c r="U102" i="12"/>
  <c r="X102" i="12"/>
  <c r="S102" i="12"/>
  <c r="T102" i="12"/>
  <c r="W102" i="12"/>
  <c r="W143" i="12"/>
  <c r="X143" i="12"/>
  <c r="S143" i="12"/>
  <c r="T143" i="12"/>
  <c r="U143" i="12"/>
  <c r="V143" i="12" s="1"/>
  <c r="U132" i="12"/>
  <c r="V132" i="12" s="1"/>
  <c r="W132" i="12"/>
  <c r="X132" i="12"/>
  <c r="S132" i="12"/>
  <c r="T132" i="12"/>
  <c r="W42" i="12"/>
  <c r="X42" i="12"/>
  <c r="S42" i="12"/>
  <c r="T42" i="12"/>
  <c r="U42" i="12"/>
  <c r="T67" i="12"/>
  <c r="U67" i="12"/>
  <c r="V67" i="12" s="1"/>
  <c r="W67" i="12"/>
  <c r="X67" i="12"/>
  <c r="S67" i="12"/>
  <c r="S146" i="12"/>
  <c r="U146" i="12"/>
  <c r="T146" i="12"/>
  <c r="W146" i="12"/>
  <c r="X146" i="12"/>
  <c r="W44" i="12"/>
  <c r="T44" i="12"/>
  <c r="U44" i="12"/>
  <c r="S44" i="12"/>
  <c r="X44" i="12"/>
  <c r="W130" i="12"/>
  <c r="S130" i="12"/>
  <c r="T130" i="12"/>
  <c r="X130" i="12"/>
  <c r="U130" i="12"/>
  <c r="U128" i="12"/>
  <c r="S128" i="12"/>
  <c r="T128" i="12"/>
  <c r="W128" i="12"/>
  <c r="X128" i="12"/>
  <c r="T96" i="12"/>
  <c r="U96" i="12"/>
  <c r="S96" i="12"/>
  <c r="W96" i="12"/>
  <c r="X96" i="12"/>
  <c r="W15" i="12"/>
  <c r="X15" i="12"/>
  <c r="S15" i="12"/>
  <c r="T15" i="12"/>
  <c r="U15" i="12"/>
  <c r="W121" i="12"/>
  <c r="X121" i="12"/>
  <c r="S121" i="12"/>
  <c r="T121" i="12"/>
  <c r="U121" i="12"/>
  <c r="W98" i="12"/>
  <c r="X98" i="12"/>
  <c r="S98" i="12"/>
  <c r="T98" i="12"/>
  <c r="U98" i="12"/>
  <c r="V98" i="12" s="1"/>
  <c r="S133" i="12"/>
  <c r="T133" i="12"/>
  <c r="U133" i="12"/>
  <c r="W133" i="12"/>
  <c r="X133" i="12"/>
  <c r="U39" i="12"/>
  <c r="V39" i="12" s="1"/>
  <c r="W39" i="12"/>
  <c r="X39" i="12"/>
  <c r="T39" i="12"/>
  <c r="S39" i="12"/>
  <c r="U77" i="12"/>
  <c r="T77" i="12"/>
  <c r="W77" i="12"/>
  <c r="S77" i="12"/>
  <c r="X77" i="12"/>
  <c r="T86" i="12"/>
  <c r="U86" i="12"/>
  <c r="V86" i="12" s="1"/>
  <c r="X86" i="12"/>
  <c r="S86" i="12"/>
  <c r="W86" i="12"/>
  <c r="T94" i="12"/>
  <c r="U94" i="12"/>
  <c r="W94" i="12"/>
  <c r="S94" i="12"/>
  <c r="X94" i="12"/>
  <c r="T155" i="12"/>
  <c r="U155" i="12"/>
  <c r="V155" i="12"/>
  <c r="W155" i="12"/>
  <c r="X155" i="12"/>
  <c r="S155" i="12"/>
  <c r="S125" i="12"/>
  <c r="T125" i="12"/>
  <c r="U125" i="12"/>
  <c r="W125" i="12"/>
  <c r="X125" i="12"/>
  <c r="W76" i="12"/>
  <c r="X76" i="12"/>
  <c r="S76" i="12"/>
  <c r="T76" i="12"/>
  <c r="U76" i="12"/>
  <c r="V76" i="12" s="1"/>
  <c r="S100" i="12"/>
  <c r="T100" i="12"/>
  <c r="U100" i="12"/>
  <c r="V100" i="12" s="1"/>
  <c r="W100" i="12"/>
  <c r="X100" i="12"/>
  <c r="W65" i="12"/>
  <c r="U65" i="12"/>
  <c r="X65" i="12"/>
  <c r="S65" i="12"/>
  <c r="T65" i="12"/>
  <c r="X118" i="12"/>
  <c r="T118" i="12"/>
  <c r="U118" i="12"/>
  <c r="S118" i="12"/>
  <c r="W118" i="12"/>
  <c r="W103" i="12"/>
  <c r="X103" i="12"/>
  <c r="S103" i="12"/>
  <c r="T103" i="12"/>
  <c r="U103" i="12"/>
  <c r="U59" i="12"/>
  <c r="V59" i="12" s="1"/>
  <c r="W59" i="12"/>
  <c r="X59" i="12"/>
  <c r="S59" i="12"/>
  <c r="T59" i="12"/>
  <c r="S57" i="12"/>
  <c r="T57" i="12"/>
  <c r="W57" i="12"/>
  <c r="U57" i="12"/>
  <c r="V57" i="12" s="1"/>
  <c r="X57" i="12"/>
  <c r="S105" i="12"/>
  <c r="U105" i="12"/>
  <c r="T105" i="12"/>
  <c r="W105" i="12"/>
  <c r="X105" i="12"/>
  <c r="T93" i="12"/>
  <c r="S93" i="12"/>
  <c r="U93" i="12"/>
  <c r="V93" i="12" s="1"/>
  <c r="W93" i="12"/>
  <c r="X93" i="12"/>
  <c r="U34" i="12"/>
  <c r="W34" i="12"/>
  <c r="X34" i="12"/>
  <c r="T34" i="12"/>
  <c r="S34" i="12"/>
  <c r="S142" i="12"/>
  <c r="T142" i="12"/>
  <c r="U142" i="12"/>
  <c r="W142" i="12"/>
  <c r="X142" i="12"/>
  <c r="W151" i="12"/>
  <c r="X151" i="12"/>
  <c r="S151" i="12"/>
  <c r="T151" i="12"/>
  <c r="U151" i="12"/>
  <c r="U12" i="12"/>
  <c r="W12" i="12"/>
  <c r="X12" i="12"/>
  <c r="T12" i="12"/>
  <c r="S12" i="12"/>
  <c r="X109" i="12"/>
  <c r="T109" i="12"/>
  <c r="S109" i="12"/>
  <c r="U109" i="12"/>
  <c r="V109" i="12" s="1"/>
  <c r="W109" i="12"/>
  <c r="T138" i="12"/>
  <c r="U138" i="12"/>
  <c r="V138" i="12" s="1"/>
  <c r="W138" i="12"/>
  <c r="X138" i="12"/>
  <c r="S138" i="12"/>
  <c r="W46" i="12"/>
  <c r="X46" i="12"/>
  <c r="T46" i="12"/>
  <c r="U46" i="12"/>
  <c r="V46" i="12" s="1"/>
  <c r="S46" i="12"/>
  <c r="T84" i="12"/>
  <c r="W84" i="12"/>
  <c r="X84" i="12"/>
  <c r="S84" i="12"/>
  <c r="U84" i="12"/>
  <c r="V84" i="12" s="1"/>
  <c r="U54" i="12"/>
  <c r="X54" i="12"/>
  <c r="S54" i="12"/>
  <c r="T54" i="12"/>
  <c r="W54" i="12"/>
  <c r="X50" i="12"/>
  <c r="U50" i="12"/>
  <c r="V50" i="12" s="1"/>
  <c r="S50" i="12"/>
  <c r="T50" i="12"/>
  <c r="W50" i="12"/>
  <c r="X159" i="12"/>
  <c r="S159" i="12"/>
  <c r="T159" i="12"/>
  <c r="W159" i="12"/>
  <c r="U159" i="12"/>
  <c r="U5" i="12"/>
  <c r="V5" i="12" s="1"/>
  <c r="S5" i="12"/>
  <c r="T5" i="12"/>
  <c r="W5" i="12"/>
  <c r="X5" i="12"/>
  <c r="S17" i="12"/>
  <c r="T17" i="12"/>
  <c r="W17" i="12"/>
  <c r="X17" i="12"/>
  <c r="U17" i="12"/>
  <c r="X150" i="12"/>
  <c r="T150" i="12"/>
  <c r="U150" i="12"/>
  <c r="V150" i="12" s="1"/>
  <c r="S150" i="12"/>
  <c r="W150" i="12"/>
  <c r="W107" i="12"/>
  <c r="T107" i="12"/>
  <c r="U107" i="12"/>
  <c r="S107" i="12"/>
  <c r="X107" i="12"/>
  <c r="V159" i="12" l="1"/>
  <c r="V44" i="12"/>
  <c r="V119" i="12"/>
  <c r="V31" i="12"/>
  <c r="V96" i="12"/>
  <c r="V130" i="12"/>
  <c r="V107" i="12"/>
  <c r="V34" i="12"/>
  <c r="V65" i="12"/>
  <c r="V12" i="12"/>
  <c r="V142" i="12"/>
  <c r="V125" i="12"/>
  <c r="V133" i="12"/>
  <c r="V121" i="12"/>
  <c r="V42" i="12"/>
  <c r="V102" i="12"/>
  <c r="V151" i="12"/>
  <c r="V105" i="12"/>
  <c r="V77" i="12"/>
  <c r="V146" i="12"/>
  <c r="V111" i="12"/>
  <c r="V38" i="12"/>
  <c r="V17" i="12"/>
  <c r="V128" i="12"/>
  <c r="V26" i="12"/>
  <c r="V54" i="12"/>
  <c r="V103" i="12"/>
  <c r="V118" i="12"/>
  <c r="V94" i="12"/>
  <c r="V15" i="12"/>
  <c r="V89" i="12"/>
  <c r="B23" i="20" l="1"/>
  <c r="D23" i="20" s="1"/>
  <c r="B19" i="20"/>
  <c r="D19" i="20"/>
  <c r="B15" i="20"/>
  <c r="D15" i="20" s="1"/>
  <c r="B11" i="20"/>
  <c r="D11" i="20" s="1"/>
  <c r="B32" i="18"/>
  <c r="D33" i="18" s="1"/>
  <c r="B27" i="18"/>
  <c r="D28" i="18" s="1"/>
  <c r="B22" i="18"/>
  <c r="D23" i="18" s="1"/>
  <c r="B17" i="18"/>
  <c r="D18" i="18" s="1"/>
  <c r="D17" i="18"/>
  <c r="K5" i="19"/>
  <c r="L5" i="19"/>
  <c r="M5" i="19"/>
  <c r="N5" i="19"/>
  <c r="K6" i="19"/>
  <c r="L6" i="19"/>
  <c r="M6" i="19"/>
  <c r="N6" i="19"/>
  <c r="K7" i="19"/>
  <c r="L7" i="19"/>
  <c r="M7" i="19"/>
  <c r="N7" i="19"/>
  <c r="K9" i="19"/>
  <c r="L9" i="19"/>
  <c r="M9" i="19"/>
  <c r="N9" i="19"/>
  <c r="K10" i="19"/>
  <c r="L10" i="19"/>
  <c r="M10" i="19"/>
  <c r="N10" i="19"/>
  <c r="E5" i="19"/>
  <c r="E6" i="19" s="1"/>
  <c r="F5" i="19"/>
  <c r="G5" i="19"/>
  <c r="G7" i="19" s="1"/>
  <c r="H5" i="19"/>
  <c r="F6" i="19"/>
  <c r="H6" i="19"/>
  <c r="E7" i="19"/>
  <c r="F7" i="19"/>
  <c r="H7" i="19"/>
  <c r="B3" i="16"/>
  <c r="B4" i="16"/>
  <c r="B5" i="16"/>
  <c r="B6" i="16"/>
  <c r="B7" i="16"/>
  <c r="B8" i="16"/>
  <c r="B9" i="16"/>
  <c r="B10" i="16"/>
  <c r="B11" i="16"/>
  <c r="B12" i="16"/>
  <c r="B13" i="16"/>
  <c r="B14" i="16"/>
  <c r="B15" i="16"/>
  <c r="B16" i="16"/>
  <c r="B3" i="15"/>
  <c r="C3" i="15"/>
  <c r="D3" i="15"/>
  <c r="E3" i="15"/>
  <c r="F3" i="15"/>
  <c r="B4" i="15"/>
  <c r="C4" i="15"/>
  <c r="D4" i="15"/>
  <c r="E4" i="15"/>
  <c r="F4" i="15"/>
  <c r="B5" i="15"/>
  <c r="C5" i="15"/>
  <c r="D5" i="15"/>
  <c r="E5" i="15"/>
  <c r="F5" i="15"/>
  <c r="B6" i="15"/>
  <c r="C6" i="15"/>
  <c r="D6" i="15"/>
  <c r="E6" i="15"/>
  <c r="F6" i="15"/>
  <c r="B7" i="15"/>
  <c r="C7" i="15"/>
  <c r="D7" i="15"/>
  <c r="E7" i="15"/>
  <c r="F7" i="15"/>
  <c r="B8" i="15"/>
  <c r="C8" i="15"/>
  <c r="D8" i="15"/>
  <c r="E8" i="15"/>
  <c r="F8" i="15"/>
  <c r="B9" i="15"/>
  <c r="C9" i="15"/>
  <c r="D9" i="15"/>
  <c r="E9" i="15"/>
  <c r="F9" i="15"/>
  <c r="B10" i="15"/>
  <c r="C10" i="15"/>
  <c r="D10" i="15"/>
  <c r="E10" i="15"/>
  <c r="F10" i="15"/>
  <c r="B11" i="15"/>
  <c r="C11" i="15"/>
  <c r="D11" i="15"/>
  <c r="E11" i="15"/>
  <c r="F11" i="15"/>
  <c r="B12" i="15"/>
  <c r="C12" i="15"/>
  <c r="D12" i="15"/>
  <c r="E12" i="15"/>
  <c r="F12" i="15"/>
  <c r="B13" i="15"/>
  <c r="C13" i="15"/>
  <c r="D13" i="15"/>
  <c r="E13" i="15"/>
  <c r="F13" i="15"/>
  <c r="B14" i="15"/>
  <c r="C14" i="15"/>
  <c r="D14" i="15"/>
  <c r="E14" i="15"/>
  <c r="F14" i="15"/>
  <c r="B15" i="15"/>
  <c r="C15" i="15"/>
  <c r="D15" i="15"/>
  <c r="E15" i="15"/>
  <c r="F15" i="15"/>
  <c r="B16" i="15"/>
  <c r="C16" i="15"/>
  <c r="D16" i="15"/>
  <c r="E16" i="15"/>
  <c r="F16" i="15"/>
  <c r="B17" i="15"/>
  <c r="C17" i="15"/>
  <c r="D17" i="15"/>
  <c r="E17" i="15"/>
  <c r="F17" i="15"/>
  <c r="B18" i="15"/>
  <c r="C18" i="15"/>
  <c r="D18" i="15"/>
  <c r="E18" i="15"/>
  <c r="F18" i="15"/>
  <c r="B19" i="15"/>
  <c r="C19" i="15"/>
  <c r="D19" i="15"/>
  <c r="E19" i="15"/>
  <c r="F19" i="15"/>
  <c r="B20" i="15"/>
  <c r="C20" i="15"/>
  <c r="D20" i="15"/>
  <c r="E20" i="15"/>
  <c r="F20" i="15"/>
  <c r="B21" i="15"/>
  <c r="C21" i="15"/>
  <c r="D21" i="15"/>
  <c r="E21" i="15"/>
  <c r="F21" i="15"/>
  <c r="B22" i="15"/>
  <c r="C22" i="15"/>
  <c r="D22" i="15"/>
  <c r="E22" i="15"/>
  <c r="F22" i="15"/>
  <c r="B23" i="15"/>
  <c r="C23" i="15"/>
  <c r="D23" i="15"/>
  <c r="E23" i="15"/>
  <c r="F23" i="15"/>
  <c r="B24" i="15"/>
  <c r="C24" i="15"/>
  <c r="D24" i="15"/>
  <c r="E24" i="15"/>
  <c r="F24" i="15"/>
  <c r="B25" i="15"/>
  <c r="C25" i="15"/>
  <c r="D25" i="15"/>
  <c r="E25" i="15"/>
  <c r="F25" i="15"/>
  <c r="B26" i="15"/>
  <c r="C26" i="15"/>
  <c r="D26" i="15"/>
  <c r="E26" i="15"/>
  <c r="F26" i="15"/>
  <c r="B27" i="15"/>
  <c r="C27" i="15"/>
  <c r="D27" i="15"/>
  <c r="E27" i="15"/>
  <c r="F27" i="15"/>
  <c r="B28" i="15"/>
  <c r="C28" i="15"/>
  <c r="D28" i="15"/>
  <c r="E28" i="15"/>
  <c r="F28" i="15"/>
  <c r="B29" i="15"/>
  <c r="C29" i="15"/>
  <c r="D29" i="15"/>
  <c r="E29" i="15"/>
  <c r="F29" i="15"/>
  <c r="B30" i="15"/>
  <c r="C30" i="15"/>
  <c r="D30" i="15"/>
  <c r="E30" i="15"/>
  <c r="F30" i="15"/>
  <c r="B31" i="15"/>
  <c r="C31" i="15"/>
  <c r="D31" i="15"/>
  <c r="E31" i="15"/>
  <c r="F31" i="15"/>
  <c r="B32" i="15"/>
  <c r="C32" i="15"/>
  <c r="D32" i="15"/>
  <c r="E32" i="15"/>
  <c r="F32" i="15"/>
  <c r="B33" i="15"/>
  <c r="C33" i="15"/>
  <c r="D33" i="15"/>
  <c r="E33" i="15"/>
  <c r="F33" i="15"/>
  <c r="B34" i="15"/>
  <c r="C34" i="15"/>
  <c r="D34" i="15"/>
  <c r="E34" i="15"/>
  <c r="F34" i="15"/>
  <c r="B35" i="15"/>
  <c r="C35" i="15"/>
  <c r="D35" i="15"/>
  <c r="E35" i="15"/>
  <c r="F35" i="15"/>
  <c r="B36" i="15"/>
  <c r="C36" i="15"/>
  <c r="D36" i="15"/>
  <c r="E36" i="15"/>
  <c r="F36" i="15"/>
  <c r="B37" i="15"/>
  <c r="C37" i="15"/>
  <c r="D37" i="15"/>
  <c r="E37" i="15"/>
  <c r="F37" i="15"/>
  <c r="B38" i="15"/>
  <c r="C38" i="15"/>
  <c r="D38" i="15"/>
  <c r="E38" i="15"/>
  <c r="F38" i="15"/>
  <c r="B39" i="15"/>
  <c r="C39" i="15"/>
  <c r="D39" i="15"/>
  <c r="E39" i="15"/>
  <c r="F39" i="15"/>
  <c r="B40" i="15"/>
  <c r="C40" i="15"/>
  <c r="D40" i="15"/>
  <c r="E40" i="15"/>
  <c r="F40" i="15"/>
  <c r="B41" i="15"/>
  <c r="C41" i="15"/>
  <c r="D41" i="15"/>
  <c r="E41" i="15"/>
  <c r="F41" i="15"/>
  <c r="B42" i="15"/>
  <c r="C42" i="15"/>
  <c r="D42" i="15"/>
  <c r="E42" i="15"/>
  <c r="F42" i="15"/>
  <c r="B43" i="15"/>
  <c r="C43" i="15"/>
  <c r="D43" i="15"/>
  <c r="E43" i="15"/>
  <c r="F43" i="15"/>
  <c r="B44" i="15"/>
  <c r="C44" i="15"/>
  <c r="D44" i="15"/>
  <c r="E44" i="15"/>
  <c r="F44" i="15"/>
  <c r="B45" i="15"/>
  <c r="C45" i="15"/>
  <c r="D45" i="15"/>
  <c r="E45" i="15"/>
  <c r="F45" i="15"/>
  <c r="B46" i="15"/>
  <c r="C46" i="15"/>
  <c r="D46" i="15"/>
  <c r="E46" i="15"/>
  <c r="F46" i="15"/>
  <c r="B47" i="15"/>
  <c r="C47" i="15"/>
  <c r="D47" i="15"/>
  <c r="E47" i="15"/>
  <c r="F47" i="15"/>
  <c r="B48" i="15"/>
  <c r="C48" i="15"/>
  <c r="D48" i="15"/>
  <c r="E48" i="15"/>
  <c r="F48" i="15"/>
  <c r="B49" i="15"/>
  <c r="C49" i="15"/>
  <c r="D49" i="15"/>
  <c r="E49" i="15"/>
  <c r="F49" i="15"/>
  <c r="B50" i="15"/>
  <c r="C50" i="15"/>
  <c r="D50" i="15"/>
  <c r="E50" i="15"/>
  <c r="F50" i="15"/>
  <c r="B51" i="15"/>
  <c r="C51" i="15"/>
  <c r="D51" i="15"/>
  <c r="E51" i="15"/>
  <c r="F51" i="15"/>
  <c r="B52" i="15"/>
  <c r="C52" i="15"/>
  <c r="D52" i="15"/>
  <c r="E52" i="15"/>
  <c r="F52" i="15"/>
  <c r="B53" i="15"/>
  <c r="C53" i="15"/>
  <c r="D53" i="15"/>
  <c r="E53" i="15"/>
  <c r="F53" i="15"/>
  <c r="B54" i="15"/>
  <c r="C54" i="15"/>
  <c r="D54" i="15"/>
  <c r="E54" i="15"/>
  <c r="F54" i="15"/>
  <c r="B55" i="15"/>
  <c r="C55" i="15"/>
  <c r="D55" i="15"/>
  <c r="E55" i="15"/>
  <c r="F55" i="15"/>
  <c r="B56" i="15"/>
  <c r="C56" i="15"/>
  <c r="D56" i="15"/>
  <c r="E56" i="15"/>
  <c r="F56" i="15"/>
  <c r="B57" i="15"/>
  <c r="C57" i="15"/>
  <c r="D57" i="15"/>
  <c r="E57" i="15"/>
  <c r="F57" i="15"/>
  <c r="B58" i="15"/>
  <c r="C58" i="15"/>
  <c r="D58" i="15"/>
  <c r="E58" i="15"/>
  <c r="F58" i="15"/>
  <c r="B59" i="15"/>
  <c r="C59" i="15"/>
  <c r="D59" i="15"/>
  <c r="E59" i="15"/>
  <c r="F59" i="15"/>
  <c r="B60" i="15"/>
  <c r="C60" i="15"/>
  <c r="D60" i="15"/>
  <c r="E60" i="15"/>
  <c r="F60" i="15"/>
  <c r="B61" i="15"/>
  <c r="C61" i="15"/>
  <c r="D61" i="15"/>
  <c r="E61" i="15"/>
  <c r="F61" i="15"/>
  <c r="B62" i="15"/>
  <c r="C62" i="15"/>
  <c r="D62" i="15"/>
  <c r="E62" i="15"/>
  <c r="F62" i="15"/>
  <c r="B63" i="15"/>
  <c r="C63" i="15"/>
  <c r="D63" i="15"/>
  <c r="E63" i="15"/>
  <c r="F63" i="15"/>
  <c r="B64" i="15"/>
  <c r="C64" i="15"/>
  <c r="D64" i="15"/>
  <c r="E64" i="15"/>
  <c r="F64" i="15"/>
  <c r="B65" i="15"/>
  <c r="C65" i="15"/>
  <c r="D65" i="15"/>
  <c r="E65" i="15"/>
  <c r="F65" i="15"/>
  <c r="B66" i="15"/>
  <c r="C66" i="15"/>
  <c r="D66" i="15"/>
  <c r="E66" i="15"/>
  <c r="F66" i="15"/>
  <c r="B67" i="15"/>
  <c r="C67" i="15"/>
  <c r="D67" i="15"/>
  <c r="E67" i="15"/>
  <c r="F67" i="15"/>
  <c r="B68" i="15"/>
  <c r="C68" i="15"/>
  <c r="D68" i="15"/>
  <c r="E68" i="15"/>
  <c r="F68" i="15"/>
  <c r="B69" i="15"/>
  <c r="C69" i="15"/>
  <c r="D69" i="15"/>
  <c r="E69" i="15"/>
  <c r="F69" i="15"/>
  <c r="B70" i="15"/>
  <c r="C70" i="15"/>
  <c r="D70" i="15"/>
  <c r="E70" i="15"/>
  <c r="F70" i="15"/>
  <c r="B71" i="15"/>
  <c r="C71" i="15"/>
  <c r="D71" i="15"/>
  <c r="E71" i="15"/>
  <c r="F71" i="15"/>
  <c r="B72" i="15"/>
  <c r="C72" i="15"/>
  <c r="D72" i="15"/>
  <c r="E72" i="15"/>
  <c r="F72" i="15"/>
  <c r="B73" i="15"/>
  <c r="C73" i="15"/>
  <c r="D73" i="15"/>
  <c r="E73" i="15"/>
  <c r="F73" i="15"/>
  <c r="B74" i="15"/>
  <c r="C74" i="15"/>
  <c r="D74" i="15"/>
  <c r="E74" i="15"/>
  <c r="F74" i="15"/>
  <c r="B75" i="15"/>
  <c r="C75" i="15"/>
  <c r="D75" i="15"/>
  <c r="E75" i="15"/>
  <c r="F75" i="15"/>
  <c r="B76" i="15"/>
  <c r="C76" i="15"/>
  <c r="D76" i="15"/>
  <c r="E76" i="15"/>
  <c r="F76" i="15"/>
  <c r="B77" i="15"/>
  <c r="C77" i="15"/>
  <c r="D77" i="15"/>
  <c r="E77" i="15"/>
  <c r="F77" i="15"/>
  <c r="B78" i="15"/>
  <c r="C78" i="15"/>
  <c r="D78" i="15"/>
  <c r="E78" i="15"/>
  <c r="F78" i="15"/>
  <c r="B79" i="15"/>
  <c r="C79" i="15"/>
  <c r="D79" i="15"/>
  <c r="E79" i="15"/>
  <c r="F79" i="15"/>
  <c r="B80" i="15"/>
  <c r="C80" i="15"/>
  <c r="D80" i="15"/>
  <c r="E80" i="15"/>
  <c r="F80" i="15"/>
  <c r="B81" i="15"/>
  <c r="C81" i="15"/>
  <c r="D81" i="15"/>
  <c r="E81" i="15"/>
  <c r="F81" i="15"/>
  <c r="B82" i="15"/>
  <c r="C82" i="15"/>
  <c r="D82" i="15"/>
  <c r="E82" i="15"/>
  <c r="F82" i="15"/>
  <c r="B83" i="15"/>
  <c r="C83" i="15"/>
  <c r="D83" i="15"/>
  <c r="E83" i="15"/>
  <c r="F83" i="15"/>
  <c r="B84" i="15"/>
  <c r="C84" i="15"/>
  <c r="D84" i="15"/>
  <c r="E84" i="15"/>
  <c r="F84" i="15"/>
  <c r="B85" i="15"/>
  <c r="C85" i="15"/>
  <c r="D85" i="15"/>
  <c r="E85" i="15"/>
  <c r="F85" i="15"/>
  <c r="B86" i="15"/>
  <c r="C86" i="15"/>
  <c r="D86" i="15"/>
  <c r="E86" i="15"/>
  <c r="F86" i="15"/>
  <c r="B87" i="15"/>
  <c r="C87" i="15"/>
  <c r="D87" i="15"/>
  <c r="E87" i="15"/>
  <c r="F87" i="15"/>
  <c r="B88" i="15"/>
  <c r="C88" i="15"/>
  <c r="D88" i="15"/>
  <c r="E88" i="15"/>
  <c r="F88" i="15"/>
  <c r="B89" i="15"/>
  <c r="C89" i="15"/>
  <c r="D89" i="15"/>
  <c r="E89" i="15"/>
  <c r="F89" i="15"/>
  <c r="B90" i="15"/>
  <c r="C90" i="15"/>
  <c r="D90" i="15"/>
  <c r="E90" i="15"/>
  <c r="F90" i="15"/>
  <c r="B91" i="15"/>
  <c r="C91" i="15"/>
  <c r="D91" i="15"/>
  <c r="E91" i="15"/>
  <c r="F91" i="15"/>
  <c r="B92" i="15"/>
  <c r="C92" i="15"/>
  <c r="D92" i="15"/>
  <c r="E92" i="15"/>
  <c r="F92" i="15"/>
  <c r="B93" i="15"/>
  <c r="C93" i="15"/>
  <c r="D93" i="15"/>
  <c r="E93" i="15"/>
  <c r="F93" i="15"/>
  <c r="B94" i="15"/>
  <c r="C94" i="15"/>
  <c r="D94" i="15"/>
  <c r="E94" i="15"/>
  <c r="F94" i="15"/>
  <c r="B95" i="15"/>
  <c r="C95" i="15"/>
  <c r="D95" i="15"/>
  <c r="E95" i="15"/>
  <c r="F95" i="15"/>
  <c r="B96" i="15"/>
  <c r="C96" i="15"/>
  <c r="D96" i="15"/>
  <c r="E96" i="15"/>
  <c r="F96" i="15"/>
  <c r="B97" i="15"/>
  <c r="C97" i="15"/>
  <c r="D97" i="15"/>
  <c r="E97" i="15"/>
  <c r="F97" i="15"/>
  <c r="B98" i="15"/>
  <c r="C98" i="15"/>
  <c r="D98" i="15"/>
  <c r="E98" i="15"/>
  <c r="F98" i="15"/>
  <c r="B99" i="15"/>
  <c r="C99" i="15"/>
  <c r="D99" i="15"/>
  <c r="E99" i="15"/>
  <c r="F99" i="15"/>
  <c r="B100" i="15"/>
  <c r="C100" i="15"/>
  <c r="D100" i="15"/>
  <c r="E100" i="15"/>
  <c r="F100" i="15"/>
  <c r="B101" i="15"/>
  <c r="C101" i="15"/>
  <c r="D101" i="15"/>
  <c r="E101" i="15"/>
  <c r="F101" i="15"/>
  <c r="B102" i="15"/>
  <c r="C102" i="15"/>
  <c r="D102" i="15"/>
  <c r="E102" i="15"/>
  <c r="F102" i="15"/>
  <c r="B103" i="15"/>
  <c r="C103" i="15"/>
  <c r="D103" i="15"/>
  <c r="E103" i="15"/>
  <c r="F103" i="15"/>
  <c r="B104" i="15"/>
  <c r="C104" i="15"/>
  <c r="D104" i="15"/>
  <c r="E104" i="15"/>
  <c r="F104" i="15"/>
  <c r="B105" i="15"/>
  <c r="C105" i="15"/>
  <c r="D105" i="15"/>
  <c r="E105" i="15"/>
  <c r="F105" i="15"/>
  <c r="B106" i="15"/>
  <c r="C106" i="15"/>
  <c r="D106" i="15"/>
  <c r="E106" i="15"/>
  <c r="F106" i="15"/>
  <c r="B107" i="15"/>
  <c r="C107" i="15"/>
  <c r="D107" i="15"/>
  <c r="E107" i="15"/>
  <c r="F107" i="15"/>
  <c r="B108" i="15"/>
  <c r="C108" i="15"/>
  <c r="D108" i="15"/>
  <c r="E108" i="15"/>
  <c r="F108" i="15"/>
  <c r="B109" i="15"/>
  <c r="C109" i="15"/>
  <c r="D109" i="15"/>
  <c r="E109" i="15"/>
  <c r="F109" i="15"/>
  <c r="B110" i="15"/>
  <c r="C110" i="15"/>
  <c r="D110" i="15"/>
  <c r="E110" i="15"/>
  <c r="F110" i="15"/>
  <c r="B111" i="15"/>
  <c r="C111" i="15"/>
  <c r="D111" i="15"/>
  <c r="E111" i="15"/>
  <c r="F111" i="15"/>
  <c r="B112" i="15"/>
  <c r="C112" i="15"/>
  <c r="D112" i="15"/>
  <c r="E112" i="15"/>
  <c r="F112" i="15"/>
  <c r="B113" i="15"/>
  <c r="C113" i="15"/>
  <c r="D113" i="15"/>
  <c r="E113" i="15"/>
  <c r="F113" i="15"/>
  <c r="B114" i="15"/>
  <c r="C114" i="15"/>
  <c r="D114" i="15"/>
  <c r="E114" i="15"/>
  <c r="F114" i="15"/>
  <c r="B115" i="15"/>
  <c r="C115" i="15"/>
  <c r="D115" i="15"/>
  <c r="E115" i="15"/>
  <c r="F115" i="15"/>
  <c r="B116" i="15"/>
  <c r="C116" i="15"/>
  <c r="D116" i="15"/>
  <c r="E116" i="15"/>
  <c r="F116" i="15"/>
  <c r="B117" i="15"/>
  <c r="C117" i="15"/>
  <c r="D117" i="15"/>
  <c r="E117" i="15"/>
  <c r="F117" i="15"/>
  <c r="B118" i="15"/>
  <c r="C118" i="15"/>
  <c r="D118" i="15"/>
  <c r="E118" i="15"/>
  <c r="F118" i="15"/>
  <c r="B119" i="15"/>
  <c r="C119" i="15"/>
  <c r="D119" i="15"/>
  <c r="E119" i="15"/>
  <c r="F119" i="15"/>
  <c r="B120" i="15"/>
  <c r="C120" i="15"/>
  <c r="D120" i="15"/>
  <c r="E120" i="15"/>
  <c r="F120" i="15"/>
  <c r="B121" i="15"/>
  <c r="C121" i="15"/>
  <c r="D121" i="15"/>
  <c r="E121" i="15"/>
  <c r="F121" i="15"/>
  <c r="B122" i="15"/>
  <c r="C122" i="15"/>
  <c r="D122" i="15"/>
  <c r="E122" i="15"/>
  <c r="F122" i="15"/>
  <c r="B123" i="15"/>
  <c r="C123" i="15"/>
  <c r="D123" i="15"/>
  <c r="E123" i="15"/>
  <c r="F123" i="15"/>
  <c r="B124" i="15"/>
  <c r="C124" i="15"/>
  <c r="D124" i="15"/>
  <c r="E124" i="15"/>
  <c r="F124" i="15"/>
  <c r="B125" i="15"/>
  <c r="C125" i="15"/>
  <c r="D125" i="15"/>
  <c r="E125" i="15"/>
  <c r="F125" i="15"/>
  <c r="B126" i="15"/>
  <c r="C126" i="15"/>
  <c r="D126" i="15"/>
  <c r="E126" i="15"/>
  <c r="F126" i="15"/>
  <c r="B127" i="15"/>
  <c r="C127" i="15"/>
  <c r="D127" i="15"/>
  <c r="E127" i="15"/>
  <c r="F127" i="15"/>
  <c r="B128" i="15"/>
  <c r="C128" i="15"/>
  <c r="D128" i="15"/>
  <c r="E128" i="15"/>
  <c r="F128" i="15"/>
  <c r="B129" i="15"/>
  <c r="C129" i="15"/>
  <c r="D129" i="15"/>
  <c r="E129" i="15"/>
  <c r="F129" i="15"/>
  <c r="B130" i="15"/>
  <c r="C130" i="15"/>
  <c r="D130" i="15"/>
  <c r="E130" i="15"/>
  <c r="F130" i="15"/>
  <c r="B131" i="15"/>
  <c r="C131" i="15"/>
  <c r="D131" i="15"/>
  <c r="E131" i="15"/>
  <c r="F131" i="15"/>
  <c r="B132" i="15"/>
  <c r="C132" i="15"/>
  <c r="D132" i="15"/>
  <c r="E132" i="15"/>
  <c r="F132" i="15"/>
  <c r="B133" i="15"/>
  <c r="C133" i="15"/>
  <c r="D133" i="15"/>
  <c r="E133" i="15"/>
  <c r="F133" i="15"/>
  <c r="B134" i="15"/>
  <c r="C134" i="15"/>
  <c r="D134" i="15"/>
  <c r="E134" i="15"/>
  <c r="F134" i="15"/>
  <c r="B135" i="15"/>
  <c r="C135" i="15"/>
  <c r="D135" i="15"/>
  <c r="E135" i="15"/>
  <c r="F135" i="15"/>
  <c r="B136" i="15"/>
  <c r="C136" i="15"/>
  <c r="D136" i="15"/>
  <c r="E136" i="15"/>
  <c r="F136" i="15"/>
  <c r="B137" i="15"/>
  <c r="C137" i="15"/>
  <c r="D137" i="15"/>
  <c r="E137" i="15"/>
  <c r="F137" i="15"/>
  <c r="B138" i="15"/>
  <c r="C138" i="15"/>
  <c r="D138" i="15"/>
  <c r="E138" i="15"/>
  <c r="F138" i="15"/>
  <c r="B139" i="15"/>
  <c r="C139" i="15"/>
  <c r="D139" i="15"/>
  <c r="E139" i="15"/>
  <c r="F139" i="15"/>
  <c r="B140" i="15"/>
  <c r="C140" i="15"/>
  <c r="D140" i="15"/>
  <c r="E140" i="15"/>
  <c r="F140" i="15"/>
  <c r="B141" i="15"/>
  <c r="C141" i="15"/>
  <c r="D141" i="15"/>
  <c r="E141" i="15"/>
  <c r="F141" i="15"/>
  <c r="B142" i="15"/>
  <c r="C142" i="15"/>
  <c r="D142" i="15"/>
  <c r="E142" i="15"/>
  <c r="F142" i="15"/>
  <c r="B143" i="15"/>
  <c r="C143" i="15"/>
  <c r="D143" i="15"/>
  <c r="E143" i="15"/>
  <c r="F143" i="15"/>
  <c r="B144" i="15"/>
  <c r="C144" i="15"/>
  <c r="D144" i="15"/>
  <c r="E144" i="15"/>
  <c r="F144" i="15"/>
  <c r="B145" i="15"/>
  <c r="C145" i="15"/>
  <c r="D145" i="15"/>
  <c r="E145" i="15"/>
  <c r="F145" i="15"/>
  <c r="B146" i="15"/>
  <c r="C146" i="15"/>
  <c r="D146" i="15"/>
  <c r="E146" i="15"/>
  <c r="F146" i="15"/>
  <c r="B147" i="15"/>
  <c r="C147" i="15"/>
  <c r="D147" i="15"/>
  <c r="E147" i="15"/>
  <c r="F147" i="15"/>
  <c r="B148" i="15"/>
  <c r="C148" i="15"/>
  <c r="D148" i="15"/>
  <c r="E148" i="15"/>
  <c r="F148" i="15"/>
  <c r="B149" i="15"/>
  <c r="C149" i="15"/>
  <c r="D149" i="15"/>
  <c r="E149" i="15"/>
  <c r="F149" i="15"/>
  <c r="B150" i="15"/>
  <c r="C150" i="15"/>
  <c r="D150" i="15"/>
  <c r="E150" i="15"/>
  <c r="F150" i="15"/>
  <c r="B151" i="15"/>
  <c r="C151" i="15"/>
  <c r="D151" i="15"/>
  <c r="E151" i="15"/>
  <c r="F151" i="15"/>
  <c r="B152" i="15"/>
  <c r="C152" i="15"/>
  <c r="D152" i="15"/>
  <c r="E152" i="15"/>
  <c r="F152" i="15"/>
  <c r="B153" i="15"/>
  <c r="C153" i="15"/>
  <c r="D153" i="15"/>
  <c r="E153" i="15"/>
  <c r="F153" i="15"/>
  <c r="B154" i="15"/>
  <c r="C154" i="15"/>
  <c r="D154" i="15"/>
  <c r="E154" i="15"/>
  <c r="F154" i="15"/>
  <c r="B155" i="15"/>
  <c r="C155" i="15"/>
  <c r="D155" i="15"/>
  <c r="E155" i="15"/>
  <c r="F155" i="15"/>
  <c r="B156" i="15"/>
  <c r="C156" i="15"/>
  <c r="D156" i="15"/>
  <c r="E156" i="15"/>
  <c r="F156" i="15"/>
  <c r="B157" i="15"/>
  <c r="C157" i="15"/>
  <c r="D157" i="15"/>
  <c r="E157" i="15"/>
  <c r="F157" i="15"/>
  <c r="B158" i="15"/>
  <c r="C158" i="15"/>
  <c r="D158" i="15"/>
  <c r="E158" i="15"/>
  <c r="F158" i="15"/>
  <c r="AR38" i="11"/>
  <c r="AD6" i="11"/>
  <c r="AE6" i="11"/>
  <c r="AG6" i="11"/>
  <c r="AH6" i="11"/>
  <c r="AD7" i="11"/>
  <c r="AE7" i="11"/>
  <c r="AG7" i="11"/>
  <c r="AH7" i="11"/>
  <c r="AD8" i="11"/>
  <c r="AE8" i="11"/>
  <c r="AG8" i="11"/>
  <c r="AH8" i="11"/>
  <c r="AD9" i="11"/>
  <c r="AE9" i="11"/>
  <c r="AG9" i="11"/>
  <c r="AH9" i="11"/>
  <c r="AD10" i="11"/>
  <c r="AE10" i="11"/>
  <c r="AG10" i="11"/>
  <c r="AH10" i="11"/>
  <c r="AD11" i="11"/>
  <c r="AE11" i="11"/>
  <c r="AG11" i="11"/>
  <c r="AH11" i="11"/>
  <c r="AD12" i="11"/>
  <c r="AE12" i="11"/>
  <c r="AG12" i="11"/>
  <c r="AH12" i="11"/>
  <c r="AD13" i="11"/>
  <c r="AE13" i="11"/>
  <c r="AG13" i="11"/>
  <c r="AH13" i="11"/>
  <c r="AD14" i="11"/>
  <c r="AE14" i="11"/>
  <c r="AG14" i="11"/>
  <c r="AH14" i="11"/>
  <c r="AD15" i="11"/>
  <c r="AE15" i="11"/>
  <c r="AG15" i="11"/>
  <c r="AH15" i="11"/>
  <c r="AD16" i="11"/>
  <c r="AE16" i="11"/>
  <c r="AG16" i="11"/>
  <c r="AH16" i="11"/>
  <c r="AD17" i="11"/>
  <c r="AE17" i="11"/>
  <c r="AG17" i="11"/>
  <c r="AH17" i="11"/>
  <c r="AD18" i="11"/>
  <c r="AE18" i="11"/>
  <c r="AG18" i="11"/>
  <c r="AH18" i="11"/>
  <c r="AD19" i="11"/>
  <c r="AE19" i="11"/>
  <c r="AG19" i="11"/>
  <c r="AH19" i="11"/>
  <c r="AD20" i="11"/>
  <c r="AE20" i="11"/>
  <c r="AG20" i="11"/>
  <c r="AH20" i="11"/>
  <c r="AD21" i="11"/>
  <c r="AE21" i="11"/>
  <c r="AG21" i="11"/>
  <c r="AH21" i="11"/>
  <c r="AD22" i="11"/>
  <c r="AE22" i="11"/>
  <c r="AG22" i="11"/>
  <c r="AH22" i="11"/>
  <c r="AD23" i="11"/>
  <c r="AE23" i="11"/>
  <c r="AG23" i="11"/>
  <c r="AH23" i="11"/>
  <c r="AD24" i="11"/>
  <c r="AE24" i="11"/>
  <c r="AG24" i="11"/>
  <c r="AH24" i="11"/>
  <c r="AD25" i="11"/>
  <c r="AE25" i="11"/>
  <c r="AG25" i="11"/>
  <c r="AH25" i="11"/>
  <c r="AD26" i="11"/>
  <c r="AE26" i="11"/>
  <c r="AG26" i="11"/>
  <c r="AH26" i="11"/>
  <c r="AD27" i="11"/>
  <c r="AE27" i="11"/>
  <c r="AG27" i="11"/>
  <c r="AH27" i="11"/>
  <c r="AD28" i="11"/>
  <c r="AE28" i="11"/>
  <c r="AG28" i="11"/>
  <c r="AH28" i="11"/>
  <c r="AD29" i="11"/>
  <c r="AE29" i="11"/>
  <c r="AG29" i="11"/>
  <c r="AH29" i="11"/>
  <c r="AD30" i="11"/>
  <c r="AE30" i="11"/>
  <c r="AG30" i="11"/>
  <c r="AH30" i="11"/>
  <c r="AD31" i="11"/>
  <c r="AE31" i="11"/>
  <c r="AG31" i="11"/>
  <c r="AH31" i="11"/>
  <c r="AD32" i="11"/>
  <c r="AE32" i="11"/>
  <c r="AG32" i="11"/>
  <c r="AH32" i="11"/>
  <c r="AD33" i="11"/>
  <c r="AE33" i="11"/>
  <c r="AG33" i="11"/>
  <c r="AH33" i="11"/>
  <c r="AD34" i="11"/>
  <c r="AE34" i="11"/>
  <c r="AG34" i="11"/>
  <c r="AH34" i="11"/>
  <c r="AD35" i="11"/>
  <c r="AE35" i="11"/>
  <c r="AG35" i="11"/>
  <c r="AH35" i="11"/>
  <c r="AD36" i="11"/>
  <c r="AE36" i="11"/>
  <c r="AG36" i="11"/>
  <c r="AH36" i="11"/>
  <c r="AD37" i="11"/>
  <c r="AE37" i="11"/>
  <c r="AG37" i="11"/>
  <c r="AH37" i="11"/>
  <c r="AD38" i="11"/>
  <c r="AE38" i="11"/>
  <c r="AG38" i="11"/>
  <c r="AH38" i="11"/>
  <c r="AD39" i="11"/>
  <c r="AE39" i="11"/>
  <c r="AG39" i="11"/>
  <c r="AH39" i="11"/>
  <c r="AD40" i="11"/>
  <c r="AE40" i="11"/>
  <c r="AG40" i="11"/>
  <c r="AH40" i="11"/>
  <c r="AD41" i="11"/>
  <c r="AE41" i="11"/>
  <c r="AG41" i="11"/>
  <c r="AH41" i="11"/>
  <c r="AD42" i="11"/>
  <c r="AE42" i="11"/>
  <c r="AG42" i="11"/>
  <c r="AH42" i="11"/>
  <c r="AD43" i="11"/>
  <c r="AE43" i="11"/>
  <c r="AG43" i="11"/>
  <c r="AH43" i="11"/>
  <c r="AD44" i="11"/>
  <c r="AE44" i="11"/>
  <c r="AG44" i="11"/>
  <c r="AH44" i="11"/>
  <c r="AD45" i="11"/>
  <c r="AE45" i="11"/>
  <c r="AG45" i="11"/>
  <c r="AH45" i="11"/>
  <c r="AD46" i="11"/>
  <c r="AE46" i="11"/>
  <c r="AG46" i="11"/>
  <c r="AH46" i="11"/>
  <c r="AD47" i="11"/>
  <c r="AE47" i="11"/>
  <c r="AG47" i="11"/>
  <c r="AH47" i="11"/>
  <c r="AD48" i="11"/>
  <c r="AE48" i="11"/>
  <c r="AG48" i="11"/>
  <c r="AH48" i="11"/>
  <c r="AD49" i="11"/>
  <c r="AE49" i="11"/>
  <c r="AG49" i="11"/>
  <c r="AH49" i="11"/>
  <c r="AD50" i="11"/>
  <c r="AE50" i="11"/>
  <c r="AG50" i="11"/>
  <c r="AH50" i="11"/>
  <c r="AD51" i="11"/>
  <c r="AE51" i="11"/>
  <c r="AG51" i="11"/>
  <c r="AH51" i="11"/>
  <c r="AD52" i="11"/>
  <c r="AE52" i="11"/>
  <c r="AG52" i="11"/>
  <c r="AH52" i="11"/>
  <c r="AD53" i="11"/>
  <c r="AE53" i="11"/>
  <c r="AG53" i="11"/>
  <c r="AH53" i="11"/>
  <c r="AD54" i="11"/>
  <c r="AE54" i="11"/>
  <c r="AG54" i="11"/>
  <c r="AH54" i="11"/>
  <c r="AD55" i="11"/>
  <c r="AE55" i="11"/>
  <c r="AG55" i="11"/>
  <c r="AH55" i="11"/>
  <c r="AD56" i="11"/>
  <c r="AE56" i="11"/>
  <c r="AG56" i="11"/>
  <c r="AH56" i="11"/>
  <c r="AD57" i="11"/>
  <c r="AE57" i="11"/>
  <c r="AG57" i="11"/>
  <c r="AH57" i="11"/>
  <c r="AD58" i="11"/>
  <c r="AE58" i="11"/>
  <c r="AG58" i="11"/>
  <c r="AH58" i="11"/>
  <c r="AD59" i="11"/>
  <c r="AE59" i="11"/>
  <c r="AG59" i="11"/>
  <c r="AH59" i="11"/>
  <c r="AD60" i="11"/>
  <c r="AE60" i="11"/>
  <c r="AG60" i="11"/>
  <c r="AH60" i="11"/>
  <c r="AD61" i="11"/>
  <c r="AE61" i="11"/>
  <c r="AG61" i="11"/>
  <c r="AH61" i="11"/>
  <c r="AD62" i="11"/>
  <c r="AE62" i="11"/>
  <c r="AG62" i="11"/>
  <c r="AH62" i="11"/>
  <c r="AD63" i="11"/>
  <c r="AE63" i="11"/>
  <c r="AG63" i="11"/>
  <c r="AH63" i="11"/>
  <c r="AD64" i="11"/>
  <c r="AE64" i="11"/>
  <c r="AG64" i="11"/>
  <c r="AH64" i="11"/>
  <c r="AD65" i="11"/>
  <c r="AE65" i="11"/>
  <c r="AG65" i="11"/>
  <c r="AH65" i="11"/>
  <c r="AD66" i="11"/>
  <c r="AE66" i="11"/>
  <c r="AG66" i="11"/>
  <c r="AH66" i="11"/>
  <c r="AD67" i="11"/>
  <c r="AE67" i="11"/>
  <c r="AG67" i="11"/>
  <c r="AH67" i="11"/>
  <c r="AD68" i="11"/>
  <c r="AE68" i="11"/>
  <c r="AG68" i="11"/>
  <c r="AH68" i="11"/>
  <c r="AD69" i="11"/>
  <c r="AE69" i="11"/>
  <c r="AG69" i="11"/>
  <c r="AH69" i="11"/>
  <c r="AD70" i="11"/>
  <c r="AE70" i="11"/>
  <c r="AG70" i="11"/>
  <c r="AH70" i="11"/>
  <c r="AD71" i="11"/>
  <c r="AE71" i="11"/>
  <c r="AG71" i="11"/>
  <c r="AH71" i="11"/>
  <c r="AD72" i="11"/>
  <c r="AE72" i="11"/>
  <c r="AG72" i="11"/>
  <c r="AH72" i="11"/>
  <c r="AD73" i="11"/>
  <c r="AE73" i="11"/>
  <c r="AG73" i="11"/>
  <c r="AH73" i="11"/>
  <c r="AD74" i="11"/>
  <c r="AE74" i="11"/>
  <c r="AG74" i="11"/>
  <c r="AH74" i="11"/>
  <c r="AD75" i="11"/>
  <c r="AE75" i="11"/>
  <c r="AG75" i="11"/>
  <c r="AH75" i="11"/>
  <c r="AD76" i="11"/>
  <c r="AE76" i="11"/>
  <c r="AG76" i="11"/>
  <c r="AH76" i="11"/>
  <c r="AD77" i="11"/>
  <c r="AE77" i="11"/>
  <c r="AG77" i="11"/>
  <c r="AH77" i="11"/>
  <c r="AD78" i="11"/>
  <c r="AE78" i="11"/>
  <c r="AG78" i="11"/>
  <c r="AH78" i="11"/>
  <c r="AD79" i="11"/>
  <c r="AE79" i="11"/>
  <c r="AG79" i="11"/>
  <c r="AH79" i="11"/>
  <c r="AD80" i="11"/>
  <c r="AE80" i="11"/>
  <c r="AG80" i="11"/>
  <c r="AH80" i="11"/>
  <c r="AD81" i="11"/>
  <c r="AE81" i="11"/>
  <c r="AG81" i="11"/>
  <c r="AH81" i="11"/>
  <c r="AD82" i="11"/>
  <c r="AE82" i="11"/>
  <c r="AG82" i="11"/>
  <c r="AH82" i="11"/>
  <c r="AD83" i="11"/>
  <c r="AE83" i="11"/>
  <c r="AG83" i="11"/>
  <c r="AH83" i="11"/>
  <c r="AD84" i="11"/>
  <c r="AE84" i="11"/>
  <c r="AG84" i="11"/>
  <c r="AH84" i="11"/>
  <c r="AD85" i="11"/>
  <c r="AE85" i="11"/>
  <c r="AG85" i="11"/>
  <c r="AH85" i="11"/>
  <c r="AD86" i="11"/>
  <c r="AE86" i="11"/>
  <c r="AG86" i="11"/>
  <c r="AH86" i="11"/>
  <c r="AD87" i="11"/>
  <c r="AE87" i="11"/>
  <c r="AG87" i="11"/>
  <c r="AH87" i="11"/>
  <c r="AD88" i="11"/>
  <c r="AE88" i="11"/>
  <c r="AG88" i="11"/>
  <c r="AH88" i="11"/>
  <c r="AD89" i="11"/>
  <c r="AE89" i="11"/>
  <c r="AG89" i="11"/>
  <c r="AH89" i="11"/>
  <c r="AD90" i="11"/>
  <c r="AE90" i="11"/>
  <c r="AG90" i="11"/>
  <c r="AH90" i="11"/>
  <c r="AD91" i="11"/>
  <c r="AE91" i="11"/>
  <c r="AG91" i="11"/>
  <c r="AH91" i="11"/>
  <c r="AD92" i="11"/>
  <c r="AE92" i="11"/>
  <c r="AG92" i="11"/>
  <c r="AH92" i="11"/>
  <c r="AD93" i="11"/>
  <c r="AE93" i="11"/>
  <c r="AG93" i="11"/>
  <c r="AH93" i="11"/>
  <c r="AD94" i="11"/>
  <c r="AE94" i="11"/>
  <c r="AG94" i="11"/>
  <c r="AH94" i="11"/>
  <c r="AD95" i="11"/>
  <c r="AE95" i="11"/>
  <c r="AG95" i="11"/>
  <c r="AH95" i="11"/>
  <c r="AD96" i="11"/>
  <c r="AE96" i="11"/>
  <c r="AG96" i="11"/>
  <c r="AH96" i="11"/>
  <c r="AD97" i="11"/>
  <c r="AE97" i="11"/>
  <c r="AG97" i="11"/>
  <c r="AH97" i="11"/>
  <c r="AD98" i="11"/>
  <c r="AE98" i="11"/>
  <c r="AG98" i="11"/>
  <c r="AH98" i="11"/>
  <c r="AD99" i="11"/>
  <c r="AE99" i="11"/>
  <c r="AG99" i="11"/>
  <c r="AH99" i="11"/>
  <c r="AD100" i="11"/>
  <c r="AE100" i="11"/>
  <c r="AG100" i="11"/>
  <c r="AH100" i="11"/>
  <c r="AD101" i="11"/>
  <c r="AE101" i="11"/>
  <c r="AG101" i="11"/>
  <c r="AH101" i="11"/>
  <c r="AD102" i="11"/>
  <c r="AE102" i="11"/>
  <c r="AG102" i="11"/>
  <c r="AH102" i="11"/>
  <c r="AD103" i="11"/>
  <c r="AE103" i="11"/>
  <c r="AG103" i="11"/>
  <c r="AH103" i="11"/>
  <c r="AD104" i="11"/>
  <c r="AE104" i="11"/>
  <c r="AG104" i="11"/>
  <c r="AH104" i="11"/>
  <c r="AD105" i="11"/>
  <c r="AE105" i="11"/>
  <c r="AG105" i="11"/>
  <c r="AH105" i="11"/>
  <c r="AD106" i="11"/>
  <c r="AE106" i="11"/>
  <c r="AG106" i="11"/>
  <c r="AH106" i="11"/>
  <c r="AD107" i="11"/>
  <c r="AE107" i="11"/>
  <c r="AG107" i="11"/>
  <c r="AH107" i="11"/>
  <c r="AD108" i="11"/>
  <c r="AE108" i="11"/>
  <c r="AG108" i="11"/>
  <c r="AH108" i="11"/>
  <c r="AD109" i="11"/>
  <c r="AE109" i="11"/>
  <c r="AG109" i="11"/>
  <c r="AH109" i="11"/>
  <c r="AD110" i="11"/>
  <c r="AE110" i="11"/>
  <c r="AG110" i="11"/>
  <c r="AH110" i="11"/>
  <c r="AD111" i="11"/>
  <c r="AE111" i="11"/>
  <c r="AG111" i="11"/>
  <c r="AH111" i="11"/>
  <c r="AD112" i="11"/>
  <c r="AE112" i="11"/>
  <c r="AG112" i="11"/>
  <c r="AH112" i="11"/>
  <c r="AD113" i="11"/>
  <c r="AE113" i="11"/>
  <c r="AG113" i="11"/>
  <c r="AH113" i="11"/>
  <c r="AD114" i="11"/>
  <c r="AE114" i="11"/>
  <c r="AG114" i="11"/>
  <c r="AH114" i="11"/>
  <c r="AD115" i="11"/>
  <c r="AE115" i="11"/>
  <c r="AG115" i="11"/>
  <c r="AH115" i="11"/>
  <c r="AD116" i="11"/>
  <c r="AE116" i="11"/>
  <c r="AG116" i="11"/>
  <c r="AH116" i="11"/>
  <c r="AD117" i="11"/>
  <c r="AE117" i="11"/>
  <c r="AG117" i="11"/>
  <c r="AH117" i="11"/>
  <c r="AD118" i="11"/>
  <c r="AE118" i="11"/>
  <c r="AG118" i="11"/>
  <c r="AH118" i="11"/>
  <c r="AD119" i="11"/>
  <c r="AE119" i="11"/>
  <c r="AG119" i="11"/>
  <c r="AH119" i="11"/>
  <c r="AD120" i="11"/>
  <c r="AE120" i="11"/>
  <c r="AG120" i="11"/>
  <c r="AH120" i="11"/>
  <c r="AD121" i="11"/>
  <c r="AE121" i="11"/>
  <c r="AG121" i="11"/>
  <c r="AH121" i="11"/>
  <c r="AD122" i="11"/>
  <c r="AE122" i="11"/>
  <c r="AG122" i="11"/>
  <c r="AH122" i="11"/>
  <c r="AD123" i="11"/>
  <c r="AE123" i="11"/>
  <c r="AG123" i="11"/>
  <c r="AH123" i="11"/>
  <c r="AD124" i="11"/>
  <c r="AE124" i="11"/>
  <c r="AG124" i="11"/>
  <c r="AH124" i="11"/>
  <c r="AD125" i="11"/>
  <c r="AE125" i="11"/>
  <c r="AG125" i="11"/>
  <c r="AH125" i="11"/>
  <c r="AD126" i="11"/>
  <c r="AE126" i="11"/>
  <c r="AG126" i="11"/>
  <c r="AH126" i="11"/>
  <c r="AD127" i="11"/>
  <c r="AE127" i="11"/>
  <c r="AG127" i="11"/>
  <c r="AH127" i="11"/>
  <c r="AD128" i="11"/>
  <c r="AE128" i="11"/>
  <c r="AG128" i="11"/>
  <c r="AH128" i="11"/>
  <c r="AD129" i="11"/>
  <c r="AE129" i="11"/>
  <c r="AG129" i="11"/>
  <c r="AH129" i="11"/>
  <c r="AD130" i="11"/>
  <c r="AE130" i="11"/>
  <c r="AG130" i="11"/>
  <c r="AH130" i="11"/>
  <c r="AD131" i="11"/>
  <c r="AE131" i="11"/>
  <c r="AG131" i="11"/>
  <c r="AH131" i="11"/>
  <c r="AD132" i="11"/>
  <c r="AE132" i="11"/>
  <c r="AG132" i="11"/>
  <c r="AH132" i="11"/>
  <c r="AD133" i="11"/>
  <c r="AE133" i="11"/>
  <c r="AG133" i="11"/>
  <c r="AH133" i="11"/>
  <c r="AD134" i="11"/>
  <c r="AE134" i="11"/>
  <c r="AG134" i="11"/>
  <c r="AH134" i="11"/>
  <c r="AD135" i="11"/>
  <c r="AE135" i="11"/>
  <c r="AG135" i="11"/>
  <c r="AH135" i="11"/>
  <c r="AD136" i="11"/>
  <c r="AE136" i="11"/>
  <c r="AG136" i="11"/>
  <c r="AH136" i="11"/>
  <c r="AD137" i="11"/>
  <c r="AE137" i="11"/>
  <c r="AG137" i="11"/>
  <c r="AH137" i="11"/>
  <c r="AD138" i="11"/>
  <c r="AE138" i="11"/>
  <c r="AG138" i="11"/>
  <c r="AH138" i="11"/>
  <c r="AD139" i="11"/>
  <c r="AE139" i="11"/>
  <c r="AG139" i="11"/>
  <c r="AH139" i="11"/>
  <c r="AD140" i="11"/>
  <c r="AE140" i="11"/>
  <c r="AG140" i="11"/>
  <c r="AH140" i="11"/>
  <c r="AD141" i="11"/>
  <c r="AE141" i="11"/>
  <c r="AG141" i="11"/>
  <c r="AH141" i="11"/>
  <c r="AD142" i="11"/>
  <c r="AE142" i="11"/>
  <c r="AG142" i="11"/>
  <c r="AH142" i="11"/>
  <c r="AD143" i="11"/>
  <c r="AE143" i="11"/>
  <c r="AG143" i="11"/>
  <c r="AH143" i="11"/>
  <c r="AD144" i="11"/>
  <c r="AE144" i="11"/>
  <c r="AG144" i="11"/>
  <c r="AH144" i="11"/>
  <c r="AD145" i="11"/>
  <c r="AE145" i="11"/>
  <c r="AG145" i="11"/>
  <c r="AH145" i="11"/>
  <c r="AD146" i="11"/>
  <c r="AE146" i="11"/>
  <c r="AG146" i="11"/>
  <c r="AH146" i="11"/>
  <c r="AD147" i="11"/>
  <c r="AE147" i="11"/>
  <c r="AG147" i="11"/>
  <c r="AH147" i="11"/>
  <c r="AD148" i="11"/>
  <c r="AE148" i="11"/>
  <c r="AG148" i="11"/>
  <c r="AH148" i="11"/>
  <c r="AD149" i="11"/>
  <c r="AE149" i="11"/>
  <c r="AG149" i="11"/>
  <c r="AH149" i="11"/>
  <c r="AD150" i="11"/>
  <c r="AE150" i="11"/>
  <c r="AG150" i="11"/>
  <c r="AH150" i="11"/>
  <c r="AD151" i="11"/>
  <c r="AE151" i="11"/>
  <c r="AG151" i="11"/>
  <c r="AH151" i="11"/>
  <c r="AD152" i="11"/>
  <c r="AE152" i="11"/>
  <c r="AG152" i="11"/>
  <c r="AH152" i="11"/>
  <c r="AD153" i="11"/>
  <c r="AE153" i="11"/>
  <c r="AG153" i="11"/>
  <c r="AH153" i="11"/>
  <c r="AD154" i="11"/>
  <c r="AE154" i="11"/>
  <c r="AG154" i="11"/>
  <c r="AH154" i="11"/>
  <c r="AD155" i="11"/>
  <c r="AE155" i="11"/>
  <c r="AG155" i="11"/>
  <c r="AH155" i="11"/>
  <c r="AD156" i="11"/>
  <c r="AE156" i="11"/>
  <c r="AG156" i="11"/>
  <c r="AH156" i="11"/>
  <c r="AD157" i="11"/>
  <c r="AE157" i="11"/>
  <c r="AG157" i="11"/>
  <c r="AH157" i="11"/>
  <c r="AD158" i="11"/>
  <c r="AE158" i="11"/>
  <c r="AG158" i="11"/>
  <c r="AH158" i="11"/>
  <c r="AD159" i="11"/>
  <c r="AE159" i="11"/>
  <c r="AG159" i="11"/>
  <c r="AH159" i="11"/>
  <c r="AD160" i="11"/>
  <c r="AE160" i="11"/>
  <c r="AG160" i="11"/>
  <c r="AH160" i="11"/>
  <c r="AD161" i="11"/>
  <c r="AE161" i="11"/>
  <c r="AG161" i="11"/>
  <c r="AH161" i="11"/>
  <c r="AD162" i="11"/>
  <c r="AE162" i="11"/>
  <c r="AG162" i="11"/>
  <c r="AH162" i="11"/>
  <c r="AD163" i="11"/>
  <c r="AE163" i="11"/>
  <c r="AG163" i="11"/>
  <c r="AH163" i="11"/>
  <c r="AD164" i="11"/>
  <c r="AE164" i="11"/>
  <c r="AG164" i="11"/>
  <c r="AH164" i="11"/>
  <c r="AD165" i="11"/>
  <c r="AE165" i="11"/>
  <c r="AG165" i="11"/>
  <c r="AH165" i="11"/>
  <c r="AD166" i="11"/>
  <c r="AE166" i="11"/>
  <c r="AG166" i="11"/>
  <c r="AH166" i="11"/>
  <c r="AD167" i="11"/>
  <c r="AE167" i="11"/>
  <c r="AG167" i="11"/>
  <c r="AH167" i="11"/>
  <c r="AD168" i="11"/>
  <c r="AE168" i="11"/>
  <c r="AG168" i="11"/>
  <c r="AH168" i="11"/>
  <c r="AD169" i="11"/>
  <c r="AE169" i="11"/>
  <c r="AG169" i="11"/>
  <c r="AH169" i="11"/>
  <c r="AD170" i="11"/>
  <c r="AE170" i="11"/>
  <c r="AG170" i="11"/>
  <c r="AH170" i="11"/>
  <c r="AD171" i="11"/>
  <c r="AE171" i="11"/>
  <c r="AG171" i="11"/>
  <c r="AH171" i="11"/>
  <c r="AD172" i="11"/>
  <c r="AE172" i="11"/>
  <c r="AG172" i="11"/>
  <c r="AH172" i="11"/>
  <c r="AD173" i="11"/>
  <c r="AE173" i="11"/>
  <c r="AG173" i="11"/>
  <c r="AH173" i="11"/>
  <c r="AD174" i="11"/>
  <c r="AE174" i="11"/>
  <c r="AG174" i="11"/>
  <c r="AH174" i="11"/>
  <c r="AD175" i="11"/>
  <c r="AE175" i="11"/>
  <c r="AG175" i="11"/>
  <c r="AH175" i="11"/>
  <c r="AD176" i="11"/>
  <c r="AE176" i="11"/>
  <c r="AG176" i="11"/>
  <c r="AH176" i="11"/>
  <c r="AD177" i="11"/>
  <c r="AE177" i="11"/>
  <c r="AG177" i="11"/>
  <c r="AH177" i="11"/>
  <c r="AD178" i="11"/>
  <c r="AE178" i="11"/>
  <c r="AG178" i="11"/>
  <c r="AH178" i="11"/>
  <c r="AD179" i="11"/>
  <c r="AE179" i="11"/>
  <c r="AG179" i="11"/>
  <c r="AH179" i="11"/>
  <c r="AD180" i="11"/>
  <c r="AE180" i="11"/>
  <c r="AG180" i="11"/>
  <c r="AH180" i="11"/>
  <c r="AD181" i="11"/>
  <c r="AE181" i="11"/>
  <c r="AG181" i="11"/>
  <c r="AH181" i="11"/>
  <c r="AD182" i="11"/>
  <c r="AE182" i="11"/>
  <c r="AG182" i="11"/>
  <c r="AH182" i="11"/>
  <c r="AD183" i="11"/>
  <c r="AE183" i="11"/>
  <c r="AG183" i="11"/>
  <c r="AH183" i="11"/>
  <c r="AD184" i="11"/>
  <c r="AE184" i="11"/>
  <c r="AG184" i="11"/>
  <c r="AH184" i="11"/>
  <c r="AD185" i="11"/>
  <c r="AE185" i="11"/>
  <c r="AG185" i="11"/>
  <c r="AH185" i="11"/>
  <c r="AD186" i="11"/>
  <c r="AE186" i="11"/>
  <c r="AG186" i="11"/>
  <c r="AH186" i="11"/>
  <c r="AD187" i="11"/>
  <c r="AE187" i="11"/>
  <c r="AG187" i="11"/>
  <c r="AH187" i="11"/>
  <c r="AD188" i="11"/>
  <c r="AE188" i="11"/>
  <c r="AG188" i="11"/>
  <c r="AH188" i="11"/>
  <c r="AD189" i="11"/>
  <c r="AE189" i="11"/>
  <c r="AG189" i="11"/>
  <c r="AH189" i="11"/>
  <c r="AD190" i="11"/>
  <c r="AE190" i="11"/>
  <c r="AG190" i="11"/>
  <c r="AH190" i="11"/>
  <c r="AD191" i="11"/>
  <c r="AE191" i="11"/>
  <c r="AG191" i="11"/>
  <c r="AH191" i="11"/>
  <c r="AD192" i="11"/>
  <c r="AE192" i="11"/>
  <c r="AG192" i="11"/>
  <c r="AH192" i="11"/>
  <c r="AD193" i="11"/>
  <c r="AE193" i="11"/>
  <c r="AG193" i="11"/>
  <c r="AH193" i="11"/>
  <c r="AD194" i="11"/>
  <c r="AE194" i="11"/>
  <c r="AG194" i="11"/>
  <c r="AH194" i="11"/>
  <c r="AD195" i="11"/>
  <c r="AE195" i="11"/>
  <c r="AG195" i="11"/>
  <c r="AH195" i="11"/>
  <c r="AD196" i="11"/>
  <c r="AE196" i="11"/>
  <c r="AG196" i="11"/>
  <c r="AH196" i="11"/>
  <c r="AD197" i="11"/>
  <c r="AE197" i="11"/>
  <c r="AG197" i="11"/>
  <c r="AH197" i="11"/>
  <c r="AD198" i="11"/>
  <c r="AE198" i="11"/>
  <c r="AG198" i="11"/>
  <c r="AH198" i="11"/>
  <c r="AD199" i="11"/>
  <c r="AE199" i="11"/>
  <c r="AG199" i="11"/>
  <c r="AH199" i="11"/>
  <c r="AD200" i="11"/>
  <c r="AE200" i="11"/>
  <c r="AG200" i="11"/>
  <c r="AH200" i="11"/>
  <c r="AD201" i="11"/>
  <c r="AE201" i="11"/>
  <c r="AG201" i="11"/>
  <c r="AH201" i="11"/>
  <c r="AD202" i="11"/>
  <c r="AE202" i="11"/>
  <c r="AG202" i="11"/>
  <c r="AH202" i="11"/>
  <c r="AD203" i="11"/>
  <c r="AE203" i="11"/>
  <c r="AG203" i="11"/>
  <c r="AH203" i="11"/>
  <c r="AD204" i="11"/>
  <c r="AE204" i="11"/>
  <c r="AG204" i="11"/>
  <c r="AH204" i="11"/>
  <c r="AD205" i="11"/>
  <c r="AE205" i="11"/>
  <c r="AG205" i="11"/>
  <c r="AH205" i="11"/>
  <c r="AD206" i="11"/>
  <c r="AE206" i="11"/>
  <c r="AG206" i="11"/>
  <c r="AH206" i="11"/>
  <c r="AD207" i="11"/>
  <c r="AE207" i="11"/>
  <c r="AG207" i="11"/>
  <c r="AH207" i="11"/>
  <c r="AD208" i="11"/>
  <c r="AE208" i="11"/>
  <c r="AG208" i="11"/>
  <c r="AH208" i="11"/>
  <c r="AD209" i="11"/>
  <c r="AE209" i="11"/>
  <c r="AG209" i="11"/>
  <c r="AH209" i="11"/>
  <c r="AD210" i="11"/>
  <c r="AE210" i="11"/>
  <c r="AG210" i="11"/>
  <c r="AH210" i="11"/>
  <c r="AD211" i="11"/>
  <c r="AE211" i="11"/>
  <c r="AG211" i="11"/>
  <c r="AH211" i="11"/>
  <c r="AD212" i="11"/>
  <c r="AE212" i="11"/>
  <c r="AG212" i="11"/>
  <c r="AH212" i="11"/>
  <c r="AD213" i="11"/>
  <c r="AE213" i="11"/>
  <c r="AG213" i="11"/>
  <c r="AH213" i="11"/>
  <c r="AD214" i="11"/>
  <c r="AE214" i="11"/>
  <c r="AG214" i="11"/>
  <c r="AH214" i="11"/>
  <c r="AD215" i="11"/>
  <c r="AE215" i="11"/>
  <c r="AG215" i="11"/>
  <c r="AH215" i="11"/>
  <c r="AD216" i="11"/>
  <c r="AE216" i="11"/>
  <c r="AG216" i="11"/>
  <c r="AH216" i="11"/>
  <c r="AD217" i="11"/>
  <c r="AE217" i="11"/>
  <c r="AG217" i="11"/>
  <c r="AH217" i="11"/>
  <c r="AD218" i="11"/>
  <c r="AE218" i="11"/>
  <c r="AG218" i="11"/>
  <c r="AH218" i="11"/>
  <c r="AD219" i="11"/>
  <c r="AE219" i="11"/>
  <c r="AG219" i="11"/>
  <c r="AH219" i="11"/>
  <c r="AD220" i="11"/>
  <c r="AE220" i="11"/>
  <c r="AG220" i="11"/>
  <c r="AH220" i="11"/>
  <c r="AD221" i="11"/>
  <c r="AE221" i="11"/>
  <c r="AG221" i="11"/>
  <c r="AH221" i="11"/>
  <c r="AD222" i="11"/>
  <c r="AE222" i="11"/>
  <c r="AG222" i="11"/>
  <c r="AH222" i="11"/>
  <c r="AD223" i="11"/>
  <c r="AE223" i="11"/>
  <c r="AG223" i="11"/>
  <c r="AH223" i="11"/>
  <c r="AD224" i="11"/>
  <c r="AE224" i="11"/>
  <c r="AG224" i="11"/>
  <c r="AH224" i="11"/>
  <c r="AD225" i="11"/>
  <c r="AE225" i="11"/>
  <c r="AG225" i="11"/>
  <c r="AH225" i="11"/>
  <c r="AD226" i="11"/>
  <c r="AE226" i="11"/>
  <c r="AG226" i="11"/>
  <c r="AH226" i="11"/>
  <c r="AD227" i="11"/>
  <c r="AE227" i="11"/>
  <c r="AG227" i="11"/>
  <c r="AH227" i="11"/>
  <c r="AD228" i="11"/>
  <c r="AE228" i="11"/>
  <c r="AG228" i="11"/>
  <c r="AH228" i="11"/>
  <c r="AD229" i="11"/>
  <c r="AE229" i="11"/>
  <c r="AG229" i="11"/>
  <c r="AH229" i="11"/>
  <c r="AD230" i="11"/>
  <c r="AE230" i="11"/>
  <c r="AG230" i="11"/>
  <c r="AH230" i="11"/>
  <c r="AD231" i="11"/>
  <c r="AE231" i="11"/>
  <c r="AG231" i="11"/>
  <c r="AH231" i="11"/>
  <c r="AD232" i="11"/>
  <c r="AE232" i="11"/>
  <c r="AG232" i="11"/>
  <c r="AH232" i="11"/>
  <c r="AD233" i="11"/>
  <c r="AE233" i="11"/>
  <c r="AG233" i="11"/>
  <c r="AH233" i="11"/>
  <c r="AD234" i="11"/>
  <c r="AE234" i="11"/>
  <c r="AG234" i="11"/>
  <c r="AH234" i="11"/>
  <c r="AD235" i="11"/>
  <c r="AE235" i="11"/>
  <c r="AG235" i="11"/>
  <c r="AH235" i="11"/>
  <c r="AD236" i="11"/>
  <c r="AE236" i="11"/>
  <c r="AG236" i="11"/>
  <c r="AH236" i="11"/>
  <c r="AD237" i="11"/>
  <c r="AE237" i="11"/>
  <c r="AG237" i="11"/>
  <c r="AH237" i="11"/>
  <c r="AD238" i="11"/>
  <c r="AE238" i="11"/>
  <c r="AG238" i="11"/>
  <c r="AH238" i="11"/>
  <c r="AD239" i="11"/>
  <c r="AE239" i="11"/>
  <c r="AG239" i="11"/>
  <c r="AH239" i="11"/>
  <c r="AD240" i="11"/>
  <c r="AE240" i="11"/>
  <c r="AG240" i="11"/>
  <c r="AH240" i="11"/>
  <c r="AD241" i="11"/>
  <c r="AE241" i="11"/>
  <c r="AG241" i="11"/>
  <c r="AH241" i="11"/>
  <c r="AD242" i="11"/>
  <c r="AE242" i="11"/>
  <c r="AG242" i="11"/>
  <c r="AH242" i="11"/>
  <c r="AD243" i="11"/>
  <c r="AE243" i="11"/>
  <c r="AG243" i="11"/>
  <c r="AH243" i="11"/>
  <c r="AD244" i="11"/>
  <c r="AE244" i="11"/>
  <c r="AG244" i="11"/>
  <c r="AH244" i="11"/>
  <c r="AD245" i="11"/>
  <c r="AE245" i="11"/>
  <c r="AG245" i="11"/>
  <c r="AH245" i="11"/>
  <c r="AD246" i="11"/>
  <c r="AE246" i="11"/>
  <c r="AG246" i="11"/>
  <c r="AH246" i="11"/>
  <c r="AD247" i="11"/>
  <c r="AE247" i="11"/>
  <c r="AG247" i="11"/>
  <c r="AH247" i="11"/>
  <c r="AD248" i="11"/>
  <c r="AE248" i="11"/>
  <c r="AG248" i="11"/>
  <c r="AH248" i="11"/>
  <c r="AD249" i="11"/>
  <c r="AE249" i="11"/>
  <c r="AG249" i="11"/>
  <c r="AH249" i="11"/>
  <c r="AD250" i="11"/>
  <c r="AE250" i="11"/>
  <c r="AG250" i="11"/>
  <c r="AH250" i="11"/>
  <c r="AD251" i="11"/>
  <c r="AE251" i="11"/>
  <c r="AG251" i="11"/>
  <c r="AH251" i="11"/>
  <c r="AD252" i="11"/>
  <c r="AE252" i="11"/>
  <c r="AG252" i="11"/>
  <c r="AH252" i="11"/>
  <c r="AD253" i="11"/>
  <c r="AE253" i="11"/>
  <c r="AG253" i="11"/>
  <c r="AH253" i="11"/>
  <c r="AD254" i="11"/>
  <c r="AE254" i="11"/>
  <c r="AG254" i="11"/>
  <c r="AH254" i="11"/>
  <c r="AD255" i="11"/>
  <c r="AE255" i="11"/>
  <c r="AG255" i="11"/>
  <c r="AH255" i="11"/>
  <c r="AD256" i="11"/>
  <c r="AE256" i="11"/>
  <c r="AG256" i="11"/>
  <c r="AH256" i="11"/>
  <c r="AD257" i="11"/>
  <c r="AE257" i="11"/>
  <c r="AG257" i="11"/>
  <c r="AH257" i="11"/>
  <c r="AD258" i="11"/>
  <c r="AE258" i="11"/>
  <c r="AG258" i="11"/>
  <c r="AH258" i="11"/>
  <c r="AD259" i="11"/>
  <c r="AE259" i="11"/>
  <c r="AG259" i="11"/>
  <c r="AH259" i="11"/>
  <c r="AD260" i="11"/>
  <c r="AE260" i="11"/>
  <c r="AG260" i="11"/>
  <c r="AH260" i="11"/>
  <c r="AD261" i="11"/>
  <c r="AE261" i="11"/>
  <c r="AG261" i="11"/>
  <c r="AH261" i="11"/>
  <c r="AD262" i="11"/>
  <c r="AE262" i="11"/>
  <c r="AG262" i="11"/>
  <c r="AH262" i="11"/>
  <c r="AD263" i="11"/>
  <c r="AE263" i="11"/>
  <c r="AG263" i="11"/>
  <c r="AH263" i="11"/>
  <c r="AD264" i="11"/>
  <c r="AE264" i="11"/>
  <c r="AG264" i="11"/>
  <c r="AH264" i="11"/>
  <c r="AD265" i="11"/>
  <c r="AE265" i="11"/>
  <c r="AG265" i="11"/>
  <c r="AH265" i="11"/>
  <c r="AD266" i="11"/>
  <c r="AE266" i="11"/>
  <c r="AG266" i="11"/>
  <c r="AH266" i="11"/>
  <c r="AD267" i="11"/>
  <c r="AE267" i="11"/>
  <c r="AG267" i="11"/>
  <c r="AH267" i="11"/>
  <c r="AD268" i="11"/>
  <c r="AE268" i="11"/>
  <c r="AG268" i="11"/>
  <c r="AH268" i="11"/>
  <c r="AD269" i="11"/>
  <c r="AE269" i="11"/>
  <c r="AG269" i="11"/>
  <c r="AH269" i="11"/>
  <c r="AD270" i="11"/>
  <c r="AE270" i="11"/>
  <c r="AG270" i="11"/>
  <c r="AH270" i="11"/>
  <c r="AD271" i="11"/>
  <c r="AE271" i="11"/>
  <c r="AG271" i="11"/>
  <c r="AH271" i="11"/>
  <c r="AD272" i="11"/>
  <c r="AE272" i="11"/>
  <c r="AG272" i="11"/>
  <c r="AH272" i="11"/>
  <c r="AD273" i="11"/>
  <c r="AE273" i="11"/>
  <c r="AG273" i="11"/>
  <c r="AH273" i="11"/>
  <c r="AD274" i="11"/>
  <c r="AE274" i="11"/>
  <c r="AG274" i="11"/>
  <c r="AH274" i="11"/>
  <c r="AD275" i="11"/>
  <c r="AE275" i="11"/>
  <c r="AG275" i="11"/>
  <c r="AH275" i="11"/>
  <c r="AD276" i="11"/>
  <c r="AE276" i="11"/>
  <c r="AG276" i="11"/>
  <c r="AH276" i="11"/>
  <c r="AD277" i="11"/>
  <c r="AE277" i="11"/>
  <c r="AG277" i="11"/>
  <c r="AH277" i="11"/>
  <c r="AD278" i="11"/>
  <c r="AE278" i="11"/>
  <c r="AG278" i="11"/>
  <c r="AH278" i="11"/>
  <c r="AD279" i="11"/>
  <c r="AE279" i="11"/>
  <c r="AG279" i="11"/>
  <c r="AH279" i="11"/>
  <c r="AD280" i="11"/>
  <c r="AE280" i="11"/>
  <c r="AG280" i="11"/>
  <c r="AH280" i="11"/>
  <c r="AD281" i="11"/>
  <c r="AE281" i="11"/>
  <c r="AG281" i="11"/>
  <c r="AH281" i="11"/>
  <c r="AD282" i="11"/>
  <c r="AE282" i="11"/>
  <c r="AG282" i="11"/>
  <c r="AH282" i="11"/>
  <c r="AD283" i="11"/>
  <c r="AE283" i="11"/>
  <c r="AG283" i="11"/>
  <c r="AH283" i="11"/>
  <c r="AD284" i="11"/>
  <c r="AE284" i="11"/>
  <c r="AG284" i="11"/>
  <c r="AH284" i="11"/>
  <c r="AD285" i="11"/>
  <c r="AE285" i="11"/>
  <c r="AG285" i="11"/>
  <c r="AH285" i="11"/>
  <c r="AD286" i="11"/>
  <c r="AE286" i="11"/>
  <c r="AG286" i="11"/>
  <c r="AH286" i="11"/>
  <c r="AD287" i="11"/>
  <c r="AE287" i="11"/>
  <c r="AG287" i="11"/>
  <c r="AH287" i="11"/>
  <c r="AD288" i="11"/>
  <c r="AE288" i="11"/>
  <c r="AG288" i="11"/>
  <c r="AH288" i="11"/>
  <c r="AD289" i="11"/>
  <c r="AE289" i="11"/>
  <c r="AG289" i="11"/>
  <c r="AH289" i="11"/>
  <c r="AD290" i="11"/>
  <c r="AE290" i="11"/>
  <c r="AG290" i="11"/>
  <c r="AH290" i="11"/>
  <c r="AD291" i="11"/>
  <c r="AE291" i="11"/>
  <c r="AG291" i="11"/>
  <c r="AH291" i="11"/>
  <c r="AD292" i="11"/>
  <c r="AE292" i="11"/>
  <c r="AG292" i="11"/>
  <c r="AH292" i="11"/>
  <c r="AD293" i="11"/>
  <c r="AE293" i="11"/>
  <c r="AG293" i="11"/>
  <c r="AH293" i="11"/>
  <c r="AD294" i="11"/>
  <c r="AE294" i="11"/>
  <c r="AG294" i="11"/>
  <c r="AH294" i="11"/>
  <c r="AD295" i="11"/>
  <c r="AE295" i="11"/>
  <c r="AG295" i="11"/>
  <c r="AH295" i="11"/>
  <c r="AD296" i="11"/>
  <c r="AE296" i="11"/>
  <c r="AG296" i="11"/>
  <c r="AH296" i="11"/>
  <c r="AD297" i="11"/>
  <c r="AE297" i="11"/>
  <c r="AG297" i="11"/>
  <c r="AH297" i="11"/>
  <c r="AD298" i="11"/>
  <c r="AE298" i="11"/>
  <c r="AG298" i="11"/>
  <c r="AH298" i="11"/>
  <c r="AD299" i="11"/>
  <c r="AE299" i="11"/>
  <c r="AG299" i="11"/>
  <c r="AH299" i="11"/>
  <c r="AD300" i="11"/>
  <c r="AE300" i="11"/>
  <c r="AG300" i="11"/>
  <c r="AH300" i="11"/>
  <c r="AD301" i="11"/>
  <c r="AE301" i="11"/>
  <c r="AG301" i="11"/>
  <c r="AH301" i="11"/>
  <c r="AD302" i="11"/>
  <c r="AE302" i="11"/>
  <c r="AG302" i="11"/>
  <c r="AH302" i="11"/>
  <c r="AD303" i="11"/>
  <c r="AE303" i="11"/>
  <c r="AG303" i="11"/>
  <c r="AH303" i="11"/>
  <c r="AD304" i="11"/>
  <c r="AE304" i="11"/>
  <c r="AG304" i="11"/>
  <c r="AH304" i="11"/>
  <c r="AD305" i="11"/>
  <c r="AE305" i="11"/>
  <c r="AG305" i="11"/>
  <c r="AH305" i="11"/>
  <c r="AD306" i="11"/>
  <c r="AE306" i="11"/>
  <c r="AG306" i="11"/>
  <c r="AH306" i="11"/>
  <c r="AD307" i="11"/>
  <c r="AE307" i="11"/>
  <c r="AG307" i="11"/>
  <c r="AH307" i="11"/>
  <c r="AD308" i="11"/>
  <c r="AE308" i="11"/>
  <c r="AG308" i="11"/>
  <c r="AH308" i="11"/>
  <c r="AD309" i="11"/>
  <c r="AE309" i="11"/>
  <c r="AG309" i="11"/>
  <c r="AH309" i="11"/>
  <c r="AD310" i="11"/>
  <c r="AE310" i="11"/>
  <c r="AG310" i="11"/>
  <c r="AH310" i="11"/>
  <c r="AD311" i="11"/>
  <c r="AE311" i="11"/>
  <c r="AG311" i="11"/>
  <c r="AH311" i="11"/>
  <c r="AD312" i="11"/>
  <c r="AE312" i="11"/>
  <c r="AG312" i="11"/>
  <c r="AH312" i="11"/>
  <c r="AD313" i="11"/>
  <c r="AE313" i="11"/>
  <c r="AG313" i="11"/>
  <c r="AH313" i="11"/>
  <c r="AD314" i="11"/>
  <c r="AE314" i="11"/>
  <c r="AG314" i="11"/>
  <c r="AH314" i="11"/>
  <c r="AD315" i="11"/>
  <c r="AE315" i="11"/>
  <c r="AG315" i="11"/>
  <c r="AH315" i="11"/>
  <c r="AD316" i="11"/>
  <c r="AE316" i="11"/>
  <c r="AG316" i="11"/>
  <c r="AH316" i="11"/>
  <c r="AD317" i="11"/>
  <c r="AE317" i="11"/>
  <c r="AG317" i="11"/>
  <c r="AH317" i="11"/>
  <c r="AD318" i="11"/>
  <c r="AE318" i="11"/>
  <c r="AG318" i="11"/>
  <c r="AH318" i="11"/>
  <c r="AD319" i="11"/>
  <c r="AE319" i="11"/>
  <c r="AG319" i="11"/>
  <c r="AH319" i="11"/>
  <c r="AD320" i="11"/>
  <c r="AE320" i="11"/>
  <c r="AG320" i="11"/>
  <c r="AH320" i="11"/>
  <c r="AD321" i="11"/>
  <c r="AE321" i="11"/>
  <c r="AG321" i="11"/>
  <c r="AH321" i="11"/>
  <c r="AD322" i="11"/>
  <c r="AE322" i="11"/>
  <c r="AG322" i="11"/>
  <c r="AH322" i="11"/>
  <c r="AD323" i="11"/>
  <c r="AE323" i="11"/>
  <c r="AG323" i="11"/>
  <c r="AH323" i="11"/>
  <c r="AD324" i="11"/>
  <c r="AE324" i="11"/>
  <c r="AG324" i="11"/>
  <c r="AH324" i="11"/>
  <c r="AD325" i="11"/>
  <c r="AE325" i="11"/>
  <c r="AG325" i="11"/>
  <c r="AH325" i="11"/>
  <c r="AD326" i="11"/>
  <c r="AE326" i="11"/>
  <c r="AG326" i="11"/>
  <c r="AH326" i="11"/>
  <c r="AD327" i="11"/>
  <c r="AE327" i="11"/>
  <c r="AG327" i="11"/>
  <c r="AH327" i="11"/>
  <c r="AD328" i="11"/>
  <c r="AE328" i="11"/>
  <c r="AG328" i="11"/>
  <c r="AH328" i="11"/>
  <c r="AD329" i="11"/>
  <c r="AE329" i="11"/>
  <c r="AG329" i="11"/>
  <c r="AH329" i="11"/>
  <c r="AD330" i="11"/>
  <c r="AE330" i="11"/>
  <c r="AG330" i="11"/>
  <c r="AH330" i="11"/>
  <c r="AD331" i="11"/>
  <c r="AE331" i="11"/>
  <c r="AG331" i="11"/>
  <c r="AH331" i="11"/>
  <c r="AD332" i="11"/>
  <c r="AE332" i="11"/>
  <c r="AG332" i="11"/>
  <c r="AH332" i="11"/>
  <c r="AD333" i="11"/>
  <c r="AE333" i="11"/>
  <c r="AG333" i="11"/>
  <c r="AH333" i="11"/>
  <c r="AD334" i="11"/>
  <c r="AE334" i="11"/>
  <c r="AG334" i="11"/>
  <c r="AH334" i="11"/>
  <c r="AD335" i="11"/>
  <c r="AE335" i="11"/>
  <c r="AG335" i="11"/>
  <c r="AH335" i="11"/>
  <c r="AD336" i="11"/>
  <c r="AE336" i="11"/>
  <c r="AG336" i="11"/>
  <c r="AH336" i="11"/>
  <c r="AD337" i="11"/>
  <c r="AE337" i="11"/>
  <c r="AG337" i="11"/>
  <c r="AH337" i="11"/>
  <c r="AD338" i="11"/>
  <c r="AE338" i="11"/>
  <c r="AG338" i="11"/>
  <c r="AH338" i="11"/>
  <c r="AD339" i="11"/>
  <c r="AE339" i="11"/>
  <c r="AG339" i="11"/>
  <c r="AH339" i="11"/>
  <c r="AD340" i="11"/>
  <c r="AE340" i="11"/>
  <c r="AG340" i="11"/>
  <c r="AH340" i="11"/>
  <c r="AD341" i="11"/>
  <c r="AE341" i="11"/>
  <c r="AG341" i="11"/>
  <c r="AH341" i="11"/>
  <c r="AD342" i="11"/>
  <c r="AE342" i="11"/>
  <c r="AG342" i="11"/>
  <c r="AH342" i="11"/>
  <c r="AD343" i="11"/>
  <c r="AE343" i="11"/>
  <c r="AG343" i="11"/>
  <c r="AH343" i="11"/>
  <c r="AD344" i="11"/>
  <c r="AE344" i="11"/>
  <c r="AG344" i="11"/>
  <c r="AH344" i="11"/>
  <c r="AD345" i="11"/>
  <c r="AE345" i="11"/>
  <c r="AG345" i="11"/>
  <c r="AH345" i="11"/>
  <c r="AD346" i="11"/>
  <c r="AE346" i="11"/>
  <c r="AG346" i="11"/>
  <c r="AH346" i="11"/>
  <c r="AD347" i="11"/>
  <c r="AE347" i="11"/>
  <c r="AG347" i="11"/>
  <c r="AH347" i="11"/>
  <c r="AD348" i="11"/>
  <c r="AE348" i="11"/>
  <c r="AG348" i="11"/>
  <c r="AH348" i="11"/>
  <c r="AD349" i="11"/>
  <c r="AE349" i="11"/>
  <c r="AG349" i="11"/>
  <c r="AH349" i="11"/>
  <c r="AD350" i="11"/>
  <c r="AE350" i="11"/>
  <c r="AG350" i="11"/>
  <c r="AH350" i="11"/>
  <c r="AD351" i="11"/>
  <c r="AE351" i="11"/>
  <c r="AG351" i="11"/>
  <c r="AH351" i="11"/>
  <c r="AD352" i="11"/>
  <c r="AE352" i="11"/>
  <c r="AG352" i="11"/>
  <c r="AH352" i="11"/>
  <c r="AD353" i="11"/>
  <c r="AE353" i="11"/>
  <c r="AG353" i="11"/>
  <c r="AH353" i="11"/>
  <c r="AD354" i="11"/>
  <c r="AE354" i="11"/>
  <c r="AG354" i="11"/>
  <c r="AH354" i="11"/>
  <c r="AD355" i="11"/>
  <c r="AE355" i="11"/>
  <c r="AG355" i="11"/>
  <c r="AH355" i="11"/>
  <c r="AD356" i="11"/>
  <c r="AE356" i="11"/>
  <c r="AG356" i="11"/>
  <c r="AH356" i="11"/>
  <c r="AD357" i="11"/>
  <c r="AE357" i="11"/>
  <c r="AG357" i="11"/>
  <c r="AH357" i="11"/>
  <c r="AD358" i="11"/>
  <c r="AE358" i="11"/>
  <c r="AG358" i="11"/>
  <c r="AH358" i="11"/>
  <c r="AD359" i="11"/>
  <c r="AE359" i="11"/>
  <c r="AG359" i="11"/>
  <c r="AH359" i="11"/>
  <c r="AD360" i="11"/>
  <c r="AE360" i="11"/>
  <c r="AG360" i="11"/>
  <c r="AH360" i="11"/>
  <c r="AD361" i="11"/>
  <c r="AE361" i="11"/>
  <c r="AG361" i="11"/>
  <c r="AH361" i="11"/>
  <c r="AD362" i="11"/>
  <c r="AE362" i="11"/>
  <c r="AG362" i="11"/>
  <c r="AH362" i="11"/>
  <c r="AD363" i="11"/>
  <c r="AE363" i="11"/>
  <c r="AG363" i="11"/>
  <c r="AH363" i="11"/>
  <c r="AD364" i="11"/>
  <c r="AE364" i="11"/>
  <c r="AG364" i="11"/>
  <c r="AH364" i="11"/>
  <c r="AD365" i="11"/>
  <c r="AE365" i="11"/>
  <c r="AG365" i="11"/>
  <c r="AH365" i="11"/>
  <c r="AD366" i="11"/>
  <c r="AE366" i="11"/>
  <c r="AG366" i="11"/>
  <c r="AH366" i="11"/>
  <c r="AD367" i="11"/>
  <c r="AE367" i="11"/>
  <c r="AG367" i="11"/>
  <c r="AH367" i="11"/>
  <c r="AD368" i="11"/>
  <c r="AE368" i="11"/>
  <c r="AG368" i="11"/>
  <c r="AH368" i="11"/>
  <c r="AD369" i="11"/>
  <c r="AE369" i="11"/>
  <c r="AG369" i="11"/>
  <c r="AH369" i="11"/>
  <c r="AD370" i="11"/>
  <c r="AE370" i="11"/>
  <c r="AG370" i="11"/>
  <c r="AH370" i="11"/>
  <c r="AD371" i="11"/>
  <c r="AE371" i="11"/>
  <c r="AG371" i="11"/>
  <c r="AH371" i="11"/>
  <c r="AD372" i="11"/>
  <c r="AE372" i="11"/>
  <c r="AG372" i="11"/>
  <c r="AH372" i="11"/>
  <c r="AD373" i="11"/>
  <c r="AE373" i="11"/>
  <c r="AG373" i="11"/>
  <c r="AH373" i="11"/>
  <c r="AD374" i="11"/>
  <c r="AE374" i="11"/>
  <c r="AG374" i="11"/>
  <c r="AH374" i="11"/>
  <c r="AD375" i="11"/>
  <c r="AE375" i="11"/>
  <c r="AG375" i="11"/>
  <c r="AH375" i="11"/>
  <c r="AD376" i="11"/>
  <c r="AE376" i="11"/>
  <c r="AG376" i="11"/>
  <c r="AH376" i="11"/>
  <c r="AD377" i="11"/>
  <c r="AE377" i="11"/>
  <c r="AG377" i="11"/>
  <c r="AH377" i="11"/>
  <c r="AD378" i="11"/>
  <c r="AE378" i="11"/>
  <c r="AG378" i="11"/>
  <c r="AH378" i="11"/>
  <c r="AD379" i="11"/>
  <c r="AE379" i="11"/>
  <c r="AG379" i="11"/>
  <c r="AH379" i="11"/>
  <c r="AD380" i="11"/>
  <c r="AE380" i="11"/>
  <c r="AG380" i="11"/>
  <c r="AH380" i="11"/>
  <c r="AD381" i="11"/>
  <c r="AE381" i="11"/>
  <c r="AG381" i="11"/>
  <c r="AH381" i="11"/>
  <c r="AD382" i="11"/>
  <c r="AE382" i="11"/>
  <c r="AG382" i="11"/>
  <c r="AH382" i="11"/>
  <c r="AD383" i="11"/>
  <c r="AE383" i="11"/>
  <c r="AG383" i="11"/>
  <c r="AH383" i="11"/>
  <c r="AD384" i="11"/>
  <c r="AE384" i="11"/>
  <c r="AG384" i="11"/>
  <c r="AH384" i="11"/>
  <c r="AD385" i="11"/>
  <c r="AE385" i="11"/>
  <c r="AG385" i="11"/>
  <c r="AH385" i="11"/>
  <c r="AD386" i="11"/>
  <c r="AE386" i="11"/>
  <c r="AG386" i="11"/>
  <c r="AH386" i="11"/>
  <c r="AD387" i="11"/>
  <c r="AE387" i="11"/>
  <c r="AG387" i="11"/>
  <c r="AH387" i="11"/>
  <c r="AD388" i="11"/>
  <c r="AE388" i="11"/>
  <c r="AG388" i="11"/>
  <c r="AH388" i="11"/>
  <c r="AD389" i="11"/>
  <c r="AE389" i="11"/>
  <c r="AG389" i="11"/>
  <c r="AH389" i="11"/>
  <c r="AD390" i="11"/>
  <c r="AE390" i="11"/>
  <c r="AG390" i="11"/>
  <c r="AH390" i="11"/>
  <c r="AD391" i="11"/>
  <c r="AE391" i="11"/>
  <c r="AG391" i="11"/>
  <c r="AH391" i="11"/>
  <c r="AD392" i="11"/>
  <c r="AE392" i="11"/>
  <c r="AG392" i="11"/>
  <c r="AH392" i="11"/>
  <c r="AD393" i="11"/>
  <c r="AE393" i="11"/>
  <c r="AG393" i="11"/>
  <c r="AH393" i="11"/>
  <c r="AD394" i="11"/>
  <c r="AE394" i="11"/>
  <c r="AG394" i="11"/>
  <c r="AH394" i="11"/>
  <c r="AD395" i="11"/>
  <c r="AE395" i="11"/>
  <c r="AG395" i="11"/>
  <c r="AH395" i="11"/>
  <c r="AD396" i="11"/>
  <c r="AE396" i="11"/>
  <c r="AG396" i="11"/>
  <c r="AH396" i="11"/>
  <c r="AD397" i="11"/>
  <c r="AE397" i="11"/>
  <c r="AG397" i="11"/>
  <c r="AH397" i="11"/>
  <c r="AD398" i="11"/>
  <c r="AE398" i="11"/>
  <c r="AG398" i="11"/>
  <c r="AH398" i="11"/>
  <c r="AD399" i="11"/>
  <c r="AE399" i="11"/>
  <c r="AG399" i="11"/>
  <c r="AH399" i="11"/>
  <c r="AD400" i="11"/>
  <c r="AE400" i="11"/>
  <c r="AG400" i="11"/>
  <c r="AH400" i="11"/>
  <c r="AD401" i="11"/>
  <c r="AE401" i="11"/>
  <c r="AG401" i="11"/>
  <c r="AH401" i="11"/>
  <c r="AD402" i="11"/>
  <c r="AE402" i="11"/>
  <c r="AG402" i="11"/>
  <c r="AH402" i="11"/>
  <c r="AD403" i="11"/>
  <c r="AE403" i="11"/>
  <c r="AG403" i="11"/>
  <c r="AH403" i="11"/>
  <c r="AD404" i="11"/>
  <c r="AE404" i="11"/>
  <c r="AG404" i="11"/>
  <c r="AH404" i="11"/>
  <c r="AD405" i="11"/>
  <c r="AE405" i="11"/>
  <c r="AG405" i="11"/>
  <c r="AH405" i="11"/>
  <c r="AD406" i="11"/>
  <c r="AE406" i="11"/>
  <c r="AG406" i="11"/>
  <c r="AH406" i="11"/>
  <c r="AD407" i="11"/>
  <c r="AE407" i="11"/>
  <c r="AG407" i="11"/>
  <c r="AH407" i="11"/>
  <c r="AD408" i="11"/>
  <c r="AE408" i="11"/>
  <c r="AG408" i="11"/>
  <c r="AH408" i="11"/>
  <c r="AD409" i="11"/>
  <c r="AE409" i="11"/>
  <c r="AG409" i="11"/>
  <c r="AH409" i="11"/>
  <c r="AD410" i="11"/>
  <c r="AE410" i="11"/>
  <c r="AG410" i="11"/>
  <c r="AH410" i="11"/>
  <c r="AD411" i="11"/>
  <c r="AE411" i="11"/>
  <c r="AG411" i="11"/>
  <c r="AH411" i="11"/>
  <c r="AD412" i="11"/>
  <c r="AE412" i="11"/>
  <c r="AG412" i="11"/>
  <c r="AH412" i="11"/>
  <c r="AD413" i="11"/>
  <c r="AE413" i="11"/>
  <c r="AG413" i="11"/>
  <c r="AH413" i="11"/>
  <c r="AD414" i="11"/>
  <c r="AE414" i="11"/>
  <c r="AG414" i="11"/>
  <c r="AH414" i="11"/>
  <c r="AD415" i="11"/>
  <c r="AE415" i="11"/>
  <c r="AG415" i="11"/>
  <c r="AH415" i="11"/>
  <c r="AD416" i="11"/>
  <c r="AE416" i="11"/>
  <c r="AG416" i="11"/>
  <c r="AH416" i="11"/>
  <c r="AD417" i="11"/>
  <c r="AE417" i="11"/>
  <c r="AG417" i="11"/>
  <c r="AH417" i="11"/>
  <c r="AD418" i="11"/>
  <c r="AE418" i="11"/>
  <c r="AG418" i="11"/>
  <c r="AH418" i="11"/>
  <c r="AD419" i="11"/>
  <c r="AE419" i="11"/>
  <c r="AG419" i="11"/>
  <c r="AH419" i="11"/>
  <c r="AD420" i="11"/>
  <c r="AE420" i="11"/>
  <c r="AG420" i="11"/>
  <c r="AH420" i="11"/>
  <c r="AD421" i="11"/>
  <c r="AE421" i="11"/>
  <c r="AG421" i="11"/>
  <c r="AH421" i="11"/>
  <c r="AD422" i="11"/>
  <c r="AE422" i="11"/>
  <c r="AG422" i="11"/>
  <c r="AH422" i="11"/>
  <c r="AD423" i="11"/>
  <c r="AE423" i="11"/>
  <c r="AG423" i="11"/>
  <c r="AH423" i="11"/>
  <c r="AD424" i="11"/>
  <c r="AE424" i="11"/>
  <c r="AG424" i="11"/>
  <c r="AH424" i="11"/>
  <c r="AD425" i="11"/>
  <c r="AE425" i="11"/>
  <c r="AG425" i="11"/>
  <c r="AH425" i="11"/>
  <c r="AD426" i="11"/>
  <c r="AE426" i="11"/>
  <c r="AG426" i="11"/>
  <c r="AH426" i="11"/>
  <c r="AD427" i="11"/>
  <c r="AE427" i="11"/>
  <c r="AG427" i="11"/>
  <c r="AH427" i="11"/>
  <c r="AD428" i="11"/>
  <c r="AE428" i="11"/>
  <c r="AG428" i="11"/>
  <c r="AH428" i="11"/>
  <c r="AD429" i="11"/>
  <c r="AE429" i="11"/>
  <c r="AG429" i="11"/>
  <c r="AH429" i="11"/>
  <c r="AD430" i="11"/>
  <c r="AE430" i="11"/>
  <c r="AG430" i="11"/>
  <c r="AH430" i="11"/>
  <c r="AD431" i="11"/>
  <c r="AE431" i="11"/>
  <c r="AG431" i="11"/>
  <c r="AH431" i="11"/>
  <c r="AD432" i="11"/>
  <c r="AE432" i="11"/>
  <c r="AG432" i="11"/>
  <c r="AH432" i="11"/>
  <c r="AD433" i="11"/>
  <c r="AE433" i="11"/>
  <c r="AG433" i="11"/>
  <c r="AH433" i="11"/>
  <c r="AD434" i="11"/>
  <c r="AE434" i="11"/>
  <c r="AG434" i="11"/>
  <c r="AH434" i="11"/>
  <c r="AD435" i="11"/>
  <c r="AE435" i="11"/>
  <c r="AG435" i="11"/>
  <c r="AH435" i="11"/>
  <c r="AD436" i="11"/>
  <c r="AE436" i="11"/>
  <c r="AG436" i="11"/>
  <c r="AH436" i="11"/>
  <c r="AD437" i="11"/>
  <c r="AE437" i="11"/>
  <c r="AG437" i="11"/>
  <c r="AH437" i="11"/>
  <c r="AD438" i="11"/>
  <c r="AE438" i="11"/>
  <c r="AG438" i="11"/>
  <c r="AH438" i="11"/>
  <c r="AD439" i="11"/>
  <c r="AE439" i="11"/>
  <c r="AG439" i="11"/>
  <c r="AH439" i="11"/>
  <c r="AD440" i="11"/>
  <c r="AE440" i="11"/>
  <c r="AG440" i="11"/>
  <c r="AH440" i="11"/>
  <c r="AD441" i="11"/>
  <c r="AE441" i="11"/>
  <c r="AG441" i="11"/>
  <c r="AH441" i="11"/>
  <c r="AD442" i="11"/>
  <c r="AE442" i="11"/>
  <c r="AG442" i="11"/>
  <c r="AH442" i="11"/>
  <c r="AD443" i="11"/>
  <c r="AE443" i="11"/>
  <c r="AG443" i="11"/>
  <c r="AH443" i="11"/>
  <c r="AD444" i="11"/>
  <c r="AE444" i="11"/>
  <c r="AG444" i="11"/>
  <c r="AH444" i="11"/>
  <c r="AD445" i="11"/>
  <c r="AE445" i="11"/>
  <c r="AG445" i="11"/>
  <c r="AH445" i="11"/>
  <c r="AD446" i="11"/>
  <c r="AE446" i="11"/>
  <c r="AG446" i="11"/>
  <c r="AH446" i="11"/>
  <c r="AD447" i="11"/>
  <c r="AE447" i="11"/>
  <c r="AG447" i="11"/>
  <c r="AH447" i="11"/>
  <c r="AD448" i="11"/>
  <c r="AE448" i="11"/>
  <c r="AG448" i="11"/>
  <c r="AH448" i="11"/>
  <c r="AD449" i="11"/>
  <c r="AE449" i="11"/>
  <c r="AG449" i="11"/>
  <c r="AH449" i="11"/>
  <c r="AD450" i="11"/>
  <c r="AE450" i="11"/>
  <c r="AG450" i="11"/>
  <c r="AH450" i="11"/>
  <c r="AD451" i="11"/>
  <c r="AE451" i="11"/>
  <c r="AG451" i="11"/>
  <c r="AH451" i="11"/>
  <c r="AD452" i="11"/>
  <c r="AE452" i="11"/>
  <c r="AG452" i="11"/>
  <c r="AH452" i="11"/>
  <c r="AD453" i="11"/>
  <c r="AE453" i="11"/>
  <c r="AG453" i="11"/>
  <c r="AH453" i="11"/>
  <c r="AD454" i="11"/>
  <c r="AE454" i="11"/>
  <c r="AG454" i="11"/>
  <c r="AH454" i="11"/>
  <c r="AD455" i="11"/>
  <c r="AE455" i="11"/>
  <c r="AG455" i="11"/>
  <c r="AH455" i="11"/>
  <c r="AD456" i="11"/>
  <c r="AE456" i="11"/>
  <c r="AG456" i="11"/>
  <c r="AH456" i="11"/>
  <c r="AD457" i="11"/>
  <c r="AE457" i="11"/>
  <c r="AG457" i="11"/>
  <c r="AH457" i="11"/>
  <c r="AD458" i="11"/>
  <c r="AE458" i="11"/>
  <c r="AG458" i="11"/>
  <c r="AH458" i="11"/>
  <c r="AD459" i="11"/>
  <c r="AE459" i="11"/>
  <c r="AG459" i="11"/>
  <c r="AH459" i="11"/>
  <c r="AD460" i="11"/>
  <c r="AE460" i="11"/>
  <c r="AG460" i="11"/>
  <c r="AH460" i="11"/>
  <c r="AD461" i="11"/>
  <c r="AE461" i="11"/>
  <c r="AG461" i="11"/>
  <c r="AH461" i="11"/>
  <c r="AD462" i="11"/>
  <c r="AE462" i="11"/>
  <c r="AG462" i="11"/>
  <c r="AH462" i="11"/>
  <c r="AD463" i="11"/>
  <c r="AE463" i="11"/>
  <c r="AG463" i="11"/>
  <c r="AH463" i="11"/>
  <c r="AD464" i="11"/>
  <c r="AE464" i="11"/>
  <c r="AG464" i="11"/>
  <c r="AH464" i="11"/>
  <c r="AD465" i="11"/>
  <c r="AE465" i="11"/>
  <c r="AG465" i="11"/>
  <c r="AH465" i="11"/>
  <c r="AD466" i="11"/>
  <c r="AE466" i="11"/>
  <c r="AG466" i="11"/>
  <c r="AH466" i="11"/>
  <c r="AD467" i="11"/>
  <c r="AE467" i="11"/>
  <c r="AG467" i="11"/>
  <c r="AH467" i="11"/>
  <c r="AD468" i="11"/>
  <c r="AE468" i="11"/>
  <c r="AG468" i="11"/>
  <c r="AH468" i="11"/>
  <c r="AD469" i="11"/>
  <c r="AE469" i="11"/>
  <c r="AG469" i="11"/>
  <c r="AH469" i="11"/>
  <c r="AD470" i="11"/>
  <c r="AE470" i="11"/>
  <c r="AG470" i="11"/>
  <c r="AH470" i="11"/>
  <c r="AD471" i="11"/>
  <c r="AE471" i="11"/>
  <c r="AG471" i="11"/>
  <c r="AH471" i="11"/>
  <c r="AD472" i="11"/>
  <c r="AE472" i="11"/>
  <c r="AG472" i="11"/>
  <c r="AH472" i="11"/>
  <c r="AD473" i="11"/>
  <c r="AE473" i="11"/>
  <c r="AG473" i="11"/>
  <c r="AH473" i="11"/>
  <c r="AD474" i="11"/>
  <c r="AE474" i="11"/>
  <c r="AG474" i="11"/>
  <c r="AH474" i="11"/>
  <c r="AD475" i="11"/>
  <c r="AE475" i="11"/>
  <c r="AG475" i="11"/>
  <c r="AH475" i="11"/>
  <c r="AD476" i="11"/>
  <c r="AE476" i="11"/>
  <c r="AG476" i="11"/>
  <c r="AH476" i="11"/>
  <c r="AD477" i="11"/>
  <c r="AE477" i="11"/>
  <c r="AG477" i="11"/>
  <c r="AH477" i="11"/>
  <c r="AD478" i="11"/>
  <c r="AE478" i="11"/>
  <c r="AG478" i="11"/>
  <c r="AH478" i="11"/>
  <c r="AD479" i="11"/>
  <c r="AE479" i="11"/>
  <c r="AG479" i="11"/>
  <c r="AH479" i="11"/>
  <c r="AD480" i="11"/>
  <c r="AE480" i="11"/>
  <c r="AG480" i="11"/>
  <c r="AH480" i="11"/>
  <c r="AD481" i="11"/>
  <c r="AE481" i="11"/>
  <c r="AG481" i="11"/>
  <c r="AH481" i="11"/>
  <c r="AD482" i="11"/>
  <c r="AE482" i="11"/>
  <c r="AG482" i="11"/>
  <c r="AH482" i="11"/>
  <c r="AD483" i="11"/>
  <c r="AE483" i="11"/>
  <c r="AG483" i="11"/>
  <c r="AH483" i="11"/>
  <c r="AD484" i="11"/>
  <c r="AE484" i="11"/>
  <c r="AG484" i="11"/>
  <c r="AH484" i="11"/>
  <c r="AD485" i="11"/>
  <c r="AE485" i="11"/>
  <c r="AG485" i="11"/>
  <c r="AH485" i="11"/>
  <c r="AD486" i="11"/>
  <c r="AE486" i="11"/>
  <c r="AG486" i="11"/>
  <c r="AH486" i="11"/>
  <c r="AD487" i="11"/>
  <c r="AE487" i="11"/>
  <c r="AG487" i="11"/>
  <c r="AH487" i="11"/>
  <c r="AD488" i="11"/>
  <c r="AE488" i="11"/>
  <c r="AG488" i="11"/>
  <c r="AH488" i="11"/>
  <c r="AD489" i="11"/>
  <c r="AE489" i="11"/>
  <c r="AG489" i="11"/>
  <c r="AH489" i="11"/>
  <c r="AD490" i="11"/>
  <c r="AE490" i="11"/>
  <c r="AG490" i="11"/>
  <c r="AH490" i="11"/>
  <c r="AD491" i="11"/>
  <c r="AE491" i="11"/>
  <c r="AG491" i="11"/>
  <c r="AH491" i="11"/>
  <c r="AD492" i="11"/>
  <c r="AE492" i="11"/>
  <c r="AG492" i="11"/>
  <c r="AH492" i="11"/>
  <c r="AD493" i="11"/>
  <c r="AE493" i="11"/>
  <c r="AG493" i="11"/>
  <c r="AH493" i="11"/>
  <c r="AD494" i="11"/>
  <c r="AE494" i="11"/>
  <c r="AG494" i="11"/>
  <c r="AH494" i="11"/>
  <c r="AD495" i="11"/>
  <c r="AE495" i="11"/>
  <c r="AG495" i="11"/>
  <c r="AH495" i="11"/>
  <c r="AD496" i="11"/>
  <c r="AE496" i="11"/>
  <c r="AG496" i="11"/>
  <c r="AH496" i="11"/>
  <c r="AD497" i="11"/>
  <c r="AE497" i="11"/>
  <c r="AG497" i="11"/>
  <c r="AH497" i="11"/>
  <c r="AD498" i="11"/>
  <c r="AE498" i="11"/>
  <c r="AG498" i="11"/>
  <c r="AH498" i="11"/>
  <c r="AD499" i="11"/>
  <c r="AE499" i="11"/>
  <c r="AG499" i="11"/>
  <c r="AH499" i="11"/>
  <c r="AD500" i="11"/>
  <c r="AE500" i="11"/>
  <c r="AG500" i="11"/>
  <c r="AH500" i="11"/>
  <c r="AD501" i="11"/>
  <c r="AE501" i="11"/>
  <c r="AG501" i="11"/>
  <c r="AH501" i="11"/>
  <c r="AD502" i="11"/>
  <c r="AE502" i="11"/>
  <c r="AG502" i="11"/>
  <c r="AH502" i="11"/>
  <c r="AD503" i="11"/>
  <c r="AE503" i="11"/>
  <c r="AG503" i="11"/>
  <c r="AH503" i="11"/>
  <c r="AD504" i="11"/>
  <c r="AE504" i="11"/>
  <c r="AG504" i="11"/>
  <c r="AH504" i="11"/>
  <c r="AD505" i="11"/>
  <c r="AE505" i="11"/>
  <c r="AG505" i="11"/>
  <c r="AH505" i="11"/>
  <c r="AD506" i="11"/>
  <c r="AE506" i="11"/>
  <c r="AG506" i="11"/>
  <c r="AH506" i="11"/>
  <c r="AD507" i="11"/>
  <c r="AE507" i="11"/>
  <c r="AG507" i="11"/>
  <c r="AH507" i="11"/>
  <c r="AD508" i="11"/>
  <c r="AE508" i="11"/>
  <c r="AG508" i="11"/>
  <c r="AH508" i="11"/>
  <c r="AD509" i="11"/>
  <c r="AE509" i="11"/>
  <c r="AG509" i="11"/>
  <c r="AH509" i="11"/>
  <c r="AD510" i="11"/>
  <c r="AE510" i="11"/>
  <c r="AG510" i="11"/>
  <c r="AH510" i="11"/>
  <c r="AD511" i="11"/>
  <c r="AE511" i="11"/>
  <c r="AG511" i="11"/>
  <c r="AH511" i="11"/>
  <c r="AD512" i="11"/>
  <c r="AE512" i="11"/>
  <c r="AG512" i="11"/>
  <c r="AH512" i="11"/>
  <c r="AD513" i="11"/>
  <c r="AE513" i="11"/>
  <c r="AG513" i="11"/>
  <c r="AH513" i="11"/>
  <c r="AD514" i="11"/>
  <c r="AE514" i="11"/>
  <c r="AG514" i="11"/>
  <c r="AH514" i="11"/>
  <c r="AD515" i="11"/>
  <c r="AE515" i="11"/>
  <c r="AG515" i="11"/>
  <c r="AH515" i="11"/>
  <c r="AD516" i="11"/>
  <c r="AE516" i="11"/>
  <c r="AG516" i="11"/>
  <c r="AH516" i="11"/>
  <c r="AD517" i="11"/>
  <c r="AE517" i="11"/>
  <c r="AG517" i="11"/>
  <c r="AH517" i="11"/>
  <c r="AD518" i="11"/>
  <c r="AE518" i="11"/>
  <c r="AG518" i="11"/>
  <c r="AH518" i="11"/>
  <c r="AD519" i="11"/>
  <c r="AE519" i="11"/>
  <c r="AG519" i="11"/>
  <c r="AH519" i="11"/>
  <c r="AD520" i="11"/>
  <c r="AE520" i="11"/>
  <c r="AG520" i="11"/>
  <c r="AH520" i="11"/>
  <c r="AD521" i="11"/>
  <c r="AE521" i="11"/>
  <c r="AG521" i="11"/>
  <c r="AH521" i="11"/>
  <c r="AD522" i="11"/>
  <c r="AE522" i="11"/>
  <c r="AG522" i="11"/>
  <c r="AH522" i="11"/>
  <c r="AD523" i="11"/>
  <c r="AE523" i="11"/>
  <c r="AG523" i="11"/>
  <c r="AH523" i="11"/>
  <c r="AD524" i="11"/>
  <c r="AE524" i="11"/>
  <c r="AG524" i="11"/>
  <c r="AH524" i="11"/>
  <c r="AD525" i="11"/>
  <c r="AE525" i="11"/>
  <c r="AG525" i="11"/>
  <c r="AH525" i="11"/>
  <c r="AD526" i="11"/>
  <c r="AE526" i="11"/>
  <c r="AG526" i="11"/>
  <c r="AH526" i="11"/>
  <c r="AD527" i="11"/>
  <c r="AE527" i="11"/>
  <c r="AG527" i="11"/>
  <c r="AH527" i="11"/>
  <c r="AD528" i="11"/>
  <c r="AE528" i="11"/>
  <c r="AG528" i="11"/>
  <c r="AH528" i="11"/>
  <c r="AD529" i="11"/>
  <c r="AE529" i="11"/>
  <c r="AG529" i="11"/>
  <c r="AH529" i="11"/>
  <c r="AD530" i="11"/>
  <c r="AE530" i="11"/>
  <c r="AG530" i="11"/>
  <c r="AH530" i="11"/>
  <c r="AD531" i="11"/>
  <c r="AE531" i="11"/>
  <c r="AG531" i="11"/>
  <c r="AH531" i="11"/>
  <c r="AD532" i="11"/>
  <c r="AE532" i="11"/>
  <c r="AG532" i="11"/>
  <c r="AH532" i="11"/>
  <c r="AD533" i="11"/>
  <c r="AE533" i="11"/>
  <c r="AG533" i="11"/>
  <c r="AH533" i="11"/>
  <c r="AD534" i="11"/>
  <c r="AE534" i="11"/>
  <c r="AG534" i="11"/>
  <c r="AH534" i="11"/>
  <c r="AD535" i="11"/>
  <c r="AE535" i="11"/>
  <c r="AG535" i="11"/>
  <c r="AH535" i="11"/>
  <c r="AD536" i="11"/>
  <c r="AE536" i="11"/>
  <c r="AG536" i="11"/>
  <c r="AH536" i="11"/>
  <c r="AD537" i="11"/>
  <c r="AE537" i="11"/>
  <c r="AG537" i="11"/>
  <c r="AH537" i="11"/>
  <c r="AD538" i="11"/>
  <c r="AE538" i="11"/>
  <c r="AG538" i="11"/>
  <c r="AH538" i="11"/>
  <c r="AD539" i="11"/>
  <c r="AE539" i="11"/>
  <c r="AG539" i="11"/>
  <c r="AH539" i="11"/>
  <c r="AD540" i="11"/>
  <c r="AE540" i="11"/>
  <c r="AG540" i="11"/>
  <c r="AH540" i="11"/>
  <c r="AD541" i="11"/>
  <c r="AE541" i="11"/>
  <c r="AG541" i="11"/>
  <c r="AH541" i="11"/>
  <c r="AD542" i="11"/>
  <c r="AE542" i="11"/>
  <c r="AG542" i="11"/>
  <c r="AH542" i="11"/>
  <c r="AD543" i="11"/>
  <c r="AE543" i="11"/>
  <c r="AG543" i="11"/>
  <c r="AH543" i="11"/>
  <c r="AD544" i="11"/>
  <c r="AE544" i="11"/>
  <c r="AG544" i="11"/>
  <c r="AH544" i="11"/>
  <c r="AD545" i="11"/>
  <c r="AE545" i="11"/>
  <c r="AG545" i="11"/>
  <c r="AH545" i="11"/>
  <c r="AD546" i="11"/>
  <c r="AE546" i="11"/>
  <c r="AG546" i="11"/>
  <c r="AH546" i="11"/>
  <c r="AD547" i="11"/>
  <c r="AE547" i="11"/>
  <c r="AG547" i="11"/>
  <c r="AH547" i="11"/>
  <c r="AD548" i="11"/>
  <c r="AE548" i="11"/>
  <c r="AG548" i="11"/>
  <c r="AH548" i="11"/>
  <c r="AD549" i="11"/>
  <c r="AE549" i="11"/>
  <c r="AG549" i="11"/>
  <c r="AH549" i="11"/>
  <c r="AD550" i="11"/>
  <c r="AE550" i="11"/>
  <c r="AG550" i="11"/>
  <c r="AH550" i="11"/>
  <c r="AD551" i="11"/>
  <c r="AE551" i="11"/>
  <c r="AG551" i="11"/>
  <c r="AH551" i="11"/>
  <c r="AD552" i="11"/>
  <c r="AE552" i="11"/>
  <c r="AG552" i="11"/>
  <c r="AH552" i="11"/>
  <c r="AD553" i="11"/>
  <c r="AE553" i="11"/>
  <c r="AG553" i="11"/>
  <c r="AH553" i="11"/>
  <c r="AD554" i="11"/>
  <c r="AE554" i="11"/>
  <c r="AG554" i="11"/>
  <c r="AH554" i="11"/>
  <c r="AD555" i="11"/>
  <c r="AE555" i="11"/>
  <c r="AG555" i="11"/>
  <c r="AH555" i="11"/>
  <c r="AD556" i="11"/>
  <c r="AE556" i="11"/>
  <c r="AG556" i="11"/>
  <c r="AH556" i="11"/>
  <c r="AD557" i="11"/>
  <c r="AE557" i="11"/>
  <c r="AG557" i="11"/>
  <c r="AH557" i="11"/>
  <c r="AD558" i="11"/>
  <c r="AE558" i="11"/>
  <c r="AG558" i="11"/>
  <c r="AH558" i="11"/>
  <c r="AD559" i="11"/>
  <c r="AE559" i="11"/>
  <c r="AG559" i="11"/>
  <c r="AH559" i="11"/>
  <c r="AD560" i="11"/>
  <c r="AE560" i="11"/>
  <c r="AG560" i="11"/>
  <c r="AH560" i="11"/>
  <c r="AD561" i="11"/>
  <c r="AE561" i="11"/>
  <c r="AG561" i="11"/>
  <c r="AH561" i="11"/>
  <c r="AD562" i="11"/>
  <c r="AE562" i="11"/>
  <c r="AG562" i="11"/>
  <c r="AH562" i="11"/>
  <c r="AD563" i="11"/>
  <c r="AE563" i="11"/>
  <c r="AG563" i="11"/>
  <c r="AH563" i="11"/>
  <c r="AD564" i="11"/>
  <c r="AE564" i="11"/>
  <c r="AG564" i="11"/>
  <c r="AH564" i="11"/>
  <c r="AD565" i="11"/>
  <c r="AE565" i="11"/>
  <c r="AG565" i="11"/>
  <c r="AH565" i="11"/>
  <c r="AD566" i="11"/>
  <c r="AE566" i="11"/>
  <c r="AG566" i="11"/>
  <c r="AH566" i="11"/>
  <c r="AD567" i="11"/>
  <c r="AE567" i="11"/>
  <c r="AG567" i="11"/>
  <c r="AH567" i="11"/>
  <c r="AD568" i="11"/>
  <c r="AE568" i="11"/>
  <c r="AG568" i="11"/>
  <c r="AH568" i="11"/>
  <c r="AD569" i="11"/>
  <c r="AE569" i="11"/>
  <c r="AG569" i="11"/>
  <c r="AH569" i="11"/>
  <c r="AD570" i="11"/>
  <c r="AE570" i="11"/>
  <c r="AG570" i="11"/>
  <c r="AH570" i="11"/>
  <c r="AD571" i="11"/>
  <c r="AE571" i="11"/>
  <c r="AG571" i="11"/>
  <c r="AH571" i="11"/>
  <c r="AD572" i="11"/>
  <c r="AE572" i="11"/>
  <c r="AG572" i="11"/>
  <c r="AH572" i="11"/>
  <c r="AD573" i="11"/>
  <c r="AE573" i="11"/>
  <c r="AG573" i="11"/>
  <c r="AH573" i="11"/>
  <c r="AD574" i="11"/>
  <c r="AE574" i="11"/>
  <c r="AG574" i="11"/>
  <c r="AH574" i="11"/>
  <c r="AD575" i="11"/>
  <c r="AE575" i="11"/>
  <c r="AG575" i="11"/>
  <c r="AH575" i="11"/>
  <c r="AD576" i="11"/>
  <c r="AE576" i="11"/>
  <c r="AG576" i="11"/>
  <c r="AH576" i="11"/>
  <c r="AD577" i="11"/>
  <c r="AE577" i="11"/>
  <c r="AG577" i="11"/>
  <c r="AH577" i="11"/>
  <c r="AD578" i="11"/>
  <c r="AE578" i="11"/>
  <c r="AG578" i="11"/>
  <c r="AH578" i="11"/>
  <c r="AD579" i="11"/>
  <c r="AE579" i="11"/>
  <c r="AG579" i="11"/>
  <c r="AH579" i="11"/>
  <c r="AD580" i="11"/>
  <c r="AE580" i="11"/>
  <c r="AG580" i="11"/>
  <c r="AH580" i="11"/>
  <c r="AD581" i="11"/>
  <c r="AE581" i="11"/>
  <c r="AG581" i="11"/>
  <c r="AH581" i="11"/>
  <c r="AD582" i="11"/>
  <c r="AE582" i="11"/>
  <c r="AG582" i="11"/>
  <c r="AH582" i="11"/>
  <c r="AD583" i="11"/>
  <c r="AE583" i="11"/>
  <c r="AG583" i="11"/>
  <c r="AH583" i="11"/>
  <c r="AD584" i="11"/>
  <c r="AE584" i="11"/>
  <c r="AG584" i="11"/>
  <c r="AH584" i="11"/>
  <c r="AD585" i="11"/>
  <c r="AE585" i="11"/>
  <c r="AG585" i="11"/>
  <c r="AH585" i="11"/>
  <c r="AD586" i="11"/>
  <c r="AE586" i="11"/>
  <c r="AG586" i="11"/>
  <c r="AH586" i="11"/>
  <c r="AD587" i="11"/>
  <c r="AE587" i="11"/>
  <c r="AG587" i="11"/>
  <c r="AH587" i="11"/>
  <c r="AD588" i="11"/>
  <c r="AE588" i="11"/>
  <c r="AG588" i="11"/>
  <c r="AH588" i="11"/>
  <c r="AD589" i="11"/>
  <c r="AE589" i="11"/>
  <c r="AG589" i="11"/>
  <c r="AH589" i="11"/>
  <c r="AD590" i="11"/>
  <c r="AE590" i="11"/>
  <c r="AG590" i="11"/>
  <c r="AH590" i="11"/>
  <c r="AD591" i="11"/>
  <c r="AE591" i="11"/>
  <c r="AG591" i="11"/>
  <c r="AH591" i="11"/>
  <c r="AD592" i="11"/>
  <c r="AE592" i="11"/>
  <c r="AG592" i="11"/>
  <c r="AH592" i="11"/>
  <c r="AD593" i="11"/>
  <c r="AE593" i="11"/>
  <c r="AG593" i="11"/>
  <c r="AH593" i="11"/>
  <c r="AD594" i="11"/>
  <c r="AE594" i="11"/>
  <c r="AG594" i="11"/>
  <c r="AH594" i="11"/>
  <c r="AD595" i="11"/>
  <c r="AE595" i="11"/>
  <c r="AG595" i="11"/>
  <c r="AH595" i="11"/>
  <c r="AD596" i="11"/>
  <c r="AE596" i="11"/>
  <c r="AG596" i="11"/>
  <c r="AH596" i="11"/>
  <c r="AD597" i="11"/>
  <c r="AE597" i="11"/>
  <c r="AG597" i="11"/>
  <c r="AH597" i="11"/>
  <c r="AD598" i="11"/>
  <c r="AE598" i="11"/>
  <c r="AG598" i="11"/>
  <c r="AH598" i="11"/>
  <c r="AD599" i="11"/>
  <c r="AE599" i="11"/>
  <c r="AG599" i="11"/>
  <c r="AH599" i="11"/>
  <c r="AD600" i="11"/>
  <c r="AE600" i="11"/>
  <c r="AG600" i="11"/>
  <c r="AH600" i="11"/>
  <c r="AD601" i="11"/>
  <c r="AE601" i="11"/>
  <c r="AG601" i="11"/>
  <c r="AH601" i="11"/>
  <c r="AD602" i="11"/>
  <c r="AE602" i="11"/>
  <c r="AG602" i="11"/>
  <c r="AH602" i="11"/>
  <c r="AD603" i="11"/>
  <c r="AE603" i="11"/>
  <c r="AG603" i="11"/>
  <c r="AH603" i="11"/>
  <c r="AD604" i="11"/>
  <c r="AE604" i="11"/>
  <c r="AG604" i="11"/>
  <c r="AH604" i="11"/>
  <c r="AD605" i="11"/>
  <c r="AE605" i="11"/>
  <c r="AG605" i="11"/>
  <c r="AH605" i="11"/>
  <c r="AD606" i="11"/>
  <c r="AE606" i="11"/>
  <c r="AG606" i="11"/>
  <c r="AH606" i="11"/>
  <c r="AD607" i="11"/>
  <c r="AE607" i="11"/>
  <c r="AG607" i="11"/>
  <c r="AH607" i="11"/>
  <c r="AD608" i="11"/>
  <c r="AE608" i="11"/>
  <c r="AG608" i="11"/>
  <c r="AH608" i="11"/>
  <c r="AD609" i="11"/>
  <c r="AE609" i="11"/>
  <c r="AG609" i="11"/>
  <c r="AH609" i="11"/>
  <c r="AD610" i="11"/>
  <c r="AE610" i="11"/>
  <c r="AG610" i="11"/>
  <c r="AH610" i="11"/>
  <c r="AD611" i="11"/>
  <c r="AE611" i="11"/>
  <c r="AG611" i="11"/>
  <c r="AH611" i="11"/>
  <c r="AD612" i="11"/>
  <c r="AE612" i="11"/>
  <c r="AG612" i="11"/>
  <c r="AH612" i="11"/>
  <c r="AD613" i="11"/>
  <c r="AE613" i="11"/>
  <c r="AG613" i="11"/>
  <c r="AH613" i="11"/>
  <c r="AD614" i="11"/>
  <c r="AE614" i="11"/>
  <c r="AG614" i="11"/>
  <c r="AH614" i="11"/>
  <c r="AD615" i="11"/>
  <c r="AE615" i="11"/>
  <c r="AG615" i="11"/>
  <c r="AH615" i="11"/>
  <c r="AD616" i="11"/>
  <c r="AE616" i="11"/>
  <c r="AG616" i="11"/>
  <c r="AH616" i="11"/>
  <c r="AD617" i="11"/>
  <c r="AE617" i="11"/>
  <c r="AG617" i="11"/>
  <c r="AH617" i="11"/>
  <c r="AD618" i="11"/>
  <c r="AE618" i="11"/>
  <c r="AG618" i="11"/>
  <c r="AH618" i="11"/>
  <c r="AD619" i="11"/>
  <c r="AE619" i="11"/>
  <c r="AG619" i="11"/>
  <c r="AH619" i="11"/>
  <c r="AD620" i="11"/>
  <c r="AE620" i="11"/>
  <c r="AG620" i="11"/>
  <c r="AH620" i="11"/>
  <c r="AD621" i="11"/>
  <c r="AE621" i="11"/>
  <c r="AG621" i="11"/>
  <c r="AH621" i="11"/>
  <c r="AD622" i="11"/>
  <c r="AE622" i="11"/>
  <c r="AG622" i="11"/>
  <c r="AH622" i="11"/>
  <c r="AD623" i="11"/>
  <c r="AE623" i="11"/>
  <c r="AG623" i="11"/>
  <c r="AH623" i="11"/>
  <c r="AD624" i="11"/>
  <c r="AE624" i="11"/>
  <c r="AG624" i="11"/>
  <c r="AH624" i="11"/>
  <c r="AD625" i="11"/>
  <c r="AE625" i="11"/>
  <c r="AG625" i="11"/>
  <c r="AH625" i="11"/>
  <c r="AD626" i="11"/>
  <c r="AE626" i="11"/>
  <c r="AG626" i="11"/>
  <c r="AH626" i="11"/>
  <c r="AD627" i="11"/>
  <c r="AE627" i="11"/>
  <c r="AG627" i="11"/>
  <c r="AH627" i="11"/>
  <c r="AD628" i="11"/>
  <c r="AE628" i="11"/>
  <c r="AG628" i="11"/>
  <c r="AH628" i="11"/>
  <c r="AD629" i="11"/>
  <c r="AE629" i="11"/>
  <c r="AG629" i="11"/>
  <c r="AH629" i="11"/>
  <c r="AD630" i="11"/>
  <c r="AE630" i="11"/>
  <c r="AG630" i="11"/>
  <c r="AH630" i="11"/>
  <c r="AD631" i="11"/>
  <c r="AE631" i="11"/>
  <c r="AG631" i="11"/>
  <c r="AH631" i="11"/>
  <c r="AD632" i="11"/>
  <c r="AE632" i="11"/>
  <c r="AG632" i="11"/>
  <c r="AH632"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34" i="11"/>
  <c r="X35" i="11"/>
  <c r="X36" i="11"/>
  <c r="X37" i="11"/>
  <c r="X38" i="11"/>
  <c r="X39" i="11"/>
  <c r="X40" i="11"/>
  <c r="X41" i="11"/>
  <c r="X42" i="11"/>
  <c r="X43" i="11"/>
  <c r="X44" i="11"/>
  <c r="X45" i="11"/>
  <c r="X46" i="11"/>
  <c r="X47" i="11"/>
  <c r="X48" i="11"/>
  <c r="X49" i="11"/>
  <c r="X50" i="11"/>
  <c r="X51" i="11"/>
  <c r="X52" i="11"/>
  <c r="X53" i="11"/>
  <c r="X54" i="11"/>
  <c r="X55" i="11"/>
  <c r="X56" i="11"/>
  <c r="X57" i="11"/>
  <c r="X58" i="11"/>
  <c r="X59" i="11"/>
  <c r="X60" i="11"/>
  <c r="X61" i="11"/>
  <c r="X62" i="11"/>
  <c r="X63" i="11"/>
  <c r="X64" i="11"/>
  <c r="X65" i="11"/>
  <c r="X66" i="11"/>
  <c r="X67" i="11"/>
  <c r="X68" i="11"/>
  <c r="X69" i="11"/>
  <c r="X70" i="11"/>
  <c r="X71" i="11"/>
  <c r="X72" i="11"/>
  <c r="X73" i="11"/>
  <c r="X74" i="11"/>
  <c r="X75" i="11"/>
  <c r="X76" i="11"/>
  <c r="AR7" i="11"/>
  <c r="AR110" i="11"/>
  <c r="AF10" i="11"/>
  <c r="AR42" i="11"/>
  <c r="AF12" i="11"/>
  <c r="AR131" i="11"/>
  <c r="AF16" i="11"/>
  <c r="AR147" i="11"/>
  <c r="AF20" i="11"/>
  <c r="AR78" i="11"/>
  <c r="AF22" i="11"/>
  <c r="AF23" i="11"/>
  <c r="AF24" i="11"/>
  <c r="AR56" i="11"/>
  <c r="AF26" i="11"/>
  <c r="AF28" i="11"/>
  <c r="AR132" i="11"/>
  <c r="AF30" i="11"/>
  <c r="AF31" i="11"/>
  <c r="AF32" i="11"/>
  <c r="AF33" i="11"/>
  <c r="AR87" i="11"/>
  <c r="AF36" i="11"/>
  <c r="AF37" i="11"/>
  <c r="AR79" i="11"/>
  <c r="AF38" i="11"/>
  <c r="AF40" i="11"/>
  <c r="AR122" i="11"/>
  <c r="AF42" i="11"/>
  <c r="AF45" i="11"/>
  <c r="AR129" i="11"/>
  <c r="AF46" i="11"/>
  <c r="AF47" i="11"/>
  <c r="AF48" i="11"/>
  <c r="AR18" i="11"/>
  <c r="AF50" i="11"/>
  <c r="AF52" i="11"/>
  <c r="AF53" i="11"/>
  <c r="AR83" i="11"/>
  <c r="AF56" i="11"/>
  <c r="AR74" i="11"/>
  <c r="AR152" i="11"/>
  <c r="AF62" i="11"/>
  <c r="AF64" i="11"/>
  <c r="AR39" i="11"/>
  <c r="AF66" i="11"/>
  <c r="AF68" i="11"/>
  <c r="AR77" i="11"/>
  <c r="AF70" i="11"/>
  <c r="AF72" i="11"/>
  <c r="AR127" i="11"/>
  <c r="AF74" i="11"/>
  <c r="AF76" i="11"/>
  <c r="AR10" i="11"/>
  <c r="AF78" i="11"/>
  <c r="AF80" i="11"/>
  <c r="AF81" i="11"/>
  <c r="AR9" i="11"/>
  <c r="AF83" i="11"/>
  <c r="AF84" i="11"/>
  <c r="AR141" i="11"/>
  <c r="AF89" i="11"/>
  <c r="AR113" i="11"/>
  <c r="AF90" i="11"/>
  <c r="AF91" i="11"/>
  <c r="AF92" i="11"/>
  <c r="AF93" i="11"/>
  <c r="AR89" i="11"/>
  <c r="AF94" i="11"/>
  <c r="AR145" i="11"/>
  <c r="AF98" i="11"/>
  <c r="AF100" i="11"/>
  <c r="AR99" i="11"/>
  <c r="AF102" i="11"/>
  <c r="AF104" i="11"/>
  <c r="AR120" i="11"/>
  <c r="AF106" i="11"/>
  <c r="AF108" i="11"/>
  <c r="AR57" i="11"/>
  <c r="AF110" i="11"/>
  <c r="AF112" i="11"/>
  <c r="AR156" i="11"/>
  <c r="AF114" i="11"/>
  <c r="AF116" i="11"/>
  <c r="AF117" i="11"/>
  <c r="AR104" i="11"/>
  <c r="AF118" i="11"/>
  <c r="AF119" i="11"/>
  <c r="AF120" i="11"/>
  <c r="AF121" i="11"/>
  <c r="AR76" i="11"/>
  <c r="AF122" i="11"/>
  <c r="AF123" i="11"/>
  <c r="AF124" i="11"/>
  <c r="AF125" i="11"/>
  <c r="AR117" i="11"/>
  <c r="AR5" i="11"/>
  <c r="AF128" i="11"/>
  <c r="AF129" i="11"/>
  <c r="AR121" i="11"/>
  <c r="AF130" i="11"/>
  <c r="AF134" i="11"/>
  <c r="AR116" i="11"/>
  <c r="AF136" i="11"/>
  <c r="AF138" i="11"/>
  <c r="AF139" i="11"/>
  <c r="AR151" i="11"/>
  <c r="AF140" i="11"/>
  <c r="AF142" i="11"/>
  <c r="AR70" i="11"/>
  <c r="AF148" i="11"/>
  <c r="AF149" i="11"/>
  <c r="AF150" i="11"/>
  <c r="AR85" i="11"/>
  <c r="AF152" i="11"/>
  <c r="AF153" i="11"/>
  <c r="AF154" i="11"/>
  <c r="AR66" i="11"/>
  <c r="AF156" i="11"/>
  <c r="AF159" i="11"/>
  <c r="AR67" i="11"/>
  <c r="AF160" i="11"/>
  <c r="AF161" i="11"/>
  <c r="AF162" i="11"/>
  <c r="AF164" i="11"/>
  <c r="AF165" i="11"/>
  <c r="AR47" i="11"/>
  <c r="AF168" i="11"/>
  <c r="AF169" i="11"/>
  <c r="AF170" i="11"/>
  <c r="AF174" i="11"/>
  <c r="AR150" i="11"/>
  <c r="AF176" i="11"/>
  <c r="AF178" i="11"/>
  <c r="AR108" i="11"/>
  <c r="AF179" i="11"/>
  <c r="AF180" i="11"/>
  <c r="AR16" i="11"/>
  <c r="AF182" i="11"/>
  <c r="AF184" i="11"/>
  <c r="AF185" i="11"/>
  <c r="AR53" i="11"/>
  <c r="AF187" i="11"/>
  <c r="AF188" i="11"/>
  <c r="AF189" i="11"/>
  <c r="AR138" i="11"/>
  <c r="AF190" i="11"/>
  <c r="AR143" i="11"/>
  <c r="AF194" i="11"/>
  <c r="AF196" i="11"/>
  <c r="AR33" i="11"/>
  <c r="AF198" i="11"/>
  <c r="AF200" i="11"/>
  <c r="AR54" i="11"/>
  <c r="AF202" i="11"/>
  <c r="AR52" i="11"/>
  <c r="AF208" i="11"/>
  <c r="AR158" i="11"/>
  <c r="AF212" i="11"/>
  <c r="AR133" i="11"/>
  <c r="AR82" i="11"/>
  <c r="AR12" i="11"/>
  <c r="AF222" i="11"/>
  <c r="AF224" i="11"/>
  <c r="AR100" i="11"/>
  <c r="AF228" i="11"/>
  <c r="AR142" i="11"/>
  <c r="AF232" i="11"/>
  <c r="AF233" i="11"/>
  <c r="AR148" i="11"/>
  <c r="AF234" i="11"/>
  <c r="AR62" i="11"/>
  <c r="AF240" i="11"/>
  <c r="AF241" i="11"/>
  <c r="AR136" i="11"/>
  <c r="AF242" i="11"/>
  <c r="AF243" i="11"/>
  <c r="AR44" i="11"/>
  <c r="AF246" i="11"/>
  <c r="AF248" i="11"/>
  <c r="AR23" i="11"/>
  <c r="AF252" i="11"/>
  <c r="AR144" i="11"/>
  <c r="AF254" i="11"/>
  <c r="AF255" i="11"/>
  <c r="AF256" i="11"/>
  <c r="AR102" i="11"/>
  <c r="AF258" i="11"/>
  <c r="AR73" i="11"/>
  <c r="AF262" i="11"/>
  <c r="AF264" i="11"/>
  <c r="AF265" i="11"/>
  <c r="AR109" i="11"/>
  <c r="AF266" i="11"/>
  <c r="AF268" i="11"/>
  <c r="AR94" i="11"/>
  <c r="AF270" i="11"/>
  <c r="AF272" i="11"/>
  <c r="AR119" i="11"/>
  <c r="AF274" i="11"/>
  <c r="AF276" i="11"/>
  <c r="AR64" i="11"/>
  <c r="AF278" i="11"/>
  <c r="AF281" i="11"/>
  <c r="AR105" i="11"/>
  <c r="AF282" i="11"/>
  <c r="AF284" i="11"/>
  <c r="AR29" i="11"/>
  <c r="AF286" i="11"/>
  <c r="AF287" i="11"/>
  <c r="AF288" i="11"/>
  <c r="AR11" i="11"/>
  <c r="AF290" i="11"/>
  <c r="AF292" i="11"/>
  <c r="AR21" i="11"/>
  <c r="AF294" i="11"/>
  <c r="AF295" i="11"/>
  <c r="AF296" i="11"/>
  <c r="AF297" i="11"/>
  <c r="AR103" i="11"/>
  <c r="AF298" i="11"/>
  <c r="AF300" i="11"/>
  <c r="AF301" i="11"/>
  <c r="AR135" i="11"/>
  <c r="AF302" i="11"/>
  <c r="AF304" i="11"/>
  <c r="AR118" i="11"/>
  <c r="AF306" i="11"/>
  <c r="AF307" i="11"/>
  <c r="AF308" i="11"/>
  <c r="AF309" i="11"/>
  <c r="AR37" i="11"/>
  <c r="AF310" i="11"/>
  <c r="AF311" i="11"/>
  <c r="AF312" i="11"/>
  <c r="AR43" i="11"/>
  <c r="AF313" i="11"/>
  <c r="AF314" i="11"/>
  <c r="AR69" i="11"/>
  <c r="AF316" i="11"/>
  <c r="AF317" i="11"/>
  <c r="AF318" i="11"/>
  <c r="AR137" i="11"/>
  <c r="AF319" i="11"/>
  <c r="AF320" i="11"/>
  <c r="AF321" i="11"/>
  <c r="AR126" i="11"/>
  <c r="AF322" i="11"/>
  <c r="AF324" i="11"/>
  <c r="AR34" i="11"/>
  <c r="AF326" i="11"/>
  <c r="AF328" i="11"/>
  <c r="AR124" i="11"/>
  <c r="AF330" i="11"/>
  <c r="AF331" i="11"/>
  <c r="AR134" i="11"/>
  <c r="AF332" i="11"/>
  <c r="AR75" i="11"/>
  <c r="AR159" i="11"/>
  <c r="AF336" i="11"/>
  <c r="AR91" i="11"/>
  <c r="AF338" i="11"/>
  <c r="AF339" i="11"/>
  <c r="AR93" i="11"/>
  <c r="AF340" i="11"/>
  <c r="AF342" i="11"/>
  <c r="AF344" i="11"/>
  <c r="AF346" i="11"/>
  <c r="AF347" i="11"/>
  <c r="AR88" i="11"/>
  <c r="AF348" i="11"/>
  <c r="AR49" i="11"/>
  <c r="AF352" i="11"/>
  <c r="AF354" i="11"/>
  <c r="AF356" i="11"/>
  <c r="AR154" i="11"/>
  <c r="AF358" i="11"/>
  <c r="AF360" i="11"/>
  <c r="AR157" i="11"/>
  <c r="AF362" i="11"/>
  <c r="AF363" i="11"/>
  <c r="AF364" i="11"/>
  <c r="AR81" i="11"/>
  <c r="AF366" i="11"/>
  <c r="AF368" i="11"/>
  <c r="AR8" i="11"/>
  <c r="AF370" i="11"/>
  <c r="AF372" i="11"/>
  <c r="AR41" i="11"/>
  <c r="AF376" i="11"/>
  <c r="AR107" i="11"/>
  <c r="AF379" i="11"/>
  <c r="AF380" i="11"/>
  <c r="AR111" i="11"/>
  <c r="AR48" i="11"/>
  <c r="AF388" i="11"/>
  <c r="AR60" i="11"/>
  <c r="AF390" i="11"/>
  <c r="AF392" i="11"/>
  <c r="AR26" i="11"/>
  <c r="AF394" i="11"/>
  <c r="AF396" i="11"/>
  <c r="AF397" i="11"/>
  <c r="AR90" i="11"/>
  <c r="AF398" i="11"/>
  <c r="AF400" i="11"/>
  <c r="AR30" i="11"/>
  <c r="AF402" i="11"/>
  <c r="AF404" i="11"/>
  <c r="AR55" i="11"/>
  <c r="AF406" i="11"/>
  <c r="AF408" i="11"/>
  <c r="AR28" i="11"/>
  <c r="AF410" i="11"/>
  <c r="AF412" i="11"/>
  <c r="AR63" i="11"/>
  <c r="AF414" i="11"/>
  <c r="AF415" i="11"/>
  <c r="AF416" i="11"/>
  <c r="AR123" i="11"/>
  <c r="AF418" i="11"/>
  <c r="AF420" i="11"/>
  <c r="AR96" i="11"/>
  <c r="AF422" i="11"/>
  <c r="AF423" i="11"/>
  <c r="AF424" i="11"/>
  <c r="AF425" i="11"/>
  <c r="AF427" i="11"/>
  <c r="AF428" i="11"/>
  <c r="AF429" i="11"/>
  <c r="AR71" i="11"/>
  <c r="AF432" i="11"/>
  <c r="AR50" i="11"/>
  <c r="AF434" i="11"/>
  <c r="AF435" i="11"/>
  <c r="AF436" i="11"/>
  <c r="AF437" i="11"/>
  <c r="AR14" i="11"/>
  <c r="AF438" i="11"/>
  <c r="AF439" i="11"/>
  <c r="AF440" i="11"/>
  <c r="AR65" i="11"/>
  <c r="AF444" i="11"/>
  <c r="AR139" i="11"/>
  <c r="AF448" i="11"/>
  <c r="AR130" i="11"/>
  <c r="AF450" i="11"/>
  <c r="AF451" i="11"/>
  <c r="AF452" i="11"/>
  <c r="AR19" i="11"/>
  <c r="AF454" i="11"/>
  <c r="AF456" i="11"/>
  <c r="AR140" i="11"/>
  <c r="AF458" i="11"/>
  <c r="AF460" i="11"/>
  <c r="AR51" i="11"/>
  <c r="AF462" i="11"/>
  <c r="AF464" i="11"/>
  <c r="AR153" i="11"/>
  <c r="AR35" i="11"/>
  <c r="AF471" i="11"/>
  <c r="AF472" i="11"/>
  <c r="AR95" i="11"/>
  <c r="AF475" i="11"/>
  <c r="AF476" i="11"/>
  <c r="AR84" i="11"/>
  <c r="AF480" i="11"/>
  <c r="AF481" i="11"/>
  <c r="AR25" i="11"/>
  <c r="AF482" i="11"/>
  <c r="AF484" i="11"/>
  <c r="AF485" i="11"/>
  <c r="AF486" i="11"/>
  <c r="AR58" i="11"/>
  <c r="AF488" i="11"/>
  <c r="AF489" i="11"/>
  <c r="AR32" i="11"/>
  <c r="AF492" i="11"/>
  <c r="AR22" i="11"/>
  <c r="AF494" i="11"/>
  <c r="AR114" i="11"/>
  <c r="AF496" i="11"/>
  <c r="AF498" i="11"/>
  <c r="AR45" i="11"/>
  <c r="AF499" i="11"/>
  <c r="AF500" i="11"/>
  <c r="AR36" i="11"/>
  <c r="AF503" i="11"/>
  <c r="AF504" i="11"/>
  <c r="AF505" i="11"/>
  <c r="AR101" i="11"/>
  <c r="AF508" i="11"/>
  <c r="AF509" i="11"/>
  <c r="AF510" i="11"/>
  <c r="AR155" i="11"/>
  <c r="AF512" i="11"/>
  <c r="AR24" i="11"/>
  <c r="AF514" i="11"/>
  <c r="AF515" i="11"/>
  <c r="AF516" i="11"/>
  <c r="AR6" i="11"/>
  <c r="AF521" i="11"/>
  <c r="AF522" i="11"/>
  <c r="AR146" i="11"/>
  <c r="AF524" i="11"/>
  <c r="AR17" i="11"/>
  <c r="AF526" i="11"/>
  <c r="AF528" i="11"/>
  <c r="AR15" i="11"/>
  <c r="AF529" i="11"/>
  <c r="AF530" i="11"/>
  <c r="AR20" i="11"/>
  <c r="AF532" i="11"/>
  <c r="AF533" i="11"/>
  <c r="AR161" i="11"/>
  <c r="AF536" i="11"/>
  <c r="AF537" i="11"/>
  <c r="AR106" i="11"/>
  <c r="AF538" i="11"/>
  <c r="AR128" i="11"/>
  <c r="AF542" i="11"/>
  <c r="AR31" i="11"/>
  <c r="AF546" i="11"/>
  <c r="AF548" i="11"/>
  <c r="AF549" i="11"/>
  <c r="AR149" i="11"/>
  <c r="AF552" i="11"/>
  <c r="AR46" i="11"/>
  <c r="AF556" i="11"/>
  <c r="AR160" i="11"/>
  <c r="AF559" i="11"/>
  <c r="AF560" i="11"/>
  <c r="AR27" i="11"/>
  <c r="AF564" i="11"/>
  <c r="AR68" i="11"/>
  <c r="AF568" i="11"/>
  <c r="AF569" i="11"/>
  <c r="AR112" i="11"/>
  <c r="AF570" i="11"/>
  <c r="AF572" i="11"/>
  <c r="AF573" i="11"/>
  <c r="AR13" i="11"/>
  <c r="AF574" i="11"/>
  <c r="AF576" i="11"/>
  <c r="AR86" i="11"/>
  <c r="AF579" i="11"/>
  <c r="AF580" i="11"/>
  <c r="AR125" i="11"/>
  <c r="AF583" i="11"/>
  <c r="AF584" i="11"/>
  <c r="AF585" i="11"/>
  <c r="AF586" i="11"/>
  <c r="AF587" i="11"/>
  <c r="AF588" i="11"/>
  <c r="AF589" i="11"/>
  <c r="AF590" i="11"/>
  <c r="AF591" i="11"/>
  <c r="AF592" i="11"/>
  <c r="AF593" i="11"/>
  <c r="AF594" i="11"/>
  <c r="AF595" i="11"/>
  <c r="AF596" i="11"/>
  <c r="AF597" i="11"/>
  <c r="AF598" i="11"/>
  <c r="AF599" i="11"/>
  <c r="AF600" i="11"/>
  <c r="AF601" i="11"/>
  <c r="AF602" i="11"/>
  <c r="AF603" i="11"/>
  <c r="AF604" i="11"/>
  <c r="AF605" i="11"/>
  <c r="AF606" i="11"/>
  <c r="AF607" i="11"/>
  <c r="AF608" i="11"/>
  <c r="AF609" i="11"/>
  <c r="AF610" i="11"/>
  <c r="AF611" i="11"/>
  <c r="AF612" i="11"/>
  <c r="AF613" i="11"/>
  <c r="AF614" i="11"/>
  <c r="AF615" i="11"/>
  <c r="AF616" i="11"/>
  <c r="AF617" i="11"/>
  <c r="AF618" i="11"/>
  <c r="AF619" i="11"/>
  <c r="AF620" i="11"/>
  <c r="AF621" i="11"/>
  <c r="AF622" i="11"/>
  <c r="AF623" i="11"/>
  <c r="AF624" i="11"/>
  <c r="AF625" i="11"/>
  <c r="AF626" i="11"/>
  <c r="AF627" i="11"/>
  <c r="AF628" i="11"/>
  <c r="AF629" i="11"/>
  <c r="AF630" i="11"/>
  <c r="AF631" i="11"/>
  <c r="AF632" i="11"/>
  <c r="N1" i="11"/>
  <c r="O1" i="11"/>
  <c r="P1" i="11"/>
  <c r="Q1" i="11"/>
  <c r="AK2" i="11"/>
  <c r="AT2" i="11" s="1"/>
  <c r="AL2" i="11"/>
  <c r="AU2" i="11" s="1"/>
  <c r="AM2" i="11"/>
  <c r="AV2" i="11" s="1"/>
  <c r="AN2" i="11"/>
  <c r="AW2" i="11" s="1"/>
  <c r="AK3" i="11"/>
  <c r="AT3" i="11" s="1"/>
  <c r="AM3" i="11"/>
  <c r="AV3" i="11" s="1"/>
  <c r="AN3" i="11"/>
  <c r="AW3" i="11" s="1"/>
  <c r="AK4" i="11"/>
  <c r="AT4" i="11" s="1"/>
  <c r="O4" i="10"/>
  <c r="P4" i="10" s="1"/>
  <c r="O5" i="10"/>
  <c r="O6" i="10"/>
  <c r="P6" i="10" s="1"/>
  <c r="O7" i="10"/>
  <c r="P7" i="10" s="1"/>
  <c r="O8" i="10"/>
  <c r="P8" i="10" s="1"/>
  <c r="O9" i="10"/>
  <c r="O10" i="10"/>
  <c r="O11" i="10"/>
  <c r="P11" i="10" s="1"/>
  <c r="O12" i="10"/>
  <c r="P12" i="10" s="1"/>
  <c r="O13" i="10"/>
  <c r="O14" i="10"/>
  <c r="O15" i="10"/>
  <c r="P15" i="10" s="1"/>
  <c r="O16" i="10"/>
  <c r="P16" i="10" s="1"/>
  <c r="O17" i="10"/>
  <c r="O18" i="10"/>
  <c r="O19" i="10"/>
  <c r="P19" i="10" s="1"/>
  <c r="O20" i="10"/>
  <c r="P20" i="10" s="1"/>
  <c r="O21" i="10"/>
  <c r="O22" i="10"/>
  <c r="O23" i="10"/>
  <c r="P23" i="10" s="1"/>
  <c r="O24" i="10"/>
  <c r="P24" i="10" s="1"/>
  <c r="O25" i="10"/>
  <c r="O26" i="10"/>
  <c r="O27" i="10"/>
  <c r="P27" i="10" s="1"/>
  <c r="O28" i="10"/>
  <c r="P28" i="10" s="1"/>
  <c r="O29" i="10"/>
  <c r="O30" i="10"/>
  <c r="O31" i="10"/>
  <c r="P31" i="10" s="1"/>
  <c r="O32" i="10"/>
  <c r="P32" i="10" s="1"/>
  <c r="O33" i="10"/>
  <c r="O34" i="10"/>
  <c r="O35" i="10"/>
  <c r="P35" i="10" s="1"/>
  <c r="O36" i="10"/>
  <c r="P36" i="10" s="1"/>
  <c r="O37" i="10"/>
  <c r="O38" i="10"/>
  <c r="O39" i="10"/>
  <c r="P39" i="10" s="1"/>
  <c r="O40" i="10"/>
  <c r="P40" i="10" s="1"/>
  <c r="O41" i="10"/>
  <c r="O42" i="10"/>
  <c r="O43" i="10"/>
  <c r="P43" i="10" s="1"/>
  <c r="O44" i="10"/>
  <c r="P44" i="10" s="1"/>
  <c r="O45" i="10"/>
  <c r="O46" i="10"/>
  <c r="O47" i="10"/>
  <c r="P47" i="10" s="1"/>
  <c r="O48" i="10"/>
  <c r="P48" i="10" s="1"/>
  <c r="O49" i="10"/>
  <c r="O50" i="10"/>
  <c r="O51" i="10"/>
  <c r="P51" i="10" s="1"/>
  <c r="O52" i="10"/>
  <c r="P52" i="10" s="1"/>
  <c r="O53" i="10"/>
  <c r="O54" i="10"/>
  <c r="O55" i="10"/>
  <c r="P55" i="10" s="1"/>
  <c r="O56" i="10"/>
  <c r="P56" i="10" s="1"/>
  <c r="O57" i="10"/>
  <c r="O58" i="10"/>
  <c r="O59" i="10"/>
  <c r="P59" i="10" s="1"/>
  <c r="O60" i="10"/>
  <c r="P60" i="10" s="1"/>
  <c r="O61" i="10"/>
  <c r="O62" i="10"/>
  <c r="O63" i="10"/>
  <c r="P63" i="10" s="1"/>
  <c r="O64" i="10"/>
  <c r="P64" i="10" s="1"/>
  <c r="O65" i="10"/>
  <c r="O66" i="10"/>
  <c r="O67" i="10"/>
  <c r="P67" i="10" s="1"/>
  <c r="O68" i="10"/>
  <c r="P68" i="10" s="1"/>
  <c r="O69" i="10"/>
  <c r="O70" i="10"/>
  <c r="O71" i="10"/>
  <c r="P71" i="10" s="1"/>
  <c r="O72" i="10"/>
  <c r="P72" i="10" s="1"/>
  <c r="O73" i="10"/>
  <c r="O74" i="10"/>
  <c r="A4" i="10"/>
  <c r="B4" i="10"/>
  <c r="C4" i="10"/>
  <c r="D4" i="10"/>
  <c r="E4" i="10" s="1"/>
  <c r="A5" i="10"/>
  <c r="B5" i="10"/>
  <c r="C5" i="10"/>
  <c r="D5" i="10"/>
  <c r="A6" i="10"/>
  <c r="B6" i="10"/>
  <c r="C6" i="10"/>
  <c r="D6" i="10"/>
  <c r="A7" i="10"/>
  <c r="B7" i="10"/>
  <c r="C7" i="10"/>
  <c r="D7" i="10"/>
  <c r="A8" i="10"/>
  <c r="B8" i="10"/>
  <c r="C8" i="10"/>
  <c r="D8" i="10"/>
  <c r="A9" i="10"/>
  <c r="B9" i="10"/>
  <c r="C9" i="10"/>
  <c r="D9" i="10"/>
  <c r="A10" i="10"/>
  <c r="B10" i="10"/>
  <c r="C10" i="10"/>
  <c r="D10" i="10"/>
  <c r="A11" i="10"/>
  <c r="B11" i="10"/>
  <c r="C11" i="10"/>
  <c r="D11" i="10"/>
  <c r="E11" i="10" s="1"/>
  <c r="A12" i="10"/>
  <c r="B12" i="10"/>
  <c r="C12" i="10"/>
  <c r="D12" i="10"/>
  <c r="A13" i="10"/>
  <c r="B13" i="10"/>
  <c r="C13" i="10"/>
  <c r="D13" i="10"/>
  <c r="A14" i="10"/>
  <c r="B14" i="10"/>
  <c r="C14" i="10"/>
  <c r="D14" i="10"/>
  <c r="A15" i="10"/>
  <c r="B15" i="10"/>
  <c r="C15" i="10"/>
  <c r="D15" i="10"/>
  <c r="A16" i="10"/>
  <c r="B16" i="10"/>
  <c r="C16" i="10"/>
  <c r="D16" i="10"/>
  <c r="A17" i="10"/>
  <c r="B17" i="10"/>
  <c r="C17" i="10"/>
  <c r="D17" i="10"/>
  <c r="A18" i="10"/>
  <c r="B18" i="10"/>
  <c r="C18" i="10"/>
  <c r="D18" i="10"/>
  <c r="A19" i="10"/>
  <c r="B19" i="10"/>
  <c r="C19" i="10"/>
  <c r="D19" i="10"/>
  <c r="E19" i="10" s="1"/>
  <c r="A20" i="10"/>
  <c r="B20" i="10"/>
  <c r="C20" i="10"/>
  <c r="D20" i="10"/>
  <c r="A21" i="10"/>
  <c r="B21" i="10"/>
  <c r="C21" i="10"/>
  <c r="D21" i="10"/>
  <c r="A22" i="10"/>
  <c r="B22" i="10"/>
  <c r="C22" i="10"/>
  <c r="D22" i="10"/>
  <c r="A23" i="10"/>
  <c r="B23" i="10"/>
  <c r="C23" i="10"/>
  <c r="D23" i="10"/>
  <c r="A24" i="10"/>
  <c r="B24" i="10"/>
  <c r="C24" i="10"/>
  <c r="D24" i="10"/>
  <c r="A25" i="10"/>
  <c r="B25" i="10"/>
  <c r="C25" i="10"/>
  <c r="D25" i="10"/>
  <c r="A26" i="10"/>
  <c r="B26" i="10"/>
  <c r="C26" i="10"/>
  <c r="D26" i="10"/>
  <c r="A27" i="10"/>
  <c r="B27" i="10"/>
  <c r="C27" i="10"/>
  <c r="D27" i="10"/>
  <c r="E27" i="10" s="1"/>
  <c r="A28" i="10"/>
  <c r="B28" i="10"/>
  <c r="C28" i="10"/>
  <c r="D28" i="10"/>
  <c r="A29" i="10"/>
  <c r="B29" i="10"/>
  <c r="C29" i="10"/>
  <c r="D29" i="10"/>
  <c r="A30" i="10"/>
  <c r="B30" i="10"/>
  <c r="C30" i="10"/>
  <c r="D30" i="10"/>
  <c r="A31" i="10"/>
  <c r="B31" i="10"/>
  <c r="C31" i="10"/>
  <c r="D31" i="10"/>
  <c r="A32" i="10"/>
  <c r="B32" i="10"/>
  <c r="C32" i="10"/>
  <c r="D32" i="10"/>
  <c r="A33" i="10"/>
  <c r="B33" i="10"/>
  <c r="C33" i="10"/>
  <c r="D33" i="10"/>
  <c r="A34" i="10"/>
  <c r="B34" i="10"/>
  <c r="C34" i="10"/>
  <c r="D34" i="10"/>
  <c r="A35" i="10"/>
  <c r="B35" i="10"/>
  <c r="C35" i="10"/>
  <c r="D35" i="10"/>
  <c r="E35" i="10" s="1"/>
  <c r="A36" i="10"/>
  <c r="B36" i="10"/>
  <c r="C36" i="10"/>
  <c r="D36" i="10"/>
  <c r="A37" i="10"/>
  <c r="B37" i="10"/>
  <c r="C37" i="10"/>
  <c r="D37" i="10"/>
  <c r="A38" i="10"/>
  <c r="B38" i="10"/>
  <c r="C38" i="10"/>
  <c r="D38" i="10"/>
  <c r="A39" i="10"/>
  <c r="B39" i="10"/>
  <c r="C39" i="10"/>
  <c r="D39" i="10"/>
  <c r="A40" i="10"/>
  <c r="B40" i="10"/>
  <c r="C40" i="10"/>
  <c r="D40" i="10"/>
  <c r="A41" i="10"/>
  <c r="B41" i="10"/>
  <c r="C41" i="10"/>
  <c r="D41" i="10"/>
  <c r="A42" i="10"/>
  <c r="B42" i="10"/>
  <c r="C42" i="10"/>
  <c r="D42" i="10"/>
  <c r="A43" i="10"/>
  <c r="B43" i="10"/>
  <c r="C43" i="10"/>
  <c r="D43" i="10"/>
  <c r="E43" i="10" s="1"/>
  <c r="A44" i="10"/>
  <c r="B44" i="10"/>
  <c r="C44" i="10"/>
  <c r="D44" i="10"/>
  <c r="A45" i="10"/>
  <c r="B45" i="10"/>
  <c r="C45" i="10"/>
  <c r="D45" i="10"/>
  <c r="A46" i="10"/>
  <c r="B46" i="10"/>
  <c r="C46" i="10"/>
  <c r="D46" i="10"/>
  <c r="A47" i="10"/>
  <c r="B47" i="10"/>
  <c r="C47" i="10"/>
  <c r="D47" i="10"/>
  <c r="A48" i="10"/>
  <c r="B48" i="10"/>
  <c r="C48" i="10"/>
  <c r="D48" i="10"/>
  <c r="A49" i="10"/>
  <c r="B49" i="10"/>
  <c r="C49" i="10"/>
  <c r="D49" i="10"/>
  <c r="A50" i="10"/>
  <c r="B50" i="10"/>
  <c r="C50" i="10"/>
  <c r="D50" i="10"/>
  <c r="A51" i="10"/>
  <c r="B51" i="10"/>
  <c r="C51" i="10"/>
  <c r="D51" i="10"/>
  <c r="E51" i="10" s="1"/>
  <c r="A52" i="10"/>
  <c r="B52" i="10"/>
  <c r="C52" i="10"/>
  <c r="D52" i="10"/>
  <c r="A53" i="10"/>
  <c r="B53" i="10"/>
  <c r="C53" i="10"/>
  <c r="D53" i="10"/>
  <c r="A54" i="10"/>
  <c r="B54" i="10"/>
  <c r="C54" i="10"/>
  <c r="D54" i="10"/>
  <c r="A55" i="10"/>
  <c r="B55" i="10"/>
  <c r="C55" i="10"/>
  <c r="D55" i="10"/>
  <c r="A56" i="10"/>
  <c r="B56" i="10"/>
  <c r="C56" i="10"/>
  <c r="D56" i="10"/>
  <c r="A57" i="10"/>
  <c r="B57" i="10"/>
  <c r="C57" i="10"/>
  <c r="D57" i="10"/>
  <c r="A58" i="10"/>
  <c r="B58" i="10"/>
  <c r="C58" i="10"/>
  <c r="D58" i="10"/>
  <c r="A59" i="10"/>
  <c r="B59" i="10"/>
  <c r="C59" i="10"/>
  <c r="D59" i="10"/>
  <c r="E59" i="10" s="1"/>
  <c r="A60" i="10"/>
  <c r="B60" i="10"/>
  <c r="C60" i="10"/>
  <c r="D60" i="10"/>
  <c r="A61" i="10"/>
  <c r="B61" i="10"/>
  <c r="C61" i="10"/>
  <c r="D61" i="10"/>
  <c r="A62" i="10"/>
  <c r="B62" i="10"/>
  <c r="C62" i="10"/>
  <c r="D62" i="10"/>
  <c r="A63" i="10"/>
  <c r="B63" i="10"/>
  <c r="C63" i="10"/>
  <c r="D63" i="10"/>
  <c r="E63" i="10" s="1"/>
  <c r="A64" i="10"/>
  <c r="B64" i="10"/>
  <c r="C64" i="10"/>
  <c r="D64" i="10"/>
  <c r="A65" i="10"/>
  <c r="B65" i="10"/>
  <c r="C65" i="10"/>
  <c r="D65" i="10"/>
  <c r="A66" i="10"/>
  <c r="B66" i="10"/>
  <c r="C66" i="10"/>
  <c r="D66" i="10"/>
  <c r="A67" i="10"/>
  <c r="B67" i="10"/>
  <c r="C67" i="10"/>
  <c r="D67" i="10"/>
  <c r="E67" i="10" s="1"/>
  <c r="A68" i="10"/>
  <c r="B68" i="10"/>
  <c r="C68" i="10"/>
  <c r="D68" i="10"/>
  <c r="A69" i="10"/>
  <c r="B69" i="10"/>
  <c r="C69" i="10"/>
  <c r="D69" i="10"/>
  <c r="A70" i="10"/>
  <c r="B70" i="10"/>
  <c r="C70" i="10"/>
  <c r="D70" i="10"/>
  <c r="A71" i="10"/>
  <c r="B71" i="10"/>
  <c r="C71" i="10"/>
  <c r="D71" i="10"/>
  <c r="E71" i="10" s="1"/>
  <c r="A72" i="10"/>
  <c r="B72" i="10"/>
  <c r="C72" i="10"/>
  <c r="D72" i="10"/>
  <c r="A73" i="10"/>
  <c r="B73" i="10"/>
  <c r="C73" i="10"/>
  <c r="D73" i="10"/>
  <c r="A74" i="10"/>
  <c r="B74" i="10"/>
  <c r="C74" i="10"/>
  <c r="D74" i="10"/>
  <c r="A75" i="10"/>
  <c r="B75" i="10"/>
  <c r="C75" i="10"/>
  <c r="D75" i="10"/>
  <c r="E75" i="10" s="1"/>
  <c r="A76" i="10"/>
  <c r="B76" i="10"/>
  <c r="C76" i="10"/>
  <c r="D76" i="10"/>
  <c r="A77" i="10"/>
  <c r="B77" i="10"/>
  <c r="C77" i="10"/>
  <c r="D77" i="10"/>
  <c r="A78" i="10"/>
  <c r="B78" i="10"/>
  <c r="C78" i="10"/>
  <c r="D78" i="10"/>
  <c r="A79" i="10"/>
  <c r="B79" i="10"/>
  <c r="C79" i="10"/>
  <c r="D79" i="10"/>
  <c r="E79" i="10" s="1"/>
  <c r="A80" i="10"/>
  <c r="B80" i="10"/>
  <c r="C80" i="10"/>
  <c r="D80" i="10"/>
  <c r="A81" i="10"/>
  <c r="B81" i="10"/>
  <c r="C81" i="10"/>
  <c r="D81" i="10"/>
  <c r="A82" i="10"/>
  <c r="B82" i="10"/>
  <c r="C82" i="10"/>
  <c r="D82" i="10"/>
  <c r="A83" i="10"/>
  <c r="B83" i="10"/>
  <c r="C83" i="10"/>
  <c r="D83" i="10"/>
  <c r="E83" i="10" s="1"/>
  <c r="A84" i="10"/>
  <c r="B84" i="10"/>
  <c r="C84" i="10"/>
  <c r="D84" i="10"/>
  <c r="A85" i="10"/>
  <c r="B85" i="10"/>
  <c r="C85" i="10"/>
  <c r="D85" i="10"/>
  <c r="A86" i="10"/>
  <c r="B86" i="10"/>
  <c r="C86" i="10"/>
  <c r="D86" i="10"/>
  <c r="A87" i="10"/>
  <c r="B87" i="10"/>
  <c r="C87" i="10"/>
  <c r="D87" i="10"/>
  <c r="E87" i="10" s="1"/>
  <c r="A88" i="10"/>
  <c r="B88" i="10"/>
  <c r="C88" i="10"/>
  <c r="D88" i="10"/>
  <c r="A89" i="10"/>
  <c r="B89" i="10"/>
  <c r="C89" i="10"/>
  <c r="D89" i="10"/>
  <c r="A90" i="10"/>
  <c r="B90" i="10"/>
  <c r="C90" i="10"/>
  <c r="D90" i="10"/>
  <c r="A91" i="10"/>
  <c r="B91" i="10"/>
  <c r="C91" i="10"/>
  <c r="D91" i="10"/>
  <c r="E91" i="10" s="1"/>
  <c r="A92" i="10"/>
  <c r="B92" i="10"/>
  <c r="C92" i="10"/>
  <c r="D92" i="10"/>
  <c r="A93" i="10"/>
  <c r="B93" i="10"/>
  <c r="C93" i="10"/>
  <c r="D93" i="10"/>
  <c r="A94" i="10"/>
  <c r="B94" i="10"/>
  <c r="C94" i="10"/>
  <c r="D94" i="10"/>
  <c r="A95" i="10"/>
  <c r="B95" i="10"/>
  <c r="C95" i="10"/>
  <c r="D95" i="10"/>
  <c r="E95" i="10" s="1"/>
  <c r="A96" i="10"/>
  <c r="B96" i="10"/>
  <c r="C96" i="10"/>
  <c r="D96" i="10"/>
  <c r="A97" i="10"/>
  <c r="B97" i="10"/>
  <c r="C97" i="10"/>
  <c r="D97" i="10"/>
  <c r="A98" i="10"/>
  <c r="B98" i="10"/>
  <c r="C98" i="10"/>
  <c r="D98" i="10"/>
  <c r="A99" i="10"/>
  <c r="B99" i="10"/>
  <c r="C99" i="10"/>
  <c r="D99" i="10"/>
  <c r="E99" i="10" s="1"/>
  <c r="A100" i="10"/>
  <c r="B100" i="10"/>
  <c r="C100" i="10"/>
  <c r="D100" i="10"/>
  <c r="A101" i="10"/>
  <c r="B101" i="10"/>
  <c r="C101" i="10"/>
  <c r="D101" i="10"/>
  <c r="A102" i="10"/>
  <c r="B102" i="10"/>
  <c r="C102" i="10"/>
  <c r="D102" i="10"/>
  <c r="A103" i="10"/>
  <c r="B103" i="10"/>
  <c r="C103" i="10"/>
  <c r="D103" i="10"/>
  <c r="E103" i="10" s="1"/>
  <c r="A104" i="10"/>
  <c r="B104" i="10"/>
  <c r="C104" i="10"/>
  <c r="D104" i="10"/>
  <c r="A105" i="10"/>
  <c r="B105" i="10"/>
  <c r="C105" i="10"/>
  <c r="D105" i="10"/>
  <c r="A106" i="10"/>
  <c r="B106" i="10"/>
  <c r="C106" i="10"/>
  <c r="D106" i="10"/>
  <c r="A107" i="10"/>
  <c r="B107" i="10"/>
  <c r="C107" i="10"/>
  <c r="D107" i="10"/>
  <c r="E107" i="10" s="1"/>
  <c r="A108" i="10"/>
  <c r="B108" i="10"/>
  <c r="C108" i="10"/>
  <c r="D108" i="10"/>
  <c r="A109" i="10"/>
  <c r="B109" i="10"/>
  <c r="C109" i="10"/>
  <c r="D109" i="10"/>
  <c r="A110" i="10"/>
  <c r="B110" i="10"/>
  <c r="C110" i="10"/>
  <c r="D110" i="10"/>
  <c r="A111" i="10"/>
  <c r="B111" i="10"/>
  <c r="C111" i="10"/>
  <c r="D111" i="10"/>
  <c r="E111" i="10" s="1"/>
  <c r="A112" i="10"/>
  <c r="B112" i="10"/>
  <c r="C112" i="10"/>
  <c r="D112" i="10"/>
  <c r="A113" i="10"/>
  <c r="B113" i="10"/>
  <c r="C113" i="10"/>
  <c r="D113" i="10"/>
  <c r="A114" i="10"/>
  <c r="B114" i="10"/>
  <c r="C114" i="10"/>
  <c r="D114" i="10"/>
  <c r="A115" i="10"/>
  <c r="B115" i="10"/>
  <c r="C115" i="10"/>
  <c r="D115" i="10"/>
  <c r="E115" i="10" s="1"/>
  <c r="A116" i="10"/>
  <c r="B116" i="10"/>
  <c r="C116" i="10"/>
  <c r="D116" i="10"/>
  <c r="A117" i="10"/>
  <c r="B117" i="10"/>
  <c r="C117" i="10"/>
  <c r="D117" i="10"/>
  <c r="A118" i="10"/>
  <c r="B118" i="10"/>
  <c r="C118" i="10"/>
  <c r="D118" i="10"/>
  <c r="A119" i="10"/>
  <c r="B119" i="10"/>
  <c r="C119" i="10"/>
  <c r="D119" i="10"/>
  <c r="E119" i="10" s="1"/>
  <c r="A120" i="10"/>
  <c r="B120" i="10"/>
  <c r="C120" i="10"/>
  <c r="D120" i="10"/>
  <c r="A121" i="10"/>
  <c r="B121" i="10"/>
  <c r="C121" i="10"/>
  <c r="D121" i="10"/>
  <c r="A122" i="10"/>
  <c r="B122" i="10"/>
  <c r="C122" i="10"/>
  <c r="D122" i="10"/>
  <c r="A123" i="10"/>
  <c r="B123" i="10"/>
  <c r="C123" i="10"/>
  <c r="D123" i="10"/>
  <c r="E123" i="10" s="1"/>
  <c r="A124" i="10"/>
  <c r="B124" i="10"/>
  <c r="C124" i="10"/>
  <c r="D124" i="10"/>
  <c r="A125" i="10"/>
  <c r="B125" i="10"/>
  <c r="C125" i="10"/>
  <c r="D125" i="10"/>
  <c r="A126" i="10"/>
  <c r="B126" i="10"/>
  <c r="C126" i="10"/>
  <c r="D126" i="10"/>
  <c r="A127" i="10"/>
  <c r="B127" i="10"/>
  <c r="C127" i="10"/>
  <c r="D127" i="10"/>
  <c r="E127" i="10" s="1"/>
  <c r="A128" i="10"/>
  <c r="B128" i="10"/>
  <c r="C128" i="10"/>
  <c r="D128" i="10"/>
  <c r="A129" i="10"/>
  <c r="B129" i="10"/>
  <c r="C129" i="10"/>
  <c r="D129" i="10"/>
  <c r="A130" i="10"/>
  <c r="B130" i="10"/>
  <c r="C130" i="10"/>
  <c r="D130" i="10"/>
  <c r="A131" i="10"/>
  <c r="B131" i="10"/>
  <c r="C131" i="10"/>
  <c r="D131" i="10"/>
  <c r="E131" i="10" s="1"/>
  <c r="A132" i="10"/>
  <c r="B132" i="10"/>
  <c r="C132" i="10"/>
  <c r="D132" i="10"/>
  <c r="A133" i="10"/>
  <c r="B133" i="10"/>
  <c r="C133" i="10"/>
  <c r="D133" i="10"/>
  <c r="A134" i="10"/>
  <c r="B134" i="10"/>
  <c r="C134" i="10"/>
  <c r="D134" i="10"/>
  <c r="A135" i="10"/>
  <c r="B135" i="10"/>
  <c r="C135" i="10"/>
  <c r="D135" i="10"/>
  <c r="E135" i="10" s="1"/>
  <c r="A136" i="10"/>
  <c r="B136" i="10"/>
  <c r="C136" i="10"/>
  <c r="D136" i="10"/>
  <c r="A137" i="10"/>
  <c r="B137" i="10"/>
  <c r="C137" i="10"/>
  <c r="D137" i="10"/>
  <c r="A138" i="10"/>
  <c r="B138" i="10"/>
  <c r="C138" i="10"/>
  <c r="D138" i="10"/>
  <c r="A139" i="10"/>
  <c r="B139" i="10"/>
  <c r="C139" i="10"/>
  <c r="D139" i="10"/>
  <c r="E139" i="10" s="1"/>
  <c r="A140" i="10"/>
  <c r="B140" i="10"/>
  <c r="C140" i="10"/>
  <c r="D140" i="10"/>
  <c r="A141" i="10"/>
  <c r="B141" i="10"/>
  <c r="C141" i="10"/>
  <c r="D141" i="10"/>
  <c r="A142" i="10"/>
  <c r="B142" i="10"/>
  <c r="C142" i="10"/>
  <c r="D142" i="10"/>
  <c r="A143" i="10"/>
  <c r="B143" i="10"/>
  <c r="C143" i="10"/>
  <c r="D143" i="10"/>
  <c r="E143" i="10" s="1"/>
  <c r="A144" i="10"/>
  <c r="B144" i="10"/>
  <c r="C144" i="10"/>
  <c r="D144" i="10"/>
  <c r="A145" i="10"/>
  <c r="B145" i="10"/>
  <c r="C145" i="10"/>
  <c r="D145" i="10"/>
  <c r="A146" i="10"/>
  <c r="B146" i="10"/>
  <c r="C146" i="10"/>
  <c r="D146" i="10"/>
  <c r="A147" i="10"/>
  <c r="B147" i="10"/>
  <c r="C147" i="10"/>
  <c r="D147" i="10"/>
  <c r="E147" i="10" s="1"/>
  <c r="A148" i="10"/>
  <c r="B148" i="10"/>
  <c r="C148" i="10"/>
  <c r="D148" i="10"/>
  <c r="A149" i="10"/>
  <c r="B149" i="10"/>
  <c r="C149" i="10"/>
  <c r="D149" i="10"/>
  <c r="A150" i="10"/>
  <c r="B150" i="10"/>
  <c r="C150" i="10"/>
  <c r="D150" i="10"/>
  <c r="A151" i="10"/>
  <c r="B151" i="10"/>
  <c r="C151" i="10"/>
  <c r="D151" i="10"/>
  <c r="E151" i="10" s="1"/>
  <c r="A152" i="10"/>
  <c r="B152" i="10"/>
  <c r="C152" i="10"/>
  <c r="D152" i="10"/>
  <c r="A153" i="10"/>
  <c r="B153" i="10"/>
  <c r="C153" i="10"/>
  <c r="D153" i="10"/>
  <c r="A154" i="10"/>
  <c r="B154" i="10"/>
  <c r="C154" i="10"/>
  <c r="D154" i="10"/>
  <c r="A155" i="10"/>
  <c r="B155" i="10"/>
  <c r="C155" i="10"/>
  <c r="D155" i="10"/>
  <c r="E155" i="10" s="1"/>
  <c r="A156" i="10"/>
  <c r="B156" i="10"/>
  <c r="C156" i="10"/>
  <c r="D156" i="10"/>
  <c r="A157" i="10"/>
  <c r="B157" i="10"/>
  <c r="C157" i="10"/>
  <c r="D157" i="10"/>
  <c r="A158" i="10"/>
  <c r="B158" i="10"/>
  <c r="C158" i="10"/>
  <c r="D158" i="10"/>
  <c r="A159" i="10"/>
  <c r="B159" i="10"/>
  <c r="C159" i="10"/>
  <c r="D159" i="10"/>
  <c r="E159" i="10" s="1"/>
  <c r="A8" i="9"/>
  <c r="B8" i="9" s="1"/>
  <c r="E8" i="9"/>
  <c r="F8" i="9"/>
  <c r="D8" i="9" s="1"/>
  <c r="I8" i="9"/>
  <c r="A9" i="9"/>
  <c r="B9" i="9" s="1"/>
  <c r="E9" i="9"/>
  <c r="F9" i="9"/>
  <c r="G9" i="9" s="1"/>
  <c r="H9" i="9" s="1"/>
  <c r="C9" i="9" s="1"/>
  <c r="I9" i="9"/>
  <c r="A10" i="9"/>
  <c r="B10" i="9" s="1"/>
  <c r="D10" i="9"/>
  <c r="E10" i="9"/>
  <c r="F10" i="9"/>
  <c r="G10" i="9" s="1"/>
  <c r="H10" i="9" s="1"/>
  <c r="C10" i="9" s="1"/>
  <c r="I10" i="9"/>
  <c r="A11" i="9"/>
  <c r="B11" i="9"/>
  <c r="E11" i="9"/>
  <c r="F11" i="9"/>
  <c r="G11" i="9" s="1"/>
  <c r="H11" i="9" s="1"/>
  <c r="C11" i="9" s="1"/>
  <c r="I11" i="9"/>
  <c r="A12" i="9"/>
  <c r="B12" i="9" s="1"/>
  <c r="E12" i="9"/>
  <c r="F12" i="9"/>
  <c r="G12" i="9" s="1"/>
  <c r="H12" i="9" s="1"/>
  <c r="C12" i="9" s="1"/>
  <c r="I12" i="9"/>
  <c r="A13" i="9"/>
  <c r="B13" i="9" s="1"/>
  <c r="E13" i="9"/>
  <c r="F13" i="9"/>
  <c r="G13" i="9" s="1"/>
  <c r="H13" i="9" s="1"/>
  <c r="C13" i="9" s="1"/>
  <c r="I13" i="9"/>
  <c r="A14" i="9"/>
  <c r="B14" i="9" s="1"/>
  <c r="D14" i="9"/>
  <c r="E14" i="9"/>
  <c r="F14" i="9"/>
  <c r="G14" i="9"/>
  <c r="H14" i="9" s="1"/>
  <c r="C14" i="9" s="1"/>
  <c r="I14" i="9"/>
  <c r="A15" i="9"/>
  <c r="B15" i="9"/>
  <c r="E15" i="9"/>
  <c r="F15" i="9"/>
  <c r="D15" i="9" s="1"/>
  <c r="I15" i="9"/>
  <c r="A16" i="9"/>
  <c r="B16" i="9" s="1"/>
  <c r="E16" i="9"/>
  <c r="F16" i="9"/>
  <c r="D16" i="9" s="1"/>
  <c r="I16" i="9"/>
  <c r="A17" i="9"/>
  <c r="B17" i="9" s="1"/>
  <c r="E17" i="9"/>
  <c r="F17" i="9"/>
  <c r="G17" i="9" s="1"/>
  <c r="H17" i="9" s="1"/>
  <c r="C17" i="9" s="1"/>
  <c r="I17" i="9"/>
  <c r="A18" i="9"/>
  <c r="B18" i="9" s="1"/>
  <c r="E18" i="9"/>
  <c r="F18" i="9"/>
  <c r="D18" i="9" s="1"/>
  <c r="G18" i="9"/>
  <c r="H18" i="9" s="1"/>
  <c r="C18" i="9" s="1"/>
  <c r="I18" i="9"/>
  <c r="A19" i="9"/>
  <c r="B19" i="9"/>
  <c r="E19" i="9"/>
  <c r="F19" i="9"/>
  <c r="G19" i="9" s="1"/>
  <c r="H19" i="9" s="1"/>
  <c r="C19" i="9" s="1"/>
  <c r="I19" i="9"/>
  <c r="A20" i="9"/>
  <c r="B20" i="9" s="1"/>
  <c r="E20" i="9"/>
  <c r="F20" i="9"/>
  <c r="G20" i="9" s="1"/>
  <c r="H20" i="9" s="1"/>
  <c r="C20" i="9" s="1"/>
  <c r="I20" i="9"/>
  <c r="A21" i="9"/>
  <c r="B21" i="9" s="1"/>
  <c r="E21" i="9"/>
  <c r="F21" i="9"/>
  <c r="G21" i="9" s="1"/>
  <c r="H21" i="9" s="1"/>
  <c r="C21" i="9" s="1"/>
  <c r="I21" i="9"/>
  <c r="A22" i="9"/>
  <c r="B22" i="9" s="1"/>
  <c r="D22" i="9"/>
  <c r="E22" i="9"/>
  <c r="F22" i="9"/>
  <c r="G22" i="9" s="1"/>
  <c r="H22" i="9" s="1"/>
  <c r="C22" i="9" s="1"/>
  <c r="I22" i="9"/>
  <c r="A23" i="9"/>
  <c r="B23" i="9"/>
  <c r="E23" i="9"/>
  <c r="F23" i="9"/>
  <c r="D23" i="9" s="1"/>
  <c r="I23" i="9"/>
  <c r="A24" i="9"/>
  <c r="B24" i="9" s="1"/>
  <c r="E24" i="9"/>
  <c r="F24" i="9"/>
  <c r="D24" i="9" s="1"/>
  <c r="I24" i="9"/>
  <c r="A25" i="9"/>
  <c r="B25" i="9" s="1"/>
  <c r="E25" i="9"/>
  <c r="F25" i="9"/>
  <c r="G25" i="9" s="1"/>
  <c r="H25" i="9" s="1"/>
  <c r="C25" i="9" s="1"/>
  <c r="I25" i="9"/>
  <c r="A26" i="9"/>
  <c r="B26" i="9" s="1"/>
  <c r="E26" i="9"/>
  <c r="F26" i="9"/>
  <c r="D26" i="9" s="1"/>
  <c r="I26" i="9"/>
  <c r="A27" i="9"/>
  <c r="B27" i="9"/>
  <c r="E27" i="9"/>
  <c r="F27" i="9"/>
  <c r="G27" i="9" s="1"/>
  <c r="H27" i="9" s="1"/>
  <c r="C27" i="9" s="1"/>
  <c r="I27" i="9"/>
  <c r="A28" i="9"/>
  <c r="B28" i="9" s="1"/>
  <c r="E28" i="9"/>
  <c r="F28" i="9"/>
  <c r="G28" i="9" s="1"/>
  <c r="H28" i="9" s="1"/>
  <c r="C28" i="9" s="1"/>
  <c r="I28" i="9"/>
  <c r="A29" i="9"/>
  <c r="B29" i="9" s="1"/>
  <c r="E29" i="9"/>
  <c r="F29" i="9"/>
  <c r="G29" i="9" s="1"/>
  <c r="H29" i="9" s="1"/>
  <c r="C29" i="9" s="1"/>
  <c r="I29" i="9"/>
  <c r="A30" i="9"/>
  <c r="B30" i="9" s="1"/>
  <c r="E30" i="9"/>
  <c r="F30" i="9"/>
  <c r="G30" i="9" s="1"/>
  <c r="H30" i="9" s="1"/>
  <c r="C30" i="9" s="1"/>
  <c r="I30" i="9"/>
  <c r="A31" i="9"/>
  <c r="B31" i="9"/>
  <c r="E31" i="9"/>
  <c r="F31" i="9"/>
  <c r="D31" i="9" s="1"/>
  <c r="I31" i="9"/>
  <c r="A32" i="9"/>
  <c r="B32" i="9" s="1"/>
  <c r="E32" i="9"/>
  <c r="F32" i="9"/>
  <c r="D32" i="9" s="1"/>
  <c r="I32" i="9"/>
  <c r="A33" i="9"/>
  <c r="B33" i="9" s="1"/>
  <c r="E33" i="9"/>
  <c r="F33" i="9"/>
  <c r="G33" i="9" s="1"/>
  <c r="H33" i="9" s="1"/>
  <c r="C33" i="9" s="1"/>
  <c r="I33" i="9"/>
  <c r="A34" i="9"/>
  <c r="B34" i="9" s="1"/>
  <c r="E34" i="9"/>
  <c r="F34" i="9"/>
  <c r="D34" i="9" s="1"/>
  <c r="I34" i="9"/>
  <c r="A35" i="9"/>
  <c r="B35" i="9"/>
  <c r="E35" i="9"/>
  <c r="F35" i="9"/>
  <c r="G35" i="9" s="1"/>
  <c r="H35" i="9" s="1"/>
  <c r="C35" i="9" s="1"/>
  <c r="I35" i="9"/>
  <c r="A36" i="9"/>
  <c r="B36" i="9" s="1"/>
  <c r="E36" i="9"/>
  <c r="F36" i="9"/>
  <c r="G36" i="9" s="1"/>
  <c r="H36" i="9" s="1"/>
  <c r="C36" i="9" s="1"/>
  <c r="I36" i="9"/>
  <c r="A37" i="9"/>
  <c r="B37" i="9" s="1"/>
  <c r="E37" i="9"/>
  <c r="F37" i="9"/>
  <c r="G37" i="9" s="1"/>
  <c r="H37" i="9" s="1"/>
  <c r="C37" i="9" s="1"/>
  <c r="I37" i="9"/>
  <c r="A38" i="9"/>
  <c r="B38" i="9" s="1"/>
  <c r="E38" i="9"/>
  <c r="F38" i="9"/>
  <c r="D38" i="9" s="1"/>
  <c r="G38" i="9"/>
  <c r="H38" i="9" s="1"/>
  <c r="C38" i="9" s="1"/>
  <c r="I38" i="9"/>
  <c r="A39" i="9"/>
  <c r="B39" i="9"/>
  <c r="E39" i="9"/>
  <c r="F39" i="9"/>
  <c r="D39" i="9" s="1"/>
  <c r="I39" i="9"/>
  <c r="A40" i="9"/>
  <c r="B40" i="9" s="1"/>
  <c r="E40" i="9"/>
  <c r="F40" i="9"/>
  <c r="D40" i="9" s="1"/>
  <c r="I40" i="9"/>
  <c r="A41" i="9"/>
  <c r="B41" i="9" s="1"/>
  <c r="E41" i="9"/>
  <c r="F41" i="9"/>
  <c r="G41" i="9" s="1"/>
  <c r="H41" i="9" s="1"/>
  <c r="C41" i="9" s="1"/>
  <c r="I41" i="9"/>
  <c r="A42" i="9"/>
  <c r="B42" i="9" s="1"/>
  <c r="E42" i="9"/>
  <c r="F42" i="9"/>
  <c r="G42" i="9" s="1"/>
  <c r="H42" i="9" s="1"/>
  <c r="C42" i="9" s="1"/>
  <c r="I42" i="9"/>
  <c r="A43" i="9"/>
  <c r="B43" i="9"/>
  <c r="E43" i="9"/>
  <c r="F43" i="9"/>
  <c r="G43" i="9" s="1"/>
  <c r="H43" i="9" s="1"/>
  <c r="C43" i="9" s="1"/>
  <c r="I43" i="9"/>
  <c r="A44" i="9"/>
  <c r="B44" i="9" s="1"/>
  <c r="E44" i="9"/>
  <c r="F44" i="9"/>
  <c r="G44" i="9" s="1"/>
  <c r="H44" i="9" s="1"/>
  <c r="C44" i="9" s="1"/>
  <c r="I44" i="9"/>
  <c r="A45" i="9"/>
  <c r="B45" i="9" s="1"/>
  <c r="E45" i="9"/>
  <c r="F45" i="9"/>
  <c r="G45" i="9" s="1"/>
  <c r="H45" i="9" s="1"/>
  <c r="C45" i="9" s="1"/>
  <c r="I45" i="9"/>
  <c r="A46" i="9"/>
  <c r="B46" i="9" s="1"/>
  <c r="D46" i="9"/>
  <c r="E46" i="9"/>
  <c r="F46" i="9"/>
  <c r="G46" i="9"/>
  <c r="H46" i="9" s="1"/>
  <c r="C46" i="9" s="1"/>
  <c r="I46" i="9"/>
  <c r="A47" i="9"/>
  <c r="B47" i="9"/>
  <c r="E47" i="9"/>
  <c r="F47" i="9"/>
  <c r="D47" i="9" s="1"/>
  <c r="I47" i="9"/>
  <c r="A48" i="9"/>
  <c r="B48" i="9" s="1"/>
  <c r="E48" i="9"/>
  <c r="F48" i="9"/>
  <c r="D48" i="9" s="1"/>
  <c r="I48" i="9"/>
  <c r="A49" i="9"/>
  <c r="B49" i="9" s="1"/>
  <c r="E49" i="9"/>
  <c r="F49" i="9"/>
  <c r="G49" i="9" s="1"/>
  <c r="H49" i="9" s="1"/>
  <c r="C49" i="9" s="1"/>
  <c r="I49" i="9"/>
  <c r="A50" i="9"/>
  <c r="B50" i="9" s="1"/>
  <c r="E50" i="9"/>
  <c r="F50" i="9"/>
  <c r="D50" i="9" s="1"/>
  <c r="G50" i="9"/>
  <c r="H50" i="9" s="1"/>
  <c r="C50" i="9" s="1"/>
  <c r="I50" i="9"/>
  <c r="A51" i="9"/>
  <c r="B51" i="9"/>
  <c r="E51" i="9"/>
  <c r="F51" i="9"/>
  <c r="G51" i="9" s="1"/>
  <c r="H51" i="9" s="1"/>
  <c r="C51" i="9" s="1"/>
  <c r="I51" i="9"/>
  <c r="A52" i="9"/>
  <c r="B52" i="9" s="1"/>
  <c r="E52" i="9"/>
  <c r="F52" i="9"/>
  <c r="G52" i="9" s="1"/>
  <c r="H52" i="9" s="1"/>
  <c r="C52" i="9" s="1"/>
  <c r="I52" i="9"/>
  <c r="A53" i="9"/>
  <c r="B53" i="9" s="1"/>
  <c r="E53" i="9"/>
  <c r="F53" i="9"/>
  <c r="G53" i="9" s="1"/>
  <c r="H53" i="9" s="1"/>
  <c r="C53" i="9" s="1"/>
  <c r="I53" i="9"/>
  <c r="A54" i="9"/>
  <c r="B54" i="9" s="1"/>
  <c r="D54" i="9"/>
  <c r="E54" i="9"/>
  <c r="F54" i="9"/>
  <c r="G54" i="9"/>
  <c r="H54" i="9" s="1"/>
  <c r="C54" i="9" s="1"/>
  <c r="I54" i="9"/>
  <c r="A55" i="9"/>
  <c r="B55" i="9"/>
  <c r="E55" i="9"/>
  <c r="F55" i="9"/>
  <c r="D55" i="9" s="1"/>
  <c r="I55" i="9"/>
  <c r="A56" i="9"/>
  <c r="B56" i="9" s="1"/>
  <c r="E56" i="9"/>
  <c r="F56" i="9"/>
  <c r="D56" i="9" s="1"/>
  <c r="I56" i="9"/>
  <c r="A57" i="9"/>
  <c r="B57" i="9" s="1"/>
  <c r="E57" i="9"/>
  <c r="F57" i="9"/>
  <c r="G57" i="9" s="1"/>
  <c r="H57" i="9" s="1"/>
  <c r="C57" i="9" s="1"/>
  <c r="I57" i="9"/>
  <c r="A58" i="9"/>
  <c r="B58" i="9" s="1"/>
  <c r="E58" i="9"/>
  <c r="F58" i="9"/>
  <c r="D58" i="9" s="1"/>
  <c r="I58" i="9"/>
  <c r="A59" i="9"/>
  <c r="B59" i="9"/>
  <c r="E59" i="9"/>
  <c r="F59" i="9"/>
  <c r="G59" i="9" s="1"/>
  <c r="H59" i="9" s="1"/>
  <c r="C59" i="9" s="1"/>
  <c r="I59" i="9"/>
  <c r="A60" i="9"/>
  <c r="B60" i="9" s="1"/>
  <c r="E60" i="9"/>
  <c r="F60" i="9"/>
  <c r="G60" i="9" s="1"/>
  <c r="H60" i="9" s="1"/>
  <c r="C60" i="9" s="1"/>
  <c r="I60" i="9"/>
  <c r="A61" i="9"/>
  <c r="B61" i="9" s="1"/>
  <c r="E61" i="9"/>
  <c r="F61" i="9"/>
  <c r="G61" i="9" s="1"/>
  <c r="H61" i="9" s="1"/>
  <c r="C61" i="9" s="1"/>
  <c r="I61" i="9"/>
  <c r="A62" i="9"/>
  <c r="B62" i="9" s="1"/>
  <c r="E62" i="9"/>
  <c r="F62" i="9"/>
  <c r="G62" i="9" s="1"/>
  <c r="H62" i="9" s="1"/>
  <c r="C62" i="9" s="1"/>
  <c r="I62" i="9"/>
  <c r="A63" i="9"/>
  <c r="B63" i="9"/>
  <c r="E63" i="9"/>
  <c r="F63" i="9"/>
  <c r="D63" i="9" s="1"/>
  <c r="I63" i="9"/>
  <c r="A64" i="9"/>
  <c r="B64" i="9" s="1"/>
  <c r="E64" i="9"/>
  <c r="F64" i="9"/>
  <c r="D64" i="9" s="1"/>
  <c r="I64" i="9"/>
  <c r="A65" i="9"/>
  <c r="B65" i="9" s="1"/>
  <c r="E65" i="9"/>
  <c r="F65" i="9"/>
  <c r="G65" i="9" s="1"/>
  <c r="H65" i="9" s="1"/>
  <c r="C65" i="9" s="1"/>
  <c r="I65" i="9"/>
  <c r="A66" i="9"/>
  <c r="B66" i="9" s="1"/>
  <c r="D66" i="9"/>
  <c r="E66" i="9"/>
  <c r="F66" i="9"/>
  <c r="G66" i="9"/>
  <c r="H66" i="9" s="1"/>
  <c r="C66" i="9" s="1"/>
  <c r="I66" i="9"/>
  <c r="A67" i="9"/>
  <c r="B67" i="9"/>
  <c r="E67" i="9"/>
  <c r="F67" i="9"/>
  <c r="G67" i="9" s="1"/>
  <c r="H67" i="9" s="1"/>
  <c r="C67" i="9" s="1"/>
  <c r="I67" i="9"/>
  <c r="A68" i="9"/>
  <c r="B68" i="9" s="1"/>
  <c r="E68" i="9"/>
  <c r="F68" i="9"/>
  <c r="G68" i="9" s="1"/>
  <c r="H68" i="9" s="1"/>
  <c r="C68" i="9" s="1"/>
  <c r="I68" i="9"/>
  <c r="A69" i="9"/>
  <c r="B69" i="9" s="1"/>
  <c r="E69" i="9"/>
  <c r="F69" i="9"/>
  <c r="G69" i="9" s="1"/>
  <c r="H69" i="9" s="1"/>
  <c r="C69" i="9" s="1"/>
  <c r="I69" i="9"/>
  <c r="A70" i="9"/>
  <c r="B70" i="9" s="1"/>
  <c r="E70" i="9"/>
  <c r="F70" i="9"/>
  <c r="D70" i="9" s="1"/>
  <c r="G70" i="9"/>
  <c r="H70" i="9" s="1"/>
  <c r="C70" i="9" s="1"/>
  <c r="I70" i="9"/>
  <c r="A71" i="9"/>
  <c r="B71" i="9"/>
  <c r="E71" i="9"/>
  <c r="F71" i="9"/>
  <c r="I71" i="9"/>
  <c r="A72" i="9"/>
  <c r="B72" i="9" s="1"/>
  <c r="E72" i="9"/>
  <c r="F72" i="9"/>
  <c r="D72" i="9" s="1"/>
  <c r="I72" i="9"/>
  <c r="A73" i="9"/>
  <c r="B73" i="9" s="1"/>
  <c r="E73" i="9"/>
  <c r="F73" i="9"/>
  <c r="G73" i="9" s="1"/>
  <c r="H73" i="9"/>
  <c r="C73" i="9" s="1"/>
  <c r="I73" i="9"/>
  <c r="A74" i="9"/>
  <c r="B74" i="9" s="1"/>
  <c r="E74" i="9"/>
  <c r="F74" i="9"/>
  <c r="D74" i="9" s="1"/>
  <c r="I74" i="9"/>
  <c r="A75" i="9"/>
  <c r="B75" i="9"/>
  <c r="E75" i="9"/>
  <c r="F75" i="9"/>
  <c r="I75" i="9"/>
  <c r="A76" i="9"/>
  <c r="B76" i="9" s="1"/>
  <c r="E76" i="9"/>
  <c r="F76" i="9"/>
  <c r="G76" i="9" s="1"/>
  <c r="H76" i="9" s="1"/>
  <c r="C76" i="9" s="1"/>
  <c r="I76" i="9"/>
  <c r="A77" i="9"/>
  <c r="B77" i="9" s="1"/>
  <c r="D77" i="9"/>
  <c r="E77" i="9"/>
  <c r="F77" i="9"/>
  <c r="G77" i="9" s="1"/>
  <c r="H77" i="9" s="1"/>
  <c r="C77" i="9" s="1"/>
  <c r="I77" i="9"/>
  <c r="A78" i="9"/>
  <c r="B78" i="9" s="1"/>
  <c r="E78" i="9"/>
  <c r="F78" i="9"/>
  <c r="G78" i="9" s="1"/>
  <c r="H78" i="9" s="1"/>
  <c r="C78" i="9" s="1"/>
  <c r="I78" i="9"/>
  <c r="A79" i="9"/>
  <c r="B79" i="9"/>
  <c r="E79" i="9"/>
  <c r="F79" i="9"/>
  <c r="I79" i="9"/>
  <c r="A80" i="9"/>
  <c r="B80" i="9" s="1"/>
  <c r="E80" i="9"/>
  <c r="F80" i="9"/>
  <c r="D80" i="9" s="1"/>
  <c r="I80" i="9"/>
  <c r="A81" i="9"/>
  <c r="B81" i="9" s="1"/>
  <c r="E81" i="9"/>
  <c r="F81" i="9"/>
  <c r="G81" i="9" s="1"/>
  <c r="H81" i="9" s="1"/>
  <c r="C81" i="9" s="1"/>
  <c r="I81" i="9"/>
  <c r="A82" i="9"/>
  <c r="B82" i="9" s="1"/>
  <c r="E82" i="9"/>
  <c r="F82" i="9"/>
  <c r="G82" i="9" s="1"/>
  <c r="H82" i="9" s="1"/>
  <c r="C82" i="9" s="1"/>
  <c r="I82" i="9"/>
  <c r="A83" i="9"/>
  <c r="B83" i="9"/>
  <c r="E83" i="9"/>
  <c r="F83" i="9"/>
  <c r="I83" i="9"/>
  <c r="A84" i="9"/>
  <c r="B84" i="9" s="1"/>
  <c r="E84" i="9"/>
  <c r="F84" i="9"/>
  <c r="G84" i="9" s="1"/>
  <c r="H84" i="9" s="1"/>
  <c r="C84" i="9" s="1"/>
  <c r="I84" i="9"/>
  <c r="A85" i="9"/>
  <c r="B85" i="9" s="1"/>
  <c r="E85" i="9"/>
  <c r="F85" i="9"/>
  <c r="G85" i="9" s="1"/>
  <c r="H85" i="9"/>
  <c r="C85" i="9" s="1"/>
  <c r="I85" i="9"/>
  <c r="A86" i="9"/>
  <c r="B86" i="9" s="1"/>
  <c r="E86" i="9"/>
  <c r="F86" i="9"/>
  <c r="D86" i="9" s="1"/>
  <c r="I86" i="9"/>
  <c r="A87" i="9"/>
  <c r="B87" i="9"/>
  <c r="E87" i="9"/>
  <c r="F87" i="9"/>
  <c r="I87" i="9"/>
  <c r="A88" i="9"/>
  <c r="B88" i="9" s="1"/>
  <c r="E88" i="9"/>
  <c r="F88" i="9"/>
  <c r="D88" i="9" s="1"/>
  <c r="I88" i="9"/>
  <c r="A89" i="9"/>
  <c r="B89" i="9" s="1"/>
  <c r="E89" i="9"/>
  <c r="F89" i="9"/>
  <c r="G89" i="9" s="1"/>
  <c r="H89" i="9" s="1"/>
  <c r="C89" i="9" s="1"/>
  <c r="I89" i="9"/>
  <c r="A90" i="9"/>
  <c r="B90" i="9" s="1"/>
  <c r="E90" i="9"/>
  <c r="F90" i="9"/>
  <c r="D90" i="9" s="1"/>
  <c r="G90" i="9"/>
  <c r="H90" i="9" s="1"/>
  <c r="C90" i="9" s="1"/>
  <c r="I90" i="9"/>
  <c r="A91" i="9"/>
  <c r="B91" i="9"/>
  <c r="E91" i="9"/>
  <c r="F91" i="9"/>
  <c r="I91" i="9"/>
  <c r="A92" i="9"/>
  <c r="B92" i="9" s="1"/>
  <c r="E92" i="9"/>
  <c r="F92" i="9"/>
  <c r="G92" i="9" s="1"/>
  <c r="H92" i="9" s="1"/>
  <c r="C92" i="9" s="1"/>
  <c r="I92" i="9"/>
  <c r="A93" i="9"/>
  <c r="B93" i="9" s="1"/>
  <c r="E93" i="9"/>
  <c r="F93" i="9"/>
  <c r="G93" i="9" s="1"/>
  <c r="H93" i="9" s="1"/>
  <c r="C93" i="9" s="1"/>
  <c r="I93" i="9"/>
  <c r="A94" i="9"/>
  <c r="B94" i="9" s="1"/>
  <c r="E94" i="9"/>
  <c r="F94" i="9"/>
  <c r="G94" i="9" s="1"/>
  <c r="H94" i="9" s="1"/>
  <c r="C94" i="9" s="1"/>
  <c r="I94" i="9"/>
  <c r="A95" i="9"/>
  <c r="B95" i="9"/>
  <c r="E95" i="9"/>
  <c r="F95" i="9"/>
  <c r="I95" i="9"/>
  <c r="A96" i="9"/>
  <c r="B96" i="9" s="1"/>
  <c r="E96" i="9"/>
  <c r="F96" i="9"/>
  <c r="D96" i="9" s="1"/>
  <c r="I96" i="9"/>
  <c r="A97" i="9"/>
  <c r="B97" i="9" s="1"/>
  <c r="E97" i="9"/>
  <c r="F97" i="9"/>
  <c r="G97" i="9" s="1"/>
  <c r="H97" i="9" s="1"/>
  <c r="C97" i="9" s="1"/>
  <c r="I97" i="9"/>
  <c r="A98" i="9"/>
  <c r="B98" i="9" s="1"/>
  <c r="E98" i="9"/>
  <c r="F98" i="9"/>
  <c r="D98" i="9" s="1"/>
  <c r="I98" i="9"/>
  <c r="A99" i="9"/>
  <c r="B99" i="9"/>
  <c r="E99" i="9"/>
  <c r="F99" i="9"/>
  <c r="I99" i="9"/>
  <c r="A100" i="9"/>
  <c r="B100" i="9" s="1"/>
  <c r="E100" i="9"/>
  <c r="F100" i="9"/>
  <c r="G100" i="9" s="1"/>
  <c r="H100" i="9" s="1"/>
  <c r="C100" i="9" s="1"/>
  <c r="I100" i="9"/>
  <c r="A101" i="9"/>
  <c r="B101" i="9" s="1"/>
  <c r="E101" i="9"/>
  <c r="F101" i="9"/>
  <c r="G101" i="9" s="1"/>
  <c r="H101" i="9" s="1"/>
  <c r="C101" i="9" s="1"/>
  <c r="I101" i="9"/>
  <c r="A102" i="9"/>
  <c r="B102" i="9" s="1"/>
  <c r="E102" i="9"/>
  <c r="F102" i="9"/>
  <c r="D102" i="9" s="1"/>
  <c r="G102" i="9"/>
  <c r="H102" i="9" s="1"/>
  <c r="C102" i="9" s="1"/>
  <c r="I102" i="9"/>
  <c r="A103" i="9"/>
  <c r="B103" i="9"/>
  <c r="E103" i="9"/>
  <c r="F103" i="9"/>
  <c r="I103" i="9"/>
  <c r="A104" i="9"/>
  <c r="B104" i="9" s="1"/>
  <c r="E104" i="9"/>
  <c r="F104" i="9"/>
  <c r="D104" i="9" s="1"/>
  <c r="I104" i="9"/>
  <c r="A105" i="9"/>
  <c r="B105" i="9" s="1"/>
  <c r="E105" i="9"/>
  <c r="F105" i="9"/>
  <c r="G105" i="9" s="1"/>
  <c r="H105" i="9" s="1"/>
  <c r="C105" i="9" s="1"/>
  <c r="I105" i="9"/>
  <c r="A106" i="9"/>
  <c r="B106" i="9" s="1"/>
  <c r="E106" i="9"/>
  <c r="F106" i="9"/>
  <c r="G106" i="9" s="1"/>
  <c r="H106" i="9" s="1"/>
  <c r="C106" i="9" s="1"/>
  <c r="I106" i="9"/>
  <c r="A107" i="9"/>
  <c r="B107" i="9"/>
  <c r="E107" i="9"/>
  <c r="F107" i="9"/>
  <c r="I107" i="9"/>
  <c r="A108" i="9"/>
  <c r="B108" i="9" s="1"/>
  <c r="E108" i="9"/>
  <c r="F108" i="9"/>
  <c r="G108" i="9" s="1"/>
  <c r="H108" i="9" s="1"/>
  <c r="C108" i="9" s="1"/>
  <c r="I108" i="9"/>
  <c r="A109" i="9"/>
  <c r="B109" i="9" s="1"/>
  <c r="E109" i="9"/>
  <c r="F109" i="9"/>
  <c r="G109" i="9" s="1"/>
  <c r="H109" i="9"/>
  <c r="C109" i="9" s="1"/>
  <c r="I109" i="9"/>
  <c r="A110" i="9"/>
  <c r="B110" i="9" s="1"/>
  <c r="E110" i="9"/>
  <c r="F110" i="9"/>
  <c r="D110" i="9" s="1"/>
  <c r="I110" i="9"/>
  <c r="A111" i="9"/>
  <c r="B111" i="9"/>
  <c r="E111" i="9"/>
  <c r="F111" i="9"/>
  <c r="I111" i="9"/>
  <c r="A112" i="9"/>
  <c r="B112" i="9" s="1"/>
  <c r="E112" i="9"/>
  <c r="F112" i="9"/>
  <c r="D112" i="9" s="1"/>
  <c r="I112" i="9"/>
  <c r="A113" i="9"/>
  <c r="B113" i="9" s="1"/>
  <c r="E113" i="9"/>
  <c r="F113" i="9"/>
  <c r="G113" i="9" s="1"/>
  <c r="H113" i="9" s="1"/>
  <c r="C113" i="9" s="1"/>
  <c r="I113" i="9"/>
  <c r="A114" i="9"/>
  <c r="B114" i="9" s="1"/>
  <c r="E114" i="9"/>
  <c r="F114" i="9"/>
  <c r="D114" i="9" s="1"/>
  <c r="I114" i="9"/>
  <c r="A115" i="9"/>
  <c r="B115" i="9"/>
  <c r="E115" i="9"/>
  <c r="F115" i="9"/>
  <c r="I115" i="9"/>
  <c r="A116" i="9"/>
  <c r="B116" i="9" s="1"/>
  <c r="E116" i="9"/>
  <c r="F116" i="9"/>
  <c r="G116" i="9" s="1"/>
  <c r="H116" i="9" s="1"/>
  <c r="C116" i="9" s="1"/>
  <c r="I116" i="9"/>
  <c r="A117" i="9"/>
  <c r="B117" i="9" s="1"/>
  <c r="D117" i="9"/>
  <c r="E117" i="9"/>
  <c r="F117" i="9"/>
  <c r="G117" i="9" s="1"/>
  <c r="H117" i="9" s="1"/>
  <c r="C117" i="9" s="1"/>
  <c r="I117" i="9"/>
  <c r="A118" i="9"/>
  <c r="B118" i="9" s="1"/>
  <c r="E118" i="9"/>
  <c r="F118" i="9"/>
  <c r="G118" i="9" s="1"/>
  <c r="H118" i="9" s="1"/>
  <c r="C118" i="9" s="1"/>
  <c r="I118" i="9"/>
  <c r="A119" i="9"/>
  <c r="B119" i="9"/>
  <c r="E119" i="9"/>
  <c r="F119" i="9"/>
  <c r="I119" i="9"/>
  <c r="A120" i="9"/>
  <c r="B120" i="9" s="1"/>
  <c r="E120" i="9"/>
  <c r="F120" i="9"/>
  <c r="D120" i="9" s="1"/>
  <c r="I120" i="9"/>
  <c r="A121" i="9"/>
  <c r="B121" i="9" s="1"/>
  <c r="E121" i="9"/>
  <c r="F121" i="9"/>
  <c r="G121" i="9" s="1"/>
  <c r="H121" i="9" s="1"/>
  <c r="C121" i="9" s="1"/>
  <c r="I121" i="9"/>
  <c r="A122" i="9"/>
  <c r="B122" i="9" s="1"/>
  <c r="E122" i="9"/>
  <c r="F122" i="9"/>
  <c r="D122" i="9" s="1"/>
  <c r="G122" i="9"/>
  <c r="H122" i="9" s="1"/>
  <c r="C122" i="9" s="1"/>
  <c r="I122" i="9"/>
  <c r="A123" i="9"/>
  <c r="B123" i="9"/>
  <c r="E123" i="9"/>
  <c r="F123" i="9"/>
  <c r="I123" i="9"/>
  <c r="A124" i="9"/>
  <c r="B124" i="9"/>
  <c r="E124" i="9"/>
  <c r="F124" i="9"/>
  <c r="G124" i="9" s="1"/>
  <c r="H124" i="9" s="1"/>
  <c r="C124" i="9" s="1"/>
  <c r="I124" i="9"/>
  <c r="A125" i="9"/>
  <c r="B125" i="9" s="1"/>
  <c r="E125" i="9"/>
  <c r="F125" i="9"/>
  <c r="G125" i="9" s="1"/>
  <c r="H125" i="9"/>
  <c r="C125" i="9" s="1"/>
  <c r="I125" i="9"/>
  <c r="A126" i="9"/>
  <c r="B126" i="9" s="1"/>
  <c r="E126" i="9"/>
  <c r="F126" i="9"/>
  <c r="D126" i="9" s="1"/>
  <c r="I126" i="9"/>
  <c r="A127" i="9"/>
  <c r="B127" i="9"/>
  <c r="E127" i="9"/>
  <c r="F127" i="9"/>
  <c r="D127" i="9" s="1"/>
  <c r="I127" i="9"/>
  <c r="A128" i="9"/>
  <c r="B128" i="9"/>
  <c r="E128" i="9"/>
  <c r="F128" i="9"/>
  <c r="I128" i="9"/>
  <c r="A129" i="9"/>
  <c r="B129" i="9" s="1"/>
  <c r="E129" i="9"/>
  <c r="F129" i="9"/>
  <c r="G129" i="9" s="1"/>
  <c r="H129" i="9" s="1"/>
  <c r="C129" i="9" s="1"/>
  <c r="I129" i="9"/>
  <c r="A130" i="9"/>
  <c r="B130" i="9" s="1"/>
  <c r="E130" i="9"/>
  <c r="F130" i="9"/>
  <c r="D130" i="9" s="1"/>
  <c r="G130" i="9"/>
  <c r="H130" i="9" s="1"/>
  <c r="C130" i="9" s="1"/>
  <c r="I130" i="9"/>
  <c r="A131" i="9"/>
  <c r="B131" i="9"/>
  <c r="E131" i="9"/>
  <c r="F131" i="9"/>
  <c r="D131" i="9" s="1"/>
  <c r="I131" i="9"/>
  <c r="A132" i="9"/>
  <c r="B132" i="9"/>
  <c r="E132" i="9"/>
  <c r="F132" i="9"/>
  <c r="I132" i="9"/>
  <c r="A133" i="9"/>
  <c r="B133" i="9" s="1"/>
  <c r="E133" i="9"/>
  <c r="F133" i="9"/>
  <c r="G133" i="9" s="1"/>
  <c r="H133" i="9" s="1"/>
  <c r="C133" i="9" s="1"/>
  <c r="I133" i="9"/>
  <c r="A134" i="9"/>
  <c r="B134" i="9" s="1"/>
  <c r="E134" i="9"/>
  <c r="F134" i="9"/>
  <c r="G134" i="9" s="1"/>
  <c r="H134" i="9" s="1"/>
  <c r="C134" i="9" s="1"/>
  <c r="I134" i="9"/>
  <c r="A135" i="9"/>
  <c r="B135" i="9"/>
  <c r="E135" i="9"/>
  <c r="F135" i="9"/>
  <c r="D135" i="9" s="1"/>
  <c r="I135" i="9"/>
  <c r="A136" i="9"/>
  <c r="B136" i="9" s="1"/>
  <c r="E136" i="9"/>
  <c r="F136" i="9"/>
  <c r="D136" i="9" s="1"/>
  <c r="I136" i="9"/>
  <c r="A137" i="9"/>
  <c r="B137" i="9" s="1"/>
  <c r="E137" i="9"/>
  <c r="F137" i="9"/>
  <c r="D137" i="9" s="1"/>
  <c r="G137" i="9"/>
  <c r="H137" i="9" s="1"/>
  <c r="C137" i="9" s="1"/>
  <c r="I137" i="9"/>
  <c r="A138" i="9"/>
  <c r="B138" i="9" s="1"/>
  <c r="E138" i="9"/>
  <c r="F138" i="9"/>
  <c r="D138" i="9" s="1"/>
  <c r="G138" i="9"/>
  <c r="H138" i="9" s="1"/>
  <c r="C138" i="9" s="1"/>
  <c r="I138" i="9"/>
  <c r="A139" i="9"/>
  <c r="B139" i="9"/>
  <c r="E139" i="9"/>
  <c r="F139" i="9"/>
  <c r="D139" i="9" s="1"/>
  <c r="I139" i="9"/>
  <c r="A140" i="9"/>
  <c r="B140" i="9" s="1"/>
  <c r="E140" i="9"/>
  <c r="F140" i="9"/>
  <c r="D140" i="9" s="1"/>
  <c r="I140" i="9"/>
  <c r="A141" i="9"/>
  <c r="B141" i="9" s="1"/>
  <c r="E141" i="9"/>
  <c r="F141" i="9"/>
  <c r="G141" i="9" s="1"/>
  <c r="H141" i="9"/>
  <c r="C141" i="9" s="1"/>
  <c r="I141" i="9"/>
  <c r="A142" i="9"/>
  <c r="B142" i="9" s="1"/>
  <c r="E142" i="9"/>
  <c r="F142" i="9"/>
  <c r="D142" i="9" s="1"/>
  <c r="G142" i="9"/>
  <c r="H142" i="9" s="1"/>
  <c r="C142" i="9" s="1"/>
  <c r="I142" i="9"/>
  <c r="A143" i="9"/>
  <c r="B143" i="9"/>
  <c r="E143" i="9"/>
  <c r="F143" i="9"/>
  <c r="G143" i="9" s="1"/>
  <c r="H143" i="9" s="1"/>
  <c r="C143" i="9" s="1"/>
  <c r="I143" i="9"/>
  <c r="A144" i="9"/>
  <c r="B144" i="9" s="1"/>
  <c r="E144" i="9"/>
  <c r="F144" i="9"/>
  <c r="D144" i="9" s="1"/>
  <c r="G144" i="9"/>
  <c r="H144" i="9" s="1"/>
  <c r="C144" i="9" s="1"/>
  <c r="I144" i="9"/>
  <c r="A145" i="9"/>
  <c r="B145" i="9"/>
  <c r="D145" i="9"/>
  <c r="E145" i="9"/>
  <c r="F145" i="9"/>
  <c r="G145" i="9" s="1"/>
  <c r="H145" i="9" s="1"/>
  <c r="C145" i="9" s="1"/>
  <c r="I145" i="9"/>
  <c r="A146" i="9"/>
  <c r="B146" i="9" s="1"/>
  <c r="E146" i="9"/>
  <c r="F146" i="9"/>
  <c r="D146" i="9" s="1"/>
  <c r="G146" i="9"/>
  <c r="H146" i="9" s="1"/>
  <c r="C146" i="9" s="1"/>
  <c r="I146" i="9"/>
  <c r="A147" i="9"/>
  <c r="B147" i="9"/>
  <c r="E147" i="9"/>
  <c r="F147" i="9"/>
  <c r="G147" i="9" s="1"/>
  <c r="H147" i="9" s="1"/>
  <c r="C147" i="9" s="1"/>
  <c r="I147" i="9"/>
  <c r="A148" i="9"/>
  <c r="B148" i="9" s="1"/>
  <c r="E148" i="9"/>
  <c r="F148" i="9"/>
  <c r="D148" i="9" s="1"/>
  <c r="I148" i="9"/>
  <c r="A149" i="9"/>
  <c r="B149" i="9"/>
  <c r="E149" i="9"/>
  <c r="F149" i="9"/>
  <c r="D149" i="9" s="1"/>
  <c r="I149" i="9"/>
  <c r="A150" i="9"/>
  <c r="B150" i="9" s="1"/>
  <c r="E150" i="9"/>
  <c r="F150" i="9"/>
  <c r="D150" i="9" s="1"/>
  <c r="I150" i="9"/>
  <c r="A151" i="9"/>
  <c r="B151" i="9"/>
  <c r="E151" i="9"/>
  <c r="F151" i="9"/>
  <c r="G151" i="9" s="1"/>
  <c r="H151" i="9" s="1"/>
  <c r="C151" i="9" s="1"/>
  <c r="I151" i="9"/>
  <c r="A152" i="9"/>
  <c r="B152" i="9" s="1"/>
  <c r="E152" i="9"/>
  <c r="F152" i="9"/>
  <c r="D152" i="9" s="1"/>
  <c r="I152" i="9"/>
  <c r="A153" i="9"/>
  <c r="B153" i="9"/>
  <c r="E153" i="9"/>
  <c r="F153" i="9"/>
  <c r="G153" i="9" s="1"/>
  <c r="H153" i="9" s="1"/>
  <c r="C153" i="9" s="1"/>
  <c r="I153" i="9"/>
  <c r="A154" i="9"/>
  <c r="B154" i="9" s="1"/>
  <c r="E154" i="9"/>
  <c r="F154" i="9"/>
  <c r="D154" i="9" s="1"/>
  <c r="I154" i="9"/>
  <c r="A155" i="9"/>
  <c r="B155" i="9"/>
  <c r="E155" i="9"/>
  <c r="F155" i="9"/>
  <c r="G155" i="9" s="1"/>
  <c r="H155" i="9" s="1"/>
  <c r="C155" i="9" s="1"/>
  <c r="I155" i="9"/>
  <c r="A156" i="9"/>
  <c r="B156" i="9" s="1"/>
  <c r="E156" i="9"/>
  <c r="F156" i="9"/>
  <c r="D156" i="9" s="1"/>
  <c r="G156" i="9"/>
  <c r="H156" i="9" s="1"/>
  <c r="C156" i="9" s="1"/>
  <c r="I156" i="9"/>
  <c r="A157" i="9"/>
  <c r="B157" i="9"/>
  <c r="D157" i="9"/>
  <c r="E157" i="9"/>
  <c r="F157" i="9"/>
  <c r="G157" i="9" s="1"/>
  <c r="H157" i="9" s="1"/>
  <c r="C157" i="9" s="1"/>
  <c r="I157" i="9"/>
  <c r="A158" i="9"/>
  <c r="B158" i="9" s="1"/>
  <c r="E158" i="9"/>
  <c r="F158" i="9"/>
  <c r="D158" i="9" s="1"/>
  <c r="I158" i="9"/>
  <c r="A159" i="9"/>
  <c r="B159" i="9"/>
  <c r="E159" i="9"/>
  <c r="F159" i="9"/>
  <c r="G159" i="9" s="1"/>
  <c r="H159" i="9" s="1"/>
  <c r="C159" i="9" s="1"/>
  <c r="I159" i="9"/>
  <c r="A160" i="9"/>
  <c r="B160" i="9" s="1"/>
  <c r="D160" i="9"/>
  <c r="E160" i="9"/>
  <c r="F160" i="9"/>
  <c r="G160" i="9"/>
  <c r="H160" i="9" s="1"/>
  <c r="C160" i="9" s="1"/>
  <c r="I160" i="9"/>
  <c r="A161" i="9"/>
  <c r="B161" i="9"/>
  <c r="E161" i="9"/>
  <c r="F161" i="9"/>
  <c r="G161" i="9" s="1"/>
  <c r="H161" i="9" s="1"/>
  <c r="C161" i="9" s="1"/>
  <c r="I161" i="9"/>
  <c r="A162" i="9"/>
  <c r="B162" i="9" s="1"/>
  <c r="E162" i="9"/>
  <c r="F162" i="9"/>
  <c r="D162" i="9" s="1"/>
  <c r="I162" i="9"/>
  <c r="A163" i="9"/>
  <c r="B163" i="9"/>
  <c r="E163" i="9"/>
  <c r="F163" i="9"/>
  <c r="G163" i="9" s="1"/>
  <c r="H163" i="9" s="1"/>
  <c r="C163" i="9" s="1"/>
  <c r="I163" i="9"/>
  <c r="T2" i="9"/>
  <c r="U2" i="9"/>
  <c r="V2" i="9"/>
  <c r="W2" i="9"/>
  <c r="X2" i="9"/>
  <c r="Y2" i="9"/>
  <c r="Z2" i="9"/>
  <c r="AA2" i="9"/>
  <c r="AB2" i="9"/>
  <c r="AC2" i="9"/>
  <c r="AD2" i="9"/>
  <c r="AE2" i="9"/>
  <c r="AF2" i="9"/>
  <c r="AG2" i="9"/>
  <c r="AH2" i="9"/>
  <c r="AI2" i="9"/>
  <c r="AJ2" i="9"/>
  <c r="AK2" i="9"/>
  <c r="AL2" i="9"/>
  <c r="AM2" i="9"/>
  <c r="AN2" i="9"/>
  <c r="AO2" i="9"/>
  <c r="AP2" i="9"/>
  <c r="AQ2" i="9"/>
  <c r="AR2" i="9"/>
  <c r="AS2" i="9"/>
  <c r="AT2" i="9"/>
  <c r="AU2" i="9"/>
  <c r="AV2" i="9"/>
  <c r="AW2" i="9"/>
  <c r="AX2" i="9"/>
  <c r="AY2" i="9"/>
  <c r="AZ2" i="9"/>
  <c r="BA2" i="9"/>
  <c r="BB2" i="9"/>
  <c r="BC2" i="9"/>
  <c r="BD2" i="9"/>
  <c r="BE2" i="9"/>
  <c r="BF2" i="9"/>
  <c r="BG2" i="9"/>
  <c r="BH2" i="9"/>
  <c r="BI2" i="9"/>
  <c r="BJ2" i="9"/>
  <c r="BK2" i="9"/>
  <c r="BL2" i="9"/>
  <c r="BM2" i="9"/>
  <c r="BN2" i="9"/>
  <c r="BO2" i="9"/>
  <c r="BP2" i="9"/>
  <c r="BQ2" i="9"/>
  <c r="BR2" i="9"/>
  <c r="BS2" i="9"/>
  <c r="BT2" i="9"/>
  <c r="BU2" i="9"/>
  <c r="BV2" i="9"/>
  <c r="BW2" i="9"/>
  <c r="BX2" i="9"/>
  <c r="BY2" i="9"/>
  <c r="BZ2" i="9"/>
  <c r="CA2" i="9"/>
  <c r="CB2" i="9"/>
  <c r="CC2" i="9"/>
  <c r="CD2" i="9"/>
  <c r="CE2" i="9"/>
  <c r="CF2" i="9"/>
  <c r="CG2" i="9"/>
  <c r="CH2" i="9"/>
  <c r="CI2" i="9"/>
  <c r="CJ2" i="9"/>
  <c r="CK2" i="9"/>
  <c r="CL2" i="9"/>
  <c r="B5" i="8"/>
  <c r="C5" i="8"/>
  <c r="B6" i="8"/>
  <c r="C6" i="8"/>
  <c r="B7" i="8"/>
  <c r="C7" i="8"/>
  <c r="B8" i="8"/>
  <c r="C8" i="8"/>
  <c r="B9" i="8"/>
  <c r="C9" i="8"/>
  <c r="B10" i="8"/>
  <c r="C10" i="8"/>
  <c r="B11" i="8"/>
  <c r="C11" i="8"/>
  <c r="B12" i="8"/>
  <c r="C12" i="8"/>
  <c r="B13" i="8"/>
  <c r="C13" i="8"/>
  <c r="B14" i="8"/>
  <c r="C14" i="8"/>
  <c r="B15" i="8"/>
  <c r="C15" i="8"/>
  <c r="B16" i="8"/>
  <c r="C16" i="8"/>
  <c r="B17" i="8"/>
  <c r="C17" i="8"/>
  <c r="B18" i="8"/>
  <c r="C18" i="8"/>
  <c r="B19" i="8"/>
  <c r="C19" i="8"/>
  <c r="B20" i="8"/>
  <c r="C20" i="8"/>
  <c r="B21" i="8"/>
  <c r="C21" i="8"/>
  <c r="B22" i="8"/>
  <c r="C22" i="8"/>
  <c r="B23" i="8"/>
  <c r="C23" i="8"/>
  <c r="B24" i="8"/>
  <c r="C24" i="8"/>
  <c r="B25" i="8"/>
  <c r="C25" i="8"/>
  <c r="B26" i="8"/>
  <c r="C26" i="8"/>
  <c r="B27" i="8"/>
  <c r="C27" i="8"/>
  <c r="B28" i="8"/>
  <c r="C28" i="8"/>
  <c r="B29" i="8"/>
  <c r="C29" i="8"/>
  <c r="B30" i="8"/>
  <c r="C30" i="8"/>
  <c r="B31" i="8"/>
  <c r="C31" i="8"/>
  <c r="B32" i="8"/>
  <c r="C32" i="8"/>
  <c r="B33" i="8"/>
  <c r="C33" i="8"/>
  <c r="B34" i="8"/>
  <c r="C34" i="8"/>
  <c r="B35" i="8"/>
  <c r="C35" i="8"/>
  <c r="B36" i="8"/>
  <c r="C36" i="8"/>
  <c r="B37" i="8"/>
  <c r="C37" i="8"/>
  <c r="B38" i="8"/>
  <c r="C38" i="8"/>
  <c r="B39" i="8"/>
  <c r="C39" i="8"/>
  <c r="B40" i="8"/>
  <c r="C40" i="8"/>
  <c r="B41" i="8"/>
  <c r="C41" i="8"/>
  <c r="B42" i="8"/>
  <c r="C42" i="8"/>
  <c r="B43" i="8"/>
  <c r="C43" i="8"/>
  <c r="B44" i="8"/>
  <c r="C44" i="8"/>
  <c r="B45" i="8"/>
  <c r="C45" i="8"/>
  <c r="B46" i="8"/>
  <c r="C46" i="8"/>
  <c r="B47" i="8"/>
  <c r="C47" i="8"/>
  <c r="B48" i="8"/>
  <c r="C48" i="8"/>
  <c r="B49" i="8"/>
  <c r="C49" i="8"/>
  <c r="B50" i="8"/>
  <c r="C50" i="8"/>
  <c r="B51" i="8"/>
  <c r="C51" i="8"/>
  <c r="B52" i="8"/>
  <c r="C52" i="8"/>
  <c r="B53" i="8"/>
  <c r="C53" i="8"/>
  <c r="B54" i="8"/>
  <c r="C54" i="8"/>
  <c r="B55" i="8"/>
  <c r="C55" i="8"/>
  <c r="B56" i="8"/>
  <c r="C56" i="8"/>
  <c r="B57" i="8"/>
  <c r="C57" i="8"/>
  <c r="B58" i="8"/>
  <c r="C58" i="8"/>
  <c r="B59" i="8"/>
  <c r="C59" i="8"/>
  <c r="B60" i="8"/>
  <c r="C60" i="8"/>
  <c r="B61" i="8"/>
  <c r="C61" i="8"/>
  <c r="B62" i="8"/>
  <c r="C62" i="8"/>
  <c r="B63" i="8"/>
  <c r="C63" i="8"/>
  <c r="B64" i="8"/>
  <c r="C64" i="8"/>
  <c r="B65" i="8"/>
  <c r="C65" i="8"/>
  <c r="B66" i="8"/>
  <c r="C66" i="8"/>
  <c r="B67" i="8"/>
  <c r="C67" i="8"/>
  <c r="B68" i="8"/>
  <c r="C68" i="8"/>
  <c r="B69" i="8"/>
  <c r="C69" i="8"/>
  <c r="B70" i="8"/>
  <c r="C70" i="8"/>
  <c r="B71" i="8"/>
  <c r="C71" i="8"/>
  <c r="B72" i="8"/>
  <c r="C72" i="8"/>
  <c r="B73" i="8"/>
  <c r="C73" i="8"/>
  <c r="B74" i="8"/>
  <c r="C74" i="8"/>
  <c r="B75" i="8"/>
  <c r="C75" i="8"/>
  <c r="B76" i="8"/>
  <c r="C76" i="8"/>
  <c r="B77" i="8"/>
  <c r="C77" i="8"/>
  <c r="B78" i="8"/>
  <c r="C78" i="8"/>
  <c r="B79" i="8"/>
  <c r="C79" i="8"/>
  <c r="B80" i="8"/>
  <c r="C80" i="8"/>
  <c r="B81" i="8"/>
  <c r="C81" i="8"/>
  <c r="B82" i="8"/>
  <c r="C82" i="8"/>
  <c r="B83" i="8"/>
  <c r="C83" i="8"/>
  <c r="B84" i="8"/>
  <c r="C84" i="8"/>
  <c r="B85" i="8"/>
  <c r="C85" i="8"/>
  <c r="B86" i="8"/>
  <c r="C86" i="8"/>
  <c r="B87" i="8"/>
  <c r="C87" i="8"/>
  <c r="B88" i="8"/>
  <c r="C88" i="8"/>
  <c r="B89" i="8"/>
  <c r="C89" i="8"/>
  <c r="B90" i="8"/>
  <c r="C90" i="8"/>
  <c r="B91" i="8"/>
  <c r="C91" i="8"/>
  <c r="B92" i="8"/>
  <c r="C92" i="8"/>
  <c r="B93" i="8"/>
  <c r="C93" i="8"/>
  <c r="B94" i="8"/>
  <c r="C94" i="8"/>
  <c r="B95" i="8"/>
  <c r="C95" i="8"/>
  <c r="B96" i="8"/>
  <c r="C96" i="8"/>
  <c r="B97" i="8"/>
  <c r="C97" i="8"/>
  <c r="B98" i="8"/>
  <c r="C98" i="8"/>
  <c r="B99" i="8"/>
  <c r="C99" i="8"/>
  <c r="B100" i="8"/>
  <c r="C100" i="8"/>
  <c r="B101" i="8"/>
  <c r="C101" i="8"/>
  <c r="B102" i="8"/>
  <c r="C102" i="8"/>
  <c r="B103" i="8"/>
  <c r="C103" i="8"/>
  <c r="B104" i="8"/>
  <c r="C104" i="8"/>
  <c r="B105" i="8"/>
  <c r="C105" i="8"/>
  <c r="B106" i="8"/>
  <c r="C106" i="8"/>
  <c r="B107" i="8"/>
  <c r="C107" i="8"/>
  <c r="B108" i="8"/>
  <c r="C108" i="8"/>
  <c r="B109" i="8"/>
  <c r="C109" i="8"/>
  <c r="B110" i="8"/>
  <c r="C110" i="8"/>
  <c r="B111" i="8"/>
  <c r="C111" i="8"/>
  <c r="B112" i="8"/>
  <c r="C112" i="8"/>
  <c r="B113" i="8"/>
  <c r="C113" i="8"/>
  <c r="B114" i="8"/>
  <c r="C114" i="8"/>
  <c r="B115" i="8"/>
  <c r="C115" i="8"/>
  <c r="B116" i="8"/>
  <c r="C116" i="8"/>
  <c r="B117" i="8"/>
  <c r="C117" i="8"/>
  <c r="B118" i="8"/>
  <c r="C118" i="8"/>
  <c r="B119" i="8"/>
  <c r="C119" i="8"/>
  <c r="B120" i="8"/>
  <c r="C120" i="8"/>
  <c r="B121" i="8"/>
  <c r="C121" i="8"/>
  <c r="B122" i="8"/>
  <c r="C122" i="8"/>
  <c r="B123" i="8"/>
  <c r="C123" i="8"/>
  <c r="B124" i="8"/>
  <c r="C124" i="8"/>
  <c r="B125" i="8"/>
  <c r="C125" i="8"/>
  <c r="B126" i="8"/>
  <c r="C126" i="8"/>
  <c r="B127" i="8"/>
  <c r="C127" i="8"/>
  <c r="B128" i="8"/>
  <c r="C128" i="8"/>
  <c r="B129" i="8"/>
  <c r="C129" i="8"/>
  <c r="B130" i="8"/>
  <c r="C130" i="8"/>
  <c r="B131" i="8"/>
  <c r="C131" i="8"/>
  <c r="B132" i="8"/>
  <c r="C132" i="8"/>
  <c r="B133" i="8"/>
  <c r="C133" i="8"/>
  <c r="B134" i="8"/>
  <c r="C134" i="8"/>
  <c r="B135" i="8"/>
  <c r="C135" i="8"/>
  <c r="B136" i="8"/>
  <c r="C136" i="8"/>
  <c r="B137" i="8"/>
  <c r="C137" i="8"/>
  <c r="B138" i="8"/>
  <c r="C138" i="8"/>
  <c r="B139" i="8"/>
  <c r="C139" i="8"/>
  <c r="B140" i="8"/>
  <c r="C140" i="8"/>
  <c r="B141" i="8"/>
  <c r="C141" i="8"/>
  <c r="B142" i="8"/>
  <c r="C142" i="8"/>
  <c r="B143" i="8"/>
  <c r="C143" i="8"/>
  <c r="B144" i="8"/>
  <c r="C144" i="8"/>
  <c r="B145" i="8"/>
  <c r="C145" i="8"/>
  <c r="B146" i="8"/>
  <c r="C146" i="8"/>
  <c r="B147" i="8"/>
  <c r="C147" i="8"/>
  <c r="B148" i="8"/>
  <c r="C148" i="8"/>
  <c r="B149" i="8"/>
  <c r="C149" i="8"/>
  <c r="B150" i="8"/>
  <c r="C150" i="8"/>
  <c r="B151" i="8"/>
  <c r="C151" i="8"/>
  <c r="B152" i="8"/>
  <c r="C152" i="8"/>
  <c r="B153" i="8"/>
  <c r="C153" i="8"/>
  <c r="B154" i="8"/>
  <c r="C154" i="8"/>
  <c r="B155" i="8"/>
  <c r="C155" i="8"/>
  <c r="B156" i="8"/>
  <c r="C156" i="8"/>
  <c r="B157" i="8"/>
  <c r="C157" i="8"/>
  <c r="B158" i="8"/>
  <c r="C158" i="8"/>
  <c r="B159" i="8"/>
  <c r="C159" i="8"/>
  <c r="B160" i="8"/>
  <c r="C160" i="8"/>
  <c r="E2" i="8"/>
  <c r="F2" i="8"/>
  <c r="G2" i="8"/>
  <c r="H2" i="8"/>
  <c r="I2" i="8"/>
  <c r="J2" i="8"/>
  <c r="K2" i="8"/>
  <c r="L2" i="8"/>
  <c r="M2" i="8"/>
  <c r="N2" i="8"/>
  <c r="O2" i="8"/>
  <c r="P2" i="8"/>
  <c r="Q2" i="8"/>
  <c r="R2" i="8"/>
  <c r="S2" i="8"/>
  <c r="T2" i="8"/>
  <c r="U2" i="8"/>
  <c r="V2" i="8"/>
  <c r="W2" i="8"/>
  <c r="X2" i="8"/>
  <c r="Y2" i="8"/>
  <c r="Z2" i="8"/>
  <c r="AA2" i="8"/>
  <c r="AB2" i="8"/>
  <c r="AC2" i="8"/>
  <c r="AD2" i="8"/>
  <c r="AE2" i="8"/>
  <c r="AF2" i="8"/>
  <c r="AG2" i="8"/>
  <c r="AH2" i="8"/>
  <c r="AI2" i="8"/>
  <c r="AJ2" i="8"/>
  <c r="AK2" i="8"/>
  <c r="AL2" i="8"/>
  <c r="AM2" i="8"/>
  <c r="AN2" i="8"/>
  <c r="AO2" i="8"/>
  <c r="AP2" i="8"/>
  <c r="AQ2" i="8"/>
  <c r="AR2" i="8"/>
  <c r="AS2" i="8"/>
  <c r="AT2" i="8"/>
  <c r="AU2" i="8"/>
  <c r="AV2" i="8"/>
  <c r="AW2" i="8"/>
  <c r="AX2" i="8"/>
  <c r="AY2" i="8"/>
  <c r="AZ2" i="8"/>
  <c r="BA2" i="8"/>
  <c r="BB2" i="8"/>
  <c r="BC2" i="8"/>
  <c r="BD2" i="8"/>
  <c r="BE2" i="8"/>
  <c r="BF2" i="8"/>
  <c r="BG2" i="8"/>
  <c r="BH2" i="8"/>
  <c r="BI2" i="8"/>
  <c r="BJ2" i="8"/>
  <c r="BK2" i="8"/>
  <c r="BL2" i="8"/>
  <c r="BM2" i="8"/>
  <c r="BN2" i="8"/>
  <c r="BO2" i="8"/>
  <c r="BP2" i="8"/>
  <c r="BQ2" i="8"/>
  <c r="BR2" i="8"/>
  <c r="BS2" i="8"/>
  <c r="BT2" i="8"/>
  <c r="BU2" i="8"/>
  <c r="BV2" i="8"/>
  <c r="BW2" i="8"/>
  <c r="E3" i="8"/>
  <c r="F3" i="8"/>
  <c r="G3" i="8"/>
  <c r="H3" i="8"/>
  <c r="I3" i="8"/>
  <c r="J3" i="8"/>
  <c r="K3" i="8"/>
  <c r="L3" i="8"/>
  <c r="M3" i="8"/>
  <c r="N3" i="8"/>
  <c r="O3" i="8"/>
  <c r="P3" i="8"/>
  <c r="Q3" i="8"/>
  <c r="R3" i="8"/>
  <c r="S3" i="8"/>
  <c r="T3" i="8"/>
  <c r="U3" i="8"/>
  <c r="V3" i="8"/>
  <c r="W3" i="8"/>
  <c r="X3" i="8"/>
  <c r="Y3" i="8"/>
  <c r="Z3" i="8"/>
  <c r="AA3" i="8"/>
  <c r="AB3" i="8"/>
  <c r="AC3" i="8"/>
  <c r="AD3" i="8"/>
  <c r="AE3" i="8"/>
  <c r="AF3" i="8"/>
  <c r="AG3" i="8"/>
  <c r="AH3" i="8"/>
  <c r="AI3" i="8"/>
  <c r="AJ3" i="8"/>
  <c r="AK3" i="8"/>
  <c r="AL3" i="8"/>
  <c r="AM3" i="8"/>
  <c r="AN3" i="8"/>
  <c r="AO3" i="8"/>
  <c r="AP3" i="8"/>
  <c r="AQ3" i="8"/>
  <c r="AR3" i="8"/>
  <c r="AS3" i="8"/>
  <c r="AT3" i="8"/>
  <c r="AU3" i="8"/>
  <c r="AV3" i="8"/>
  <c r="AW3" i="8"/>
  <c r="AX3" i="8"/>
  <c r="AY3" i="8"/>
  <c r="AZ3" i="8"/>
  <c r="BA3" i="8"/>
  <c r="BB3" i="8"/>
  <c r="BC3" i="8"/>
  <c r="BD3" i="8"/>
  <c r="BE3" i="8"/>
  <c r="BF3" i="8"/>
  <c r="BG3" i="8"/>
  <c r="BH3" i="8"/>
  <c r="BI3" i="8"/>
  <c r="BJ3" i="8"/>
  <c r="BK3" i="8"/>
  <c r="BL3" i="8"/>
  <c r="BM3" i="8"/>
  <c r="BN3" i="8"/>
  <c r="BO3" i="8"/>
  <c r="BP3" i="8"/>
  <c r="BQ3" i="8"/>
  <c r="BR3" i="8"/>
  <c r="BS3" i="8"/>
  <c r="BT3" i="8"/>
  <c r="BU3" i="8"/>
  <c r="BV3" i="8"/>
  <c r="BW3" i="8"/>
  <c r="A5" i="7"/>
  <c r="T5" i="7" s="1"/>
  <c r="B5" i="7"/>
  <c r="R5" i="7"/>
  <c r="U5" i="7"/>
  <c r="V5" i="7"/>
  <c r="W5" i="7"/>
  <c r="X5" i="7"/>
  <c r="Y5" i="7"/>
  <c r="Z5" i="7"/>
  <c r="AA5" i="7"/>
  <c r="AB5" i="7"/>
  <c r="AC5" i="7"/>
  <c r="AD5" i="7"/>
  <c r="AE5" i="7"/>
  <c r="AF5" i="7"/>
  <c r="AG5" i="7"/>
  <c r="AH5" i="7"/>
  <c r="AI5" i="7"/>
  <c r="A6" i="7"/>
  <c r="B6" i="7"/>
  <c r="R6" i="7"/>
  <c r="T6" i="7"/>
  <c r="U6" i="7"/>
  <c r="V6" i="7"/>
  <c r="W6" i="7"/>
  <c r="X6" i="7"/>
  <c r="Y6" i="7"/>
  <c r="Z6" i="7"/>
  <c r="AA6" i="7"/>
  <c r="AB6" i="7"/>
  <c r="AC6" i="7"/>
  <c r="AD6" i="7"/>
  <c r="AE6" i="7"/>
  <c r="AF6" i="7"/>
  <c r="AG6" i="7"/>
  <c r="AH6" i="7"/>
  <c r="AI6" i="7"/>
  <c r="A7" i="7"/>
  <c r="B7" i="7"/>
  <c r="R7" i="7"/>
  <c r="T7" i="7"/>
  <c r="U7" i="7"/>
  <c r="V7" i="7"/>
  <c r="W7" i="7"/>
  <c r="X7" i="7"/>
  <c r="Y7" i="7"/>
  <c r="Z7" i="7"/>
  <c r="AA7" i="7"/>
  <c r="AB7" i="7"/>
  <c r="AC7" i="7"/>
  <c r="AD7" i="7"/>
  <c r="AE7" i="7"/>
  <c r="AF7" i="7"/>
  <c r="AG7" i="7"/>
  <c r="AH7" i="7"/>
  <c r="AI7" i="7"/>
  <c r="A8" i="7"/>
  <c r="B8" i="7"/>
  <c r="R8" i="7"/>
  <c r="T8" i="7"/>
  <c r="U8" i="7"/>
  <c r="V8" i="7"/>
  <c r="W8" i="7"/>
  <c r="X8" i="7"/>
  <c r="Y8" i="7"/>
  <c r="Z8" i="7"/>
  <c r="AA8" i="7"/>
  <c r="AB8" i="7"/>
  <c r="AC8" i="7"/>
  <c r="AD8" i="7"/>
  <c r="AE8" i="7"/>
  <c r="AF8" i="7"/>
  <c r="AG8" i="7"/>
  <c r="AH8" i="7"/>
  <c r="AI8" i="7"/>
  <c r="A9" i="7"/>
  <c r="B9" i="7"/>
  <c r="R9" i="7"/>
  <c r="T9" i="7"/>
  <c r="U9" i="7"/>
  <c r="V9" i="7"/>
  <c r="W9" i="7"/>
  <c r="X9" i="7"/>
  <c r="Y9" i="7"/>
  <c r="Z9" i="7"/>
  <c r="AA9" i="7"/>
  <c r="AB9" i="7"/>
  <c r="AC9" i="7"/>
  <c r="AD9" i="7"/>
  <c r="AE9" i="7"/>
  <c r="AE3" i="7" s="1"/>
  <c r="AF9" i="7"/>
  <c r="AG9" i="7"/>
  <c r="AH9" i="7"/>
  <c r="AI9" i="7"/>
  <c r="A10" i="7"/>
  <c r="T10" i="7" s="1"/>
  <c r="B10" i="7"/>
  <c r="R10" i="7"/>
  <c r="U10" i="7"/>
  <c r="V10" i="7"/>
  <c r="W10" i="7"/>
  <c r="X10" i="7"/>
  <c r="Y10" i="7"/>
  <c r="Z10" i="7"/>
  <c r="AA10" i="7"/>
  <c r="AB10" i="7"/>
  <c r="AC10" i="7"/>
  <c r="AD10" i="7"/>
  <c r="AE10" i="7"/>
  <c r="AF10" i="7"/>
  <c r="AG10" i="7"/>
  <c r="AH10" i="7"/>
  <c r="AI10" i="7"/>
  <c r="A11" i="7"/>
  <c r="T11" i="7" s="1"/>
  <c r="B11" i="7"/>
  <c r="R11" i="7"/>
  <c r="U11" i="7"/>
  <c r="V11" i="7"/>
  <c r="W11" i="7"/>
  <c r="X11" i="7"/>
  <c r="Y11" i="7"/>
  <c r="Z11" i="7"/>
  <c r="AA11" i="7"/>
  <c r="AB11" i="7"/>
  <c r="AC11" i="7"/>
  <c r="AD11" i="7"/>
  <c r="AE11" i="7"/>
  <c r="AF11" i="7"/>
  <c r="AG11" i="7"/>
  <c r="AH11" i="7"/>
  <c r="AI11" i="7"/>
  <c r="A12" i="7"/>
  <c r="T12" i="7" s="1"/>
  <c r="B12" i="7"/>
  <c r="R12" i="7"/>
  <c r="U12" i="7"/>
  <c r="V12" i="7"/>
  <c r="W12" i="7"/>
  <c r="X12" i="7"/>
  <c r="Y12" i="7"/>
  <c r="Z12" i="7"/>
  <c r="AA12" i="7"/>
  <c r="AB12" i="7"/>
  <c r="AC12" i="7"/>
  <c r="AD12" i="7"/>
  <c r="AE12" i="7"/>
  <c r="AF12" i="7"/>
  <c r="AG12" i="7"/>
  <c r="AH12" i="7"/>
  <c r="AI12" i="7"/>
  <c r="A13" i="7"/>
  <c r="T13" i="7" s="1"/>
  <c r="B13" i="7"/>
  <c r="R13" i="7"/>
  <c r="U13" i="7"/>
  <c r="V13" i="7"/>
  <c r="W13" i="7"/>
  <c r="X13" i="7"/>
  <c r="Y13" i="7"/>
  <c r="Z13" i="7"/>
  <c r="AA13" i="7"/>
  <c r="AB13" i="7"/>
  <c r="AC13" i="7"/>
  <c r="AD13" i="7"/>
  <c r="AE13" i="7"/>
  <c r="AF13" i="7"/>
  <c r="AG13" i="7"/>
  <c r="AH13" i="7"/>
  <c r="AI13" i="7"/>
  <c r="A14" i="7"/>
  <c r="T14" i="7" s="1"/>
  <c r="B14" i="7"/>
  <c r="R14" i="7"/>
  <c r="U14" i="7"/>
  <c r="V14" i="7"/>
  <c r="W14" i="7"/>
  <c r="X14" i="7"/>
  <c r="Y14" i="7"/>
  <c r="Z14" i="7"/>
  <c r="AA14" i="7"/>
  <c r="AB14" i="7"/>
  <c r="AC14" i="7"/>
  <c r="AD14" i="7"/>
  <c r="AE14" i="7"/>
  <c r="AF14" i="7"/>
  <c r="AG14" i="7"/>
  <c r="AH14" i="7"/>
  <c r="AI14" i="7"/>
  <c r="A15" i="7"/>
  <c r="T15" i="7" s="1"/>
  <c r="B15" i="7"/>
  <c r="R15" i="7"/>
  <c r="U15" i="7"/>
  <c r="V15" i="7"/>
  <c r="W15" i="7"/>
  <c r="X15" i="7"/>
  <c r="Y15" i="7"/>
  <c r="Z15" i="7"/>
  <c r="AA15" i="7"/>
  <c r="AB15" i="7"/>
  <c r="AC15" i="7"/>
  <c r="AD15" i="7"/>
  <c r="AE15" i="7"/>
  <c r="AF15" i="7"/>
  <c r="AG15" i="7"/>
  <c r="AH15" i="7"/>
  <c r="AI15" i="7"/>
  <c r="A16" i="7"/>
  <c r="T16" i="7" s="1"/>
  <c r="B16" i="7"/>
  <c r="R16" i="7"/>
  <c r="U16" i="7"/>
  <c r="V16" i="7"/>
  <c r="W16" i="7"/>
  <c r="X16" i="7"/>
  <c r="Y16" i="7"/>
  <c r="Z16" i="7"/>
  <c r="AA16" i="7"/>
  <c r="AB16" i="7"/>
  <c r="AC16" i="7"/>
  <c r="AD16" i="7"/>
  <c r="AE16" i="7"/>
  <c r="AF16" i="7"/>
  <c r="AG16" i="7"/>
  <c r="AH16" i="7"/>
  <c r="AI16" i="7"/>
  <c r="A17" i="7"/>
  <c r="T17" i="7" s="1"/>
  <c r="B17" i="7"/>
  <c r="R17" i="7"/>
  <c r="U17" i="7"/>
  <c r="V17" i="7"/>
  <c r="W17" i="7"/>
  <c r="X17" i="7"/>
  <c r="Y17" i="7"/>
  <c r="Z17" i="7"/>
  <c r="AA17" i="7"/>
  <c r="AB17" i="7"/>
  <c r="AC17" i="7"/>
  <c r="AD17" i="7"/>
  <c r="AE17" i="7"/>
  <c r="AF17" i="7"/>
  <c r="AG17" i="7"/>
  <c r="AH17" i="7"/>
  <c r="AI17" i="7"/>
  <c r="A18" i="7"/>
  <c r="T18" i="7" s="1"/>
  <c r="B18" i="7"/>
  <c r="R18" i="7"/>
  <c r="U18" i="7"/>
  <c r="V18" i="7"/>
  <c r="W18" i="7"/>
  <c r="X18" i="7"/>
  <c r="Y18" i="7"/>
  <c r="Z18" i="7"/>
  <c r="AA18" i="7"/>
  <c r="AB18" i="7"/>
  <c r="AC18" i="7"/>
  <c r="AD18" i="7"/>
  <c r="AE18" i="7"/>
  <c r="AF18" i="7"/>
  <c r="AG18" i="7"/>
  <c r="AH18" i="7"/>
  <c r="AI18" i="7"/>
  <c r="A19" i="7"/>
  <c r="T19" i="7" s="1"/>
  <c r="B19" i="7"/>
  <c r="R19" i="7"/>
  <c r="U19" i="7"/>
  <c r="V19" i="7"/>
  <c r="W19" i="7"/>
  <c r="X19" i="7"/>
  <c r="Y19" i="7"/>
  <c r="Z19" i="7"/>
  <c r="AA19" i="7"/>
  <c r="AB19" i="7"/>
  <c r="AC19" i="7"/>
  <c r="AD19" i="7"/>
  <c r="AE19" i="7"/>
  <c r="AF19" i="7"/>
  <c r="AG19" i="7"/>
  <c r="AH19" i="7"/>
  <c r="AI19" i="7"/>
  <c r="A20" i="7"/>
  <c r="T20" i="7" s="1"/>
  <c r="B20" i="7"/>
  <c r="R20" i="7"/>
  <c r="U20" i="7"/>
  <c r="V20" i="7"/>
  <c r="W20" i="7"/>
  <c r="X20" i="7"/>
  <c r="Y20" i="7"/>
  <c r="Z20" i="7"/>
  <c r="AA20" i="7"/>
  <c r="AB20" i="7"/>
  <c r="AC20" i="7"/>
  <c r="AD20" i="7"/>
  <c r="AE20" i="7"/>
  <c r="AF20" i="7"/>
  <c r="AG20" i="7"/>
  <c r="AH20" i="7"/>
  <c r="AI20" i="7"/>
  <c r="A21" i="7"/>
  <c r="T21" i="7" s="1"/>
  <c r="B21" i="7"/>
  <c r="R21" i="7"/>
  <c r="U21" i="7"/>
  <c r="V21" i="7"/>
  <c r="W21" i="7"/>
  <c r="X21" i="7"/>
  <c r="Y21" i="7"/>
  <c r="Z21" i="7"/>
  <c r="AA21" i="7"/>
  <c r="AB21" i="7"/>
  <c r="AC21" i="7"/>
  <c r="AD21" i="7"/>
  <c r="AE21" i="7"/>
  <c r="AF21" i="7"/>
  <c r="AG21" i="7"/>
  <c r="AH21" i="7"/>
  <c r="AI21" i="7"/>
  <c r="A22" i="7"/>
  <c r="T22" i="7" s="1"/>
  <c r="B22" i="7"/>
  <c r="R22" i="7"/>
  <c r="U22" i="7"/>
  <c r="V22" i="7"/>
  <c r="W22" i="7"/>
  <c r="X22" i="7"/>
  <c r="Y22" i="7"/>
  <c r="Z22" i="7"/>
  <c r="AA22" i="7"/>
  <c r="AB22" i="7"/>
  <c r="AC22" i="7"/>
  <c r="AD22" i="7"/>
  <c r="AE22" i="7"/>
  <c r="AF22" i="7"/>
  <c r="AG22" i="7"/>
  <c r="AH22" i="7"/>
  <c r="AI22" i="7"/>
  <c r="A23" i="7"/>
  <c r="T23" i="7" s="1"/>
  <c r="B23" i="7"/>
  <c r="R23" i="7"/>
  <c r="U23" i="7"/>
  <c r="V23" i="7"/>
  <c r="W23" i="7"/>
  <c r="X23" i="7"/>
  <c r="Y23" i="7"/>
  <c r="Z23" i="7"/>
  <c r="AA23" i="7"/>
  <c r="AB23" i="7"/>
  <c r="AC23" i="7"/>
  <c r="AD23" i="7"/>
  <c r="AE23" i="7"/>
  <c r="AF23" i="7"/>
  <c r="AG23" i="7"/>
  <c r="AH23" i="7"/>
  <c r="AI23" i="7"/>
  <c r="A24" i="7"/>
  <c r="T24" i="7" s="1"/>
  <c r="B24" i="7"/>
  <c r="R24" i="7"/>
  <c r="U24" i="7"/>
  <c r="V24" i="7"/>
  <c r="W24" i="7"/>
  <c r="X24" i="7"/>
  <c r="Y24" i="7"/>
  <c r="Z24" i="7"/>
  <c r="AA24" i="7"/>
  <c r="AB24" i="7"/>
  <c r="AC24" i="7"/>
  <c r="AD24" i="7"/>
  <c r="AE24" i="7"/>
  <c r="AF24" i="7"/>
  <c r="AG24" i="7"/>
  <c r="AH24" i="7"/>
  <c r="AI24" i="7"/>
  <c r="A25" i="7"/>
  <c r="T25" i="7" s="1"/>
  <c r="B25" i="7"/>
  <c r="R25" i="7"/>
  <c r="U25" i="7"/>
  <c r="V25" i="7"/>
  <c r="W25" i="7"/>
  <c r="X25" i="7"/>
  <c r="Y25" i="7"/>
  <c r="Z25" i="7"/>
  <c r="AA25" i="7"/>
  <c r="AB25" i="7"/>
  <c r="AC25" i="7"/>
  <c r="AD25" i="7"/>
  <c r="AE25" i="7"/>
  <c r="AF25" i="7"/>
  <c r="AG25" i="7"/>
  <c r="AH25" i="7"/>
  <c r="AI25" i="7"/>
  <c r="A26" i="7"/>
  <c r="T26" i="7" s="1"/>
  <c r="B26" i="7"/>
  <c r="R26" i="7"/>
  <c r="U26" i="7"/>
  <c r="V26" i="7"/>
  <c r="W26" i="7"/>
  <c r="X26" i="7"/>
  <c r="Y26" i="7"/>
  <c r="Z26" i="7"/>
  <c r="AA26" i="7"/>
  <c r="AB26" i="7"/>
  <c r="AC26" i="7"/>
  <c r="AD26" i="7"/>
  <c r="AE26" i="7"/>
  <c r="AF26" i="7"/>
  <c r="AG26" i="7"/>
  <c r="AH26" i="7"/>
  <c r="AI26" i="7"/>
  <c r="A27" i="7"/>
  <c r="T27" i="7" s="1"/>
  <c r="B27" i="7"/>
  <c r="R27" i="7"/>
  <c r="U27" i="7"/>
  <c r="V27" i="7"/>
  <c r="W27" i="7"/>
  <c r="X27" i="7"/>
  <c r="Y27" i="7"/>
  <c r="Z27" i="7"/>
  <c r="AA27" i="7"/>
  <c r="AB27" i="7"/>
  <c r="AC27" i="7"/>
  <c r="AD27" i="7"/>
  <c r="AE27" i="7"/>
  <c r="AF27" i="7"/>
  <c r="AG27" i="7"/>
  <c r="AH27" i="7"/>
  <c r="AI27" i="7"/>
  <c r="A28" i="7"/>
  <c r="T28" i="7" s="1"/>
  <c r="B28" i="7"/>
  <c r="R28" i="7"/>
  <c r="U28" i="7"/>
  <c r="V28" i="7"/>
  <c r="W28" i="7"/>
  <c r="X28" i="7"/>
  <c r="Y28" i="7"/>
  <c r="Z28" i="7"/>
  <c r="AA28" i="7"/>
  <c r="AB28" i="7"/>
  <c r="AC28" i="7"/>
  <c r="AD28" i="7"/>
  <c r="AE28" i="7"/>
  <c r="AF28" i="7"/>
  <c r="AG28" i="7"/>
  <c r="AH28" i="7"/>
  <c r="AI28" i="7"/>
  <c r="A29" i="7"/>
  <c r="T29" i="7" s="1"/>
  <c r="B29" i="7"/>
  <c r="R29" i="7"/>
  <c r="U29" i="7"/>
  <c r="V29" i="7"/>
  <c r="W29" i="7"/>
  <c r="X29" i="7"/>
  <c r="Y29" i="7"/>
  <c r="Z29" i="7"/>
  <c r="AA29" i="7"/>
  <c r="AB29" i="7"/>
  <c r="AC29" i="7"/>
  <c r="AD29" i="7"/>
  <c r="AE29" i="7"/>
  <c r="AF29" i="7"/>
  <c r="AG29" i="7"/>
  <c r="AH29" i="7"/>
  <c r="AI29" i="7"/>
  <c r="A30" i="7"/>
  <c r="T30" i="7" s="1"/>
  <c r="B30" i="7"/>
  <c r="R30" i="7"/>
  <c r="U30" i="7"/>
  <c r="V30" i="7"/>
  <c r="W30" i="7"/>
  <c r="X30" i="7"/>
  <c r="Y30" i="7"/>
  <c r="Z30" i="7"/>
  <c r="AA30" i="7"/>
  <c r="AB30" i="7"/>
  <c r="AC30" i="7"/>
  <c r="AD30" i="7"/>
  <c r="AE30" i="7"/>
  <c r="AF30" i="7"/>
  <c r="AG30" i="7"/>
  <c r="AH30" i="7"/>
  <c r="AI30" i="7"/>
  <c r="A31" i="7"/>
  <c r="T31" i="7" s="1"/>
  <c r="B31" i="7"/>
  <c r="R31" i="7"/>
  <c r="U31" i="7"/>
  <c r="V31" i="7"/>
  <c r="W31" i="7"/>
  <c r="X31" i="7"/>
  <c r="Y31" i="7"/>
  <c r="Z31" i="7"/>
  <c r="AA31" i="7"/>
  <c r="AB31" i="7"/>
  <c r="AC31" i="7"/>
  <c r="AD31" i="7"/>
  <c r="AE31" i="7"/>
  <c r="AF31" i="7"/>
  <c r="AG31" i="7"/>
  <c r="AH31" i="7"/>
  <c r="AI31" i="7"/>
  <c r="A32" i="7"/>
  <c r="T32" i="7" s="1"/>
  <c r="B32" i="7"/>
  <c r="R32" i="7"/>
  <c r="U32" i="7"/>
  <c r="V32" i="7"/>
  <c r="W32" i="7"/>
  <c r="X32" i="7"/>
  <c r="Y32" i="7"/>
  <c r="Z32" i="7"/>
  <c r="AA32" i="7"/>
  <c r="AB32" i="7"/>
  <c r="AC32" i="7"/>
  <c r="AD32" i="7"/>
  <c r="AE32" i="7"/>
  <c r="AF32" i="7"/>
  <c r="AG32" i="7"/>
  <c r="AH32" i="7"/>
  <c r="AI32" i="7"/>
  <c r="A33" i="7"/>
  <c r="T33" i="7" s="1"/>
  <c r="B33" i="7"/>
  <c r="R33" i="7"/>
  <c r="U33" i="7"/>
  <c r="V33" i="7"/>
  <c r="W33" i="7"/>
  <c r="X33" i="7"/>
  <c r="Y33" i="7"/>
  <c r="Z33" i="7"/>
  <c r="AA33" i="7"/>
  <c r="AB33" i="7"/>
  <c r="AC33" i="7"/>
  <c r="AD33" i="7"/>
  <c r="AE33" i="7"/>
  <c r="AF33" i="7"/>
  <c r="AG33" i="7"/>
  <c r="AH33" i="7"/>
  <c r="AI33" i="7"/>
  <c r="A34" i="7"/>
  <c r="T34" i="7" s="1"/>
  <c r="B34" i="7"/>
  <c r="R34" i="7"/>
  <c r="U34" i="7"/>
  <c r="V34" i="7"/>
  <c r="W34" i="7"/>
  <c r="X34" i="7"/>
  <c r="Y34" i="7"/>
  <c r="Z34" i="7"/>
  <c r="AA34" i="7"/>
  <c r="AB34" i="7"/>
  <c r="AC34" i="7"/>
  <c r="AD34" i="7"/>
  <c r="AE34" i="7"/>
  <c r="AF34" i="7"/>
  <c r="AG34" i="7"/>
  <c r="AH34" i="7"/>
  <c r="AI34" i="7"/>
  <c r="A35" i="7"/>
  <c r="T35" i="7" s="1"/>
  <c r="B35" i="7"/>
  <c r="R35" i="7"/>
  <c r="U35" i="7"/>
  <c r="V35" i="7"/>
  <c r="W35" i="7"/>
  <c r="X35" i="7"/>
  <c r="Y35" i="7"/>
  <c r="Z35" i="7"/>
  <c r="AA35" i="7"/>
  <c r="AB35" i="7"/>
  <c r="AC35" i="7"/>
  <c r="AD35" i="7"/>
  <c r="AE35" i="7"/>
  <c r="AF35" i="7"/>
  <c r="AG35" i="7"/>
  <c r="AH35" i="7"/>
  <c r="AI35" i="7"/>
  <c r="A36" i="7"/>
  <c r="T36" i="7" s="1"/>
  <c r="B36" i="7"/>
  <c r="R36" i="7"/>
  <c r="U36" i="7"/>
  <c r="V36" i="7"/>
  <c r="W36" i="7"/>
  <c r="X36" i="7"/>
  <c r="Y36" i="7"/>
  <c r="Z36" i="7"/>
  <c r="AA36" i="7"/>
  <c r="AB36" i="7"/>
  <c r="AC36" i="7"/>
  <c r="AD36" i="7"/>
  <c r="AE36" i="7"/>
  <c r="AF36" i="7"/>
  <c r="AG36" i="7"/>
  <c r="AH36" i="7"/>
  <c r="AI36" i="7"/>
  <c r="A37" i="7"/>
  <c r="T37" i="7" s="1"/>
  <c r="B37" i="7"/>
  <c r="R37" i="7"/>
  <c r="U37" i="7"/>
  <c r="V37" i="7"/>
  <c r="W37" i="7"/>
  <c r="X37" i="7"/>
  <c r="Y37" i="7"/>
  <c r="Z37" i="7"/>
  <c r="AA37" i="7"/>
  <c r="AB37" i="7"/>
  <c r="AC37" i="7"/>
  <c r="AD37" i="7"/>
  <c r="AE37" i="7"/>
  <c r="AF37" i="7"/>
  <c r="AG37" i="7"/>
  <c r="AH37" i="7"/>
  <c r="AI37" i="7"/>
  <c r="A38" i="7"/>
  <c r="T38" i="7" s="1"/>
  <c r="B38" i="7"/>
  <c r="R38" i="7"/>
  <c r="U38" i="7"/>
  <c r="V38" i="7"/>
  <c r="W38" i="7"/>
  <c r="X38" i="7"/>
  <c r="Y38" i="7"/>
  <c r="Z38" i="7"/>
  <c r="AA38" i="7"/>
  <c r="AB38" i="7"/>
  <c r="AC38" i="7"/>
  <c r="AD38" i="7"/>
  <c r="AE38" i="7"/>
  <c r="AF38" i="7"/>
  <c r="AG38" i="7"/>
  <c r="AH38" i="7"/>
  <c r="AI38" i="7"/>
  <c r="A39" i="7"/>
  <c r="T39" i="7" s="1"/>
  <c r="B39" i="7"/>
  <c r="R39" i="7"/>
  <c r="U39" i="7"/>
  <c r="V39" i="7"/>
  <c r="W39" i="7"/>
  <c r="X39" i="7"/>
  <c r="Y39" i="7"/>
  <c r="Z39" i="7"/>
  <c r="AA39" i="7"/>
  <c r="AB39" i="7"/>
  <c r="AC39" i="7"/>
  <c r="AD39" i="7"/>
  <c r="AE39" i="7"/>
  <c r="AF39" i="7"/>
  <c r="AG39" i="7"/>
  <c r="AH39" i="7"/>
  <c r="AI39" i="7"/>
  <c r="A40" i="7"/>
  <c r="T40" i="7" s="1"/>
  <c r="B40" i="7"/>
  <c r="R40" i="7"/>
  <c r="U40" i="7"/>
  <c r="V40" i="7"/>
  <c r="W40" i="7"/>
  <c r="X40" i="7"/>
  <c r="Y40" i="7"/>
  <c r="Z40" i="7"/>
  <c r="AA40" i="7"/>
  <c r="AB40" i="7"/>
  <c r="AC40" i="7"/>
  <c r="AD40" i="7"/>
  <c r="AE40" i="7"/>
  <c r="AF40" i="7"/>
  <c r="AG40" i="7"/>
  <c r="AH40" i="7"/>
  <c r="AI40" i="7"/>
  <c r="A41" i="7"/>
  <c r="T41" i="7" s="1"/>
  <c r="B41" i="7"/>
  <c r="R41" i="7"/>
  <c r="U41" i="7"/>
  <c r="V41" i="7"/>
  <c r="W41" i="7"/>
  <c r="X41" i="7"/>
  <c r="Y41" i="7"/>
  <c r="Z41" i="7"/>
  <c r="AA41" i="7"/>
  <c r="AB41" i="7"/>
  <c r="AC41" i="7"/>
  <c r="AD41" i="7"/>
  <c r="AE41" i="7"/>
  <c r="AF41" i="7"/>
  <c r="AG41" i="7"/>
  <c r="AH41" i="7"/>
  <c r="AI41" i="7"/>
  <c r="A42" i="7"/>
  <c r="T42" i="7" s="1"/>
  <c r="B42" i="7"/>
  <c r="R42" i="7"/>
  <c r="U42" i="7"/>
  <c r="AJ42" i="7" s="1"/>
  <c r="V42" i="7"/>
  <c r="W42" i="7"/>
  <c r="X42" i="7"/>
  <c r="Y42" i="7"/>
  <c r="Z42" i="7"/>
  <c r="AA42" i="7"/>
  <c r="AB42" i="7"/>
  <c r="AC42" i="7"/>
  <c r="AD42" i="7"/>
  <c r="AE42" i="7"/>
  <c r="AF42" i="7"/>
  <c r="AG42" i="7"/>
  <c r="AH42" i="7"/>
  <c r="AI42" i="7"/>
  <c r="A43" i="7"/>
  <c r="T43" i="7" s="1"/>
  <c r="B43" i="7"/>
  <c r="R43" i="7"/>
  <c r="U43" i="7"/>
  <c r="V43" i="7"/>
  <c r="W43" i="7"/>
  <c r="X43" i="7"/>
  <c r="Y43" i="7"/>
  <c r="Z43" i="7"/>
  <c r="AA43" i="7"/>
  <c r="AB43" i="7"/>
  <c r="AC43" i="7"/>
  <c r="AD43" i="7"/>
  <c r="AE43" i="7"/>
  <c r="AF43" i="7"/>
  <c r="AG43" i="7"/>
  <c r="AH43" i="7"/>
  <c r="AI43" i="7"/>
  <c r="A44" i="7"/>
  <c r="T44" i="7" s="1"/>
  <c r="B44" i="7"/>
  <c r="R44" i="7"/>
  <c r="U44" i="7"/>
  <c r="V44" i="7"/>
  <c r="W44" i="7"/>
  <c r="X44" i="7"/>
  <c r="Y44" i="7"/>
  <c r="Z44" i="7"/>
  <c r="AA44" i="7"/>
  <c r="AB44" i="7"/>
  <c r="AC44" i="7"/>
  <c r="AD44" i="7"/>
  <c r="AE44" i="7"/>
  <c r="AF44" i="7"/>
  <c r="AG44" i="7"/>
  <c r="AH44" i="7"/>
  <c r="AI44" i="7"/>
  <c r="A45" i="7"/>
  <c r="T45" i="7" s="1"/>
  <c r="B45" i="7"/>
  <c r="R45" i="7"/>
  <c r="U45" i="7"/>
  <c r="V45" i="7"/>
  <c r="W45" i="7"/>
  <c r="X45" i="7"/>
  <c r="Y45" i="7"/>
  <c r="Z45" i="7"/>
  <c r="AA45" i="7"/>
  <c r="AB45" i="7"/>
  <c r="AC45" i="7"/>
  <c r="AD45" i="7"/>
  <c r="AE45" i="7"/>
  <c r="AF45" i="7"/>
  <c r="AG45" i="7"/>
  <c r="AH45" i="7"/>
  <c r="AI45" i="7"/>
  <c r="A46" i="7"/>
  <c r="T46" i="7" s="1"/>
  <c r="B46" i="7"/>
  <c r="R46" i="7"/>
  <c r="U46" i="7"/>
  <c r="V46" i="7"/>
  <c r="W46" i="7"/>
  <c r="X46" i="7"/>
  <c r="Y46" i="7"/>
  <c r="Z46" i="7"/>
  <c r="AA46" i="7"/>
  <c r="AB46" i="7"/>
  <c r="AC46" i="7"/>
  <c r="AD46" i="7"/>
  <c r="AE46" i="7"/>
  <c r="AF46" i="7"/>
  <c r="AG46" i="7"/>
  <c r="AH46" i="7"/>
  <c r="AI46" i="7"/>
  <c r="A47" i="7"/>
  <c r="T47" i="7" s="1"/>
  <c r="B47" i="7"/>
  <c r="R47" i="7"/>
  <c r="U47" i="7"/>
  <c r="V47" i="7"/>
  <c r="W47" i="7"/>
  <c r="X47" i="7"/>
  <c r="Y47" i="7"/>
  <c r="Z47" i="7"/>
  <c r="AA47" i="7"/>
  <c r="AB47" i="7"/>
  <c r="AC47" i="7"/>
  <c r="AD47" i="7"/>
  <c r="AE47" i="7"/>
  <c r="AF47" i="7"/>
  <c r="AG47" i="7"/>
  <c r="AH47" i="7"/>
  <c r="AI47" i="7"/>
  <c r="A48" i="7"/>
  <c r="T48" i="7" s="1"/>
  <c r="B48" i="7"/>
  <c r="R48" i="7"/>
  <c r="U48" i="7"/>
  <c r="V48" i="7"/>
  <c r="W48" i="7"/>
  <c r="X48" i="7"/>
  <c r="Y48" i="7"/>
  <c r="Z48" i="7"/>
  <c r="AA48" i="7"/>
  <c r="AB48" i="7"/>
  <c r="AC48" i="7"/>
  <c r="AD48" i="7"/>
  <c r="AE48" i="7"/>
  <c r="AF48" i="7"/>
  <c r="AG48" i="7"/>
  <c r="AH48" i="7"/>
  <c r="AI48" i="7"/>
  <c r="A49" i="7"/>
  <c r="T49" i="7" s="1"/>
  <c r="B49" i="7"/>
  <c r="R49" i="7"/>
  <c r="U49" i="7"/>
  <c r="V49" i="7"/>
  <c r="W49" i="7"/>
  <c r="X49" i="7"/>
  <c r="Y49" i="7"/>
  <c r="Z49" i="7"/>
  <c r="AA49" i="7"/>
  <c r="AB49" i="7"/>
  <c r="AC49" i="7"/>
  <c r="AD49" i="7"/>
  <c r="AE49" i="7"/>
  <c r="AF49" i="7"/>
  <c r="AG49" i="7"/>
  <c r="AH49" i="7"/>
  <c r="AI49" i="7"/>
  <c r="A50" i="7"/>
  <c r="T50" i="7" s="1"/>
  <c r="B50" i="7"/>
  <c r="R50" i="7"/>
  <c r="U50" i="7"/>
  <c r="AJ50" i="7" s="1"/>
  <c r="V50" i="7"/>
  <c r="W50" i="7"/>
  <c r="X50" i="7"/>
  <c r="Y50" i="7"/>
  <c r="Z50" i="7"/>
  <c r="AA50" i="7"/>
  <c r="AB50" i="7"/>
  <c r="AC50" i="7"/>
  <c r="AD50" i="7"/>
  <c r="AE50" i="7"/>
  <c r="AF50" i="7"/>
  <c r="AG50" i="7"/>
  <c r="AH50" i="7"/>
  <c r="AI50" i="7"/>
  <c r="A51" i="7"/>
  <c r="T51" i="7" s="1"/>
  <c r="B51" i="7"/>
  <c r="R51" i="7"/>
  <c r="U51" i="7"/>
  <c r="V51" i="7"/>
  <c r="W51" i="7"/>
  <c r="X51" i="7"/>
  <c r="Y51" i="7"/>
  <c r="Z51" i="7"/>
  <c r="AA51" i="7"/>
  <c r="AB51" i="7"/>
  <c r="AC51" i="7"/>
  <c r="AD51" i="7"/>
  <c r="AE51" i="7"/>
  <c r="AF51" i="7"/>
  <c r="AG51" i="7"/>
  <c r="AH51" i="7"/>
  <c r="AI51" i="7"/>
  <c r="A52" i="7"/>
  <c r="T52" i="7" s="1"/>
  <c r="B52" i="7"/>
  <c r="R52" i="7"/>
  <c r="U52" i="7"/>
  <c r="V52" i="7"/>
  <c r="W52" i="7"/>
  <c r="X52" i="7"/>
  <c r="Y52" i="7"/>
  <c r="Z52" i="7"/>
  <c r="AA52" i="7"/>
  <c r="AB52" i="7"/>
  <c r="AC52" i="7"/>
  <c r="AD52" i="7"/>
  <c r="AE52" i="7"/>
  <c r="AF52" i="7"/>
  <c r="AG52" i="7"/>
  <c r="AH52" i="7"/>
  <c r="AI52" i="7"/>
  <c r="A53" i="7"/>
  <c r="T53" i="7" s="1"/>
  <c r="B53" i="7"/>
  <c r="R53" i="7"/>
  <c r="U53" i="7"/>
  <c r="V53" i="7"/>
  <c r="W53" i="7"/>
  <c r="X53" i="7"/>
  <c r="Y53" i="7"/>
  <c r="Z53" i="7"/>
  <c r="AA53" i="7"/>
  <c r="AB53" i="7"/>
  <c r="AC53" i="7"/>
  <c r="AD53" i="7"/>
  <c r="AE53" i="7"/>
  <c r="AF53" i="7"/>
  <c r="AG53" i="7"/>
  <c r="AH53" i="7"/>
  <c r="AI53" i="7"/>
  <c r="A54" i="7"/>
  <c r="T54" i="7" s="1"/>
  <c r="B54" i="7"/>
  <c r="R54" i="7"/>
  <c r="U54" i="7"/>
  <c r="AJ54" i="7" s="1"/>
  <c r="V54" i="7"/>
  <c r="W54" i="7"/>
  <c r="X54" i="7"/>
  <c r="Y54" i="7"/>
  <c r="Z54" i="7"/>
  <c r="AA54" i="7"/>
  <c r="AB54" i="7"/>
  <c r="AC54" i="7"/>
  <c r="AD54" i="7"/>
  <c r="AE54" i="7"/>
  <c r="AF54" i="7"/>
  <c r="AG54" i="7"/>
  <c r="AH54" i="7"/>
  <c r="AI54" i="7"/>
  <c r="A55" i="7"/>
  <c r="T55" i="7" s="1"/>
  <c r="B55" i="7"/>
  <c r="R55" i="7"/>
  <c r="U55" i="7"/>
  <c r="V55" i="7"/>
  <c r="W55" i="7"/>
  <c r="X55" i="7"/>
  <c r="Y55" i="7"/>
  <c r="Z55" i="7"/>
  <c r="AA55" i="7"/>
  <c r="AB55" i="7"/>
  <c r="AC55" i="7"/>
  <c r="AD55" i="7"/>
  <c r="AE55" i="7"/>
  <c r="AF55" i="7"/>
  <c r="AG55" i="7"/>
  <c r="AH55" i="7"/>
  <c r="AI55" i="7"/>
  <c r="A56" i="7"/>
  <c r="T56" i="7" s="1"/>
  <c r="B56" i="7"/>
  <c r="R56" i="7"/>
  <c r="U56" i="7"/>
  <c r="V56" i="7"/>
  <c r="W56" i="7"/>
  <c r="X56" i="7"/>
  <c r="Y56" i="7"/>
  <c r="Z56" i="7"/>
  <c r="AA56" i="7"/>
  <c r="AB56" i="7"/>
  <c r="AC56" i="7"/>
  <c r="AD56" i="7"/>
  <c r="AE56" i="7"/>
  <c r="AF56" i="7"/>
  <c r="AG56" i="7"/>
  <c r="AH56" i="7"/>
  <c r="AI56" i="7"/>
  <c r="A57" i="7"/>
  <c r="T57" i="7" s="1"/>
  <c r="B57" i="7"/>
  <c r="R57" i="7"/>
  <c r="U57" i="7"/>
  <c r="V57" i="7"/>
  <c r="W57" i="7"/>
  <c r="X57" i="7"/>
  <c r="Y57" i="7"/>
  <c r="Z57" i="7"/>
  <c r="AA57" i="7"/>
  <c r="AB57" i="7"/>
  <c r="AC57" i="7"/>
  <c r="AD57" i="7"/>
  <c r="AE57" i="7"/>
  <c r="AF57" i="7"/>
  <c r="AG57" i="7"/>
  <c r="AH57" i="7"/>
  <c r="AI57" i="7"/>
  <c r="A58" i="7"/>
  <c r="T58" i="7" s="1"/>
  <c r="B58" i="7"/>
  <c r="R58" i="7"/>
  <c r="U58" i="7"/>
  <c r="AJ58" i="7" s="1"/>
  <c r="V58" i="7"/>
  <c r="W58" i="7"/>
  <c r="X58" i="7"/>
  <c r="Y58" i="7"/>
  <c r="Z58" i="7"/>
  <c r="AA58" i="7"/>
  <c r="AB58" i="7"/>
  <c r="AC58" i="7"/>
  <c r="AD58" i="7"/>
  <c r="AE58" i="7"/>
  <c r="AF58" i="7"/>
  <c r="AG58" i="7"/>
  <c r="AH58" i="7"/>
  <c r="AI58" i="7"/>
  <c r="A59" i="7"/>
  <c r="T59" i="7" s="1"/>
  <c r="B59" i="7"/>
  <c r="R59" i="7"/>
  <c r="U59" i="7"/>
  <c r="V59" i="7"/>
  <c r="W59" i="7"/>
  <c r="X59" i="7"/>
  <c r="Y59" i="7"/>
  <c r="Z59" i="7"/>
  <c r="AA59" i="7"/>
  <c r="AB59" i="7"/>
  <c r="AC59" i="7"/>
  <c r="AD59" i="7"/>
  <c r="AE59" i="7"/>
  <c r="AF59" i="7"/>
  <c r="AG59" i="7"/>
  <c r="AH59" i="7"/>
  <c r="AI59" i="7"/>
  <c r="A60" i="7"/>
  <c r="T60" i="7" s="1"/>
  <c r="B60" i="7"/>
  <c r="R60" i="7"/>
  <c r="U60" i="7"/>
  <c r="V60" i="7"/>
  <c r="W60" i="7"/>
  <c r="X60" i="7"/>
  <c r="Y60" i="7"/>
  <c r="Z60" i="7"/>
  <c r="AA60" i="7"/>
  <c r="AB60" i="7"/>
  <c r="AC60" i="7"/>
  <c r="AD60" i="7"/>
  <c r="AE60" i="7"/>
  <c r="AF60" i="7"/>
  <c r="AG60" i="7"/>
  <c r="AH60" i="7"/>
  <c r="AI60" i="7"/>
  <c r="A61" i="7"/>
  <c r="T61" i="7" s="1"/>
  <c r="B61" i="7"/>
  <c r="R61" i="7"/>
  <c r="U61" i="7"/>
  <c r="V61" i="7"/>
  <c r="W61" i="7"/>
  <c r="X61" i="7"/>
  <c r="Y61" i="7"/>
  <c r="Z61" i="7"/>
  <c r="AA61" i="7"/>
  <c r="AB61" i="7"/>
  <c r="AC61" i="7"/>
  <c r="AD61" i="7"/>
  <c r="AE61" i="7"/>
  <c r="AF61" i="7"/>
  <c r="AG61" i="7"/>
  <c r="AH61" i="7"/>
  <c r="AI61" i="7"/>
  <c r="A62" i="7"/>
  <c r="T62" i="7" s="1"/>
  <c r="B62" i="7"/>
  <c r="R62" i="7"/>
  <c r="U62" i="7"/>
  <c r="AJ62" i="7" s="1"/>
  <c r="V62" i="7"/>
  <c r="W62" i="7"/>
  <c r="X62" i="7"/>
  <c r="Y62" i="7"/>
  <c r="Z62" i="7"/>
  <c r="AA62" i="7"/>
  <c r="AB62" i="7"/>
  <c r="AC62" i="7"/>
  <c r="AD62" i="7"/>
  <c r="AE62" i="7"/>
  <c r="AF62" i="7"/>
  <c r="AG62" i="7"/>
  <c r="AH62" i="7"/>
  <c r="AI62" i="7"/>
  <c r="A63" i="7"/>
  <c r="T63" i="7" s="1"/>
  <c r="B63" i="7"/>
  <c r="R63" i="7"/>
  <c r="U63" i="7"/>
  <c r="V63" i="7"/>
  <c r="W63" i="7"/>
  <c r="X63" i="7"/>
  <c r="Y63" i="7"/>
  <c r="Z63" i="7"/>
  <c r="AA63" i="7"/>
  <c r="AB63" i="7"/>
  <c r="AC63" i="7"/>
  <c r="AD63" i="7"/>
  <c r="AE63" i="7"/>
  <c r="AF63" i="7"/>
  <c r="AG63" i="7"/>
  <c r="AH63" i="7"/>
  <c r="AI63" i="7"/>
  <c r="A64" i="7"/>
  <c r="T64" i="7" s="1"/>
  <c r="B64" i="7"/>
  <c r="R64" i="7"/>
  <c r="U64" i="7"/>
  <c r="V64" i="7"/>
  <c r="W64" i="7"/>
  <c r="X64" i="7"/>
  <c r="Y64" i="7"/>
  <c r="Z64" i="7"/>
  <c r="AA64" i="7"/>
  <c r="AB64" i="7"/>
  <c r="AC64" i="7"/>
  <c r="AD64" i="7"/>
  <c r="AE64" i="7"/>
  <c r="AF64" i="7"/>
  <c r="AG64" i="7"/>
  <c r="AH64" i="7"/>
  <c r="AI64" i="7"/>
  <c r="A65" i="7"/>
  <c r="T65" i="7" s="1"/>
  <c r="B65" i="7"/>
  <c r="R65" i="7"/>
  <c r="U65" i="7"/>
  <c r="V65" i="7"/>
  <c r="W65" i="7"/>
  <c r="X65" i="7"/>
  <c r="Y65" i="7"/>
  <c r="Z65" i="7"/>
  <c r="AA65" i="7"/>
  <c r="AB65" i="7"/>
  <c r="AC65" i="7"/>
  <c r="AD65" i="7"/>
  <c r="AE65" i="7"/>
  <c r="AF65" i="7"/>
  <c r="AG65" i="7"/>
  <c r="AH65" i="7"/>
  <c r="AI65" i="7"/>
  <c r="A66" i="7"/>
  <c r="T66" i="7" s="1"/>
  <c r="B66" i="7"/>
  <c r="R66" i="7"/>
  <c r="U66" i="7"/>
  <c r="AJ66" i="7" s="1"/>
  <c r="V66" i="7"/>
  <c r="W66" i="7"/>
  <c r="X66" i="7"/>
  <c r="Y66" i="7"/>
  <c r="Z66" i="7"/>
  <c r="AA66" i="7"/>
  <c r="AB66" i="7"/>
  <c r="AC66" i="7"/>
  <c r="AD66" i="7"/>
  <c r="AE66" i="7"/>
  <c r="AF66" i="7"/>
  <c r="AG66" i="7"/>
  <c r="AH66" i="7"/>
  <c r="AI66" i="7"/>
  <c r="A67" i="7"/>
  <c r="T67" i="7" s="1"/>
  <c r="B67" i="7"/>
  <c r="R67" i="7"/>
  <c r="U67" i="7"/>
  <c r="V67" i="7"/>
  <c r="W67" i="7"/>
  <c r="X67" i="7"/>
  <c r="Y67" i="7"/>
  <c r="Z67" i="7"/>
  <c r="AA67" i="7"/>
  <c r="AB67" i="7"/>
  <c r="AC67" i="7"/>
  <c r="AD67" i="7"/>
  <c r="AE67" i="7"/>
  <c r="AF67" i="7"/>
  <c r="AG67" i="7"/>
  <c r="AH67" i="7"/>
  <c r="AI67" i="7"/>
  <c r="A68" i="7"/>
  <c r="T68" i="7" s="1"/>
  <c r="B68" i="7"/>
  <c r="R68" i="7"/>
  <c r="U68" i="7"/>
  <c r="V68" i="7"/>
  <c r="W68" i="7"/>
  <c r="X68" i="7"/>
  <c r="Y68" i="7"/>
  <c r="Z68" i="7"/>
  <c r="AA68" i="7"/>
  <c r="AB68" i="7"/>
  <c r="AC68" i="7"/>
  <c r="AD68" i="7"/>
  <c r="AE68" i="7"/>
  <c r="AF68" i="7"/>
  <c r="AG68" i="7"/>
  <c r="AH68" i="7"/>
  <c r="AI68" i="7"/>
  <c r="A69" i="7"/>
  <c r="T69" i="7" s="1"/>
  <c r="B69" i="7"/>
  <c r="R69" i="7"/>
  <c r="U69" i="7"/>
  <c r="V69" i="7"/>
  <c r="W69" i="7"/>
  <c r="X69" i="7"/>
  <c r="Y69" i="7"/>
  <c r="Z69" i="7"/>
  <c r="AA69" i="7"/>
  <c r="AB69" i="7"/>
  <c r="AC69" i="7"/>
  <c r="AD69" i="7"/>
  <c r="AE69" i="7"/>
  <c r="AF69" i="7"/>
  <c r="AG69" i="7"/>
  <c r="AH69" i="7"/>
  <c r="AI69" i="7"/>
  <c r="A70" i="7"/>
  <c r="T70" i="7" s="1"/>
  <c r="B70" i="7"/>
  <c r="R70" i="7"/>
  <c r="U70" i="7"/>
  <c r="AJ70" i="7" s="1"/>
  <c r="V70" i="7"/>
  <c r="W70" i="7"/>
  <c r="X70" i="7"/>
  <c r="Y70" i="7"/>
  <c r="Z70" i="7"/>
  <c r="AA70" i="7"/>
  <c r="AB70" i="7"/>
  <c r="AC70" i="7"/>
  <c r="AD70" i="7"/>
  <c r="AE70" i="7"/>
  <c r="AF70" i="7"/>
  <c r="AG70" i="7"/>
  <c r="AH70" i="7"/>
  <c r="AI70" i="7"/>
  <c r="A71" i="7"/>
  <c r="T71" i="7" s="1"/>
  <c r="B71" i="7"/>
  <c r="R71" i="7"/>
  <c r="U71" i="7"/>
  <c r="V71" i="7"/>
  <c r="W71" i="7"/>
  <c r="X71" i="7"/>
  <c r="Y71" i="7"/>
  <c r="Z71" i="7"/>
  <c r="AA71" i="7"/>
  <c r="AB71" i="7"/>
  <c r="AC71" i="7"/>
  <c r="AD71" i="7"/>
  <c r="AE71" i="7"/>
  <c r="AF71" i="7"/>
  <c r="AG71" i="7"/>
  <c r="AH71" i="7"/>
  <c r="AI71" i="7"/>
  <c r="A72" i="7"/>
  <c r="T72" i="7" s="1"/>
  <c r="B72" i="7"/>
  <c r="R72" i="7"/>
  <c r="U72" i="7"/>
  <c r="V72" i="7"/>
  <c r="W72" i="7"/>
  <c r="X72" i="7"/>
  <c r="Y72" i="7"/>
  <c r="Z72" i="7"/>
  <c r="AA72" i="7"/>
  <c r="AB72" i="7"/>
  <c r="AC72" i="7"/>
  <c r="AD72" i="7"/>
  <c r="AE72" i="7"/>
  <c r="AF72" i="7"/>
  <c r="AG72" i="7"/>
  <c r="AH72" i="7"/>
  <c r="AI72" i="7"/>
  <c r="A73" i="7"/>
  <c r="T73" i="7" s="1"/>
  <c r="B73" i="7"/>
  <c r="R73" i="7"/>
  <c r="U73" i="7"/>
  <c r="V73" i="7"/>
  <c r="W73" i="7"/>
  <c r="X73" i="7"/>
  <c r="Y73" i="7"/>
  <c r="Z73" i="7"/>
  <c r="AA73" i="7"/>
  <c r="AB73" i="7"/>
  <c r="AC73" i="7"/>
  <c r="AD73" i="7"/>
  <c r="AE73" i="7"/>
  <c r="AF73" i="7"/>
  <c r="AG73" i="7"/>
  <c r="AH73" i="7"/>
  <c r="AI73" i="7"/>
  <c r="A74" i="7"/>
  <c r="T74" i="7" s="1"/>
  <c r="B74" i="7"/>
  <c r="R74" i="7"/>
  <c r="U74" i="7"/>
  <c r="V74" i="7"/>
  <c r="W74" i="7"/>
  <c r="X74" i="7"/>
  <c r="Y74" i="7"/>
  <c r="Z74" i="7"/>
  <c r="AA74" i="7"/>
  <c r="AB74" i="7"/>
  <c r="AC74" i="7"/>
  <c r="AD74" i="7"/>
  <c r="AE74" i="7"/>
  <c r="AF74" i="7"/>
  <c r="AG74" i="7"/>
  <c r="AH74" i="7"/>
  <c r="AI74" i="7"/>
  <c r="A75" i="7"/>
  <c r="T75" i="7" s="1"/>
  <c r="B75" i="7"/>
  <c r="R75" i="7"/>
  <c r="U75" i="7"/>
  <c r="V75" i="7"/>
  <c r="W75" i="7"/>
  <c r="X75" i="7"/>
  <c r="Y75" i="7"/>
  <c r="Z75" i="7"/>
  <c r="AA75" i="7"/>
  <c r="AB75" i="7"/>
  <c r="AC75" i="7"/>
  <c r="AD75" i="7"/>
  <c r="AE75" i="7"/>
  <c r="AF75" i="7"/>
  <c r="AG75" i="7"/>
  <c r="AH75" i="7"/>
  <c r="AI75" i="7"/>
  <c r="R4" i="7"/>
  <c r="V4" i="7"/>
  <c r="W4" i="7"/>
  <c r="X4" i="7"/>
  <c r="Y4" i="7"/>
  <c r="Z4" i="7"/>
  <c r="AA4" i="7"/>
  <c r="AB4" i="7"/>
  <c r="AC4" i="7"/>
  <c r="AD4" i="7"/>
  <c r="AE4" i="7"/>
  <c r="AF4" i="7"/>
  <c r="AG4" i="7"/>
  <c r="AH4" i="7"/>
  <c r="AI4" i="7"/>
  <c r="AD3" i="7"/>
  <c r="D2" i="7"/>
  <c r="V2" i="7" s="1"/>
  <c r="E2" i="7"/>
  <c r="W2" i="7" s="1"/>
  <c r="F2" i="7"/>
  <c r="X2" i="7" s="1"/>
  <c r="G2" i="7"/>
  <c r="Y2" i="7" s="1"/>
  <c r="H2" i="7"/>
  <c r="Z2" i="7" s="1"/>
  <c r="I2" i="7"/>
  <c r="AA2" i="7" s="1"/>
  <c r="J2" i="7"/>
  <c r="AB2" i="7" s="1"/>
  <c r="K2" i="7"/>
  <c r="AC2" i="7" s="1"/>
  <c r="L2" i="7"/>
  <c r="AD2" i="7" s="1"/>
  <c r="M2" i="7"/>
  <c r="AE2" i="7" s="1"/>
  <c r="N2" i="7"/>
  <c r="AF2" i="7" s="1"/>
  <c r="O2" i="7"/>
  <c r="AG2" i="7" s="1"/>
  <c r="P2" i="7"/>
  <c r="AH2" i="7" s="1"/>
  <c r="Q2" i="7"/>
  <c r="AI2" i="7" s="1"/>
  <c r="E3" i="7"/>
  <c r="M3" i="7"/>
  <c r="B5" i="6"/>
  <c r="R5" i="6"/>
  <c r="T5" i="6"/>
  <c r="U5" i="6"/>
  <c r="V5" i="6"/>
  <c r="W5" i="6"/>
  <c r="X5" i="6"/>
  <c r="Y5" i="6"/>
  <c r="Z5" i="6"/>
  <c r="AA5" i="6"/>
  <c r="AB5" i="6"/>
  <c r="AC5" i="6"/>
  <c r="AD5" i="6"/>
  <c r="AE5" i="6"/>
  <c r="AF5" i="6"/>
  <c r="AG5" i="6"/>
  <c r="AH5" i="6"/>
  <c r="AI5" i="6"/>
  <c r="B6" i="6"/>
  <c r="R6" i="6"/>
  <c r="T6" i="6"/>
  <c r="U6" i="6"/>
  <c r="V6" i="6"/>
  <c r="W6" i="6"/>
  <c r="X6" i="6"/>
  <c r="Y6" i="6"/>
  <c r="Z6" i="6"/>
  <c r="AA6" i="6"/>
  <c r="AB6" i="6"/>
  <c r="AC6" i="6"/>
  <c r="AD6" i="6"/>
  <c r="AE6" i="6"/>
  <c r="AF6" i="6"/>
  <c r="AG6" i="6"/>
  <c r="AH6" i="6"/>
  <c r="AI6" i="6"/>
  <c r="B7" i="6"/>
  <c r="R7" i="6"/>
  <c r="T7" i="6"/>
  <c r="U7" i="6"/>
  <c r="V7" i="6"/>
  <c r="W7" i="6"/>
  <c r="X7" i="6"/>
  <c r="Y7" i="6"/>
  <c r="Z7" i="6"/>
  <c r="AA7" i="6"/>
  <c r="AB7" i="6"/>
  <c r="AC7" i="6"/>
  <c r="AD7" i="6"/>
  <c r="AE7" i="6"/>
  <c r="AF7" i="6"/>
  <c r="AG7" i="6"/>
  <c r="AH7" i="6"/>
  <c r="AI7" i="6"/>
  <c r="B8" i="6"/>
  <c r="R8" i="6"/>
  <c r="T8" i="6"/>
  <c r="U8" i="6"/>
  <c r="V8" i="6"/>
  <c r="W8" i="6"/>
  <c r="X8" i="6"/>
  <c r="Y8" i="6"/>
  <c r="Z8" i="6"/>
  <c r="AA8" i="6"/>
  <c r="AB8" i="6"/>
  <c r="AC8" i="6"/>
  <c r="AD8" i="6"/>
  <c r="AE8" i="6"/>
  <c r="AF8" i="6"/>
  <c r="AG8" i="6"/>
  <c r="AH8" i="6"/>
  <c r="AI8" i="6"/>
  <c r="B9" i="6"/>
  <c r="R9" i="6"/>
  <c r="T9" i="6"/>
  <c r="U9" i="6"/>
  <c r="V9" i="6"/>
  <c r="W9" i="6"/>
  <c r="X9" i="6"/>
  <c r="Y9" i="6"/>
  <c r="Z9" i="6"/>
  <c r="AA9" i="6"/>
  <c r="AB9" i="6"/>
  <c r="AC9" i="6"/>
  <c r="AD9" i="6"/>
  <c r="AE9" i="6"/>
  <c r="AF9" i="6"/>
  <c r="AG9" i="6"/>
  <c r="AH9" i="6"/>
  <c r="AI9" i="6"/>
  <c r="B10" i="6"/>
  <c r="R10" i="6"/>
  <c r="T10" i="6"/>
  <c r="U10" i="6"/>
  <c r="V10" i="6"/>
  <c r="W10" i="6"/>
  <c r="X10" i="6"/>
  <c r="Y10" i="6"/>
  <c r="Z10" i="6"/>
  <c r="AA10" i="6"/>
  <c r="AB10" i="6"/>
  <c r="AC10" i="6"/>
  <c r="AD10" i="6"/>
  <c r="AE10" i="6"/>
  <c r="AF10" i="6"/>
  <c r="AG10" i="6"/>
  <c r="AH10" i="6"/>
  <c r="AI10" i="6"/>
  <c r="B11" i="6"/>
  <c r="R11" i="6"/>
  <c r="T11" i="6"/>
  <c r="U11" i="6"/>
  <c r="V11" i="6"/>
  <c r="W11" i="6"/>
  <c r="X11" i="6"/>
  <c r="Y11" i="6"/>
  <c r="Z11" i="6"/>
  <c r="AA11" i="6"/>
  <c r="AB11" i="6"/>
  <c r="AC11" i="6"/>
  <c r="AD11" i="6"/>
  <c r="AE11" i="6"/>
  <c r="AF11" i="6"/>
  <c r="AG11" i="6"/>
  <c r="AH11" i="6"/>
  <c r="AI11" i="6"/>
  <c r="B12" i="6"/>
  <c r="R12" i="6"/>
  <c r="T12" i="6"/>
  <c r="U12" i="6"/>
  <c r="V12" i="6"/>
  <c r="W12" i="6"/>
  <c r="X12" i="6"/>
  <c r="Y12" i="6"/>
  <c r="Z12" i="6"/>
  <c r="AA12" i="6"/>
  <c r="AB12" i="6"/>
  <c r="AC12" i="6"/>
  <c r="AD12" i="6"/>
  <c r="AE12" i="6"/>
  <c r="AF12" i="6"/>
  <c r="AG12" i="6"/>
  <c r="AH12" i="6"/>
  <c r="AI12" i="6"/>
  <c r="B13" i="6"/>
  <c r="R13" i="6"/>
  <c r="T13" i="6"/>
  <c r="U13" i="6"/>
  <c r="V13" i="6"/>
  <c r="W13" i="6"/>
  <c r="X13" i="6"/>
  <c r="Y13" i="6"/>
  <c r="Z13" i="6"/>
  <c r="AA13" i="6"/>
  <c r="AB13" i="6"/>
  <c r="AC13" i="6"/>
  <c r="AD13" i="6"/>
  <c r="AE13" i="6"/>
  <c r="AF13" i="6"/>
  <c r="AG13" i="6"/>
  <c r="AH13" i="6"/>
  <c r="AI13" i="6"/>
  <c r="B14" i="6"/>
  <c r="R14" i="6"/>
  <c r="T14" i="6"/>
  <c r="U14" i="6"/>
  <c r="V14" i="6"/>
  <c r="W14" i="6"/>
  <c r="X14" i="6"/>
  <c r="Y14" i="6"/>
  <c r="Z14" i="6"/>
  <c r="AA14" i="6"/>
  <c r="AB14" i="6"/>
  <c r="AC14" i="6"/>
  <c r="AD14" i="6"/>
  <c r="AE14" i="6"/>
  <c r="AF14" i="6"/>
  <c r="AG14" i="6"/>
  <c r="AH14" i="6"/>
  <c r="AI14" i="6"/>
  <c r="B15" i="6"/>
  <c r="R15" i="6"/>
  <c r="T15" i="6"/>
  <c r="U15" i="6"/>
  <c r="V15" i="6"/>
  <c r="W15" i="6"/>
  <c r="X15" i="6"/>
  <c r="Y15" i="6"/>
  <c r="Z15" i="6"/>
  <c r="AA15" i="6"/>
  <c r="AB15" i="6"/>
  <c r="AC15" i="6"/>
  <c r="AD15" i="6"/>
  <c r="AE15" i="6"/>
  <c r="AF15" i="6"/>
  <c r="AG15" i="6"/>
  <c r="AH15" i="6"/>
  <c r="AI15" i="6"/>
  <c r="B16" i="6"/>
  <c r="R16" i="6"/>
  <c r="T16" i="6"/>
  <c r="U16" i="6"/>
  <c r="V16" i="6"/>
  <c r="W16" i="6"/>
  <c r="X16" i="6"/>
  <c r="Y16" i="6"/>
  <c r="Z16" i="6"/>
  <c r="AA16" i="6"/>
  <c r="AB16" i="6"/>
  <c r="AC16" i="6"/>
  <c r="AD16" i="6"/>
  <c r="AE16" i="6"/>
  <c r="AF16" i="6"/>
  <c r="AG16" i="6"/>
  <c r="AH16" i="6"/>
  <c r="AI16" i="6"/>
  <c r="B17" i="6"/>
  <c r="R17" i="6"/>
  <c r="T17" i="6"/>
  <c r="U17" i="6"/>
  <c r="V17" i="6"/>
  <c r="W17" i="6"/>
  <c r="X17" i="6"/>
  <c r="Y17" i="6"/>
  <c r="Z17" i="6"/>
  <c r="AA17" i="6"/>
  <c r="AB17" i="6"/>
  <c r="AC17" i="6"/>
  <c r="AD17" i="6"/>
  <c r="AE17" i="6"/>
  <c r="AF17" i="6"/>
  <c r="AG17" i="6"/>
  <c r="AH17" i="6"/>
  <c r="AI17" i="6"/>
  <c r="B18" i="6"/>
  <c r="R18" i="6"/>
  <c r="T18" i="6"/>
  <c r="U18" i="6"/>
  <c r="V18" i="6"/>
  <c r="W18" i="6"/>
  <c r="X18" i="6"/>
  <c r="Y18" i="6"/>
  <c r="Z18" i="6"/>
  <c r="AA18" i="6"/>
  <c r="AB18" i="6"/>
  <c r="AC18" i="6"/>
  <c r="AD18" i="6"/>
  <c r="AE18" i="6"/>
  <c r="AF18" i="6"/>
  <c r="AG18" i="6"/>
  <c r="AH18" i="6"/>
  <c r="AI18" i="6"/>
  <c r="B19" i="6"/>
  <c r="R19" i="6"/>
  <c r="T19" i="6"/>
  <c r="U19" i="6"/>
  <c r="V19" i="6"/>
  <c r="W19" i="6"/>
  <c r="X19" i="6"/>
  <c r="Y19" i="6"/>
  <c r="Z19" i="6"/>
  <c r="AA19" i="6"/>
  <c r="AB19" i="6"/>
  <c r="AC19" i="6"/>
  <c r="AD19" i="6"/>
  <c r="AE19" i="6"/>
  <c r="AF19" i="6"/>
  <c r="AG19" i="6"/>
  <c r="AH19" i="6"/>
  <c r="AI19" i="6"/>
  <c r="B20" i="6"/>
  <c r="R20" i="6"/>
  <c r="T20" i="6"/>
  <c r="U20" i="6"/>
  <c r="V20" i="6"/>
  <c r="W20" i="6"/>
  <c r="AJ20" i="6" s="1"/>
  <c r="X20" i="6"/>
  <c r="Y20" i="6"/>
  <c r="Z20" i="6"/>
  <c r="AA20" i="6"/>
  <c r="AB20" i="6"/>
  <c r="AC20" i="6"/>
  <c r="AD20" i="6"/>
  <c r="AE20" i="6"/>
  <c r="AF20" i="6"/>
  <c r="AG20" i="6"/>
  <c r="AH20" i="6"/>
  <c r="AI20" i="6"/>
  <c r="B21" i="6"/>
  <c r="R21" i="6"/>
  <c r="T21" i="6"/>
  <c r="U21" i="6"/>
  <c r="V21" i="6"/>
  <c r="W21" i="6"/>
  <c r="X21" i="6"/>
  <c r="Y21" i="6"/>
  <c r="Z21" i="6"/>
  <c r="AA21" i="6"/>
  <c r="AB21" i="6"/>
  <c r="AC21" i="6"/>
  <c r="AD21" i="6"/>
  <c r="AE21" i="6"/>
  <c r="AF21" i="6"/>
  <c r="AG21" i="6"/>
  <c r="AH21" i="6"/>
  <c r="AI21" i="6"/>
  <c r="B22" i="6"/>
  <c r="R22" i="6"/>
  <c r="T22" i="6"/>
  <c r="U22" i="6"/>
  <c r="V22" i="6"/>
  <c r="W22" i="6"/>
  <c r="X22" i="6"/>
  <c r="Y22" i="6"/>
  <c r="Z22" i="6"/>
  <c r="AA22" i="6"/>
  <c r="AB22" i="6"/>
  <c r="AC22" i="6"/>
  <c r="AD22" i="6"/>
  <c r="AE22" i="6"/>
  <c r="AF22" i="6"/>
  <c r="AG22" i="6"/>
  <c r="AH22" i="6"/>
  <c r="AI22" i="6"/>
  <c r="B23" i="6"/>
  <c r="R23" i="6"/>
  <c r="T23" i="6"/>
  <c r="U23" i="6"/>
  <c r="V23" i="6"/>
  <c r="W23" i="6"/>
  <c r="X23" i="6"/>
  <c r="Y23" i="6"/>
  <c r="Z23" i="6"/>
  <c r="AA23" i="6"/>
  <c r="AB23" i="6"/>
  <c r="AC23" i="6"/>
  <c r="AD23" i="6"/>
  <c r="AE23" i="6"/>
  <c r="AF23" i="6"/>
  <c r="AG23" i="6"/>
  <c r="AH23" i="6"/>
  <c r="AI23" i="6"/>
  <c r="B24" i="6"/>
  <c r="R24" i="6"/>
  <c r="T24" i="6"/>
  <c r="U24" i="6"/>
  <c r="V24" i="6"/>
  <c r="W24" i="6"/>
  <c r="X24" i="6"/>
  <c r="Y24" i="6"/>
  <c r="Z24" i="6"/>
  <c r="AA24" i="6"/>
  <c r="AB24" i="6"/>
  <c r="AC24" i="6"/>
  <c r="AD24" i="6"/>
  <c r="AE24" i="6"/>
  <c r="AF24" i="6"/>
  <c r="AG24" i="6"/>
  <c r="AH24" i="6"/>
  <c r="AI24" i="6"/>
  <c r="B25" i="6"/>
  <c r="R25" i="6"/>
  <c r="T25" i="6"/>
  <c r="U25" i="6"/>
  <c r="V25" i="6"/>
  <c r="W25" i="6"/>
  <c r="X25" i="6"/>
  <c r="Y25" i="6"/>
  <c r="Z25" i="6"/>
  <c r="AA25" i="6"/>
  <c r="AB25" i="6"/>
  <c r="AC25" i="6"/>
  <c r="AD25" i="6"/>
  <c r="AE25" i="6"/>
  <c r="AF25" i="6"/>
  <c r="AG25" i="6"/>
  <c r="AH25" i="6"/>
  <c r="AI25" i="6"/>
  <c r="B26" i="6"/>
  <c r="R26" i="6"/>
  <c r="T26" i="6"/>
  <c r="U26" i="6"/>
  <c r="V26" i="6"/>
  <c r="W26" i="6"/>
  <c r="X26" i="6"/>
  <c r="Y26" i="6"/>
  <c r="Z26" i="6"/>
  <c r="AA26" i="6"/>
  <c r="AB26" i="6"/>
  <c r="AC26" i="6"/>
  <c r="AD26" i="6"/>
  <c r="AE26" i="6"/>
  <c r="AF26" i="6"/>
  <c r="AG26" i="6"/>
  <c r="AH26" i="6"/>
  <c r="AI26" i="6"/>
  <c r="B27" i="6"/>
  <c r="R27" i="6"/>
  <c r="T27" i="6"/>
  <c r="U27" i="6"/>
  <c r="V27" i="6"/>
  <c r="W27" i="6"/>
  <c r="X27" i="6"/>
  <c r="Y27" i="6"/>
  <c r="Z27" i="6"/>
  <c r="AA27" i="6"/>
  <c r="AB27" i="6"/>
  <c r="AC27" i="6"/>
  <c r="AD27" i="6"/>
  <c r="AE27" i="6"/>
  <c r="AF27" i="6"/>
  <c r="AG27" i="6"/>
  <c r="AH27" i="6"/>
  <c r="AI27" i="6"/>
  <c r="B28" i="6"/>
  <c r="R28" i="6"/>
  <c r="T28" i="6"/>
  <c r="U28" i="6"/>
  <c r="V28" i="6"/>
  <c r="W28" i="6"/>
  <c r="AJ28" i="6" s="1"/>
  <c r="X28" i="6"/>
  <c r="Y28" i="6"/>
  <c r="Z28" i="6"/>
  <c r="AA28" i="6"/>
  <c r="AB28" i="6"/>
  <c r="AC28" i="6"/>
  <c r="AD28" i="6"/>
  <c r="AE28" i="6"/>
  <c r="AF28" i="6"/>
  <c r="AG28" i="6"/>
  <c r="AH28" i="6"/>
  <c r="AI28" i="6"/>
  <c r="B29" i="6"/>
  <c r="R29" i="6"/>
  <c r="T29" i="6"/>
  <c r="U29" i="6"/>
  <c r="V29" i="6"/>
  <c r="W29" i="6"/>
  <c r="X29" i="6"/>
  <c r="Y29" i="6"/>
  <c r="Z29" i="6"/>
  <c r="AA29" i="6"/>
  <c r="AB29" i="6"/>
  <c r="AC29" i="6"/>
  <c r="AD29" i="6"/>
  <c r="AE29" i="6"/>
  <c r="AF29" i="6"/>
  <c r="AG29" i="6"/>
  <c r="AH29" i="6"/>
  <c r="AI29" i="6"/>
  <c r="B30" i="6"/>
  <c r="R30" i="6"/>
  <c r="T30" i="6"/>
  <c r="U30" i="6"/>
  <c r="V30" i="6"/>
  <c r="W30" i="6"/>
  <c r="X30" i="6"/>
  <c r="Y30" i="6"/>
  <c r="Z30" i="6"/>
  <c r="AA30" i="6"/>
  <c r="AJ30" i="6" s="1"/>
  <c r="AB30" i="6"/>
  <c r="AC30" i="6"/>
  <c r="AD30" i="6"/>
  <c r="AE30" i="6"/>
  <c r="AF30" i="6"/>
  <c r="AG30" i="6"/>
  <c r="AH30" i="6"/>
  <c r="AI30" i="6"/>
  <c r="B31" i="6"/>
  <c r="R31" i="6"/>
  <c r="T31" i="6"/>
  <c r="U31" i="6"/>
  <c r="V31" i="6"/>
  <c r="W31" i="6"/>
  <c r="X31" i="6"/>
  <c r="Y31" i="6"/>
  <c r="Z31" i="6"/>
  <c r="AA31" i="6"/>
  <c r="AB31" i="6"/>
  <c r="AC31" i="6"/>
  <c r="AD31" i="6"/>
  <c r="AE31" i="6"/>
  <c r="AF31" i="6"/>
  <c r="AG31" i="6"/>
  <c r="AH31" i="6"/>
  <c r="AI31" i="6"/>
  <c r="B32" i="6"/>
  <c r="R32" i="6"/>
  <c r="T32" i="6"/>
  <c r="U32" i="6"/>
  <c r="V32" i="6"/>
  <c r="W32" i="6"/>
  <c r="X32" i="6"/>
  <c r="Y32" i="6"/>
  <c r="Z32" i="6"/>
  <c r="AA32" i="6"/>
  <c r="AB32" i="6"/>
  <c r="AC32" i="6"/>
  <c r="AD32" i="6"/>
  <c r="AE32" i="6"/>
  <c r="AF32" i="6"/>
  <c r="AG32" i="6"/>
  <c r="AH32" i="6"/>
  <c r="AI32" i="6"/>
  <c r="B33" i="6"/>
  <c r="R33" i="6"/>
  <c r="T33" i="6"/>
  <c r="U33" i="6"/>
  <c r="AJ33" i="6" s="1"/>
  <c r="V33" i="6"/>
  <c r="W33" i="6"/>
  <c r="X33" i="6"/>
  <c r="Y33" i="6"/>
  <c r="Z33" i="6"/>
  <c r="AA33" i="6"/>
  <c r="AB33" i="6"/>
  <c r="AC33" i="6"/>
  <c r="AD33" i="6"/>
  <c r="AE33" i="6"/>
  <c r="AF33" i="6"/>
  <c r="AG33" i="6"/>
  <c r="AH33" i="6"/>
  <c r="AI33" i="6"/>
  <c r="B34" i="6"/>
  <c r="R34" i="6"/>
  <c r="T34" i="6"/>
  <c r="U34" i="6"/>
  <c r="V34" i="6"/>
  <c r="W34" i="6"/>
  <c r="X34" i="6"/>
  <c r="Y34" i="6"/>
  <c r="Z34" i="6"/>
  <c r="AA34" i="6"/>
  <c r="AB34" i="6"/>
  <c r="AC34" i="6"/>
  <c r="AD34" i="6"/>
  <c r="AE34" i="6"/>
  <c r="AF34" i="6"/>
  <c r="AG34" i="6"/>
  <c r="AH34" i="6"/>
  <c r="AI34" i="6"/>
  <c r="B35" i="6"/>
  <c r="R35" i="6"/>
  <c r="T35" i="6"/>
  <c r="U35" i="6"/>
  <c r="V35" i="6"/>
  <c r="W35" i="6"/>
  <c r="X35" i="6"/>
  <c r="Y35" i="6"/>
  <c r="Z35" i="6"/>
  <c r="AA35" i="6"/>
  <c r="AB35" i="6"/>
  <c r="AC35" i="6"/>
  <c r="AD35" i="6"/>
  <c r="AE35" i="6"/>
  <c r="AF35" i="6"/>
  <c r="AG35" i="6"/>
  <c r="AH35" i="6"/>
  <c r="AI35" i="6"/>
  <c r="B36" i="6"/>
  <c r="R36" i="6"/>
  <c r="T36" i="6"/>
  <c r="U36" i="6"/>
  <c r="V36" i="6"/>
  <c r="W36" i="6"/>
  <c r="AJ36" i="6" s="1"/>
  <c r="X36" i="6"/>
  <c r="Y36" i="6"/>
  <c r="Z36" i="6"/>
  <c r="AA36" i="6"/>
  <c r="AB36" i="6"/>
  <c r="AC36" i="6"/>
  <c r="AD36" i="6"/>
  <c r="AE36" i="6"/>
  <c r="AF36" i="6"/>
  <c r="AG36" i="6"/>
  <c r="AH36" i="6"/>
  <c r="AI36" i="6"/>
  <c r="B37" i="6"/>
  <c r="R37" i="6"/>
  <c r="T37" i="6"/>
  <c r="U37" i="6"/>
  <c r="V37" i="6"/>
  <c r="W37" i="6"/>
  <c r="X37" i="6"/>
  <c r="Y37" i="6"/>
  <c r="Z37" i="6"/>
  <c r="AA37" i="6"/>
  <c r="AB37" i="6"/>
  <c r="AC37" i="6"/>
  <c r="AD37" i="6"/>
  <c r="AE37" i="6"/>
  <c r="AF37" i="6"/>
  <c r="AG37" i="6"/>
  <c r="AH37" i="6"/>
  <c r="AI37" i="6"/>
  <c r="B38" i="6"/>
  <c r="R38" i="6"/>
  <c r="T38" i="6"/>
  <c r="U38" i="6"/>
  <c r="V38" i="6"/>
  <c r="W38" i="6"/>
  <c r="X38" i="6"/>
  <c r="Y38" i="6"/>
  <c r="Z38" i="6"/>
  <c r="AA38" i="6"/>
  <c r="AJ38" i="6" s="1"/>
  <c r="AB38" i="6"/>
  <c r="AC38" i="6"/>
  <c r="AD38" i="6"/>
  <c r="AE38" i="6"/>
  <c r="AF38" i="6"/>
  <c r="AG38" i="6"/>
  <c r="AH38" i="6"/>
  <c r="AI38" i="6"/>
  <c r="B39" i="6"/>
  <c r="R39" i="6"/>
  <c r="T39" i="6"/>
  <c r="U39" i="6"/>
  <c r="V39" i="6"/>
  <c r="W39" i="6"/>
  <c r="X39" i="6"/>
  <c r="Y39" i="6"/>
  <c r="Z39" i="6"/>
  <c r="AA39" i="6"/>
  <c r="AB39" i="6"/>
  <c r="AC39" i="6"/>
  <c r="AD39" i="6"/>
  <c r="AE39" i="6"/>
  <c r="AF39" i="6"/>
  <c r="AG39" i="6"/>
  <c r="AH39" i="6"/>
  <c r="AI39" i="6"/>
  <c r="B40" i="6"/>
  <c r="R40" i="6"/>
  <c r="T40" i="6"/>
  <c r="U40" i="6"/>
  <c r="V40" i="6"/>
  <c r="W40" i="6"/>
  <c r="X40" i="6"/>
  <c r="Y40" i="6"/>
  <c r="Z40" i="6"/>
  <c r="AA40" i="6"/>
  <c r="AB40" i="6"/>
  <c r="AC40" i="6"/>
  <c r="AD40" i="6"/>
  <c r="AE40" i="6"/>
  <c r="AF40" i="6"/>
  <c r="AG40" i="6"/>
  <c r="AH40" i="6"/>
  <c r="AI40" i="6"/>
  <c r="B41" i="6"/>
  <c r="R41" i="6"/>
  <c r="T41" i="6"/>
  <c r="U41" i="6"/>
  <c r="V41" i="6"/>
  <c r="W41" i="6"/>
  <c r="X41" i="6"/>
  <c r="Y41" i="6"/>
  <c r="Z41" i="6"/>
  <c r="AA41" i="6"/>
  <c r="AB41" i="6"/>
  <c r="AC41" i="6"/>
  <c r="AD41" i="6"/>
  <c r="AE41" i="6"/>
  <c r="AF41" i="6"/>
  <c r="AG41" i="6"/>
  <c r="AH41" i="6"/>
  <c r="AI41" i="6"/>
  <c r="B42" i="6"/>
  <c r="R42" i="6"/>
  <c r="T42" i="6"/>
  <c r="U42" i="6"/>
  <c r="V42" i="6"/>
  <c r="W42" i="6"/>
  <c r="X42" i="6"/>
  <c r="Y42" i="6"/>
  <c r="Z42" i="6"/>
  <c r="AA42" i="6"/>
  <c r="AB42" i="6"/>
  <c r="AC42" i="6"/>
  <c r="AD42" i="6"/>
  <c r="AE42" i="6"/>
  <c r="AF42" i="6"/>
  <c r="AG42" i="6"/>
  <c r="AH42" i="6"/>
  <c r="AI42" i="6"/>
  <c r="B43" i="6"/>
  <c r="R43" i="6"/>
  <c r="T43" i="6"/>
  <c r="U43" i="6"/>
  <c r="V43" i="6"/>
  <c r="W43" i="6"/>
  <c r="X43" i="6"/>
  <c r="Y43" i="6"/>
  <c r="Z43" i="6"/>
  <c r="AA43" i="6"/>
  <c r="AB43" i="6"/>
  <c r="AC43" i="6"/>
  <c r="AD43" i="6"/>
  <c r="AE43" i="6"/>
  <c r="AF43" i="6"/>
  <c r="AG43" i="6"/>
  <c r="AH43" i="6"/>
  <c r="AI43" i="6"/>
  <c r="B44" i="6"/>
  <c r="R44" i="6"/>
  <c r="T44" i="6"/>
  <c r="U44" i="6"/>
  <c r="V44" i="6"/>
  <c r="W44" i="6"/>
  <c r="X44" i="6"/>
  <c r="Y44" i="6"/>
  <c r="Z44" i="6"/>
  <c r="AA44" i="6"/>
  <c r="AB44" i="6"/>
  <c r="AC44" i="6"/>
  <c r="AD44" i="6"/>
  <c r="AE44" i="6"/>
  <c r="AF44" i="6"/>
  <c r="AG44" i="6"/>
  <c r="AH44" i="6"/>
  <c r="AI44" i="6"/>
  <c r="B45" i="6"/>
  <c r="R45" i="6"/>
  <c r="T45" i="6"/>
  <c r="U45" i="6"/>
  <c r="AJ45" i="6" s="1"/>
  <c r="V45" i="6"/>
  <c r="W45" i="6"/>
  <c r="X45" i="6"/>
  <c r="Y45" i="6"/>
  <c r="Z45" i="6"/>
  <c r="AA45" i="6"/>
  <c r="AB45" i="6"/>
  <c r="AC45" i="6"/>
  <c r="AD45" i="6"/>
  <c r="AE45" i="6"/>
  <c r="AF45" i="6"/>
  <c r="AG45" i="6"/>
  <c r="AH45" i="6"/>
  <c r="AI45" i="6"/>
  <c r="B46" i="6"/>
  <c r="R46" i="6"/>
  <c r="T46" i="6"/>
  <c r="U46" i="6"/>
  <c r="V46" i="6"/>
  <c r="W46" i="6"/>
  <c r="X46" i="6"/>
  <c r="Y46" i="6"/>
  <c r="Z46" i="6"/>
  <c r="AA46" i="6"/>
  <c r="AB46" i="6"/>
  <c r="AC46" i="6"/>
  <c r="AD46" i="6"/>
  <c r="AE46" i="6"/>
  <c r="AF46" i="6"/>
  <c r="AG46" i="6"/>
  <c r="AH46" i="6"/>
  <c r="AI46" i="6"/>
  <c r="B47" i="6"/>
  <c r="R47" i="6"/>
  <c r="T47" i="6"/>
  <c r="U47" i="6"/>
  <c r="V47" i="6"/>
  <c r="W47" i="6"/>
  <c r="X47" i="6"/>
  <c r="Y47" i="6"/>
  <c r="Z47" i="6"/>
  <c r="AA47" i="6"/>
  <c r="AB47" i="6"/>
  <c r="AC47" i="6"/>
  <c r="AD47" i="6"/>
  <c r="AE47" i="6"/>
  <c r="AF47" i="6"/>
  <c r="AG47" i="6"/>
  <c r="AH47" i="6"/>
  <c r="AI47" i="6"/>
  <c r="B48" i="6"/>
  <c r="R48" i="6"/>
  <c r="T48" i="6"/>
  <c r="U48" i="6"/>
  <c r="V48" i="6"/>
  <c r="W48" i="6"/>
  <c r="X48" i="6"/>
  <c r="Y48" i="6"/>
  <c r="Z48" i="6"/>
  <c r="AA48" i="6"/>
  <c r="AB48" i="6"/>
  <c r="AC48" i="6"/>
  <c r="AD48" i="6"/>
  <c r="AE48" i="6"/>
  <c r="AF48" i="6"/>
  <c r="AG48" i="6"/>
  <c r="AH48" i="6"/>
  <c r="AI48" i="6"/>
  <c r="B49" i="6"/>
  <c r="R49" i="6"/>
  <c r="T49" i="6"/>
  <c r="U49" i="6"/>
  <c r="V49" i="6"/>
  <c r="W49" i="6"/>
  <c r="X49" i="6"/>
  <c r="Y49" i="6"/>
  <c r="Z49" i="6"/>
  <c r="AA49" i="6"/>
  <c r="AB49" i="6"/>
  <c r="AC49" i="6"/>
  <c r="AD49" i="6"/>
  <c r="AE49" i="6"/>
  <c r="AF49" i="6"/>
  <c r="AG49" i="6"/>
  <c r="AH49" i="6"/>
  <c r="AI49" i="6"/>
  <c r="B50" i="6"/>
  <c r="R50" i="6"/>
  <c r="T50" i="6"/>
  <c r="U50" i="6"/>
  <c r="V50" i="6"/>
  <c r="W50" i="6"/>
  <c r="X50" i="6"/>
  <c r="Y50" i="6"/>
  <c r="Z50" i="6"/>
  <c r="AA50" i="6"/>
  <c r="AB50" i="6"/>
  <c r="AC50" i="6"/>
  <c r="AD50" i="6"/>
  <c r="AE50" i="6"/>
  <c r="AF50" i="6"/>
  <c r="AG50" i="6"/>
  <c r="AH50" i="6"/>
  <c r="AI50" i="6"/>
  <c r="B51" i="6"/>
  <c r="R51" i="6"/>
  <c r="T51" i="6"/>
  <c r="U51" i="6"/>
  <c r="V51" i="6"/>
  <c r="W51" i="6"/>
  <c r="X51" i="6"/>
  <c r="Y51" i="6"/>
  <c r="Z51" i="6"/>
  <c r="AA51" i="6"/>
  <c r="AB51" i="6"/>
  <c r="AC51" i="6"/>
  <c r="AD51" i="6"/>
  <c r="AE51" i="6"/>
  <c r="AF51" i="6"/>
  <c r="AG51" i="6"/>
  <c r="AH51" i="6"/>
  <c r="AI51" i="6"/>
  <c r="B52" i="6"/>
  <c r="R52" i="6"/>
  <c r="T52" i="6"/>
  <c r="U52" i="6"/>
  <c r="V52" i="6"/>
  <c r="W52" i="6"/>
  <c r="X52" i="6"/>
  <c r="Y52" i="6"/>
  <c r="Z52" i="6"/>
  <c r="AA52" i="6"/>
  <c r="AB52" i="6"/>
  <c r="AC52" i="6"/>
  <c r="AD52" i="6"/>
  <c r="AE52" i="6"/>
  <c r="AF52" i="6"/>
  <c r="AG52" i="6"/>
  <c r="AH52" i="6"/>
  <c r="AI52" i="6"/>
  <c r="B53" i="6"/>
  <c r="R53" i="6"/>
  <c r="T53" i="6"/>
  <c r="U53" i="6"/>
  <c r="V53" i="6"/>
  <c r="W53" i="6"/>
  <c r="X53" i="6"/>
  <c r="Y53" i="6"/>
  <c r="Z53" i="6"/>
  <c r="AA53" i="6"/>
  <c r="AB53" i="6"/>
  <c r="AJ53" i="6" s="1"/>
  <c r="AC53" i="6"/>
  <c r="AD53" i="6"/>
  <c r="AE53" i="6"/>
  <c r="AF53" i="6"/>
  <c r="AG53" i="6"/>
  <c r="AH53" i="6"/>
  <c r="AI53" i="6"/>
  <c r="B54" i="6"/>
  <c r="R54" i="6"/>
  <c r="T54" i="6"/>
  <c r="U54" i="6"/>
  <c r="V54" i="6"/>
  <c r="W54" i="6"/>
  <c r="X54" i="6"/>
  <c r="Y54" i="6"/>
  <c r="AJ54" i="6" s="1"/>
  <c r="Z54" i="6"/>
  <c r="AA54" i="6"/>
  <c r="AB54" i="6"/>
  <c r="AC54" i="6"/>
  <c r="AD54" i="6"/>
  <c r="AE54" i="6"/>
  <c r="AF54" i="6"/>
  <c r="AG54" i="6"/>
  <c r="AH54" i="6"/>
  <c r="AI54" i="6"/>
  <c r="B55" i="6"/>
  <c r="R55" i="6"/>
  <c r="T55" i="6"/>
  <c r="U55" i="6"/>
  <c r="V55" i="6"/>
  <c r="W55" i="6"/>
  <c r="X55" i="6"/>
  <c r="Y55" i="6"/>
  <c r="Z55" i="6"/>
  <c r="AA55" i="6"/>
  <c r="AB55" i="6"/>
  <c r="AC55" i="6"/>
  <c r="AD55" i="6"/>
  <c r="AE55" i="6"/>
  <c r="AF55" i="6"/>
  <c r="AG55" i="6"/>
  <c r="AH55" i="6"/>
  <c r="AI55" i="6"/>
  <c r="B56" i="6"/>
  <c r="R56" i="6"/>
  <c r="T56" i="6"/>
  <c r="U56" i="6"/>
  <c r="V56" i="6"/>
  <c r="W56" i="6"/>
  <c r="X56" i="6"/>
  <c r="Y56" i="6"/>
  <c r="Z56" i="6"/>
  <c r="AA56" i="6"/>
  <c r="AB56" i="6"/>
  <c r="AC56" i="6"/>
  <c r="AD56" i="6"/>
  <c r="AE56" i="6"/>
  <c r="AF56" i="6"/>
  <c r="AG56" i="6"/>
  <c r="AH56" i="6"/>
  <c r="AI56" i="6"/>
  <c r="B57" i="6"/>
  <c r="R57" i="6"/>
  <c r="T57" i="6"/>
  <c r="U57" i="6"/>
  <c r="V57" i="6"/>
  <c r="W57" i="6"/>
  <c r="X57" i="6"/>
  <c r="Y57" i="6"/>
  <c r="Z57" i="6"/>
  <c r="AA57" i="6"/>
  <c r="AB57" i="6"/>
  <c r="AC57" i="6"/>
  <c r="AD57" i="6"/>
  <c r="AE57" i="6"/>
  <c r="AF57" i="6"/>
  <c r="AG57" i="6"/>
  <c r="AH57" i="6"/>
  <c r="AI57" i="6"/>
  <c r="B58" i="6"/>
  <c r="R58" i="6"/>
  <c r="T58" i="6"/>
  <c r="U58" i="6"/>
  <c r="V58" i="6"/>
  <c r="W58" i="6"/>
  <c r="X58" i="6"/>
  <c r="Y58" i="6"/>
  <c r="Z58" i="6"/>
  <c r="AA58" i="6"/>
  <c r="AB58" i="6"/>
  <c r="AC58" i="6"/>
  <c r="AD58" i="6"/>
  <c r="AE58" i="6"/>
  <c r="AF58" i="6"/>
  <c r="AG58" i="6"/>
  <c r="AH58" i="6"/>
  <c r="AI58" i="6"/>
  <c r="B59" i="6"/>
  <c r="R59" i="6"/>
  <c r="T59" i="6"/>
  <c r="U59" i="6"/>
  <c r="V59" i="6"/>
  <c r="W59" i="6"/>
  <c r="X59" i="6"/>
  <c r="Y59" i="6"/>
  <c r="Z59" i="6"/>
  <c r="AA59" i="6"/>
  <c r="AB59" i="6"/>
  <c r="AC59" i="6"/>
  <c r="AD59" i="6"/>
  <c r="AE59" i="6"/>
  <c r="AF59" i="6"/>
  <c r="AG59" i="6"/>
  <c r="AH59" i="6"/>
  <c r="AI59" i="6"/>
  <c r="B60" i="6"/>
  <c r="R60" i="6"/>
  <c r="T60" i="6"/>
  <c r="U60" i="6"/>
  <c r="V60" i="6"/>
  <c r="W60" i="6"/>
  <c r="X60" i="6"/>
  <c r="Y60" i="6"/>
  <c r="Z60" i="6"/>
  <c r="AA60" i="6"/>
  <c r="AB60" i="6"/>
  <c r="AC60" i="6"/>
  <c r="AD60" i="6"/>
  <c r="AE60" i="6"/>
  <c r="AF60" i="6"/>
  <c r="AG60" i="6"/>
  <c r="AH60" i="6"/>
  <c r="AI60" i="6"/>
  <c r="B61" i="6"/>
  <c r="R61" i="6"/>
  <c r="T61" i="6"/>
  <c r="U61" i="6"/>
  <c r="V61" i="6"/>
  <c r="W61" i="6"/>
  <c r="X61" i="6"/>
  <c r="Y61" i="6"/>
  <c r="Z61" i="6"/>
  <c r="AA61" i="6"/>
  <c r="AB61" i="6"/>
  <c r="AC61" i="6"/>
  <c r="AD61" i="6"/>
  <c r="AE61" i="6"/>
  <c r="AF61" i="6"/>
  <c r="AG61" i="6"/>
  <c r="AH61" i="6"/>
  <c r="AI61" i="6"/>
  <c r="B62" i="6"/>
  <c r="R62" i="6"/>
  <c r="T62" i="6"/>
  <c r="U62" i="6"/>
  <c r="V62" i="6"/>
  <c r="W62" i="6"/>
  <c r="X62" i="6"/>
  <c r="Y62" i="6"/>
  <c r="Z62" i="6"/>
  <c r="AA62" i="6"/>
  <c r="AB62" i="6"/>
  <c r="AC62" i="6"/>
  <c r="AD62" i="6"/>
  <c r="AE62" i="6"/>
  <c r="AF62" i="6"/>
  <c r="AG62" i="6"/>
  <c r="AH62" i="6"/>
  <c r="AI62" i="6"/>
  <c r="B63" i="6"/>
  <c r="R63" i="6"/>
  <c r="T63" i="6"/>
  <c r="U63" i="6"/>
  <c r="V63" i="6"/>
  <c r="W63" i="6"/>
  <c r="X63" i="6"/>
  <c r="Y63" i="6"/>
  <c r="Z63" i="6"/>
  <c r="AA63" i="6"/>
  <c r="AB63" i="6"/>
  <c r="AC63" i="6"/>
  <c r="AD63" i="6"/>
  <c r="AE63" i="6"/>
  <c r="AF63" i="6"/>
  <c r="AG63" i="6"/>
  <c r="AH63" i="6"/>
  <c r="AI63" i="6"/>
  <c r="B64" i="6"/>
  <c r="R64" i="6"/>
  <c r="T64" i="6"/>
  <c r="U64" i="6"/>
  <c r="V64" i="6"/>
  <c r="W64" i="6"/>
  <c r="X64" i="6"/>
  <c r="Y64" i="6"/>
  <c r="Z64" i="6"/>
  <c r="AA64" i="6"/>
  <c r="AB64" i="6"/>
  <c r="AC64" i="6"/>
  <c r="AD64" i="6"/>
  <c r="AE64" i="6"/>
  <c r="AF64" i="6"/>
  <c r="AG64" i="6"/>
  <c r="AH64" i="6"/>
  <c r="AI64" i="6"/>
  <c r="B65" i="6"/>
  <c r="R65" i="6"/>
  <c r="T65" i="6"/>
  <c r="U65" i="6"/>
  <c r="V65" i="6"/>
  <c r="W65" i="6"/>
  <c r="X65" i="6"/>
  <c r="Y65" i="6"/>
  <c r="Z65" i="6"/>
  <c r="AA65" i="6"/>
  <c r="AB65" i="6"/>
  <c r="AC65" i="6"/>
  <c r="AD65" i="6"/>
  <c r="AE65" i="6"/>
  <c r="AF65" i="6"/>
  <c r="AG65" i="6"/>
  <c r="AH65" i="6"/>
  <c r="AI65" i="6"/>
  <c r="B66" i="6"/>
  <c r="R66" i="6"/>
  <c r="T66" i="6"/>
  <c r="U66" i="6"/>
  <c r="V66" i="6"/>
  <c r="W66" i="6"/>
  <c r="X66" i="6"/>
  <c r="Y66" i="6"/>
  <c r="Z66" i="6"/>
  <c r="AA66" i="6"/>
  <c r="AB66" i="6"/>
  <c r="AC66" i="6"/>
  <c r="AD66" i="6"/>
  <c r="AE66" i="6"/>
  <c r="AF66" i="6"/>
  <c r="AG66" i="6"/>
  <c r="AH66" i="6"/>
  <c r="AI66" i="6"/>
  <c r="B67" i="6"/>
  <c r="R67" i="6"/>
  <c r="T67" i="6"/>
  <c r="U67" i="6"/>
  <c r="V67" i="6"/>
  <c r="W67" i="6"/>
  <c r="X67" i="6"/>
  <c r="Y67" i="6"/>
  <c r="Z67" i="6"/>
  <c r="AA67" i="6"/>
  <c r="AB67" i="6"/>
  <c r="AC67" i="6"/>
  <c r="AD67" i="6"/>
  <c r="AE67" i="6"/>
  <c r="AF67" i="6"/>
  <c r="AG67" i="6"/>
  <c r="AH67" i="6"/>
  <c r="AI67" i="6"/>
  <c r="B68" i="6"/>
  <c r="R68" i="6"/>
  <c r="T68" i="6"/>
  <c r="U68" i="6"/>
  <c r="V68" i="6"/>
  <c r="W68" i="6"/>
  <c r="X68" i="6"/>
  <c r="Y68" i="6"/>
  <c r="Z68" i="6"/>
  <c r="AA68" i="6"/>
  <c r="AB68" i="6"/>
  <c r="AC68" i="6"/>
  <c r="AD68" i="6"/>
  <c r="AE68" i="6"/>
  <c r="AF68" i="6"/>
  <c r="AG68" i="6"/>
  <c r="AH68" i="6"/>
  <c r="AI68" i="6"/>
  <c r="B69" i="6"/>
  <c r="R69" i="6"/>
  <c r="T69" i="6"/>
  <c r="U69" i="6"/>
  <c r="V69" i="6"/>
  <c r="W69" i="6"/>
  <c r="X69" i="6"/>
  <c r="Y69" i="6"/>
  <c r="Z69" i="6"/>
  <c r="AA69" i="6"/>
  <c r="AB69" i="6"/>
  <c r="AC69" i="6"/>
  <c r="AD69" i="6"/>
  <c r="AE69" i="6"/>
  <c r="AF69" i="6"/>
  <c r="AG69" i="6"/>
  <c r="AH69" i="6"/>
  <c r="AI69" i="6"/>
  <c r="B70" i="6"/>
  <c r="R70" i="6"/>
  <c r="T70" i="6"/>
  <c r="U70" i="6"/>
  <c r="V70" i="6"/>
  <c r="W70" i="6"/>
  <c r="X70" i="6"/>
  <c r="Y70" i="6"/>
  <c r="Z70" i="6"/>
  <c r="AA70" i="6"/>
  <c r="AB70" i="6"/>
  <c r="AC70" i="6"/>
  <c r="AD70" i="6"/>
  <c r="AE70" i="6"/>
  <c r="AF70" i="6"/>
  <c r="AG70" i="6"/>
  <c r="AH70" i="6"/>
  <c r="AI70" i="6"/>
  <c r="B71" i="6"/>
  <c r="R71" i="6"/>
  <c r="T71" i="6"/>
  <c r="U71" i="6"/>
  <c r="V71" i="6"/>
  <c r="W71" i="6"/>
  <c r="X71" i="6"/>
  <c r="Y71" i="6"/>
  <c r="Z71" i="6"/>
  <c r="AA71" i="6"/>
  <c r="AB71" i="6"/>
  <c r="AC71" i="6"/>
  <c r="AD71" i="6"/>
  <c r="AE71" i="6"/>
  <c r="AF71" i="6"/>
  <c r="AG71" i="6"/>
  <c r="AH71" i="6"/>
  <c r="AI71" i="6"/>
  <c r="B72" i="6"/>
  <c r="R72" i="6"/>
  <c r="T72" i="6"/>
  <c r="U72" i="6"/>
  <c r="V72" i="6"/>
  <c r="W72" i="6"/>
  <c r="X72" i="6"/>
  <c r="Y72" i="6"/>
  <c r="Z72" i="6"/>
  <c r="AA72" i="6"/>
  <c r="AB72" i="6"/>
  <c r="AC72" i="6"/>
  <c r="AD72" i="6"/>
  <c r="AE72" i="6"/>
  <c r="AF72" i="6"/>
  <c r="AG72" i="6"/>
  <c r="AH72" i="6"/>
  <c r="AI72" i="6"/>
  <c r="B73" i="6"/>
  <c r="R73" i="6"/>
  <c r="T73" i="6"/>
  <c r="U73" i="6"/>
  <c r="V73" i="6"/>
  <c r="W73" i="6"/>
  <c r="X73" i="6"/>
  <c r="Y73" i="6"/>
  <c r="Z73" i="6"/>
  <c r="AA73" i="6"/>
  <c r="AB73" i="6"/>
  <c r="AC73" i="6"/>
  <c r="AD73" i="6"/>
  <c r="AE73" i="6"/>
  <c r="AF73" i="6"/>
  <c r="AG73" i="6"/>
  <c r="AH73" i="6"/>
  <c r="AI73" i="6"/>
  <c r="B74" i="6"/>
  <c r="R74" i="6"/>
  <c r="T74" i="6"/>
  <c r="U74" i="6"/>
  <c r="V74" i="6"/>
  <c r="W74" i="6"/>
  <c r="X74" i="6"/>
  <c r="Y74" i="6"/>
  <c r="Z74" i="6"/>
  <c r="AA74" i="6"/>
  <c r="AB74" i="6"/>
  <c r="AC74" i="6"/>
  <c r="AD74" i="6"/>
  <c r="AE74" i="6"/>
  <c r="AF74" i="6"/>
  <c r="AG74" i="6"/>
  <c r="AH74" i="6"/>
  <c r="AI74" i="6"/>
  <c r="B75" i="6"/>
  <c r="R75" i="6"/>
  <c r="T75" i="6"/>
  <c r="U75" i="6"/>
  <c r="V75" i="6"/>
  <c r="W75" i="6"/>
  <c r="X75" i="6"/>
  <c r="Y75" i="6"/>
  <c r="Z75" i="6"/>
  <c r="AA75" i="6"/>
  <c r="AB75" i="6"/>
  <c r="AC75" i="6"/>
  <c r="AD75" i="6"/>
  <c r="AE75" i="6"/>
  <c r="AF75" i="6"/>
  <c r="AG75" i="6"/>
  <c r="AH75" i="6"/>
  <c r="AI75" i="6"/>
  <c r="B76" i="6"/>
  <c r="R76" i="6"/>
  <c r="T76" i="6"/>
  <c r="U76" i="6"/>
  <c r="AJ76" i="6" s="1"/>
  <c r="V76" i="6"/>
  <c r="W76" i="6"/>
  <c r="X76" i="6"/>
  <c r="Y76" i="6"/>
  <c r="Z76" i="6"/>
  <c r="AA76" i="6"/>
  <c r="AB76" i="6"/>
  <c r="AC76" i="6"/>
  <c r="AD76" i="6"/>
  <c r="AE76" i="6"/>
  <c r="AF76" i="6"/>
  <c r="AG76" i="6"/>
  <c r="AH76" i="6"/>
  <c r="AI76" i="6"/>
  <c r="B77" i="6"/>
  <c r="R77" i="6"/>
  <c r="T77" i="6"/>
  <c r="U77" i="6"/>
  <c r="V77" i="6"/>
  <c r="W77" i="6"/>
  <c r="X77" i="6"/>
  <c r="Y77" i="6"/>
  <c r="Z77" i="6"/>
  <c r="AA77" i="6"/>
  <c r="AB77" i="6"/>
  <c r="AC77" i="6"/>
  <c r="AD77" i="6"/>
  <c r="AE77" i="6"/>
  <c r="AF77" i="6"/>
  <c r="AG77" i="6"/>
  <c r="AH77" i="6"/>
  <c r="AI77" i="6"/>
  <c r="B78" i="6"/>
  <c r="R78" i="6"/>
  <c r="T78" i="6"/>
  <c r="U78" i="6"/>
  <c r="V78" i="6"/>
  <c r="W78" i="6"/>
  <c r="X78" i="6"/>
  <c r="Y78" i="6"/>
  <c r="Z78" i="6"/>
  <c r="AA78" i="6"/>
  <c r="AB78" i="6"/>
  <c r="AC78" i="6"/>
  <c r="AD78" i="6"/>
  <c r="AE78" i="6"/>
  <c r="AF78" i="6"/>
  <c r="AG78" i="6"/>
  <c r="AH78" i="6"/>
  <c r="AI78" i="6"/>
  <c r="B79" i="6"/>
  <c r="R79" i="6"/>
  <c r="T79" i="6"/>
  <c r="U79" i="6"/>
  <c r="V79" i="6"/>
  <c r="W79" i="6"/>
  <c r="X79" i="6"/>
  <c r="Y79" i="6"/>
  <c r="Z79" i="6"/>
  <c r="AA79" i="6"/>
  <c r="AB79" i="6"/>
  <c r="AC79" i="6"/>
  <c r="AD79" i="6"/>
  <c r="AE79" i="6"/>
  <c r="AF79" i="6"/>
  <c r="AG79" i="6"/>
  <c r="AH79" i="6"/>
  <c r="AI79" i="6"/>
  <c r="B80" i="6"/>
  <c r="R80" i="6"/>
  <c r="T80" i="6"/>
  <c r="U80" i="6"/>
  <c r="AJ80" i="6" s="1"/>
  <c r="V80" i="6"/>
  <c r="W80" i="6"/>
  <c r="X80" i="6"/>
  <c r="Y80" i="6"/>
  <c r="Z80" i="6"/>
  <c r="AA80" i="6"/>
  <c r="AB80" i="6"/>
  <c r="AC80" i="6"/>
  <c r="AD80" i="6"/>
  <c r="AE80" i="6"/>
  <c r="AF80" i="6"/>
  <c r="AG80" i="6"/>
  <c r="AH80" i="6"/>
  <c r="AI80" i="6"/>
  <c r="B81" i="6"/>
  <c r="R81" i="6"/>
  <c r="T81" i="6"/>
  <c r="U81" i="6"/>
  <c r="V81" i="6"/>
  <c r="W81" i="6"/>
  <c r="X81" i="6"/>
  <c r="Y81" i="6"/>
  <c r="Z81" i="6"/>
  <c r="AA81" i="6"/>
  <c r="AB81" i="6"/>
  <c r="AC81" i="6"/>
  <c r="AD81" i="6"/>
  <c r="AE81" i="6"/>
  <c r="AF81" i="6"/>
  <c r="AG81" i="6"/>
  <c r="AH81" i="6"/>
  <c r="AI81" i="6"/>
  <c r="B82" i="6"/>
  <c r="R82" i="6"/>
  <c r="T82" i="6"/>
  <c r="U82" i="6"/>
  <c r="V82" i="6"/>
  <c r="W82" i="6"/>
  <c r="X82" i="6"/>
  <c r="Y82" i="6"/>
  <c r="Z82" i="6"/>
  <c r="AA82" i="6"/>
  <c r="AB82" i="6"/>
  <c r="AC82" i="6"/>
  <c r="AD82" i="6"/>
  <c r="AE82" i="6"/>
  <c r="AF82" i="6"/>
  <c r="AG82" i="6"/>
  <c r="AH82" i="6"/>
  <c r="AI82" i="6"/>
  <c r="B83" i="6"/>
  <c r="R83" i="6"/>
  <c r="T83" i="6"/>
  <c r="U83" i="6"/>
  <c r="V83" i="6"/>
  <c r="W83" i="6"/>
  <c r="X83" i="6"/>
  <c r="Y83" i="6"/>
  <c r="Z83" i="6"/>
  <c r="AA83" i="6"/>
  <c r="AB83" i="6"/>
  <c r="AC83" i="6"/>
  <c r="AD83" i="6"/>
  <c r="AE83" i="6"/>
  <c r="AF83" i="6"/>
  <c r="AG83" i="6"/>
  <c r="AH83" i="6"/>
  <c r="AI83" i="6"/>
  <c r="B84" i="6"/>
  <c r="R84" i="6"/>
  <c r="T84" i="6"/>
  <c r="U84" i="6"/>
  <c r="AJ84" i="6" s="1"/>
  <c r="V84" i="6"/>
  <c r="W84" i="6"/>
  <c r="X84" i="6"/>
  <c r="Y84" i="6"/>
  <c r="Z84" i="6"/>
  <c r="AA84" i="6"/>
  <c r="AB84" i="6"/>
  <c r="AC84" i="6"/>
  <c r="AD84" i="6"/>
  <c r="AE84" i="6"/>
  <c r="AF84" i="6"/>
  <c r="AG84" i="6"/>
  <c r="AH84" i="6"/>
  <c r="AI84" i="6"/>
  <c r="B85" i="6"/>
  <c r="R85" i="6"/>
  <c r="T85" i="6"/>
  <c r="U85" i="6"/>
  <c r="V85" i="6"/>
  <c r="W85" i="6"/>
  <c r="X85" i="6"/>
  <c r="Y85" i="6"/>
  <c r="Z85" i="6"/>
  <c r="AA85" i="6"/>
  <c r="AB85" i="6"/>
  <c r="AC85" i="6"/>
  <c r="AD85" i="6"/>
  <c r="AE85" i="6"/>
  <c r="AF85" i="6"/>
  <c r="AG85" i="6"/>
  <c r="AH85" i="6"/>
  <c r="AI85" i="6"/>
  <c r="B86" i="6"/>
  <c r="R86" i="6"/>
  <c r="T86" i="6"/>
  <c r="U86" i="6"/>
  <c r="V86" i="6"/>
  <c r="W86" i="6"/>
  <c r="X86" i="6"/>
  <c r="Y86" i="6"/>
  <c r="Z86" i="6"/>
  <c r="AA86" i="6"/>
  <c r="AB86" i="6"/>
  <c r="AC86" i="6"/>
  <c r="AD86" i="6"/>
  <c r="AE86" i="6"/>
  <c r="AF86" i="6"/>
  <c r="AG86" i="6"/>
  <c r="AH86" i="6"/>
  <c r="AI86" i="6"/>
  <c r="B87" i="6"/>
  <c r="R87" i="6"/>
  <c r="T87" i="6"/>
  <c r="U87" i="6"/>
  <c r="V87" i="6"/>
  <c r="W87" i="6"/>
  <c r="X87" i="6"/>
  <c r="Y87" i="6"/>
  <c r="Z87" i="6"/>
  <c r="AA87" i="6"/>
  <c r="AB87" i="6"/>
  <c r="AC87" i="6"/>
  <c r="AD87" i="6"/>
  <c r="AE87" i="6"/>
  <c r="AF87" i="6"/>
  <c r="AG87" i="6"/>
  <c r="AH87" i="6"/>
  <c r="AI87" i="6"/>
  <c r="B88" i="6"/>
  <c r="R88" i="6"/>
  <c r="T88" i="6"/>
  <c r="U88" i="6"/>
  <c r="AJ88" i="6" s="1"/>
  <c r="V88" i="6"/>
  <c r="W88" i="6"/>
  <c r="X88" i="6"/>
  <c r="Y88" i="6"/>
  <c r="Z88" i="6"/>
  <c r="AA88" i="6"/>
  <c r="AB88" i="6"/>
  <c r="AC88" i="6"/>
  <c r="AD88" i="6"/>
  <c r="AE88" i="6"/>
  <c r="AF88" i="6"/>
  <c r="AG88" i="6"/>
  <c r="AH88" i="6"/>
  <c r="AI88" i="6"/>
  <c r="B89" i="6"/>
  <c r="R89" i="6"/>
  <c r="T89" i="6"/>
  <c r="U89" i="6"/>
  <c r="V89" i="6"/>
  <c r="W89" i="6"/>
  <c r="X89" i="6"/>
  <c r="Y89" i="6"/>
  <c r="Z89" i="6"/>
  <c r="AA89" i="6"/>
  <c r="AB89" i="6"/>
  <c r="AC89" i="6"/>
  <c r="AD89" i="6"/>
  <c r="AE89" i="6"/>
  <c r="AF89" i="6"/>
  <c r="AG89" i="6"/>
  <c r="AH89" i="6"/>
  <c r="AI89" i="6"/>
  <c r="B90" i="6"/>
  <c r="R90" i="6"/>
  <c r="T90" i="6"/>
  <c r="U90" i="6"/>
  <c r="V90" i="6"/>
  <c r="W90" i="6"/>
  <c r="X90" i="6"/>
  <c r="Y90" i="6"/>
  <c r="Z90" i="6"/>
  <c r="AA90" i="6"/>
  <c r="AB90" i="6"/>
  <c r="AC90" i="6"/>
  <c r="AD90" i="6"/>
  <c r="AE90" i="6"/>
  <c r="AF90" i="6"/>
  <c r="AG90" i="6"/>
  <c r="AH90" i="6"/>
  <c r="AI90" i="6"/>
  <c r="B91" i="6"/>
  <c r="R91" i="6"/>
  <c r="T91" i="6"/>
  <c r="U91" i="6"/>
  <c r="V91" i="6"/>
  <c r="W91" i="6"/>
  <c r="X91" i="6"/>
  <c r="Y91" i="6"/>
  <c r="Z91" i="6"/>
  <c r="AA91" i="6"/>
  <c r="AB91" i="6"/>
  <c r="AC91" i="6"/>
  <c r="AD91" i="6"/>
  <c r="AE91" i="6"/>
  <c r="AF91" i="6"/>
  <c r="AG91" i="6"/>
  <c r="AH91" i="6"/>
  <c r="AI91" i="6"/>
  <c r="B92" i="6"/>
  <c r="R92" i="6"/>
  <c r="T92" i="6"/>
  <c r="U92" i="6"/>
  <c r="AJ92" i="6" s="1"/>
  <c r="V92" i="6"/>
  <c r="W92" i="6"/>
  <c r="X92" i="6"/>
  <c r="Y92" i="6"/>
  <c r="Z92" i="6"/>
  <c r="AA92" i="6"/>
  <c r="AB92" i="6"/>
  <c r="AC92" i="6"/>
  <c r="AD92" i="6"/>
  <c r="AE92" i="6"/>
  <c r="AF92" i="6"/>
  <c r="AG92" i="6"/>
  <c r="AH92" i="6"/>
  <c r="AI92" i="6"/>
  <c r="B93" i="6"/>
  <c r="R93" i="6"/>
  <c r="T93" i="6"/>
  <c r="U93" i="6"/>
  <c r="V93" i="6"/>
  <c r="W93" i="6"/>
  <c r="X93" i="6"/>
  <c r="Y93" i="6"/>
  <c r="Z93" i="6"/>
  <c r="AA93" i="6"/>
  <c r="AB93" i="6"/>
  <c r="AC93" i="6"/>
  <c r="AD93" i="6"/>
  <c r="AE93" i="6"/>
  <c r="AF93" i="6"/>
  <c r="AG93" i="6"/>
  <c r="AH93" i="6"/>
  <c r="AI93" i="6"/>
  <c r="B94" i="6"/>
  <c r="R94" i="6"/>
  <c r="T94" i="6"/>
  <c r="U94" i="6"/>
  <c r="V94" i="6"/>
  <c r="W94" i="6"/>
  <c r="X94" i="6"/>
  <c r="Y94" i="6"/>
  <c r="Z94" i="6"/>
  <c r="AA94" i="6"/>
  <c r="AB94" i="6"/>
  <c r="AC94" i="6"/>
  <c r="AD94" i="6"/>
  <c r="AE94" i="6"/>
  <c r="AF94" i="6"/>
  <c r="AG94" i="6"/>
  <c r="AH94" i="6"/>
  <c r="AI94" i="6"/>
  <c r="B95" i="6"/>
  <c r="R95" i="6"/>
  <c r="T95" i="6"/>
  <c r="U95" i="6"/>
  <c r="V95" i="6"/>
  <c r="W95" i="6"/>
  <c r="X95" i="6"/>
  <c r="Y95" i="6"/>
  <c r="Z95" i="6"/>
  <c r="AA95" i="6"/>
  <c r="AB95" i="6"/>
  <c r="AC95" i="6"/>
  <c r="AD95" i="6"/>
  <c r="AE95" i="6"/>
  <c r="AF95" i="6"/>
  <c r="AG95" i="6"/>
  <c r="AH95" i="6"/>
  <c r="AI95" i="6"/>
  <c r="B96" i="6"/>
  <c r="R96" i="6"/>
  <c r="T96" i="6"/>
  <c r="U96" i="6"/>
  <c r="AJ96" i="6" s="1"/>
  <c r="V96" i="6"/>
  <c r="W96" i="6"/>
  <c r="X96" i="6"/>
  <c r="Y96" i="6"/>
  <c r="Z96" i="6"/>
  <c r="AA96" i="6"/>
  <c r="AB96" i="6"/>
  <c r="AC96" i="6"/>
  <c r="AD96" i="6"/>
  <c r="AE96" i="6"/>
  <c r="AF96" i="6"/>
  <c r="AG96" i="6"/>
  <c r="AH96" i="6"/>
  <c r="AI96" i="6"/>
  <c r="B97" i="6"/>
  <c r="R97" i="6"/>
  <c r="T97" i="6"/>
  <c r="U97" i="6"/>
  <c r="V97" i="6"/>
  <c r="W97" i="6"/>
  <c r="X97" i="6"/>
  <c r="Y97" i="6"/>
  <c r="Z97" i="6"/>
  <c r="AA97" i="6"/>
  <c r="AB97" i="6"/>
  <c r="AC97" i="6"/>
  <c r="AD97" i="6"/>
  <c r="AE97" i="6"/>
  <c r="AF97" i="6"/>
  <c r="AG97" i="6"/>
  <c r="AH97" i="6"/>
  <c r="AI97" i="6"/>
  <c r="B98" i="6"/>
  <c r="R98" i="6"/>
  <c r="T98" i="6"/>
  <c r="U98" i="6"/>
  <c r="V98" i="6"/>
  <c r="W98" i="6"/>
  <c r="X98" i="6"/>
  <c r="Y98" i="6"/>
  <c r="Z98" i="6"/>
  <c r="AA98" i="6"/>
  <c r="AB98" i="6"/>
  <c r="AC98" i="6"/>
  <c r="AD98" i="6"/>
  <c r="AE98" i="6"/>
  <c r="AF98" i="6"/>
  <c r="AG98" i="6"/>
  <c r="AH98" i="6"/>
  <c r="AI98" i="6"/>
  <c r="B99" i="6"/>
  <c r="R99" i="6"/>
  <c r="T99" i="6"/>
  <c r="U99" i="6"/>
  <c r="V99" i="6"/>
  <c r="W99" i="6"/>
  <c r="X99" i="6"/>
  <c r="Y99" i="6"/>
  <c r="Z99" i="6"/>
  <c r="AA99" i="6"/>
  <c r="AB99" i="6"/>
  <c r="AC99" i="6"/>
  <c r="AD99" i="6"/>
  <c r="AE99" i="6"/>
  <c r="AF99" i="6"/>
  <c r="AG99" i="6"/>
  <c r="AH99" i="6"/>
  <c r="AI99" i="6"/>
  <c r="B100" i="6"/>
  <c r="R100" i="6"/>
  <c r="T100" i="6"/>
  <c r="U100" i="6"/>
  <c r="V100" i="6"/>
  <c r="W100" i="6"/>
  <c r="X100" i="6"/>
  <c r="Y100" i="6"/>
  <c r="Z100" i="6"/>
  <c r="AA100" i="6"/>
  <c r="AB100" i="6"/>
  <c r="AC100" i="6"/>
  <c r="AD100" i="6"/>
  <c r="AE100" i="6"/>
  <c r="AF100" i="6"/>
  <c r="AG100" i="6"/>
  <c r="AH100" i="6"/>
  <c r="AI100" i="6"/>
  <c r="B101" i="6"/>
  <c r="R101" i="6"/>
  <c r="T101" i="6"/>
  <c r="U101" i="6"/>
  <c r="V101" i="6"/>
  <c r="W101" i="6"/>
  <c r="X101" i="6"/>
  <c r="Y101" i="6"/>
  <c r="Z101" i="6"/>
  <c r="AA101" i="6"/>
  <c r="AB101" i="6"/>
  <c r="AC101" i="6"/>
  <c r="AD101" i="6"/>
  <c r="AE101" i="6"/>
  <c r="AF101" i="6"/>
  <c r="AG101" i="6"/>
  <c r="AH101" i="6"/>
  <c r="AI101" i="6"/>
  <c r="B102" i="6"/>
  <c r="R102" i="6"/>
  <c r="T102" i="6"/>
  <c r="U102" i="6"/>
  <c r="V102" i="6"/>
  <c r="W102" i="6"/>
  <c r="X102" i="6"/>
  <c r="Y102" i="6"/>
  <c r="Z102" i="6"/>
  <c r="AA102" i="6"/>
  <c r="AB102" i="6"/>
  <c r="AC102" i="6"/>
  <c r="AD102" i="6"/>
  <c r="AE102" i="6"/>
  <c r="AF102" i="6"/>
  <c r="AG102" i="6"/>
  <c r="AH102" i="6"/>
  <c r="AI102" i="6"/>
  <c r="B103" i="6"/>
  <c r="R103" i="6"/>
  <c r="T103" i="6"/>
  <c r="U103" i="6"/>
  <c r="V103" i="6"/>
  <c r="W103" i="6"/>
  <c r="X103" i="6"/>
  <c r="Y103" i="6"/>
  <c r="Z103" i="6"/>
  <c r="AA103" i="6"/>
  <c r="AB103" i="6"/>
  <c r="AC103" i="6"/>
  <c r="AD103" i="6"/>
  <c r="AE103" i="6"/>
  <c r="AF103" i="6"/>
  <c r="AG103" i="6"/>
  <c r="AH103" i="6"/>
  <c r="AI103" i="6"/>
  <c r="B104" i="6"/>
  <c r="R104" i="6"/>
  <c r="T104" i="6"/>
  <c r="U104" i="6"/>
  <c r="V104" i="6"/>
  <c r="W104" i="6"/>
  <c r="X104" i="6"/>
  <c r="Y104" i="6"/>
  <c r="Z104" i="6"/>
  <c r="AA104" i="6"/>
  <c r="AB104" i="6"/>
  <c r="AC104" i="6"/>
  <c r="AD104" i="6"/>
  <c r="AE104" i="6"/>
  <c r="AF104" i="6"/>
  <c r="AG104" i="6"/>
  <c r="AH104" i="6"/>
  <c r="AI104" i="6"/>
  <c r="B105" i="6"/>
  <c r="R105" i="6"/>
  <c r="T105" i="6"/>
  <c r="U105" i="6"/>
  <c r="V105" i="6"/>
  <c r="W105" i="6"/>
  <c r="X105" i="6"/>
  <c r="Y105" i="6"/>
  <c r="Z105" i="6"/>
  <c r="AA105" i="6"/>
  <c r="AB105" i="6"/>
  <c r="AC105" i="6"/>
  <c r="AD105" i="6"/>
  <c r="AE105" i="6"/>
  <c r="AF105" i="6"/>
  <c r="AG105" i="6"/>
  <c r="AH105" i="6"/>
  <c r="AI105" i="6"/>
  <c r="B106" i="6"/>
  <c r="R106" i="6"/>
  <c r="T106" i="6"/>
  <c r="U106" i="6"/>
  <c r="V106" i="6"/>
  <c r="W106" i="6"/>
  <c r="X106" i="6"/>
  <c r="Y106" i="6"/>
  <c r="Z106" i="6"/>
  <c r="AA106" i="6"/>
  <c r="AB106" i="6"/>
  <c r="AC106" i="6"/>
  <c r="AD106" i="6"/>
  <c r="AE106" i="6"/>
  <c r="AF106" i="6"/>
  <c r="AG106" i="6"/>
  <c r="AH106" i="6"/>
  <c r="AI106" i="6"/>
  <c r="B107" i="6"/>
  <c r="R107" i="6"/>
  <c r="T107" i="6"/>
  <c r="U107" i="6"/>
  <c r="V107" i="6"/>
  <c r="W107" i="6"/>
  <c r="X107" i="6"/>
  <c r="Y107" i="6"/>
  <c r="Z107" i="6"/>
  <c r="AA107" i="6"/>
  <c r="AB107" i="6"/>
  <c r="AC107" i="6"/>
  <c r="AD107" i="6"/>
  <c r="AE107" i="6"/>
  <c r="AF107" i="6"/>
  <c r="AG107" i="6"/>
  <c r="AH107" i="6"/>
  <c r="AI107" i="6"/>
  <c r="B108" i="6"/>
  <c r="R108" i="6"/>
  <c r="T108" i="6"/>
  <c r="U108" i="6"/>
  <c r="V108" i="6"/>
  <c r="W108" i="6"/>
  <c r="X108" i="6"/>
  <c r="Y108" i="6"/>
  <c r="Z108" i="6"/>
  <c r="AA108" i="6"/>
  <c r="AB108" i="6"/>
  <c r="AC108" i="6"/>
  <c r="AD108" i="6"/>
  <c r="AE108" i="6"/>
  <c r="AF108" i="6"/>
  <c r="AG108" i="6"/>
  <c r="AH108" i="6"/>
  <c r="AI108" i="6"/>
  <c r="B109" i="6"/>
  <c r="R109" i="6"/>
  <c r="T109" i="6"/>
  <c r="U109" i="6"/>
  <c r="V109" i="6"/>
  <c r="W109" i="6"/>
  <c r="X109" i="6"/>
  <c r="Y109" i="6"/>
  <c r="Z109" i="6"/>
  <c r="AA109" i="6"/>
  <c r="AB109" i="6"/>
  <c r="AC109" i="6"/>
  <c r="AD109" i="6"/>
  <c r="AE109" i="6"/>
  <c r="AF109" i="6"/>
  <c r="AG109" i="6"/>
  <c r="AH109" i="6"/>
  <c r="AI109" i="6"/>
  <c r="B110" i="6"/>
  <c r="R110" i="6"/>
  <c r="T110" i="6"/>
  <c r="U110" i="6"/>
  <c r="V110" i="6"/>
  <c r="W110" i="6"/>
  <c r="X110" i="6"/>
  <c r="Y110" i="6"/>
  <c r="Z110" i="6"/>
  <c r="AA110" i="6"/>
  <c r="AB110" i="6"/>
  <c r="AC110" i="6"/>
  <c r="AD110" i="6"/>
  <c r="AE110" i="6"/>
  <c r="AF110" i="6"/>
  <c r="AG110" i="6"/>
  <c r="AH110" i="6"/>
  <c r="AI110" i="6"/>
  <c r="B111" i="6"/>
  <c r="R111" i="6"/>
  <c r="T111" i="6"/>
  <c r="U111" i="6"/>
  <c r="V111" i="6"/>
  <c r="W111" i="6"/>
  <c r="X111" i="6"/>
  <c r="Y111" i="6"/>
  <c r="Z111" i="6"/>
  <c r="AA111" i="6"/>
  <c r="AB111" i="6"/>
  <c r="AC111" i="6"/>
  <c r="AD111" i="6"/>
  <c r="AE111" i="6"/>
  <c r="AF111" i="6"/>
  <c r="AG111" i="6"/>
  <c r="AH111" i="6"/>
  <c r="AI111" i="6"/>
  <c r="B112" i="6"/>
  <c r="R112" i="6"/>
  <c r="T112" i="6"/>
  <c r="U112" i="6"/>
  <c r="V112" i="6"/>
  <c r="W112" i="6"/>
  <c r="X112" i="6"/>
  <c r="Y112" i="6"/>
  <c r="Z112" i="6"/>
  <c r="AA112" i="6"/>
  <c r="AB112" i="6"/>
  <c r="AC112" i="6"/>
  <c r="AD112" i="6"/>
  <c r="AE112" i="6"/>
  <c r="AF112" i="6"/>
  <c r="AG112" i="6"/>
  <c r="AH112" i="6"/>
  <c r="AI112" i="6"/>
  <c r="B113" i="6"/>
  <c r="R113" i="6"/>
  <c r="T113" i="6"/>
  <c r="U113" i="6"/>
  <c r="V113" i="6"/>
  <c r="W113" i="6"/>
  <c r="X113" i="6"/>
  <c r="Y113" i="6"/>
  <c r="Z113" i="6"/>
  <c r="AA113" i="6"/>
  <c r="AB113" i="6"/>
  <c r="AC113" i="6"/>
  <c r="AD113" i="6"/>
  <c r="AE113" i="6"/>
  <c r="AF113" i="6"/>
  <c r="AG113" i="6"/>
  <c r="AH113" i="6"/>
  <c r="AI113" i="6"/>
  <c r="B114" i="6"/>
  <c r="R114" i="6"/>
  <c r="T114" i="6"/>
  <c r="U114" i="6"/>
  <c r="V114" i="6"/>
  <c r="W114" i="6"/>
  <c r="X114" i="6"/>
  <c r="Y114" i="6"/>
  <c r="Z114" i="6"/>
  <c r="AA114" i="6"/>
  <c r="AB114" i="6"/>
  <c r="AC114" i="6"/>
  <c r="AD114" i="6"/>
  <c r="AE114" i="6"/>
  <c r="AF114" i="6"/>
  <c r="AG114" i="6"/>
  <c r="AH114" i="6"/>
  <c r="AI114" i="6"/>
  <c r="B115" i="6"/>
  <c r="R115" i="6"/>
  <c r="T115" i="6"/>
  <c r="U115" i="6"/>
  <c r="V115" i="6"/>
  <c r="W115" i="6"/>
  <c r="X115" i="6"/>
  <c r="Y115" i="6"/>
  <c r="Z115" i="6"/>
  <c r="AA115" i="6"/>
  <c r="AB115" i="6"/>
  <c r="AC115" i="6"/>
  <c r="AD115" i="6"/>
  <c r="AE115" i="6"/>
  <c r="AF115" i="6"/>
  <c r="AG115" i="6"/>
  <c r="AH115" i="6"/>
  <c r="AI115" i="6"/>
  <c r="B116" i="6"/>
  <c r="R116" i="6"/>
  <c r="T116" i="6"/>
  <c r="U116" i="6"/>
  <c r="V116" i="6"/>
  <c r="W116" i="6"/>
  <c r="X116" i="6"/>
  <c r="Y116" i="6"/>
  <c r="Z116" i="6"/>
  <c r="AA116" i="6"/>
  <c r="AB116" i="6"/>
  <c r="AC116" i="6"/>
  <c r="AD116" i="6"/>
  <c r="AE116" i="6"/>
  <c r="AF116" i="6"/>
  <c r="AG116" i="6"/>
  <c r="AH116" i="6"/>
  <c r="AI116" i="6"/>
  <c r="B117" i="6"/>
  <c r="R117" i="6"/>
  <c r="T117" i="6"/>
  <c r="U117" i="6"/>
  <c r="V117" i="6"/>
  <c r="W117" i="6"/>
  <c r="X117" i="6"/>
  <c r="Y117" i="6"/>
  <c r="Z117" i="6"/>
  <c r="AA117" i="6"/>
  <c r="AB117" i="6"/>
  <c r="AC117" i="6"/>
  <c r="AD117" i="6"/>
  <c r="AE117" i="6"/>
  <c r="AF117" i="6"/>
  <c r="AG117" i="6"/>
  <c r="AH117" i="6"/>
  <c r="AI117" i="6"/>
  <c r="B118" i="6"/>
  <c r="R118" i="6"/>
  <c r="T118" i="6"/>
  <c r="U118" i="6"/>
  <c r="V118" i="6"/>
  <c r="W118" i="6"/>
  <c r="X118" i="6"/>
  <c r="Y118" i="6"/>
  <c r="Z118" i="6"/>
  <c r="AA118" i="6"/>
  <c r="AB118" i="6"/>
  <c r="AC118" i="6"/>
  <c r="AD118" i="6"/>
  <c r="AE118" i="6"/>
  <c r="AF118" i="6"/>
  <c r="AG118" i="6"/>
  <c r="AH118" i="6"/>
  <c r="AI118" i="6"/>
  <c r="B119" i="6"/>
  <c r="R119" i="6"/>
  <c r="T119" i="6"/>
  <c r="U119" i="6"/>
  <c r="V119" i="6"/>
  <c r="W119" i="6"/>
  <c r="X119" i="6"/>
  <c r="Y119" i="6"/>
  <c r="Z119" i="6"/>
  <c r="AA119" i="6"/>
  <c r="AB119" i="6"/>
  <c r="AC119" i="6"/>
  <c r="AD119" i="6"/>
  <c r="AE119" i="6"/>
  <c r="AF119" i="6"/>
  <c r="AG119" i="6"/>
  <c r="AH119" i="6"/>
  <c r="AI119" i="6"/>
  <c r="B120" i="6"/>
  <c r="R120" i="6"/>
  <c r="T120" i="6"/>
  <c r="U120" i="6"/>
  <c r="V120" i="6"/>
  <c r="W120" i="6"/>
  <c r="X120" i="6"/>
  <c r="Y120" i="6"/>
  <c r="Z120" i="6"/>
  <c r="AA120" i="6"/>
  <c r="AB120" i="6"/>
  <c r="AC120" i="6"/>
  <c r="AD120" i="6"/>
  <c r="AE120" i="6"/>
  <c r="AF120" i="6"/>
  <c r="AG120" i="6"/>
  <c r="AH120" i="6"/>
  <c r="AI120" i="6"/>
  <c r="B121" i="6"/>
  <c r="R121" i="6"/>
  <c r="T121" i="6"/>
  <c r="U121" i="6"/>
  <c r="V121" i="6"/>
  <c r="W121" i="6"/>
  <c r="X121" i="6"/>
  <c r="Y121" i="6"/>
  <c r="Z121" i="6"/>
  <c r="AA121" i="6"/>
  <c r="AB121" i="6"/>
  <c r="AC121" i="6"/>
  <c r="AD121" i="6"/>
  <c r="AE121" i="6"/>
  <c r="AF121" i="6"/>
  <c r="AG121" i="6"/>
  <c r="AH121" i="6"/>
  <c r="AI121" i="6"/>
  <c r="B122" i="6"/>
  <c r="R122" i="6"/>
  <c r="T122" i="6"/>
  <c r="U122" i="6"/>
  <c r="V122" i="6"/>
  <c r="W122" i="6"/>
  <c r="X122" i="6"/>
  <c r="Y122" i="6"/>
  <c r="Z122" i="6"/>
  <c r="AA122" i="6"/>
  <c r="AB122" i="6"/>
  <c r="AC122" i="6"/>
  <c r="AD122" i="6"/>
  <c r="AE122" i="6"/>
  <c r="AF122" i="6"/>
  <c r="AG122" i="6"/>
  <c r="AH122" i="6"/>
  <c r="AI122" i="6"/>
  <c r="B123" i="6"/>
  <c r="R123" i="6"/>
  <c r="T123" i="6"/>
  <c r="U123" i="6"/>
  <c r="V123" i="6"/>
  <c r="W123" i="6"/>
  <c r="X123" i="6"/>
  <c r="Y123" i="6"/>
  <c r="Z123" i="6"/>
  <c r="AA123" i="6"/>
  <c r="AB123" i="6"/>
  <c r="AC123" i="6"/>
  <c r="AD123" i="6"/>
  <c r="AE123" i="6"/>
  <c r="AF123" i="6"/>
  <c r="AG123" i="6"/>
  <c r="AH123" i="6"/>
  <c r="AI123" i="6"/>
  <c r="B124" i="6"/>
  <c r="R124" i="6"/>
  <c r="T124" i="6"/>
  <c r="U124" i="6"/>
  <c r="AJ124" i="6" s="1"/>
  <c r="V124" i="6"/>
  <c r="W124" i="6"/>
  <c r="X124" i="6"/>
  <c r="Y124" i="6"/>
  <c r="Z124" i="6"/>
  <c r="AA124" i="6"/>
  <c r="AB124" i="6"/>
  <c r="AC124" i="6"/>
  <c r="AD124" i="6"/>
  <c r="AE124" i="6"/>
  <c r="AF124" i="6"/>
  <c r="AG124" i="6"/>
  <c r="AH124" i="6"/>
  <c r="AI124" i="6"/>
  <c r="B125" i="6"/>
  <c r="R125" i="6"/>
  <c r="T125" i="6"/>
  <c r="U125" i="6"/>
  <c r="V125" i="6"/>
  <c r="W125" i="6"/>
  <c r="X125" i="6"/>
  <c r="Y125" i="6"/>
  <c r="Z125" i="6"/>
  <c r="AA125" i="6"/>
  <c r="AB125" i="6"/>
  <c r="AC125" i="6"/>
  <c r="AD125" i="6"/>
  <c r="AE125" i="6"/>
  <c r="AF125" i="6"/>
  <c r="AG125" i="6"/>
  <c r="AH125" i="6"/>
  <c r="AI125" i="6"/>
  <c r="B126" i="6"/>
  <c r="R126" i="6"/>
  <c r="T126" i="6"/>
  <c r="U126" i="6"/>
  <c r="V126" i="6"/>
  <c r="W126" i="6"/>
  <c r="X126" i="6"/>
  <c r="Y126" i="6"/>
  <c r="Z126" i="6"/>
  <c r="AA126" i="6"/>
  <c r="AB126" i="6"/>
  <c r="AC126" i="6"/>
  <c r="AD126" i="6"/>
  <c r="AE126" i="6"/>
  <c r="AF126" i="6"/>
  <c r="AG126" i="6"/>
  <c r="AH126" i="6"/>
  <c r="AI126" i="6"/>
  <c r="B127" i="6"/>
  <c r="R127" i="6"/>
  <c r="T127" i="6"/>
  <c r="U127" i="6"/>
  <c r="V127" i="6"/>
  <c r="W127" i="6"/>
  <c r="X127" i="6"/>
  <c r="Y127" i="6"/>
  <c r="Z127" i="6"/>
  <c r="AA127" i="6"/>
  <c r="AB127" i="6"/>
  <c r="AC127" i="6"/>
  <c r="AD127" i="6"/>
  <c r="AE127" i="6"/>
  <c r="AF127" i="6"/>
  <c r="AG127" i="6"/>
  <c r="AH127" i="6"/>
  <c r="AI127" i="6"/>
  <c r="B128" i="6"/>
  <c r="R128" i="6"/>
  <c r="T128" i="6"/>
  <c r="U128" i="6"/>
  <c r="V128" i="6"/>
  <c r="W128" i="6"/>
  <c r="X128" i="6"/>
  <c r="Y128" i="6"/>
  <c r="Z128" i="6"/>
  <c r="AA128" i="6"/>
  <c r="AB128" i="6"/>
  <c r="AC128" i="6"/>
  <c r="AD128" i="6"/>
  <c r="AE128" i="6"/>
  <c r="AF128" i="6"/>
  <c r="AG128" i="6"/>
  <c r="AH128" i="6"/>
  <c r="AI128" i="6"/>
  <c r="B129" i="6"/>
  <c r="R129" i="6"/>
  <c r="T129" i="6"/>
  <c r="U129" i="6"/>
  <c r="V129" i="6"/>
  <c r="W129" i="6"/>
  <c r="X129" i="6"/>
  <c r="Y129" i="6"/>
  <c r="Z129" i="6"/>
  <c r="AA129" i="6"/>
  <c r="AB129" i="6"/>
  <c r="AC129" i="6"/>
  <c r="AD129" i="6"/>
  <c r="AE129" i="6"/>
  <c r="AF129" i="6"/>
  <c r="AG129" i="6"/>
  <c r="AH129" i="6"/>
  <c r="AI129" i="6"/>
  <c r="B130" i="6"/>
  <c r="R130" i="6"/>
  <c r="T130" i="6"/>
  <c r="U130" i="6"/>
  <c r="V130" i="6"/>
  <c r="W130" i="6"/>
  <c r="X130" i="6"/>
  <c r="Y130" i="6"/>
  <c r="Z130" i="6"/>
  <c r="AA130" i="6"/>
  <c r="AB130" i="6"/>
  <c r="AC130" i="6"/>
  <c r="AD130" i="6"/>
  <c r="AE130" i="6"/>
  <c r="AF130" i="6"/>
  <c r="AG130" i="6"/>
  <c r="AH130" i="6"/>
  <c r="AI130" i="6"/>
  <c r="B131" i="6"/>
  <c r="R131" i="6"/>
  <c r="T131" i="6"/>
  <c r="U131" i="6"/>
  <c r="V131" i="6"/>
  <c r="W131" i="6"/>
  <c r="X131" i="6"/>
  <c r="Y131" i="6"/>
  <c r="Z131" i="6"/>
  <c r="AA131" i="6"/>
  <c r="AB131" i="6"/>
  <c r="AC131" i="6"/>
  <c r="AD131" i="6"/>
  <c r="AE131" i="6"/>
  <c r="AF131" i="6"/>
  <c r="AG131" i="6"/>
  <c r="AH131" i="6"/>
  <c r="AI131" i="6"/>
  <c r="B132" i="6"/>
  <c r="R132" i="6"/>
  <c r="T132" i="6"/>
  <c r="U132" i="6"/>
  <c r="V132" i="6"/>
  <c r="W132" i="6"/>
  <c r="X132" i="6"/>
  <c r="Y132" i="6"/>
  <c r="Z132" i="6"/>
  <c r="AA132" i="6"/>
  <c r="AB132" i="6"/>
  <c r="AC132" i="6"/>
  <c r="AD132" i="6"/>
  <c r="AE132" i="6"/>
  <c r="AF132" i="6"/>
  <c r="AG132" i="6"/>
  <c r="AH132" i="6"/>
  <c r="AI132" i="6"/>
  <c r="B133" i="6"/>
  <c r="R133" i="6"/>
  <c r="T133" i="6"/>
  <c r="U133" i="6"/>
  <c r="V133" i="6"/>
  <c r="W133" i="6"/>
  <c r="X133" i="6"/>
  <c r="Y133" i="6"/>
  <c r="Z133" i="6"/>
  <c r="AA133" i="6"/>
  <c r="AB133" i="6"/>
  <c r="AC133" i="6"/>
  <c r="AD133" i="6"/>
  <c r="AE133" i="6"/>
  <c r="AF133" i="6"/>
  <c r="AG133" i="6"/>
  <c r="AH133" i="6"/>
  <c r="AI133" i="6"/>
  <c r="B134" i="6"/>
  <c r="R134" i="6"/>
  <c r="T134" i="6"/>
  <c r="U134" i="6"/>
  <c r="V134" i="6"/>
  <c r="W134" i="6"/>
  <c r="X134" i="6"/>
  <c r="Y134" i="6"/>
  <c r="Z134" i="6"/>
  <c r="AA134" i="6"/>
  <c r="AB134" i="6"/>
  <c r="AC134" i="6"/>
  <c r="AD134" i="6"/>
  <c r="AE134" i="6"/>
  <c r="AF134" i="6"/>
  <c r="AG134" i="6"/>
  <c r="AH134" i="6"/>
  <c r="AI134" i="6"/>
  <c r="B135" i="6"/>
  <c r="R135" i="6"/>
  <c r="T135" i="6"/>
  <c r="U135" i="6"/>
  <c r="V135" i="6"/>
  <c r="W135" i="6"/>
  <c r="X135" i="6"/>
  <c r="Y135" i="6"/>
  <c r="Z135" i="6"/>
  <c r="AA135" i="6"/>
  <c r="AB135" i="6"/>
  <c r="AC135" i="6"/>
  <c r="AD135" i="6"/>
  <c r="AE135" i="6"/>
  <c r="AF135" i="6"/>
  <c r="AG135" i="6"/>
  <c r="AH135" i="6"/>
  <c r="AI135" i="6"/>
  <c r="B136" i="6"/>
  <c r="R136" i="6"/>
  <c r="T136" i="6"/>
  <c r="U136" i="6"/>
  <c r="AJ136" i="6" s="1"/>
  <c r="V136" i="6"/>
  <c r="W136" i="6"/>
  <c r="X136" i="6"/>
  <c r="Y136" i="6"/>
  <c r="Z136" i="6"/>
  <c r="AA136" i="6"/>
  <c r="AB136" i="6"/>
  <c r="AC136" i="6"/>
  <c r="AD136" i="6"/>
  <c r="AE136" i="6"/>
  <c r="AF136" i="6"/>
  <c r="AG136" i="6"/>
  <c r="AH136" i="6"/>
  <c r="AI136" i="6"/>
  <c r="B137" i="6"/>
  <c r="R137" i="6"/>
  <c r="T137" i="6"/>
  <c r="U137" i="6"/>
  <c r="V137" i="6"/>
  <c r="W137" i="6"/>
  <c r="X137" i="6"/>
  <c r="Y137" i="6"/>
  <c r="Z137" i="6"/>
  <c r="AA137" i="6"/>
  <c r="AB137" i="6"/>
  <c r="AC137" i="6"/>
  <c r="AD137" i="6"/>
  <c r="AE137" i="6"/>
  <c r="AF137" i="6"/>
  <c r="AG137" i="6"/>
  <c r="AH137" i="6"/>
  <c r="AI137" i="6"/>
  <c r="B138" i="6"/>
  <c r="R138" i="6"/>
  <c r="T138" i="6"/>
  <c r="U138" i="6"/>
  <c r="V138" i="6"/>
  <c r="W138" i="6"/>
  <c r="X138" i="6"/>
  <c r="Y138" i="6"/>
  <c r="Z138" i="6"/>
  <c r="AA138" i="6"/>
  <c r="AB138" i="6"/>
  <c r="AC138" i="6"/>
  <c r="AD138" i="6"/>
  <c r="AE138" i="6"/>
  <c r="AF138" i="6"/>
  <c r="AG138" i="6"/>
  <c r="AH138" i="6"/>
  <c r="AI138" i="6"/>
  <c r="B139" i="6"/>
  <c r="R139" i="6"/>
  <c r="T139" i="6"/>
  <c r="U139" i="6"/>
  <c r="V139" i="6"/>
  <c r="W139" i="6"/>
  <c r="X139" i="6"/>
  <c r="Y139" i="6"/>
  <c r="Z139" i="6"/>
  <c r="AA139" i="6"/>
  <c r="AB139" i="6"/>
  <c r="AC139" i="6"/>
  <c r="AD139" i="6"/>
  <c r="AE139" i="6"/>
  <c r="AF139" i="6"/>
  <c r="AG139" i="6"/>
  <c r="AH139" i="6"/>
  <c r="AI139" i="6"/>
  <c r="B140" i="6"/>
  <c r="R140" i="6"/>
  <c r="T140" i="6"/>
  <c r="U140" i="6"/>
  <c r="AJ140" i="6" s="1"/>
  <c r="V140" i="6"/>
  <c r="W140" i="6"/>
  <c r="X140" i="6"/>
  <c r="Y140" i="6"/>
  <c r="Z140" i="6"/>
  <c r="AA140" i="6"/>
  <c r="AB140" i="6"/>
  <c r="AC140" i="6"/>
  <c r="AD140" i="6"/>
  <c r="AE140" i="6"/>
  <c r="AF140" i="6"/>
  <c r="AG140" i="6"/>
  <c r="AH140" i="6"/>
  <c r="AI140" i="6"/>
  <c r="B141" i="6"/>
  <c r="R141" i="6"/>
  <c r="T141" i="6"/>
  <c r="U141" i="6"/>
  <c r="V141" i="6"/>
  <c r="W141" i="6"/>
  <c r="X141" i="6"/>
  <c r="Y141" i="6"/>
  <c r="Z141" i="6"/>
  <c r="AA141" i="6"/>
  <c r="AB141" i="6"/>
  <c r="AC141" i="6"/>
  <c r="AD141" i="6"/>
  <c r="AE141" i="6"/>
  <c r="AF141" i="6"/>
  <c r="AG141" i="6"/>
  <c r="AH141" i="6"/>
  <c r="AI141" i="6"/>
  <c r="B142" i="6"/>
  <c r="R142" i="6"/>
  <c r="T142" i="6"/>
  <c r="U142" i="6"/>
  <c r="V142" i="6"/>
  <c r="W142" i="6"/>
  <c r="X142" i="6"/>
  <c r="Y142" i="6"/>
  <c r="Z142" i="6"/>
  <c r="AA142" i="6"/>
  <c r="AB142" i="6"/>
  <c r="AC142" i="6"/>
  <c r="AD142" i="6"/>
  <c r="AE142" i="6"/>
  <c r="AF142" i="6"/>
  <c r="AG142" i="6"/>
  <c r="AH142" i="6"/>
  <c r="AI142" i="6"/>
  <c r="B143" i="6"/>
  <c r="R143" i="6"/>
  <c r="T143" i="6"/>
  <c r="U143" i="6"/>
  <c r="V143" i="6"/>
  <c r="W143" i="6"/>
  <c r="X143" i="6"/>
  <c r="Y143" i="6"/>
  <c r="Z143" i="6"/>
  <c r="AA143" i="6"/>
  <c r="AB143" i="6"/>
  <c r="AC143" i="6"/>
  <c r="AD143" i="6"/>
  <c r="AE143" i="6"/>
  <c r="AF143" i="6"/>
  <c r="AG143" i="6"/>
  <c r="AH143" i="6"/>
  <c r="AI143" i="6"/>
  <c r="B144" i="6"/>
  <c r="R144" i="6"/>
  <c r="T144" i="6"/>
  <c r="U144" i="6"/>
  <c r="V144" i="6"/>
  <c r="W144" i="6"/>
  <c r="X144" i="6"/>
  <c r="Y144" i="6"/>
  <c r="Z144" i="6"/>
  <c r="AA144" i="6"/>
  <c r="AB144" i="6"/>
  <c r="AC144" i="6"/>
  <c r="AD144" i="6"/>
  <c r="AE144" i="6"/>
  <c r="AF144" i="6"/>
  <c r="AG144" i="6"/>
  <c r="AH144" i="6"/>
  <c r="AI144" i="6"/>
  <c r="B145" i="6"/>
  <c r="R145" i="6"/>
  <c r="T145" i="6"/>
  <c r="U145" i="6"/>
  <c r="V145" i="6"/>
  <c r="W145" i="6"/>
  <c r="X145" i="6"/>
  <c r="Y145" i="6"/>
  <c r="Z145" i="6"/>
  <c r="AA145" i="6"/>
  <c r="AB145" i="6"/>
  <c r="AC145" i="6"/>
  <c r="AD145" i="6"/>
  <c r="AE145" i="6"/>
  <c r="AF145" i="6"/>
  <c r="AG145" i="6"/>
  <c r="AH145" i="6"/>
  <c r="AI145" i="6"/>
  <c r="B146" i="6"/>
  <c r="R146" i="6"/>
  <c r="T146" i="6"/>
  <c r="U146" i="6"/>
  <c r="V146" i="6"/>
  <c r="W146" i="6"/>
  <c r="X146" i="6"/>
  <c r="Y146" i="6"/>
  <c r="Z146" i="6"/>
  <c r="AA146" i="6"/>
  <c r="AB146" i="6"/>
  <c r="AC146" i="6"/>
  <c r="AD146" i="6"/>
  <c r="AE146" i="6"/>
  <c r="AF146" i="6"/>
  <c r="AG146" i="6"/>
  <c r="AH146" i="6"/>
  <c r="AI146" i="6"/>
  <c r="B147" i="6"/>
  <c r="R147" i="6"/>
  <c r="T147" i="6"/>
  <c r="U147" i="6"/>
  <c r="V147" i="6"/>
  <c r="W147" i="6"/>
  <c r="X147" i="6"/>
  <c r="Y147" i="6"/>
  <c r="Z147" i="6"/>
  <c r="AA147" i="6"/>
  <c r="AB147" i="6"/>
  <c r="AC147" i="6"/>
  <c r="AD147" i="6"/>
  <c r="AE147" i="6"/>
  <c r="AF147" i="6"/>
  <c r="AG147" i="6"/>
  <c r="AH147" i="6"/>
  <c r="AI147" i="6"/>
  <c r="B148" i="6"/>
  <c r="R148" i="6"/>
  <c r="T148" i="6"/>
  <c r="U148" i="6"/>
  <c r="AJ148" i="6" s="1"/>
  <c r="V148" i="6"/>
  <c r="W148" i="6"/>
  <c r="X148" i="6"/>
  <c r="Y148" i="6"/>
  <c r="Z148" i="6"/>
  <c r="AA148" i="6"/>
  <c r="AB148" i="6"/>
  <c r="AC148" i="6"/>
  <c r="AD148" i="6"/>
  <c r="AE148" i="6"/>
  <c r="AF148" i="6"/>
  <c r="AG148" i="6"/>
  <c r="AH148" i="6"/>
  <c r="AI148" i="6"/>
  <c r="B149" i="6"/>
  <c r="R149" i="6"/>
  <c r="T149" i="6"/>
  <c r="U149" i="6"/>
  <c r="V149" i="6"/>
  <c r="W149" i="6"/>
  <c r="X149" i="6"/>
  <c r="Y149" i="6"/>
  <c r="Z149" i="6"/>
  <c r="AA149" i="6"/>
  <c r="AB149" i="6"/>
  <c r="AC149" i="6"/>
  <c r="AD149" i="6"/>
  <c r="AE149" i="6"/>
  <c r="AF149" i="6"/>
  <c r="AG149" i="6"/>
  <c r="AH149" i="6"/>
  <c r="AI149" i="6"/>
  <c r="B150" i="6"/>
  <c r="R150" i="6"/>
  <c r="T150" i="6"/>
  <c r="U150" i="6"/>
  <c r="V150" i="6"/>
  <c r="W150" i="6"/>
  <c r="X150" i="6"/>
  <c r="Y150" i="6"/>
  <c r="Z150" i="6"/>
  <c r="AA150" i="6"/>
  <c r="AB150" i="6"/>
  <c r="AC150" i="6"/>
  <c r="AD150" i="6"/>
  <c r="AE150" i="6"/>
  <c r="AF150" i="6"/>
  <c r="AG150" i="6"/>
  <c r="AH150" i="6"/>
  <c r="AI150" i="6"/>
  <c r="B151" i="6"/>
  <c r="R151" i="6"/>
  <c r="T151" i="6"/>
  <c r="U151" i="6"/>
  <c r="V151" i="6"/>
  <c r="W151" i="6"/>
  <c r="X151" i="6"/>
  <c r="Y151" i="6"/>
  <c r="Z151" i="6"/>
  <c r="AA151" i="6"/>
  <c r="AB151" i="6"/>
  <c r="AC151" i="6"/>
  <c r="AD151" i="6"/>
  <c r="AE151" i="6"/>
  <c r="AF151" i="6"/>
  <c r="AG151" i="6"/>
  <c r="AH151" i="6"/>
  <c r="AI151" i="6"/>
  <c r="B152" i="6"/>
  <c r="R152" i="6"/>
  <c r="T152" i="6"/>
  <c r="U152" i="6"/>
  <c r="AJ152" i="6" s="1"/>
  <c r="V152" i="6"/>
  <c r="W152" i="6"/>
  <c r="X152" i="6"/>
  <c r="Y152" i="6"/>
  <c r="Z152" i="6"/>
  <c r="AA152" i="6"/>
  <c r="AB152" i="6"/>
  <c r="AC152" i="6"/>
  <c r="AD152" i="6"/>
  <c r="AE152" i="6"/>
  <c r="AF152" i="6"/>
  <c r="AG152" i="6"/>
  <c r="AH152" i="6"/>
  <c r="AI152" i="6"/>
  <c r="B153" i="6"/>
  <c r="R153" i="6"/>
  <c r="T153" i="6"/>
  <c r="U153" i="6"/>
  <c r="V153" i="6"/>
  <c r="W153" i="6"/>
  <c r="X153" i="6"/>
  <c r="Y153" i="6"/>
  <c r="Z153" i="6"/>
  <c r="AA153" i="6"/>
  <c r="AB153" i="6"/>
  <c r="AC153" i="6"/>
  <c r="AD153" i="6"/>
  <c r="AE153" i="6"/>
  <c r="AF153" i="6"/>
  <c r="AG153" i="6"/>
  <c r="AH153" i="6"/>
  <c r="AI153" i="6"/>
  <c r="B154" i="6"/>
  <c r="R154" i="6"/>
  <c r="T154" i="6"/>
  <c r="U154" i="6"/>
  <c r="V154" i="6"/>
  <c r="W154" i="6"/>
  <c r="X154" i="6"/>
  <c r="Y154" i="6"/>
  <c r="Z154" i="6"/>
  <c r="AA154" i="6"/>
  <c r="AB154" i="6"/>
  <c r="AC154" i="6"/>
  <c r="AD154" i="6"/>
  <c r="AE154" i="6"/>
  <c r="AF154" i="6"/>
  <c r="AG154" i="6"/>
  <c r="AH154" i="6"/>
  <c r="AI154" i="6"/>
  <c r="B155" i="6"/>
  <c r="R155" i="6"/>
  <c r="T155" i="6"/>
  <c r="U155" i="6"/>
  <c r="V155" i="6"/>
  <c r="W155" i="6"/>
  <c r="X155" i="6"/>
  <c r="Y155" i="6"/>
  <c r="Z155" i="6"/>
  <c r="AA155" i="6"/>
  <c r="AB155" i="6"/>
  <c r="AC155" i="6"/>
  <c r="AD155" i="6"/>
  <c r="AE155" i="6"/>
  <c r="AF155" i="6"/>
  <c r="AG155" i="6"/>
  <c r="AH155" i="6"/>
  <c r="AI155" i="6"/>
  <c r="B156" i="6"/>
  <c r="R156" i="6"/>
  <c r="T156" i="6"/>
  <c r="U156" i="6"/>
  <c r="AJ156" i="6" s="1"/>
  <c r="V156" i="6"/>
  <c r="W156" i="6"/>
  <c r="X156" i="6"/>
  <c r="Y156" i="6"/>
  <c r="Z156" i="6"/>
  <c r="AA156" i="6"/>
  <c r="AB156" i="6"/>
  <c r="AC156" i="6"/>
  <c r="AD156" i="6"/>
  <c r="AE156" i="6"/>
  <c r="AF156" i="6"/>
  <c r="AG156" i="6"/>
  <c r="AH156" i="6"/>
  <c r="AI156" i="6"/>
  <c r="B157" i="6"/>
  <c r="R157" i="6"/>
  <c r="T157" i="6"/>
  <c r="U157" i="6"/>
  <c r="V157" i="6"/>
  <c r="W157" i="6"/>
  <c r="X157" i="6"/>
  <c r="Y157" i="6"/>
  <c r="Z157" i="6"/>
  <c r="AA157" i="6"/>
  <c r="AB157" i="6"/>
  <c r="AC157" i="6"/>
  <c r="AD157" i="6"/>
  <c r="AE157" i="6"/>
  <c r="AF157" i="6"/>
  <c r="AG157" i="6"/>
  <c r="AH157" i="6"/>
  <c r="AI157" i="6"/>
  <c r="B158" i="6"/>
  <c r="R158" i="6"/>
  <c r="T158" i="6"/>
  <c r="U158" i="6"/>
  <c r="V158" i="6"/>
  <c r="W158" i="6"/>
  <c r="X158" i="6"/>
  <c r="Y158" i="6"/>
  <c r="Z158" i="6"/>
  <c r="AA158" i="6"/>
  <c r="AB158" i="6"/>
  <c r="AC158" i="6"/>
  <c r="AD158" i="6"/>
  <c r="AE158" i="6"/>
  <c r="AF158" i="6"/>
  <c r="AG158" i="6"/>
  <c r="AH158" i="6"/>
  <c r="AI158" i="6"/>
  <c r="B159" i="6"/>
  <c r="R159" i="6"/>
  <c r="T159" i="6"/>
  <c r="U159" i="6"/>
  <c r="V159" i="6"/>
  <c r="W159" i="6"/>
  <c r="X159" i="6"/>
  <c r="Y159" i="6"/>
  <c r="Z159" i="6"/>
  <c r="AA159" i="6"/>
  <c r="AB159" i="6"/>
  <c r="AC159" i="6"/>
  <c r="AD159" i="6"/>
  <c r="AE159" i="6"/>
  <c r="AF159" i="6"/>
  <c r="AG159" i="6"/>
  <c r="AH159" i="6"/>
  <c r="AI159" i="6"/>
  <c r="B160" i="6"/>
  <c r="R160" i="6"/>
  <c r="T160" i="6"/>
  <c r="U160" i="6"/>
  <c r="AJ160" i="6" s="1"/>
  <c r="V160" i="6"/>
  <c r="W160" i="6"/>
  <c r="X160" i="6"/>
  <c r="Y160" i="6"/>
  <c r="Z160" i="6"/>
  <c r="AA160" i="6"/>
  <c r="AB160" i="6"/>
  <c r="AC160" i="6"/>
  <c r="AD160" i="6"/>
  <c r="AE160" i="6"/>
  <c r="AF160" i="6"/>
  <c r="AG160" i="6"/>
  <c r="AH160" i="6"/>
  <c r="AI160" i="6"/>
  <c r="V1" i="6"/>
  <c r="W1" i="6"/>
  <c r="X1" i="6"/>
  <c r="Y1" i="6"/>
  <c r="Z1" i="6"/>
  <c r="AA1" i="6"/>
  <c r="AB1" i="6"/>
  <c r="AC1" i="6"/>
  <c r="AD1" i="6"/>
  <c r="AE1" i="6"/>
  <c r="AF1" i="6"/>
  <c r="AG1" i="6"/>
  <c r="AH1" i="6"/>
  <c r="AI1" i="6"/>
  <c r="V4" i="6"/>
  <c r="W4" i="6"/>
  <c r="X4" i="6"/>
  <c r="Y4" i="6"/>
  <c r="Z4" i="6"/>
  <c r="AA4" i="6"/>
  <c r="AB4" i="6"/>
  <c r="AC4" i="6"/>
  <c r="AD4" i="6"/>
  <c r="AE4" i="6"/>
  <c r="AF4" i="6"/>
  <c r="AG4" i="6"/>
  <c r="AG3" i="6" s="1"/>
  <c r="AH4" i="6"/>
  <c r="AI4" i="6"/>
  <c r="R4" i="6"/>
  <c r="D2" i="6"/>
  <c r="V2" i="6" s="1"/>
  <c r="E2" i="6"/>
  <c r="W2" i="6" s="1"/>
  <c r="F2" i="6"/>
  <c r="X2" i="6" s="1"/>
  <c r="G2" i="6"/>
  <c r="Y2" i="6" s="1"/>
  <c r="H2" i="6"/>
  <c r="Z2" i="6" s="1"/>
  <c r="I2" i="6"/>
  <c r="AA2" i="6" s="1"/>
  <c r="J2" i="6"/>
  <c r="AB2" i="6" s="1"/>
  <c r="K2" i="6"/>
  <c r="AC2" i="6" s="1"/>
  <c r="L2" i="6"/>
  <c r="AD2" i="6" s="1"/>
  <c r="M2" i="6"/>
  <c r="AE2" i="6" s="1"/>
  <c r="N2" i="6"/>
  <c r="AF2" i="6" s="1"/>
  <c r="O2" i="6"/>
  <c r="AG2" i="6" s="1"/>
  <c r="P2" i="6"/>
  <c r="AH2" i="6" s="1"/>
  <c r="Q2" i="6"/>
  <c r="AI2" i="6" s="1"/>
  <c r="D161" i="6"/>
  <c r="D3" i="7" s="1"/>
  <c r="E161" i="6"/>
  <c r="F161" i="6"/>
  <c r="F3" i="7" s="1"/>
  <c r="G161" i="6"/>
  <c r="G3" i="7" s="1"/>
  <c r="H161" i="6"/>
  <c r="H3" i="7" s="1"/>
  <c r="I161" i="6"/>
  <c r="I3" i="7" s="1"/>
  <c r="J161" i="6"/>
  <c r="J3" i="7" s="1"/>
  <c r="K161" i="6"/>
  <c r="K3" i="7" s="1"/>
  <c r="L161" i="6"/>
  <c r="L3" i="7" s="1"/>
  <c r="M161" i="6"/>
  <c r="N161" i="6"/>
  <c r="N3" i="7" s="1"/>
  <c r="O161" i="6"/>
  <c r="O3" i="7" s="1"/>
  <c r="P161" i="6"/>
  <c r="P3" i="7" s="1"/>
  <c r="Q161" i="6"/>
  <c r="Q3" i="7" s="1"/>
  <c r="G9" i="2"/>
  <c r="H9" i="2"/>
  <c r="I9" i="2"/>
  <c r="J9" i="2"/>
  <c r="K9" i="2"/>
  <c r="L9" i="2"/>
  <c r="G10" i="2"/>
  <c r="H10" i="2"/>
  <c r="I10" i="2"/>
  <c r="J10" i="2"/>
  <c r="K10" i="2"/>
  <c r="L10" i="2"/>
  <c r="G11" i="2"/>
  <c r="H11" i="2"/>
  <c r="I11" i="2"/>
  <c r="J11" i="2"/>
  <c r="K11" i="2"/>
  <c r="L11" i="2"/>
  <c r="G12" i="2"/>
  <c r="H12" i="2"/>
  <c r="I12" i="2"/>
  <c r="J12" i="2"/>
  <c r="K12" i="2"/>
  <c r="L12" i="2"/>
  <c r="G13" i="2"/>
  <c r="H13" i="2"/>
  <c r="I13" i="2"/>
  <c r="J13" i="2"/>
  <c r="K13" i="2"/>
  <c r="L13" i="2"/>
  <c r="F4" i="5"/>
  <c r="G4" i="5"/>
  <c r="H4" i="5"/>
  <c r="I4" i="5"/>
  <c r="J4" i="5"/>
  <c r="K4" i="5"/>
  <c r="L4" i="5"/>
  <c r="M4" i="5"/>
  <c r="N4" i="5"/>
  <c r="O4" i="5"/>
  <c r="P4" i="5"/>
  <c r="Q4" i="5"/>
  <c r="R4" i="5"/>
  <c r="S4" i="5"/>
  <c r="T4" i="5"/>
  <c r="U4" i="5"/>
  <c r="F5" i="5"/>
  <c r="G5" i="5"/>
  <c r="H5" i="5"/>
  <c r="I5" i="5"/>
  <c r="J5" i="5"/>
  <c r="K5" i="5"/>
  <c r="L5" i="5"/>
  <c r="M5" i="5"/>
  <c r="N5" i="5"/>
  <c r="O5" i="5"/>
  <c r="P5" i="5"/>
  <c r="Q5" i="5"/>
  <c r="R5" i="5"/>
  <c r="S5" i="5"/>
  <c r="T5" i="5"/>
  <c r="U5" i="5"/>
  <c r="F6" i="5"/>
  <c r="G6" i="5"/>
  <c r="H6" i="5"/>
  <c r="I6" i="5"/>
  <c r="J6" i="5"/>
  <c r="K6" i="5"/>
  <c r="L6" i="5"/>
  <c r="M6" i="5"/>
  <c r="N6" i="5"/>
  <c r="O6" i="5"/>
  <c r="P6" i="5"/>
  <c r="Q6" i="5"/>
  <c r="R6" i="5"/>
  <c r="S6" i="5"/>
  <c r="T6" i="5"/>
  <c r="U6" i="5"/>
  <c r="F7" i="5"/>
  <c r="G7" i="5"/>
  <c r="H7" i="5"/>
  <c r="I7" i="5"/>
  <c r="J7" i="5"/>
  <c r="K7" i="5"/>
  <c r="L7" i="5"/>
  <c r="M7" i="5"/>
  <c r="N7" i="5"/>
  <c r="O7" i="5"/>
  <c r="P7" i="5"/>
  <c r="Q7" i="5"/>
  <c r="R7" i="5"/>
  <c r="S7" i="5"/>
  <c r="T7" i="5"/>
  <c r="U7" i="5"/>
  <c r="D7" i="20"/>
  <c r="B3" i="20"/>
  <c r="B1" i="20"/>
  <c r="I13" i="19"/>
  <c r="I12" i="19"/>
  <c r="O1" i="19" s="1"/>
  <c r="J10" i="19"/>
  <c r="O10" i="19" s="1"/>
  <c r="I10" i="19"/>
  <c r="J9" i="19"/>
  <c r="O9" i="19" s="1"/>
  <c r="I9" i="19"/>
  <c r="I11" i="19" s="1"/>
  <c r="D5" i="19"/>
  <c r="J5" i="19" s="1"/>
  <c r="D13" i="18"/>
  <c r="B13" i="18"/>
  <c r="D12" i="18"/>
  <c r="J8" i="18"/>
  <c r="B5" i="18"/>
  <c r="B2" i="18"/>
  <c r="B1" i="18"/>
  <c r="B6" i="17"/>
  <c r="A4" i="17"/>
  <c r="A1" i="17"/>
  <c r="B2" i="16"/>
  <c r="H2" i="15"/>
  <c r="F2" i="15"/>
  <c r="E2" i="15"/>
  <c r="D2" i="15"/>
  <c r="C2" i="15"/>
  <c r="B2" i="15"/>
  <c r="E1" i="15"/>
  <c r="D1" i="15"/>
  <c r="C1" i="15"/>
  <c r="B1" i="15"/>
  <c r="A3" i="14"/>
  <c r="A1" i="14"/>
  <c r="A1" i="13"/>
  <c r="AH5" i="11"/>
  <c r="AG5" i="11"/>
  <c r="AE5" i="11"/>
  <c r="AD5" i="11"/>
  <c r="X5" i="11"/>
  <c r="AR59" i="11"/>
  <c r="AF5" i="11"/>
  <c r="AI4" i="11"/>
  <c r="AI3" i="11"/>
  <c r="AI2" i="11"/>
  <c r="AF2" i="11"/>
  <c r="AE2" i="11"/>
  <c r="AJ2" i="11"/>
  <c r="AS2" i="11" s="1"/>
  <c r="AN1" i="11"/>
  <c r="M1" i="11"/>
  <c r="W3" i="10"/>
  <c r="O3" i="10"/>
  <c r="Q6" i="10"/>
  <c r="R6" i="10" s="1"/>
  <c r="D3" i="10"/>
  <c r="C3" i="10"/>
  <c r="B3" i="10"/>
  <c r="A3" i="10"/>
  <c r="C2" i="10"/>
  <c r="B2" i="10"/>
  <c r="A2" i="10"/>
  <c r="I7" i="9"/>
  <c r="E7" i="9"/>
  <c r="A7" i="9"/>
  <c r="B7" i="9" s="1"/>
  <c r="S2" i="9"/>
  <c r="G2" i="9"/>
  <c r="F2" i="9"/>
  <c r="S3" i="9" s="1"/>
  <c r="C4" i="8"/>
  <c r="B4" i="8"/>
  <c r="D3" i="8"/>
  <c r="D2" i="8"/>
  <c r="U4" i="7"/>
  <c r="B4" i="7"/>
  <c r="A4" i="7"/>
  <c r="T4" i="7" s="1"/>
  <c r="C2" i="7"/>
  <c r="U2" i="7" s="1"/>
  <c r="C161" i="6"/>
  <c r="C3" i="7" s="1"/>
  <c r="U4" i="6"/>
  <c r="T4" i="6"/>
  <c r="B4" i="6"/>
  <c r="T2" i="6"/>
  <c r="C2" i="6"/>
  <c r="U2" i="6" s="1"/>
  <c r="U1" i="6"/>
  <c r="I2" i="5"/>
  <c r="G2" i="5"/>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E2" i="4"/>
  <c r="G1" i="4"/>
  <c r="B1" i="3"/>
  <c r="L1" i="3" s="1"/>
  <c r="E11" i="2"/>
  <c r="E10" i="2"/>
  <c r="E9" i="2"/>
  <c r="E8" i="2"/>
  <c r="E7" i="2"/>
  <c r="E6" i="2"/>
  <c r="E5" i="2"/>
  <c r="E4" i="2"/>
  <c r="H3" i="2"/>
  <c r="E3" i="2"/>
  <c r="H2" i="2"/>
  <c r="H1" i="2"/>
  <c r="C2" i="1" s="1"/>
  <c r="K16" i="1"/>
  <c r="C5" i="1"/>
  <c r="C4" i="1"/>
  <c r="C3" i="1"/>
  <c r="M15" i="1" s="1"/>
  <c r="G2" i="12" l="1"/>
  <c r="J9" i="12"/>
  <c r="L9" i="12"/>
  <c r="L2" i="12" s="1"/>
  <c r="M9" i="12"/>
  <c r="AR97" i="11"/>
  <c r="AR61" i="11"/>
  <c r="AF468" i="11"/>
  <c r="AR40" i="11"/>
  <c r="AF520" i="11"/>
  <c r="AF384" i="11"/>
  <c r="AF575" i="11"/>
  <c r="AF571" i="11"/>
  <c r="AF567" i="11"/>
  <c r="AF563" i="11"/>
  <c r="AF555" i="11"/>
  <c r="AF551" i="11"/>
  <c r="AF547" i="11"/>
  <c r="AF543" i="11"/>
  <c r="AF539" i="11"/>
  <c r="AF535" i="11"/>
  <c r="AF531" i="11"/>
  <c r="AF527" i="11"/>
  <c r="AF523" i="11"/>
  <c r="AF519" i="11"/>
  <c r="AF511" i="11"/>
  <c r="AF507" i="11"/>
  <c r="AF495" i="11"/>
  <c r="AF491" i="11"/>
  <c r="AF487" i="11"/>
  <c r="AF483" i="11"/>
  <c r="AF479" i="11"/>
  <c r="AF467" i="11"/>
  <c r="AF463" i="11"/>
  <c r="AF459" i="11"/>
  <c r="AF544" i="11"/>
  <c r="AF540" i="11"/>
  <c r="AF582" i="11"/>
  <c r="AF578" i="11"/>
  <c r="AF566" i="11"/>
  <c r="AF562" i="11"/>
  <c r="AF558" i="11"/>
  <c r="AF554" i="11"/>
  <c r="AF550" i="11"/>
  <c r="AF534" i="11"/>
  <c r="AF518" i="11"/>
  <c r="AF506" i="11"/>
  <c r="AF502" i="11"/>
  <c r="AF490" i="11"/>
  <c r="AF478" i="11"/>
  <c r="AF474" i="11"/>
  <c r="AF470" i="11"/>
  <c r="AF466" i="11"/>
  <c r="AF446" i="11"/>
  <c r="AF442" i="11"/>
  <c r="AF430" i="11"/>
  <c r="AF426" i="11"/>
  <c r="AF386" i="11"/>
  <c r="AF382" i="11"/>
  <c r="AF378" i="11"/>
  <c r="AF581" i="11"/>
  <c r="AF577" i="11"/>
  <c r="AF565" i="11"/>
  <c r="AF561" i="11"/>
  <c r="AF557" i="11"/>
  <c r="AF553" i="11"/>
  <c r="AF545" i="11"/>
  <c r="AF541" i="11"/>
  <c r="AF525" i="11"/>
  <c r="AF517" i="11"/>
  <c r="AF513" i="11"/>
  <c r="AF501" i="11"/>
  <c r="AF497" i="11"/>
  <c r="AF493" i="11"/>
  <c r="AF477" i="11"/>
  <c r="AF473" i="11"/>
  <c r="AF469" i="11"/>
  <c r="AF465" i="11"/>
  <c r="AF461" i="11"/>
  <c r="AF374" i="11"/>
  <c r="AF350" i="11"/>
  <c r="AF334" i="11"/>
  <c r="AF250" i="11"/>
  <c r="AF238" i="11"/>
  <c r="AF230" i="11"/>
  <c r="AF226" i="11"/>
  <c r="AF218" i="11"/>
  <c r="AF214" i="11"/>
  <c r="AF210" i="11"/>
  <c r="AF206" i="11"/>
  <c r="AF186" i="11"/>
  <c r="AF166" i="11"/>
  <c r="AF158" i="11"/>
  <c r="AF146" i="11"/>
  <c r="AF126" i="11"/>
  <c r="AF86" i="11"/>
  <c r="AF82" i="11"/>
  <c r="AF58" i="11"/>
  <c r="AF54" i="11"/>
  <c r="AF34" i="11"/>
  <c r="AF18" i="11"/>
  <c r="AF14" i="11"/>
  <c r="AF6" i="11"/>
  <c r="AF457" i="11"/>
  <c r="AF453" i="11"/>
  <c r="AF449" i="11"/>
  <c r="AF445" i="11"/>
  <c r="AF441" i="11"/>
  <c r="AF433" i="11"/>
  <c r="AF421" i="11"/>
  <c r="AF417" i="11"/>
  <c r="AF413" i="11"/>
  <c r="AF409" i="11"/>
  <c r="AF405" i="11"/>
  <c r="AF401" i="11"/>
  <c r="AF393" i="11"/>
  <c r="AF389" i="11"/>
  <c r="AF385" i="11"/>
  <c r="AF381" i="11"/>
  <c r="AF377" i="11"/>
  <c r="AF373" i="11"/>
  <c r="AF369" i="11"/>
  <c r="AF365" i="11"/>
  <c r="AF361" i="11"/>
  <c r="AF357" i="11"/>
  <c r="AF353" i="11"/>
  <c r="AF349" i="11"/>
  <c r="AF345" i="11"/>
  <c r="AF341" i="11"/>
  <c r="AF337" i="11"/>
  <c r="AF333" i="11"/>
  <c r="AF329" i="11"/>
  <c r="AF325" i="11"/>
  <c r="AF305" i="11"/>
  <c r="AF293" i="11"/>
  <c r="AF289" i="11"/>
  <c r="AF285" i="11"/>
  <c r="AF277" i="11"/>
  <c r="AF273" i="11"/>
  <c r="AF269" i="11"/>
  <c r="AF261" i="11"/>
  <c r="AF257" i="11"/>
  <c r="AF253" i="11"/>
  <c r="AF249" i="11"/>
  <c r="AF245" i="11"/>
  <c r="AF237" i="11"/>
  <c r="AF229" i="11"/>
  <c r="AF225" i="11"/>
  <c r="AF221" i="11"/>
  <c r="AF217" i="11"/>
  <c r="AF213" i="11"/>
  <c r="AF209" i="11"/>
  <c r="AF205" i="11"/>
  <c r="AF201" i="11"/>
  <c r="AF197" i="11"/>
  <c r="AF193" i="11"/>
  <c r="AF181" i="11"/>
  <c r="AF177" i="11"/>
  <c r="AF173" i="11"/>
  <c r="AF157" i="11"/>
  <c r="AF145" i="11"/>
  <c r="AF141" i="11"/>
  <c r="AF137" i="11"/>
  <c r="AF133" i="11"/>
  <c r="AF113" i="11"/>
  <c r="AF109" i="11"/>
  <c r="AF105" i="11"/>
  <c r="AF101" i="11"/>
  <c r="AF97" i="11"/>
  <c r="AF85" i="11"/>
  <c r="AF77" i="11"/>
  <c r="AF73" i="11"/>
  <c r="AF69" i="11"/>
  <c r="AF65" i="11"/>
  <c r="AF61" i="11"/>
  <c r="AF57" i="11"/>
  <c r="AF49" i="11"/>
  <c r="AF41" i="11"/>
  <c r="AF29" i="11"/>
  <c r="AF25" i="11"/>
  <c r="AF21" i="11"/>
  <c r="AF17" i="11"/>
  <c r="AF13" i="11"/>
  <c r="AF9" i="11"/>
  <c r="AF280" i="11"/>
  <c r="AF260" i="11"/>
  <c r="AF244" i="11"/>
  <c r="AF236" i="11"/>
  <c r="AF220" i="11"/>
  <c r="AF216" i="11"/>
  <c r="AF204" i="11"/>
  <c r="AF192" i="11"/>
  <c r="AF172" i="11"/>
  <c r="AF144" i="11"/>
  <c r="AF132" i="11"/>
  <c r="AF96" i="11"/>
  <c r="AF88" i="11"/>
  <c r="AF60" i="11"/>
  <c r="AF44" i="11"/>
  <c r="AF8" i="11"/>
  <c r="AR80" i="11"/>
  <c r="AR92" i="11"/>
  <c r="AR72" i="11"/>
  <c r="AR115" i="11"/>
  <c r="AF455" i="11"/>
  <c r="AF447" i="11"/>
  <c r="AF443" i="11"/>
  <c r="AF431" i="11"/>
  <c r="AF419" i="11"/>
  <c r="AF411" i="11"/>
  <c r="AF407" i="11"/>
  <c r="AF403" i="11"/>
  <c r="AF399" i="11"/>
  <c r="AF395" i="11"/>
  <c r="AF391" i="11"/>
  <c r="AF387" i="11"/>
  <c r="AF383" i="11"/>
  <c r="AF375" i="11"/>
  <c r="AF371" i="11"/>
  <c r="AF367" i="11"/>
  <c r="AF359" i="11"/>
  <c r="AF355" i="11"/>
  <c r="AF351" i="11"/>
  <c r="AF343" i="11"/>
  <c r="AF335" i="11"/>
  <c r="AF327" i="11"/>
  <c r="AF323" i="11"/>
  <c r="AF315" i="11"/>
  <c r="AF303" i="11"/>
  <c r="AF299" i="11"/>
  <c r="AF291" i="11"/>
  <c r="AF283" i="11"/>
  <c r="AF279" i="11"/>
  <c r="AF275" i="11"/>
  <c r="AF271" i="11"/>
  <c r="AF267" i="11"/>
  <c r="AF263" i="11"/>
  <c r="AF259" i="11"/>
  <c r="AF251" i="11"/>
  <c r="AF247" i="11"/>
  <c r="AF239" i="11"/>
  <c r="AF235" i="11"/>
  <c r="AF231" i="11"/>
  <c r="AF227" i="11"/>
  <c r="AF223" i="11"/>
  <c r="AF219" i="11"/>
  <c r="AF215" i="11"/>
  <c r="AF211" i="11"/>
  <c r="AF207" i="11"/>
  <c r="AF203" i="11"/>
  <c r="AF199" i="11"/>
  <c r="AF195" i="11"/>
  <c r="AF191" i="11"/>
  <c r="AF183" i="11"/>
  <c r="AF175" i="11"/>
  <c r="AF171" i="11"/>
  <c r="AF167" i="11"/>
  <c r="AF163" i="11"/>
  <c r="AF155" i="11"/>
  <c r="AF151" i="11"/>
  <c r="AF147" i="11"/>
  <c r="AF143" i="11"/>
  <c r="AF135" i="11"/>
  <c r="AF131" i="11"/>
  <c r="AF127" i="11"/>
  <c r="AF115" i="11"/>
  <c r="AF111" i="11"/>
  <c r="AF107" i="11"/>
  <c r="AF103" i="11"/>
  <c r="AF99" i="11"/>
  <c r="AF95" i="11"/>
  <c r="AF87" i="11"/>
  <c r="AF79" i="11"/>
  <c r="AF75" i="11"/>
  <c r="AF71" i="11"/>
  <c r="AF67" i="11"/>
  <c r="AF63" i="11"/>
  <c r="AF59" i="11"/>
  <c r="AF55" i="11"/>
  <c r="AF51" i="11"/>
  <c r="AF43" i="11"/>
  <c r="AF39" i="11"/>
  <c r="AF35" i="11"/>
  <c r="AF27" i="11"/>
  <c r="AF19" i="11"/>
  <c r="AF15" i="11"/>
  <c r="AF11" i="11"/>
  <c r="AF7" i="11"/>
  <c r="AR98" i="11"/>
  <c r="D42" i="9"/>
  <c r="D134" i="9"/>
  <c r="G110" i="9"/>
  <c r="H110" i="9" s="1"/>
  <c r="C110" i="9" s="1"/>
  <c r="D78" i="9"/>
  <c r="D62" i="9"/>
  <c r="G58" i="9"/>
  <c r="H58" i="9" s="1"/>
  <c r="C58" i="9" s="1"/>
  <c r="D30" i="9"/>
  <c r="G26" i="9"/>
  <c r="H26" i="9" s="1"/>
  <c r="C26" i="9" s="1"/>
  <c r="G152" i="9"/>
  <c r="H152" i="9" s="1"/>
  <c r="C152" i="9" s="1"/>
  <c r="D143" i="9"/>
  <c r="G98" i="9"/>
  <c r="H98" i="9" s="1"/>
  <c r="C98" i="9" s="1"/>
  <c r="D73" i="9"/>
  <c r="G34" i="9"/>
  <c r="H34" i="9" s="1"/>
  <c r="C34" i="9" s="1"/>
  <c r="D105" i="9"/>
  <c r="G158" i="9"/>
  <c r="H158" i="9" s="1"/>
  <c r="C158" i="9" s="1"/>
  <c r="D125" i="9"/>
  <c r="G150" i="9"/>
  <c r="H150" i="9" s="1"/>
  <c r="C150" i="9" s="1"/>
  <c r="D69" i="9"/>
  <c r="Q73" i="10"/>
  <c r="R73" i="10" s="1"/>
  <c r="Q69" i="10"/>
  <c r="R69" i="10" s="1"/>
  <c r="Q65" i="10"/>
  <c r="R65" i="10" s="1"/>
  <c r="Q61" i="10"/>
  <c r="R61" i="10" s="1"/>
  <c r="Q57" i="10"/>
  <c r="R57" i="10" s="1"/>
  <c r="Q53" i="10"/>
  <c r="R53" i="10" s="1"/>
  <c r="Q49" i="10"/>
  <c r="R49" i="10" s="1"/>
  <c r="Q45" i="10"/>
  <c r="R45" i="10" s="1"/>
  <c r="Q41" i="10"/>
  <c r="R41" i="10" s="1"/>
  <c r="Q37" i="10"/>
  <c r="R37" i="10" s="1"/>
  <c r="Q33" i="10"/>
  <c r="R33" i="10" s="1"/>
  <c r="Q29" i="10"/>
  <c r="R29" i="10" s="1"/>
  <c r="Q25" i="10"/>
  <c r="R25" i="10" s="1"/>
  <c r="Q21" i="10"/>
  <c r="R21" i="10" s="1"/>
  <c r="Q17" i="10"/>
  <c r="R17" i="10" s="1"/>
  <c r="Q13" i="10"/>
  <c r="R13" i="10" s="1"/>
  <c r="Q9" i="10"/>
  <c r="R9" i="10" s="1"/>
  <c r="S72" i="10"/>
  <c r="T72" i="10" s="1"/>
  <c r="S68" i="10"/>
  <c r="T68" i="10" s="1"/>
  <c r="S64" i="10"/>
  <c r="T64" i="10" s="1"/>
  <c r="S60" i="10"/>
  <c r="T60" i="10" s="1"/>
  <c r="S56" i="10"/>
  <c r="T56" i="10" s="1"/>
  <c r="S52" i="10"/>
  <c r="T52" i="10" s="1"/>
  <c r="S48" i="10"/>
  <c r="T48" i="10" s="1"/>
  <c r="S44" i="10"/>
  <c r="T44" i="10" s="1"/>
  <c r="S40" i="10"/>
  <c r="T40" i="10" s="1"/>
  <c r="S36" i="10"/>
  <c r="T36" i="10" s="1"/>
  <c r="S32" i="10"/>
  <c r="T32" i="10" s="1"/>
  <c r="S28" i="10"/>
  <c r="T28" i="10" s="1"/>
  <c r="S24" i="10"/>
  <c r="T24" i="10" s="1"/>
  <c r="S20" i="10"/>
  <c r="T20" i="10" s="1"/>
  <c r="S16" i="10"/>
  <c r="T16" i="10" s="1"/>
  <c r="S12" i="10"/>
  <c r="T12" i="10" s="1"/>
  <c r="S8" i="10"/>
  <c r="T8" i="10" s="1"/>
  <c r="Q5" i="10"/>
  <c r="R5" i="10" s="1"/>
  <c r="E153" i="10"/>
  <c r="E145" i="10"/>
  <c r="E137" i="10"/>
  <c r="E129" i="10"/>
  <c r="E121" i="10"/>
  <c r="E113" i="10"/>
  <c r="E105" i="10"/>
  <c r="E97" i="10"/>
  <c r="E89" i="10"/>
  <c r="E81" i="10"/>
  <c r="E73" i="10"/>
  <c r="E65" i="10"/>
  <c r="E57" i="10"/>
  <c r="E49" i="10"/>
  <c r="E41" i="10"/>
  <c r="E33" i="10"/>
  <c r="E25" i="10"/>
  <c r="E17" i="10"/>
  <c r="E9" i="10"/>
  <c r="S71" i="10"/>
  <c r="T71" i="10" s="1"/>
  <c r="S67" i="10"/>
  <c r="T67" i="10" s="1"/>
  <c r="S63" i="10"/>
  <c r="T63" i="10" s="1"/>
  <c r="S59" i="10"/>
  <c r="T59" i="10" s="1"/>
  <c r="S55" i="10"/>
  <c r="T55" i="10" s="1"/>
  <c r="S51" i="10"/>
  <c r="T51" i="10" s="1"/>
  <c r="S47" i="10"/>
  <c r="T47" i="10" s="1"/>
  <c r="S43" i="10"/>
  <c r="T43" i="10" s="1"/>
  <c r="S39" i="10"/>
  <c r="T39" i="10" s="1"/>
  <c r="S35" i="10"/>
  <c r="T35" i="10" s="1"/>
  <c r="S31" i="10"/>
  <c r="T31" i="10" s="1"/>
  <c r="S27" i="10"/>
  <c r="T27" i="10" s="1"/>
  <c r="S23" i="10"/>
  <c r="T23" i="10" s="1"/>
  <c r="S19" i="10"/>
  <c r="T19" i="10" s="1"/>
  <c r="S15" i="10"/>
  <c r="T15" i="10" s="1"/>
  <c r="S11" i="10"/>
  <c r="T11" i="10" s="1"/>
  <c r="S7" i="10"/>
  <c r="T7" i="10" s="1"/>
  <c r="W7" i="10"/>
  <c r="Q71" i="10"/>
  <c r="R71" i="10" s="1"/>
  <c r="Q67" i="10"/>
  <c r="R67" i="10" s="1"/>
  <c r="Q63" i="10"/>
  <c r="R63" i="10" s="1"/>
  <c r="Q59" i="10"/>
  <c r="R59" i="10" s="1"/>
  <c r="Q55" i="10"/>
  <c r="R55" i="10" s="1"/>
  <c r="Q51" i="10"/>
  <c r="R51" i="10" s="1"/>
  <c r="Q47" i="10"/>
  <c r="R47" i="10" s="1"/>
  <c r="Q43" i="10"/>
  <c r="R43" i="10" s="1"/>
  <c r="Q39" i="10"/>
  <c r="R39" i="10" s="1"/>
  <c r="Q35" i="10"/>
  <c r="R35" i="10" s="1"/>
  <c r="Q31" i="10"/>
  <c r="R31" i="10" s="1"/>
  <c r="Q27" i="10"/>
  <c r="R27" i="10" s="1"/>
  <c r="Q23" i="10"/>
  <c r="R23" i="10" s="1"/>
  <c r="Q19" i="10"/>
  <c r="R19" i="10" s="1"/>
  <c r="Q15" i="10"/>
  <c r="R15" i="10" s="1"/>
  <c r="Q11" i="10"/>
  <c r="R11" i="10" s="1"/>
  <c r="Q7" i="10"/>
  <c r="R7" i="10" s="1"/>
  <c r="E122" i="10"/>
  <c r="E114" i="10"/>
  <c r="E106" i="10"/>
  <c r="E98" i="10"/>
  <c r="E90" i="10"/>
  <c r="E82" i="10"/>
  <c r="E74" i="10"/>
  <c r="E66" i="10"/>
  <c r="E58" i="10"/>
  <c r="E50" i="10"/>
  <c r="E42" i="10"/>
  <c r="E34" i="10"/>
  <c r="E26" i="10"/>
  <c r="E18" i="10"/>
  <c r="E10" i="10"/>
  <c r="Q74" i="10"/>
  <c r="R74" i="10" s="1"/>
  <c r="Q70" i="10"/>
  <c r="R70" i="10" s="1"/>
  <c r="Q66" i="10"/>
  <c r="R66" i="10" s="1"/>
  <c r="Q62" i="10"/>
  <c r="R62" i="10" s="1"/>
  <c r="Q58" i="10"/>
  <c r="R58" i="10" s="1"/>
  <c r="Q54" i="10"/>
  <c r="R54" i="10" s="1"/>
  <c r="Q50" i="10"/>
  <c r="R50" i="10" s="1"/>
  <c r="Q46" i="10"/>
  <c r="R46" i="10" s="1"/>
  <c r="Q42" i="10"/>
  <c r="R42" i="10" s="1"/>
  <c r="Q38" i="10"/>
  <c r="R38" i="10" s="1"/>
  <c r="Q34" i="10"/>
  <c r="R34" i="10" s="1"/>
  <c r="Q30" i="10"/>
  <c r="R30" i="10" s="1"/>
  <c r="Q26" i="10"/>
  <c r="R26" i="10" s="1"/>
  <c r="Q22" i="10"/>
  <c r="R22" i="10" s="1"/>
  <c r="Q18" i="10"/>
  <c r="R18" i="10" s="1"/>
  <c r="Q14" i="10"/>
  <c r="R14" i="10" s="1"/>
  <c r="Q10" i="10"/>
  <c r="R10" i="10" s="1"/>
  <c r="S6" i="10"/>
  <c r="T6" i="10" s="1"/>
  <c r="S74" i="10"/>
  <c r="T74" i="10" s="1"/>
  <c r="S70" i="10"/>
  <c r="T70" i="10" s="1"/>
  <c r="S66" i="10"/>
  <c r="T66" i="10" s="1"/>
  <c r="S62" i="10"/>
  <c r="T62" i="10" s="1"/>
  <c r="S58" i="10"/>
  <c r="T58" i="10" s="1"/>
  <c r="S54" i="10"/>
  <c r="T54" i="10" s="1"/>
  <c r="S50" i="10"/>
  <c r="T50" i="10" s="1"/>
  <c r="S46" i="10"/>
  <c r="T46" i="10" s="1"/>
  <c r="S42" i="10"/>
  <c r="T42" i="10" s="1"/>
  <c r="S38" i="10"/>
  <c r="T38" i="10" s="1"/>
  <c r="S34" i="10"/>
  <c r="T34" i="10" s="1"/>
  <c r="S30" i="10"/>
  <c r="T30" i="10" s="1"/>
  <c r="S26" i="10"/>
  <c r="T26" i="10" s="1"/>
  <c r="S22" i="10"/>
  <c r="T22" i="10" s="1"/>
  <c r="S18" i="10"/>
  <c r="T18" i="10" s="1"/>
  <c r="S14" i="10"/>
  <c r="T14" i="10" s="1"/>
  <c r="S10" i="10"/>
  <c r="T10" i="10" s="1"/>
  <c r="D159" i="9"/>
  <c r="D153" i="9"/>
  <c r="D118" i="9"/>
  <c r="D93" i="9"/>
  <c r="D81" i="9"/>
  <c r="D61" i="9"/>
  <c r="D53" i="9"/>
  <c r="D45" i="9"/>
  <c r="D37" i="9"/>
  <c r="D29" i="9"/>
  <c r="D21" i="9"/>
  <c r="D13" i="9"/>
  <c r="G154" i="9"/>
  <c r="H154" i="9" s="1"/>
  <c r="C154" i="9" s="1"/>
  <c r="G136" i="9"/>
  <c r="H136" i="9" s="1"/>
  <c r="C136" i="9" s="1"/>
  <c r="D121" i="9"/>
  <c r="D106" i="9"/>
  <c r="D94" i="9"/>
  <c r="G86" i="9"/>
  <c r="H86" i="9" s="1"/>
  <c r="C86" i="9" s="1"/>
  <c r="D82" i="9"/>
  <c r="G148" i="9"/>
  <c r="H148" i="9" s="1"/>
  <c r="C148" i="9" s="1"/>
  <c r="G126" i="9"/>
  <c r="H126" i="9" s="1"/>
  <c r="C126" i="9" s="1"/>
  <c r="G114" i="9"/>
  <c r="H114" i="9" s="1"/>
  <c r="C114" i="9" s="1"/>
  <c r="D109" i="9"/>
  <c r="D97" i="9"/>
  <c r="D85" i="9"/>
  <c r="G74" i="9"/>
  <c r="H74" i="9" s="1"/>
  <c r="C74" i="9" s="1"/>
  <c r="D161" i="9"/>
  <c r="D151" i="9"/>
  <c r="D129" i="9"/>
  <c r="D113" i="9"/>
  <c r="D101" i="9"/>
  <c r="D65" i="9"/>
  <c r="D57" i="9"/>
  <c r="D49" i="9"/>
  <c r="D41" i="9"/>
  <c r="D33" i="9"/>
  <c r="D25" i="9"/>
  <c r="D17" i="9"/>
  <c r="D9" i="9"/>
  <c r="G162" i="9"/>
  <c r="H162" i="9" s="1"/>
  <c r="C162" i="9" s="1"/>
  <c r="G140" i="9"/>
  <c r="H140" i="9" s="1"/>
  <c r="C140" i="9" s="1"/>
  <c r="D133" i="9"/>
  <c r="D89" i="9"/>
  <c r="AJ38" i="7"/>
  <c r="AJ34" i="7"/>
  <c r="AJ30" i="7"/>
  <c r="AJ26" i="7"/>
  <c r="AJ22" i="7"/>
  <c r="AJ18" i="7"/>
  <c r="V3" i="7"/>
  <c r="AJ6" i="7"/>
  <c r="W3" i="7"/>
  <c r="AJ73" i="7"/>
  <c r="AJ69" i="7"/>
  <c r="AJ65" i="7"/>
  <c r="AJ61" i="7"/>
  <c r="AJ57" i="7"/>
  <c r="AJ53" i="7"/>
  <c r="AJ49" i="7"/>
  <c r="AJ45" i="7"/>
  <c r="AJ41" i="7"/>
  <c r="AJ37" i="7"/>
  <c r="AJ33" i="7"/>
  <c r="AJ29" i="7"/>
  <c r="AJ25" i="7"/>
  <c r="AJ21" i="7"/>
  <c r="AJ17" i="7"/>
  <c r="AJ13" i="7"/>
  <c r="AJ12" i="7"/>
  <c r="AJ9" i="7"/>
  <c r="AJ44" i="7"/>
  <c r="AJ40" i="7"/>
  <c r="AJ36" i="7"/>
  <c r="AJ32" i="7"/>
  <c r="AJ28" i="7"/>
  <c r="AJ24" i="7"/>
  <c r="AJ20" i="7"/>
  <c r="AJ16" i="7"/>
  <c r="AJ8" i="7"/>
  <c r="AJ46" i="7"/>
  <c r="AJ48" i="7"/>
  <c r="AJ72" i="7"/>
  <c r="AJ68" i="7"/>
  <c r="AJ64" i="7"/>
  <c r="AJ60" i="7"/>
  <c r="AJ56" i="7"/>
  <c r="AJ52" i="7"/>
  <c r="AJ5" i="7"/>
  <c r="AJ74" i="7"/>
  <c r="U3" i="7"/>
  <c r="AJ75" i="7"/>
  <c r="AJ71" i="7"/>
  <c r="AJ67" i="7"/>
  <c r="AJ63" i="7"/>
  <c r="AJ59" i="7"/>
  <c r="AJ55" i="7"/>
  <c r="AJ51" i="7"/>
  <c r="AJ47" i="7"/>
  <c r="AJ43" i="7"/>
  <c r="AJ39" i="7"/>
  <c r="AJ35" i="7"/>
  <c r="AJ31" i="7"/>
  <c r="AJ27" i="7"/>
  <c r="AJ23" i="7"/>
  <c r="AJ19" i="7"/>
  <c r="AJ15" i="7"/>
  <c r="AJ14" i="7"/>
  <c r="AJ11" i="7"/>
  <c r="AJ10" i="7"/>
  <c r="AJ7" i="7"/>
  <c r="AJ144" i="6"/>
  <c r="AJ41" i="6"/>
  <c r="AJ22" i="6"/>
  <c r="AJ17" i="6"/>
  <c r="AJ12" i="6"/>
  <c r="AJ9" i="6"/>
  <c r="AJ159" i="6"/>
  <c r="AJ151" i="6"/>
  <c r="AJ143" i="6"/>
  <c r="AJ127" i="6"/>
  <c r="AJ119" i="6"/>
  <c r="AJ111" i="6"/>
  <c r="AJ95" i="6"/>
  <c r="AJ87" i="6"/>
  <c r="AJ79" i="6"/>
  <c r="AJ71" i="6"/>
  <c r="AJ48" i="6"/>
  <c r="AJ46" i="6"/>
  <c r="AJ155" i="6"/>
  <c r="AJ139" i="6"/>
  <c r="AJ131" i="6"/>
  <c r="AJ107" i="6"/>
  <c r="AJ99" i="6"/>
  <c r="AJ91" i="6"/>
  <c r="AJ83" i="6"/>
  <c r="AJ75" i="6"/>
  <c r="AJ67" i="6"/>
  <c r="AJ63" i="6"/>
  <c r="AJ59" i="6"/>
  <c r="AJ55" i="6"/>
  <c r="AJ40" i="6"/>
  <c r="AJ32" i="6"/>
  <c r="AJ24" i="6"/>
  <c r="AJ21" i="6"/>
  <c r="AJ16" i="6"/>
  <c r="AJ13" i="6"/>
  <c r="AJ8" i="6"/>
  <c r="AJ5" i="6"/>
  <c r="AJ108" i="6"/>
  <c r="AJ147" i="6"/>
  <c r="AJ123" i="6"/>
  <c r="AJ115" i="6"/>
  <c r="AJ103" i="6"/>
  <c r="AD3" i="6"/>
  <c r="AJ153" i="6"/>
  <c r="AJ145" i="6"/>
  <c r="AJ137" i="6"/>
  <c r="AJ129" i="6"/>
  <c r="AJ121" i="6"/>
  <c r="AJ89" i="6"/>
  <c r="AJ47" i="6"/>
  <c r="AJ14" i="6"/>
  <c r="AJ6" i="6"/>
  <c r="AJ157" i="6"/>
  <c r="AJ154" i="6"/>
  <c r="AJ149" i="6"/>
  <c r="AJ133" i="6"/>
  <c r="AJ122" i="6"/>
  <c r="AJ117" i="6"/>
  <c r="AJ114" i="6"/>
  <c r="AJ106" i="6"/>
  <c r="AJ101" i="6"/>
  <c r="AJ98" i="6"/>
  <c r="AJ93" i="6"/>
  <c r="AJ90" i="6"/>
  <c r="AJ85" i="6"/>
  <c r="AJ82" i="6"/>
  <c r="AJ77" i="6"/>
  <c r="AJ74" i="6"/>
  <c r="AJ69" i="6"/>
  <c r="AJ66" i="6"/>
  <c r="AJ61" i="6"/>
  <c r="AJ58" i="6"/>
  <c r="AJ39" i="6"/>
  <c r="AJ31" i="6"/>
  <c r="AJ23" i="6"/>
  <c r="AJ15" i="6"/>
  <c r="AJ7" i="6"/>
  <c r="AJ146" i="6"/>
  <c r="AJ141" i="6"/>
  <c r="AJ138" i="6"/>
  <c r="AJ130" i="6"/>
  <c r="AJ109" i="6"/>
  <c r="AJ125" i="6"/>
  <c r="AJ113" i="6"/>
  <c r="AJ105" i="6"/>
  <c r="AJ97" i="6"/>
  <c r="AJ50" i="6"/>
  <c r="AJ120" i="6"/>
  <c r="AJ116" i="6"/>
  <c r="AJ112" i="6"/>
  <c r="AJ104" i="6"/>
  <c r="AJ100" i="6"/>
  <c r="AJ64" i="6"/>
  <c r="AJ44" i="6"/>
  <c r="AJ150" i="6"/>
  <c r="AJ126" i="6"/>
  <c r="AJ110" i="6"/>
  <c r="AJ102" i="6"/>
  <c r="AJ94" i="6"/>
  <c r="AJ86" i="6"/>
  <c r="AJ81" i="6"/>
  <c r="AJ78" i="6"/>
  <c r="AJ73" i="6"/>
  <c r="AJ70" i="6"/>
  <c r="AJ68" i="6"/>
  <c r="AJ65" i="6"/>
  <c r="AJ62" i="6"/>
  <c r="AJ60" i="6"/>
  <c r="AJ57" i="6"/>
  <c r="AJ51" i="6"/>
  <c r="AJ42" i="6"/>
  <c r="AJ37" i="6"/>
  <c r="AJ34" i="6"/>
  <c r="AJ29" i="6"/>
  <c r="AJ26" i="6"/>
  <c r="AJ18" i="6"/>
  <c r="AJ10" i="6"/>
  <c r="AJ132" i="6"/>
  <c r="AJ128" i="6"/>
  <c r="AJ72" i="6"/>
  <c r="AJ56" i="6"/>
  <c r="AJ25" i="6"/>
  <c r="U3" i="6"/>
  <c r="AJ158" i="6"/>
  <c r="AJ142" i="6"/>
  <c r="AJ134" i="6"/>
  <c r="AJ118" i="6"/>
  <c r="AJ135" i="6"/>
  <c r="AJ52" i="6"/>
  <c r="AJ49" i="6"/>
  <c r="AJ43" i="6"/>
  <c r="AJ35" i="6"/>
  <c r="AJ27" i="6"/>
  <c r="AJ19" i="6"/>
  <c r="AJ11" i="6"/>
  <c r="D32" i="18"/>
  <c r="B33" i="18"/>
  <c r="D27" i="18"/>
  <c r="B28" i="18"/>
  <c r="D22" i="18"/>
  <c r="B23" i="18"/>
  <c r="B18" i="18"/>
  <c r="G6" i="19"/>
  <c r="AM4" i="11"/>
  <c r="AV4" i="11" s="1"/>
  <c r="AJ4" i="11"/>
  <c r="AN4" i="11"/>
  <c r="AW4" i="11" s="1"/>
  <c r="AL4" i="11"/>
  <c r="AU4" i="11" s="1"/>
  <c r="AL3" i="11"/>
  <c r="AU3" i="11" s="1"/>
  <c r="R1" i="11"/>
  <c r="Q5" i="11"/>
  <c r="O5" i="11"/>
  <c r="P73" i="10"/>
  <c r="P69" i="10"/>
  <c r="P65" i="10"/>
  <c r="P61" i="10"/>
  <c r="P57" i="10"/>
  <c r="P53" i="10"/>
  <c r="P49" i="10"/>
  <c r="P45" i="10"/>
  <c r="P41" i="10"/>
  <c r="P37" i="10"/>
  <c r="P33" i="10"/>
  <c r="P29" i="10"/>
  <c r="P25" i="10"/>
  <c r="P21" i="10"/>
  <c r="P17" i="10"/>
  <c r="P13" i="10"/>
  <c r="P9" i="10"/>
  <c r="P5" i="10"/>
  <c r="P74" i="10"/>
  <c r="P70" i="10"/>
  <c r="P66" i="10"/>
  <c r="P62" i="10"/>
  <c r="P58" i="10"/>
  <c r="P54" i="10"/>
  <c r="P50" i="10"/>
  <c r="P46" i="10"/>
  <c r="P42" i="10"/>
  <c r="P38" i="10"/>
  <c r="P34" i="10"/>
  <c r="P30" i="10"/>
  <c r="P26" i="10"/>
  <c r="P22" i="10"/>
  <c r="P18" i="10"/>
  <c r="P14" i="10"/>
  <c r="P10" i="10"/>
  <c r="S4" i="10"/>
  <c r="T4" i="10" s="1"/>
  <c r="S73" i="10"/>
  <c r="T73" i="10" s="1"/>
  <c r="Q72" i="10"/>
  <c r="R72" i="10" s="1"/>
  <c r="S69" i="10"/>
  <c r="T69" i="10" s="1"/>
  <c r="Q68" i="10"/>
  <c r="R68" i="10" s="1"/>
  <c r="S65" i="10"/>
  <c r="T65" i="10" s="1"/>
  <c r="Q64" i="10"/>
  <c r="R64" i="10" s="1"/>
  <c r="S61" i="10"/>
  <c r="T61" i="10" s="1"/>
  <c r="Q60" i="10"/>
  <c r="R60" i="10" s="1"/>
  <c r="S57" i="10"/>
  <c r="T57" i="10" s="1"/>
  <c r="Q56" i="10"/>
  <c r="R56" i="10" s="1"/>
  <c r="S53" i="10"/>
  <c r="T53" i="10" s="1"/>
  <c r="Q52" i="10"/>
  <c r="R52" i="10" s="1"/>
  <c r="S49" i="10"/>
  <c r="T49" i="10" s="1"/>
  <c r="Q48" i="10"/>
  <c r="R48" i="10" s="1"/>
  <c r="S45" i="10"/>
  <c r="T45" i="10" s="1"/>
  <c r="Q44" i="10"/>
  <c r="R44" i="10" s="1"/>
  <c r="S41" i="10"/>
  <c r="T41" i="10" s="1"/>
  <c r="Q40" i="10"/>
  <c r="R40" i="10" s="1"/>
  <c r="S37" i="10"/>
  <c r="T37" i="10" s="1"/>
  <c r="Q36" i="10"/>
  <c r="R36" i="10" s="1"/>
  <c r="S33" i="10"/>
  <c r="T33" i="10" s="1"/>
  <c r="Q32" i="10"/>
  <c r="R32" i="10" s="1"/>
  <c r="S29" i="10"/>
  <c r="T29" i="10" s="1"/>
  <c r="Q28" i="10"/>
  <c r="R28" i="10" s="1"/>
  <c r="S25" i="10"/>
  <c r="T25" i="10" s="1"/>
  <c r="Q24" i="10"/>
  <c r="R24" i="10" s="1"/>
  <c r="S21" i="10"/>
  <c r="T21" i="10" s="1"/>
  <c r="Q20" i="10"/>
  <c r="R20" i="10" s="1"/>
  <c r="S17" i="10"/>
  <c r="T17" i="10" s="1"/>
  <c r="Q16" i="10"/>
  <c r="R16" i="10" s="1"/>
  <c r="S13" i="10"/>
  <c r="T13" i="10" s="1"/>
  <c r="Q12" i="10"/>
  <c r="R12" i="10" s="1"/>
  <c r="S9" i="10"/>
  <c r="T9" i="10" s="1"/>
  <c r="Q8" i="10"/>
  <c r="R8" i="10" s="1"/>
  <c r="S5" i="10"/>
  <c r="T5" i="10" s="1"/>
  <c r="Q4" i="10"/>
  <c r="R4" i="10" s="1"/>
  <c r="J3" i="10"/>
  <c r="E157" i="10"/>
  <c r="J152" i="10"/>
  <c r="E149" i="10"/>
  <c r="J144" i="10"/>
  <c r="E141" i="10"/>
  <c r="J136" i="10"/>
  <c r="E133" i="10"/>
  <c r="J128" i="10"/>
  <c r="E125" i="10"/>
  <c r="J120" i="10"/>
  <c r="E117" i="10"/>
  <c r="J112" i="10"/>
  <c r="E109" i="10"/>
  <c r="J104" i="10"/>
  <c r="L157" i="10"/>
  <c r="M154" i="10"/>
  <c r="K152" i="10"/>
  <c r="L149" i="10"/>
  <c r="M146" i="10"/>
  <c r="K144" i="10"/>
  <c r="L141" i="10"/>
  <c r="M138" i="10"/>
  <c r="K136" i="10"/>
  <c r="L133" i="10"/>
  <c r="M130" i="10"/>
  <c r="K128" i="10"/>
  <c r="L125" i="10"/>
  <c r="M122" i="10"/>
  <c r="K120" i="10"/>
  <c r="L117" i="10"/>
  <c r="M114" i="10"/>
  <c r="K112" i="10"/>
  <c r="L109" i="10"/>
  <c r="M106" i="10"/>
  <c r="K104" i="10"/>
  <c r="L101" i="10"/>
  <c r="M98" i="10"/>
  <c r="K96" i="10"/>
  <c r="L93" i="10"/>
  <c r="M90" i="10"/>
  <c r="K88" i="10"/>
  <c r="L85" i="10"/>
  <c r="M82" i="10"/>
  <c r="K80" i="10"/>
  <c r="L77" i="10"/>
  <c r="M74" i="10"/>
  <c r="K72" i="10"/>
  <c r="L69" i="10"/>
  <c r="M66" i="10"/>
  <c r="K64" i="10"/>
  <c r="L61" i="10"/>
  <c r="M58" i="10"/>
  <c r="K56" i="10"/>
  <c r="L53" i="10"/>
  <c r="M50" i="10"/>
  <c r="K48" i="10"/>
  <c r="L45" i="10"/>
  <c r="M42" i="10"/>
  <c r="K40" i="10"/>
  <c r="L37" i="10"/>
  <c r="M34" i="10"/>
  <c r="K32" i="10"/>
  <c r="L29" i="10"/>
  <c r="M26" i="10"/>
  <c r="K24" i="10"/>
  <c r="L21" i="10"/>
  <c r="M18" i="10"/>
  <c r="K16" i="10"/>
  <c r="L13" i="10"/>
  <c r="M10" i="10"/>
  <c r="K8" i="10"/>
  <c r="L5" i="10"/>
  <c r="J155" i="10"/>
  <c r="E152" i="10"/>
  <c r="J147" i="10"/>
  <c r="E144" i="10"/>
  <c r="J139" i="10"/>
  <c r="E136" i="10"/>
  <c r="J131" i="10"/>
  <c r="E128" i="10"/>
  <c r="J123" i="10"/>
  <c r="E120" i="10"/>
  <c r="J115" i="10"/>
  <c r="E112" i="10"/>
  <c r="J107" i="10"/>
  <c r="M159" i="10"/>
  <c r="K157" i="10"/>
  <c r="L154" i="10"/>
  <c r="M151" i="10"/>
  <c r="K149" i="10"/>
  <c r="L146" i="10"/>
  <c r="M143" i="10"/>
  <c r="K141" i="10"/>
  <c r="L138" i="10"/>
  <c r="M135" i="10"/>
  <c r="K133" i="10"/>
  <c r="L130" i="10"/>
  <c r="M127" i="10"/>
  <c r="K125" i="10"/>
  <c r="L122" i="10"/>
  <c r="M119" i="10"/>
  <c r="K117" i="10"/>
  <c r="L114" i="10"/>
  <c r="M111" i="10"/>
  <c r="K109" i="10"/>
  <c r="L106" i="10"/>
  <c r="M103" i="10"/>
  <c r="K101" i="10"/>
  <c r="L98" i="10"/>
  <c r="M95" i="10"/>
  <c r="K93" i="10"/>
  <c r="L90" i="10"/>
  <c r="M87" i="10"/>
  <c r="K85" i="10"/>
  <c r="L82" i="10"/>
  <c r="M79" i="10"/>
  <c r="K77" i="10"/>
  <c r="L74" i="10"/>
  <c r="M71" i="10"/>
  <c r="K69" i="10"/>
  <c r="L66" i="10"/>
  <c r="M63" i="10"/>
  <c r="K61" i="10"/>
  <c r="L58" i="10"/>
  <c r="M55" i="10"/>
  <c r="K53" i="10"/>
  <c r="L50" i="10"/>
  <c r="M47" i="10"/>
  <c r="K45" i="10"/>
  <c r="L42" i="10"/>
  <c r="M39" i="10"/>
  <c r="K37" i="10"/>
  <c r="L34" i="10"/>
  <c r="M31" i="10"/>
  <c r="K29" i="10"/>
  <c r="L26" i="10"/>
  <c r="M23" i="10"/>
  <c r="K21" i="10"/>
  <c r="L18" i="10"/>
  <c r="M15" i="10"/>
  <c r="K13" i="10"/>
  <c r="L10" i="10"/>
  <c r="M7" i="10"/>
  <c r="K5" i="10"/>
  <c r="J158" i="10"/>
  <c r="J150" i="10"/>
  <c r="J142" i="10"/>
  <c r="J134" i="10"/>
  <c r="J126" i="10"/>
  <c r="J118" i="10"/>
  <c r="J110" i="10"/>
  <c r="J102" i="10"/>
  <c r="J94" i="10"/>
  <c r="J86" i="10"/>
  <c r="L159" i="10"/>
  <c r="M156" i="10"/>
  <c r="K154" i="10"/>
  <c r="L151" i="10"/>
  <c r="M148" i="10"/>
  <c r="K146" i="10"/>
  <c r="L143" i="10"/>
  <c r="M140" i="10"/>
  <c r="K138" i="10"/>
  <c r="L135" i="10"/>
  <c r="M132" i="10"/>
  <c r="K130" i="10"/>
  <c r="L127" i="10"/>
  <c r="M124" i="10"/>
  <c r="K122" i="10"/>
  <c r="L119" i="10"/>
  <c r="M116" i="10"/>
  <c r="K114" i="10"/>
  <c r="L111" i="10"/>
  <c r="M108" i="10"/>
  <c r="K106" i="10"/>
  <c r="L103" i="10"/>
  <c r="M100" i="10"/>
  <c r="K98" i="10"/>
  <c r="L95" i="10"/>
  <c r="M92" i="10"/>
  <c r="K90" i="10"/>
  <c r="L87" i="10"/>
  <c r="M84" i="10"/>
  <c r="K82" i="10"/>
  <c r="L79" i="10"/>
  <c r="M76" i="10"/>
  <c r="K74" i="10"/>
  <c r="L71" i="10"/>
  <c r="M68" i="10"/>
  <c r="K66" i="10"/>
  <c r="L63" i="10"/>
  <c r="M60" i="10"/>
  <c r="K58" i="10"/>
  <c r="L55" i="10"/>
  <c r="M52" i="10"/>
  <c r="K50" i="10"/>
  <c r="L47" i="10"/>
  <c r="M44" i="10"/>
  <c r="K42" i="10"/>
  <c r="L39" i="10"/>
  <c r="M36" i="10"/>
  <c r="K34" i="10"/>
  <c r="L31" i="10"/>
  <c r="M28" i="10"/>
  <c r="K26" i="10"/>
  <c r="L23" i="10"/>
  <c r="M20" i="10"/>
  <c r="K18" i="10"/>
  <c r="L15" i="10"/>
  <c r="M12" i="10"/>
  <c r="K10" i="10"/>
  <c r="L7" i="10"/>
  <c r="M4" i="10"/>
  <c r="E3" i="10"/>
  <c r="E158" i="10"/>
  <c r="J153" i="10"/>
  <c r="E150" i="10"/>
  <c r="J145" i="10"/>
  <c r="E142" i="10"/>
  <c r="J137" i="10"/>
  <c r="E134" i="10"/>
  <c r="J129" i="10"/>
  <c r="E126" i="10"/>
  <c r="J121" i="10"/>
  <c r="E118" i="10"/>
  <c r="J113" i="10"/>
  <c r="E110" i="10"/>
  <c r="K159" i="10"/>
  <c r="L156" i="10"/>
  <c r="M153" i="10"/>
  <c r="K151" i="10"/>
  <c r="L148" i="10"/>
  <c r="M145" i="10"/>
  <c r="K143" i="10"/>
  <c r="L140" i="10"/>
  <c r="M137" i="10"/>
  <c r="K135" i="10"/>
  <c r="L132" i="10"/>
  <c r="M129" i="10"/>
  <c r="K127" i="10"/>
  <c r="L124" i="10"/>
  <c r="M121" i="10"/>
  <c r="K119" i="10"/>
  <c r="L116" i="10"/>
  <c r="M113" i="10"/>
  <c r="K111" i="10"/>
  <c r="L108" i="10"/>
  <c r="M105" i="10"/>
  <c r="K103" i="10"/>
  <c r="L100" i="10"/>
  <c r="M97" i="10"/>
  <c r="K95" i="10"/>
  <c r="L92" i="10"/>
  <c r="M89" i="10"/>
  <c r="K87" i="10"/>
  <c r="L84" i="10"/>
  <c r="M81" i="10"/>
  <c r="K79" i="10"/>
  <c r="L76" i="10"/>
  <c r="M73" i="10"/>
  <c r="K71" i="10"/>
  <c r="L68" i="10"/>
  <c r="M65" i="10"/>
  <c r="K63" i="10"/>
  <c r="L60" i="10"/>
  <c r="M57" i="10"/>
  <c r="K55" i="10"/>
  <c r="L52" i="10"/>
  <c r="M49" i="10"/>
  <c r="K47" i="10"/>
  <c r="L44" i="10"/>
  <c r="M41" i="10"/>
  <c r="K39" i="10"/>
  <c r="L36" i="10"/>
  <c r="M33" i="10"/>
  <c r="K31" i="10"/>
  <c r="L28" i="10"/>
  <c r="M25" i="10"/>
  <c r="K23" i="10"/>
  <c r="L20" i="10"/>
  <c r="M17" i="10"/>
  <c r="K15" i="10"/>
  <c r="L12" i="10"/>
  <c r="M9" i="10"/>
  <c r="K7" i="10"/>
  <c r="L4" i="10"/>
  <c r="J156" i="10"/>
  <c r="J148" i="10"/>
  <c r="J140" i="10"/>
  <c r="J132" i="10"/>
  <c r="J124" i="10"/>
  <c r="J116" i="10"/>
  <c r="J108" i="10"/>
  <c r="J100" i="10"/>
  <c r="J92" i="10"/>
  <c r="J84" i="10"/>
  <c r="M158" i="10"/>
  <c r="K156" i="10"/>
  <c r="L153" i="10"/>
  <c r="M150" i="10"/>
  <c r="K148" i="10"/>
  <c r="L145" i="10"/>
  <c r="M142" i="10"/>
  <c r="K140" i="10"/>
  <c r="L137" i="10"/>
  <c r="M134" i="10"/>
  <c r="K132" i="10"/>
  <c r="L129" i="10"/>
  <c r="M126" i="10"/>
  <c r="K124" i="10"/>
  <c r="L121" i="10"/>
  <c r="M118" i="10"/>
  <c r="K116" i="10"/>
  <c r="L113" i="10"/>
  <c r="M110" i="10"/>
  <c r="K108" i="10"/>
  <c r="L105" i="10"/>
  <c r="M102" i="10"/>
  <c r="K100" i="10"/>
  <c r="L97" i="10"/>
  <c r="M94" i="10"/>
  <c r="K92" i="10"/>
  <c r="L89" i="10"/>
  <c r="M86" i="10"/>
  <c r="K84" i="10"/>
  <c r="L81" i="10"/>
  <c r="M78" i="10"/>
  <c r="K76" i="10"/>
  <c r="L73" i="10"/>
  <c r="M70" i="10"/>
  <c r="K68" i="10"/>
  <c r="L65" i="10"/>
  <c r="M62" i="10"/>
  <c r="K60" i="10"/>
  <c r="L57" i="10"/>
  <c r="M54" i="10"/>
  <c r="K52" i="10"/>
  <c r="L49" i="10"/>
  <c r="M46" i="10"/>
  <c r="K44" i="10"/>
  <c r="L41" i="10"/>
  <c r="M38" i="10"/>
  <c r="K36" i="10"/>
  <c r="L33" i="10"/>
  <c r="M30" i="10"/>
  <c r="K28" i="10"/>
  <c r="L25" i="10"/>
  <c r="M22" i="10"/>
  <c r="K20" i="10"/>
  <c r="L17" i="10"/>
  <c r="M14" i="10"/>
  <c r="K12" i="10"/>
  <c r="L9" i="10"/>
  <c r="M6" i="10"/>
  <c r="K4" i="10"/>
  <c r="J159" i="10"/>
  <c r="E156" i="10"/>
  <c r="J151" i="10"/>
  <c r="E148" i="10"/>
  <c r="J143" i="10"/>
  <c r="E140" i="10"/>
  <c r="J135" i="10"/>
  <c r="E132" i="10"/>
  <c r="J127" i="10"/>
  <c r="E124" i="10"/>
  <c r="J119" i="10"/>
  <c r="E116" i="10"/>
  <c r="J111" i="10"/>
  <c r="L158" i="10"/>
  <c r="M155" i="10"/>
  <c r="K153" i="10"/>
  <c r="L150" i="10"/>
  <c r="M147" i="10"/>
  <c r="K145" i="10"/>
  <c r="L142" i="10"/>
  <c r="M139" i="10"/>
  <c r="K137" i="10"/>
  <c r="L134" i="10"/>
  <c r="M131" i="10"/>
  <c r="K129" i="10"/>
  <c r="L126" i="10"/>
  <c r="M123" i="10"/>
  <c r="K121" i="10"/>
  <c r="L118" i="10"/>
  <c r="M115" i="10"/>
  <c r="K113" i="10"/>
  <c r="L110" i="10"/>
  <c r="M107" i="10"/>
  <c r="K105" i="10"/>
  <c r="L102" i="10"/>
  <c r="M99" i="10"/>
  <c r="K97" i="10"/>
  <c r="L94" i="10"/>
  <c r="M91" i="10"/>
  <c r="K89" i="10"/>
  <c r="L86" i="10"/>
  <c r="M83" i="10"/>
  <c r="K81" i="10"/>
  <c r="L78" i="10"/>
  <c r="M75" i="10"/>
  <c r="K73" i="10"/>
  <c r="L70" i="10"/>
  <c r="M67" i="10"/>
  <c r="K65" i="10"/>
  <c r="L62" i="10"/>
  <c r="M59" i="10"/>
  <c r="K57" i="10"/>
  <c r="L54" i="10"/>
  <c r="M51" i="10"/>
  <c r="K49" i="10"/>
  <c r="L46" i="10"/>
  <c r="M43" i="10"/>
  <c r="K41" i="10"/>
  <c r="L38" i="10"/>
  <c r="M35" i="10"/>
  <c r="K33" i="10"/>
  <c r="L30" i="10"/>
  <c r="M27" i="10"/>
  <c r="K25" i="10"/>
  <c r="L22" i="10"/>
  <c r="M19" i="10"/>
  <c r="K17" i="10"/>
  <c r="L14" i="10"/>
  <c r="M11" i="10"/>
  <c r="K9" i="10"/>
  <c r="L6" i="10"/>
  <c r="M3" i="10"/>
  <c r="J154" i="10"/>
  <c r="J146" i="10"/>
  <c r="J138" i="10"/>
  <c r="J130" i="10"/>
  <c r="J122" i="10"/>
  <c r="J114" i="10"/>
  <c r="J106" i="10"/>
  <c r="J98" i="10"/>
  <c r="K158" i="10"/>
  <c r="L155" i="10"/>
  <c r="M152" i="10"/>
  <c r="K150" i="10"/>
  <c r="L147" i="10"/>
  <c r="M144" i="10"/>
  <c r="K142" i="10"/>
  <c r="L139" i="10"/>
  <c r="M136" i="10"/>
  <c r="K134" i="10"/>
  <c r="L131" i="10"/>
  <c r="M128" i="10"/>
  <c r="K126" i="10"/>
  <c r="L123" i="10"/>
  <c r="M120" i="10"/>
  <c r="K118" i="10"/>
  <c r="L115" i="10"/>
  <c r="M112" i="10"/>
  <c r="K110" i="10"/>
  <c r="L107" i="10"/>
  <c r="M104" i="10"/>
  <c r="K102" i="10"/>
  <c r="L99" i="10"/>
  <c r="M96" i="10"/>
  <c r="K94" i="10"/>
  <c r="L91" i="10"/>
  <c r="M88" i="10"/>
  <c r="K86" i="10"/>
  <c r="L83" i="10"/>
  <c r="M80" i="10"/>
  <c r="K78" i="10"/>
  <c r="L75" i="10"/>
  <c r="M72" i="10"/>
  <c r="K70" i="10"/>
  <c r="L67" i="10"/>
  <c r="M64" i="10"/>
  <c r="K62" i="10"/>
  <c r="L59" i="10"/>
  <c r="M56" i="10"/>
  <c r="K54" i="10"/>
  <c r="L51" i="10"/>
  <c r="M48" i="10"/>
  <c r="K46" i="10"/>
  <c r="L43" i="10"/>
  <c r="M40" i="10"/>
  <c r="K38" i="10"/>
  <c r="L35" i="10"/>
  <c r="M32" i="10"/>
  <c r="K30" i="10"/>
  <c r="L27" i="10"/>
  <c r="M24" i="10"/>
  <c r="K22" i="10"/>
  <c r="L19" i="10"/>
  <c r="M16" i="10"/>
  <c r="K14" i="10"/>
  <c r="L11" i="10"/>
  <c r="M8" i="10"/>
  <c r="K6" i="10"/>
  <c r="L3" i="10"/>
  <c r="J157" i="10"/>
  <c r="E154" i="10"/>
  <c r="J149" i="10"/>
  <c r="E146" i="10"/>
  <c r="J141" i="10"/>
  <c r="E138" i="10"/>
  <c r="J133" i="10"/>
  <c r="E130" i="10"/>
  <c r="J125" i="10"/>
  <c r="J117" i="10"/>
  <c r="J109" i="10"/>
  <c r="J101" i="10"/>
  <c r="J93" i="10"/>
  <c r="J85" i="10"/>
  <c r="M157" i="10"/>
  <c r="K155" i="10"/>
  <c r="L152" i="10"/>
  <c r="M149" i="10"/>
  <c r="K147" i="10"/>
  <c r="L144" i="10"/>
  <c r="M141" i="10"/>
  <c r="K139" i="10"/>
  <c r="L136" i="10"/>
  <c r="M133" i="10"/>
  <c r="K131" i="10"/>
  <c r="L128" i="10"/>
  <c r="M125" i="10"/>
  <c r="K123" i="10"/>
  <c r="L120" i="10"/>
  <c r="M117" i="10"/>
  <c r="K115" i="10"/>
  <c r="L112" i="10"/>
  <c r="M109" i="10"/>
  <c r="K107" i="10"/>
  <c r="L104" i="10"/>
  <c r="M101" i="10"/>
  <c r="K99" i="10"/>
  <c r="L96" i="10"/>
  <c r="M93" i="10"/>
  <c r="K91" i="10"/>
  <c r="L88" i="10"/>
  <c r="M85" i="10"/>
  <c r="K83" i="10"/>
  <c r="L80" i="10"/>
  <c r="M77" i="10"/>
  <c r="K75" i="10"/>
  <c r="L72" i="10"/>
  <c r="M69" i="10"/>
  <c r="K67" i="10"/>
  <c r="L64" i="10"/>
  <c r="M61" i="10"/>
  <c r="K59" i="10"/>
  <c r="L56" i="10"/>
  <c r="M53" i="10"/>
  <c r="K51" i="10"/>
  <c r="L48" i="10"/>
  <c r="M45" i="10"/>
  <c r="K43" i="10"/>
  <c r="L40" i="10"/>
  <c r="M37" i="10"/>
  <c r="K35" i="10"/>
  <c r="L32" i="10"/>
  <c r="M29" i="10"/>
  <c r="K27" i="10"/>
  <c r="L24" i="10"/>
  <c r="M21" i="10"/>
  <c r="K19" i="10"/>
  <c r="L16" i="10"/>
  <c r="M13" i="10"/>
  <c r="K11" i="10"/>
  <c r="L8" i="10"/>
  <c r="M5" i="10"/>
  <c r="K3" i="10"/>
  <c r="J77" i="10"/>
  <c r="J69" i="10"/>
  <c r="J61" i="10"/>
  <c r="J53" i="10"/>
  <c r="J45" i="10"/>
  <c r="J37" i="10"/>
  <c r="J29" i="10"/>
  <c r="J21" i="10"/>
  <c r="J13" i="10"/>
  <c r="J5" i="10"/>
  <c r="E101" i="10"/>
  <c r="J96" i="10"/>
  <c r="E93" i="10"/>
  <c r="J88" i="10"/>
  <c r="E85" i="10"/>
  <c r="J80" i="10"/>
  <c r="E77" i="10"/>
  <c r="J72" i="10"/>
  <c r="E69" i="10"/>
  <c r="J64" i="10"/>
  <c r="E61" i="10"/>
  <c r="J56" i="10"/>
  <c r="E53" i="10"/>
  <c r="J48" i="10"/>
  <c r="E45" i="10"/>
  <c r="J40" i="10"/>
  <c r="E37" i="10"/>
  <c r="J32" i="10"/>
  <c r="E29" i="10"/>
  <c r="J24" i="10"/>
  <c r="E21" i="10"/>
  <c r="J16" i="10"/>
  <c r="E13" i="10"/>
  <c r="J8" i="10"/>
  <c r="E5" i="10"/>
  <c r="E104" i="10"/>
  <c r="J99" i="10"/>
  <c r="E96" i="10"/>
  <c r="J91" i="10"/>
  <c r="E88" i="10"/>
  <c r="J83" i="10"/>
  <c r="E80" i="10"/>
  <c r="J75" i="10"/>
  <c r="E72" i="10"/>
  <c r="J67" i="10"/>
  <c r="E64" i="10"/>
  <c r="J59" i="10"/>
  <c r="E56" i="10"/>
  <c r="J51" i="10"/>
  <c r="E48" i="10"/>
  <c r="J43" i="10"/>
  <c r="E40" i="10"/>
  <c r="J35" i="10"/>
  <c r="E32" i="10"/>
  <c r="J27" i="10"/>
  <c r="E24" i="10"/>
  <c r="J19" i="10"/>
  <c r="E16" i="10"/>
  <c r="J11" i="10"/>
  <c r="E8" i="10"/>
  <c r="J78" i="10"/>
  <c r="J70" i="10"/>
  <c r="J62" i="10"/>
  <c r="J54" i="10"/>
  <c r="J46" i="10"/>
  <c r="J38" i="10"/>
  <c r="J30" i="10"/>
  <c r="J22" i="10"/>
  <c r="J14" i="10"/>
  <c r="J6" i="10"/>
  <c r="J105" i="10"/>
  <c r="E102" i="10"/>
  <c r="J97" i="10"/>
  <c r="E94" i="10"/>
  <c r="J89" i="10"/>
  <c r="E86" i="10"/>
  <c r="J81" i="10"/>
  <c r="E78" i="10"/>
  <c r="J73" i="10"/>
  <c r="E70" i="10"/>
  <c r="J65" i="10"/>
  <c r="E62" i="10"/>
  <c r="J57" i="10"/>
  <c r="E54" i="10"/>
  <c r="J49" i="10"/>
  <c r="E46" i="10"/>
  <c r="J41" i="10"/>
  <c r="E38" i="10"/>
  <c r="J33" i="10"/>
  <c r="E30" i="10"/>
  <c r="J25" i="10"/>
  <c r="E22" i="10"/>
  <c r="J17" i="10"/>
  <c r="E14" i="10"/>
  <c r="J9" i="10"/>
  <c r="E6" i="10"/>
  <c r="J76" i="10"/>
  <c r="J68" i="10"/>
  <c r="J60" i="10"/>
  <c r="J52" i="10"/>
  <c r="J44" i="10"/>
  <c r="J36" i="10"/>
  <c r="J28" i="10"/>
  <c r="J20" i="10"/>
  <c r="J12" i="10"/>
  <c r="J4" i="10"/>
  <c r="E108" i="10"/>
  <c r="J103" i="10"/>
  <c r="E100" i="10"/>
  <c r="J95" i="10"/>
  <c r="E92" i="10"/>
  <c r="J87" i="10"/>
  <c r="E84" i="10"/>
  <c r="J79" i="10"/>
  <c r="E76" i="10"/>
  <c r="J71" i="10"/>
  <c r="E68" i="10"/>
  <c r="J63" i="10"/>
  <c r="E60" i="10"/>
  <c r="J55" i="10"/>
  <c r="E52" i="10"/>
  <c r="J47" i="10"/>
  <c r="E44" i="10"/>
  <c r="J39" i="10"/>
  <c r="E36" i="10"/>
  <c r="J31" i="10"/>
  <c r="E28" i="10"/>
  <c r="J23" i="10"/>
  <c r="E20" i="10"/>
  <c r="J15" i="10"/>
  <c r="E12" i="10"/>
  <c r="J7" i="10"/>
  <c r="J90" i="10"/>
  <c r="J82" i="10"/>
  <c r="J74" i="10"/>
  <c r="J66" i="10"/>
  <c r="J58" i="10"/>
  <c r="E55" i="10"/>
  <c r="J50" i="10"/>
  <c r="E47" i="10"/>
  <c r="J42" i="10"/>
  <c r="E39" i="10"/>
  <c r="J34" i="10"/>
  <c r="E31" i="10"/>
  <c r="J26" i="10"/>
  <c r="E23" i="10"/>
  <c r="J18" i="10"/>
  <c r="E15" i="10"/>
  <c r="J10" i="10"/>
  <c r="E7" i="10"/>
  <c r="D155" i="9"/>
  <c r="D147" i="9"/>
  <c r="D128" i="9"/>
  <c r="G128" i="9"/>
  <c r="H128" i="9" s="1"/>
  <c r="C128" i="9" s="1"/>
  <c r="G107" i="9"/>
  <c r="H107" i="9" s="1"/>
  <c r="C107" i="9" s="1"/>
  <c r="D107" i="9"/>
  <c r="G91" i="9"/>
  <c r="H91" i="9" s="1"/>
  <c r="C91" i="9" s="1"/>
  <c r="D91" i="9"/>
  <c r="G75" i="9"/>
  <c r="H75" i="9" s="1"/>
  <c r="C75" i="9" s="1"/>
  <c r="D75" i="9"/>
  <c r="D163" i="9"/>
  <c r="G135" i="9"/>
  <c r="H135" i="9" s="1"/>
  <c r="C135" i="9" s="1"/>
  <c r="D111" i="9"/>
  <c r="G111" i="9"/>
  <c r="H111" i="9" s="1"/>
  <c r="C111" i="9" s="1"/>
  <c r="D95" i="9"/>
  <c r="G95" i="9"/>
  <c r="H95" i="9" s="1"/>
  <c r="C95" i="9" s="1"/>
  <c r="D79" i="9"/>
  <c r="G79" i="9"/>
  <c r="H79" i="9" s="1"/>
  <c r="C79" i="9" s="1"/>
  <c r="G149" i="9"/>
  <c r="H149" i="9" s="1"/>
  <c r="C149" i="9" s="1"/>
  <c r="G139" i="9"/>
  <c r="H139" i="9" s="1"/>
  <c r="C139" i="9" s="1"/>
  <c r="G131" i="9"/>
  <c r="H131" i="9" s="1"/>
  <c r="C131" i="9" s="1"/>
  <c r="G115" i="9"/>
  <c r="H115" i="9" s="1"/>
  <c r="C115" i="9" s="1"/>
  <c r="D115" i="9"/>
  <c r="G99" i="9"/>
  <c r="H99" i="9" s="1"/>
  <c r="C99" i="9" s="1"/>
  <c r="D99" i="9"/>
  <c r="G83" i="9"/>
  <c r="H83" i="9" s="1"/>
  <c r="C83" i="9" s="1"/>
  <c r="D83" i="9"/>
  <c r="D141" i="9"/>
  <c r="G127" i="9"/>
  <c r="H127" i="9" s="1"/>
  <c r="C127" i="9" s="1"/>
  <c r="G132" i="9"/>
  <c r="H132" i="9" s="1"/>
  <c r="C132" i="9" s="1"/>
  <c r="D132" i="9"/>
  <c r="D119" i="9"/>
  <c r="G119" i="9"/>
  <c r="H119" i="9" s="1"/>
  <c r="C119" i="9" s="1"/>
  <c r="D103" i="9"/>
  <c r="G103" i="9"/>
  <c r="H103" i="9" s="1"/>
  <c r="C103" i="9" s="1"/>
  <c r="D87" i="9"/>
  <c r="G87" i="9"/>
  <c r="H87" i="9" s="1"/>
  <c r="C87" i="9" s="1"/>
  <c r="D71" i="9"/>
  <c r="G71" i="9"/>
  <c r="H71" i="9" s="1"/>
  <c r="C71" i="9" s="1"/>
  <c r="G123" i="9"/>
  <c r="H123" i="9" s="1"/>
  <c r="C123" i="9" s="1"/>
  <c r="D123" i="9"/>
  <c r="D124" i="9"/>
  <c r="D116" i="9"/>
  <c r="D108" i="9"/>
  <c r="D100" i="9"/>
  <c r="D92" i="9"/>
  <c r="D84" i="9"/>
  <c r="D76" i="9"/>
  <c r="D68" i="9"/>
  <c r="D60" i="9"/>
  <c r="D52" i="9"/>
  <c r="D44" i="9"/>
  <c r="D36" i="9"/>
  <c r="D28" i="9"/>
  <c r="D20" i="9"/>
  <c r="D12" i="9"/>
  <c r="G120" i="9"/>
  <c r="H120" i="9" s="1"/>
  <c r="C120" i="9" s="1"/>
  <c r="G112" i="9"/>
  <c r="H112" i="9" s="1"/>
  <c r="C112" i="9" s="1"/>
  <c r="G104" i="9"/>
  <c r="H104" i="9" s="1"/>
  <c r="C104" i="9" s="1"/>
  <c r="G96" i="9"/>
  <c r="H96" i="9" s="1"/>
  <c r="C96" i="9" s="1"/>
  <c r="G88" i="9"/>
  <c r="H88" i="9" s="1"/>
  <c r="C88" i="9" s="1"/>
  <c r="G80" i="9"/>
  <c r="H80" i="9" s="1"/>
  <c r="C80" i="9" s="1"/>
  <c r="G72" i="9"/>
  <c r="H72" i="9" s="1"/>
  <c r="C72" i="9" s="1"/>
  <c r="D67" i="9"/>
  <c r="G64" i="9"/>
  <c r="H64" i="9" s="1"/>
  <c r="C64" i="9" s="1"/>
  <c r="D59" i="9"/>
  <c r="G56" i="9"/>
  <c r="H56" i="9" s="1"/>
  <c r="C56" i="9" s="1"/>
  <c r="D51" i="9"/>
  <c r="G48" i="9"/>
  <c r="H48" i="9" s="1"/>
  <c r="C48" i="9" s="1"/>
  <c r="D43" i="9"/>
  <c r="G40" i="9"/>
  <c r="H40" i="9" s="1"/>
  <c r="C40" i="9" s="1"/>
  <c r="D35" i="9"/>
  <c r="G32" i="9"/>
  <c r="H32" i="9" s="1"/>
  <c r="C32" i="9" s="1"/>
  <c r="D27" i="9"/>
  <c r="G24" i="9"/>
  <c r="H24" i="9" s="1"/>
  <c r="C24" i="9" s="1"/>
  <c r="D19" i="9"/>
  <c r="G16" i="9"/>
  <c r="H16" i="9" s="1"/>
  <c r="C16" i="9" s="1"/>
  <c r="D11" i="9"/>
  <c r="G8" i="9"/>
  <c r="H8" i="9" s="1"/>
  <c r="C8" i="9" s="1"/>
  <c r="G63" i="9"/>
  <c r="H63" i="9" s="1"/>
  <c r="C63" i="9" s="1"/>
  <c r="G55" i="9"/>
  <c r="H55" i="9" s="1"/>
  <c r="C55" i="9" s="1"/>
  <c r="G47" i="9"/>
  <c r="H47" i="9" s="1"/>
  <c r="C47" i="9" s="1"/>
  <c r="G39" i="9"/>
  <c r="H39" i="9" s="1"/>
  <c r="C39" i="9" s="1"/>
  <c r="G31" i="9"/>
  <c r="H31" i="9" s="1"/>
  <c r="C31" i="9" s="1"/>
  <c r="G23" i="9"/>
  <c r="H23" i="9" s="1"/>
  <c r="C23" i="9" s="1"/>
  <c r="G15" i="9"/>
  <c r="H15" i="9" s="1"/>
  <c r="C15" i="9" s="1"/>
  <c r="CF3" i="9"/>
  <c r="BX3" i="9"/>
  <c r="BX4" i="9" s="1"/>
  <c r="BP3" i="9"/>
  <c r="BH3" i="9"/>
  <c r="AZ3" i="9"/>
  <c r="AR3" i="9"/>
  <c r="AJ3" i="9"/>
  <c r="AJ4" i="9" s="1"/>
  <c r="AB3" i="9"/>
  <c r="T3" i="9"/>
  <c r="CF4" i="9"/>
  <c r="BP4" i="9"/>
  <c r="BH4" i="9"/>
  <c r="AZ4" i="9"/>
  <c r="AB4" i="9"/>
  <c r="T4" i="9"/>
  <c r="CE3" i="9"/>
  <c r="BW3" i="9"/>
  <c r="BW4" i="9" s="1"/>
  <c r="BO3" i="9"/>
  <c r="BG3" i="9"/>
  <c r="BG4" i="9" s="1"/>
  <c r="AY3" i="9"/>
  <c r="AQ3" i="9"/>
  <c r="AQ4" i="9" s="1"/>
  <c r="AI3" i="9"/>
  <c r="AA3" i="9"/>
  <c r="AA4" i="9" s="1"/>
  <c r="CE4" i="9"/>
  <c r="BO4" i="9"/>
  <c r="AY4" i="9"/>
  <c r="AI4" i="9"/>
  <c r="CL3" i="9"/>
  <c r="CL4" i="9" s="1"/>
  <c r="CD3" i="9"/>
  <c r="CD4" i="9" s="1"/>
  <c r="BV3" i="9"/>
  <c r="BV4" i="9" s="1"/>
  <c r="BN3" i="9"/>
  <c r="BF3" i="9"/>
  <c r="AX3" i="9"/>
  <c r="AX4" i="9" s="1"/>
  <c r="AP3" i="9"/>
  <c r="AH3" i="9"/>
  <c r="AH4" i="9" s="1"/>
  <c r="Z3" i="9"/>
  <c r="Z4" i="9" s="1"/>
  <c r="BF4" i="9"/>
  <c r="AP4" i="9"/>
  <c r="CK3" i="9"/>
  <c r="CC3" i="9"/>
  <c r="BU3" i="9"/>
  <c r="BM3" i="9"/>
  <c r="BE3" i="9"/>
  <c r="AW3" i="9"/>
  <c r="AW4" i="9" s="1"/>
  <c r="AO3" i="9"/>
  <c r="AO4" i="9" s="1"/>
  <c r="AG3" i="9"/>
  <c r="AG4" i="9" s="1"/>
  <c r="Y3" i="9"/>
  <c r="CK4" i="9"/>
  <c r="BU4" i="9"/>
  <c r="BM4" i="9"/>
  <c r="BE4" i="9"/>
  <c r="Y4" i="9"/>
  <c r="CJ3" i="9"/>
  <c r="CJ4" i="9" s="1"/>
  <c r="CB3" i="9"/>
  <c r="BT3" i="9"/>
  <c r="BL3" i="9"/>
  <c r="BL4" i="9" s="1"/>
  <c r="BD3" i="9"/>
  <c r="AV3" i="9"/>
  <c r="AV4" i="9" s="1"/>
  <c r="AN3" i="9"/>
  <c r="AN4" i="9" s="1"/>
  <c r="AF3" i="9"/>
  <c r="X3" i="9"/>
  <c r="X4" i="9" s="1"/>
  <c r="CB4" i="9"/>
  <c r="BT4" i="9"/>
  <c r="BD4" i="9"/>
  <c r="CI3" i="9"/>
  <c r="CA3" i="9"/>
  <c r="CA4" i="9" s="1"/>
  <c r="BS3" i="9"/>
  <c r="BK3" i="9"/>
  <c r="BK4" i="9" s="1"/>
  <c r="BC3" i="9"/>
  <c r="BC4" i="9" s="1"/>
  <c r="AU3" i="9"/>
  <c r="AM3" i="9"/>
  <c r="AM4" i="9" s="1"/>
  <c r="AE3" i="9"/>
  <c r="W3" i="9"/>
  <c r="W4" i="9" s="1"/>
  <c r="CI4" i="9"/>
  <c r="BS4" i="9"/>
  <c r="AE4" i="9"/>
  <c r="CH3" i="9"/>
  <c r="BZ3" i="9"/>
  <c r="BZ4" i="9" s="1"/>
  <c r="BR3" i="9"/>
  <c r="BJ3" i="9"/>
  <c r="BB3" i="9"/>
  <c r="BB4" i="9" s="1"/>
  <c r="AT3" i="9"/>
  <c r="AT4" i="9" s="1"/>
  <c r="AL3" i="9"/>
  <c r="AL4" i="9" s="1"/>
  <c r="AD3" i="9"/>
  <c r="AD4" i="9" s="1"/>
  <c r="V3" i="9"/>
  <c r="CH4" i="9"/>
  <c r="BR4" i="9"/>
  <c r="CG3" i="9"/>
  <c r="BY3" i="9"/>
  <c r="BQ3" i="9"/>
  <c r="BI3" i="9"/>
  <c r="BI4" i="9" s="1"/>
  <c r="BA3" i="9"/>
  <c r="BA4" i="9" s="1"/>
  <c r="AS3" i="9"/>
  <c r="AS4" i="9" s="1"/>
  <c r="AK3" i="9"/>
  <c r="AK4" i="9" s="1"/>
  <c r="AC3" i="9"/>
  <c r="U3" i="9"/>
  <c r="E3" i="9"/>
  <c r="Q3" i="10"/>
  <c r="R3" i="10" s="1"/>
  <c r="F7" i="9"/>
  <c r="S3" i="10"/>
  <c r="T3" i="10" s="1"/>
  <c r="AC3" i="7"/>
  <c r="AB3" i="7"/>
  <c r="AI3" i="7"/>
  <c r="AA3" i="7"/>
  <c r="AH3" i="7"/>
  <c r="Z3" i="7"/>
  <c r="AG3" i="7"/>
  <c r="Y3" i="7"/>
  <c r="AJ3" i="7" s="1"/>
  <c r="AF3" i="7"/>
  <c r="X3" i="7"/>
  <c r="AJ4" i="7"/>
  <c r="Y3" i="6"/>
  <c r="AF3" i="6"/>
  <c r="X3" i="6"/>
  <c r="AE3" i="6"/>
  <c r="W3" i="6"/>
  <c r="V3" i="6"/>
  <c r="AC3" i="6"/>
  <c r="AB3" i="6"/>
  <c r="AI3" i="6"/>
  <c r="AA3" i="6"/>
  <c r="AH3" i="6"/>
  <c r="Z3" i="6"/>
  <c r="AJ4" i="6"/>
  <c r="D6" i="19"/>
  <c r="I6" i="19" s="1"/>
  <c r="D7" i="19"/>
  <c r="J7" i="19" s="1"/>
  <c r="K13" i="1"/>
  <c r="O11" i="19"/>
  <c r="S4" i="9"/>
  <c r="S5" i="9" s="1"/>
  <c r="AS4" i="11"/>
  <c r="W2" i="10"/>
  <c r="R9" i="12"/>
  <c r="M2" i="12"/>
  <c r="P3" i="10"/>
  <c r="W4" i="10"/>
  <c r="R3" i="11"/>
  <c r="AA1" i="11"/>
  <c r="H9" i="12"/>
  <c r="AJ3" i="11"/>
  <c r="I9" i="12"/>
  <c r="I2" i="12" s="1"/>
  <c r="J2" i="12" l="1"/>
  <c r="K9" i="12"/>
  <c r="K2" i="12" s="1"/>
  <c r="I7" i="19"/>
  <c r="I15" i="19" s="1"/>
  <c r="I14" i="19" s="1"/>
  <c r="AO4" i="11"/>
  <c r="M9" i="11"/>
  <c r="O9" i="11"/>
  <c r="N9" i="11"/>
  <c r="M5" i="11"/>
  <c r="N5" i="11"/>
  <c r="S5" i="11"/>
  <c r="P5" i="11"/>
  <c r="BG5" i="9"/>
  <c r="BR5" i="9"/>
  <c r="BC5" i="9"/>
  <c r="AN5" i="9"/>
  <c r="Y5" i="9"/>
  <c r="CK5" i="9"/>
  <c r="BV5" i="9"/>
  <c r="BO5" i="9"/>
  <c r="AZ5" i="9"/>
  <c r="AK5" i="9"/>
  <c r="BK5" i="9"/>
  <c r="AV5" i="9"/>
  <c r="AG5" i="9"/>
  <c r="CD5" i="9"/>
  <c r="BW5" i="9"/>
  <c r="BH5" i="9"/>
  <c r="BZ5" i="9"/>
  <c r="CH5" i="9"/>
  <c r="BS5" i="9"/>
  <c r="BD5" i="9"/>
  <c r="AO5" i="9"/>
  <c r="Z5" i="9"/>
  <c r="CL5" i="9"/>
  <c r="CE5" i="9"/>
  <c r="BP5" i="9"/>
  <c r="AD5" i="9"/>
  <c r="CA5" i="9"/>
  <c r="BL5" i="9"/>
  <c r="AW5" i="9"/>
  <c r="AH5" i="9"/>
  <c r="AA5" i="9"/>
  <c r="BX5" i="9"/>
  <c r="BQ4" i="9"/>
  <c r="BQ5" i="9" s="1"/>
  <c r="AL5" i="9"/>
  <c r="W5" i="9"/>
  <c r="CI5" i="9"/>
  <c r="BT5" i="9"/>
  <c r="BE5" i="9"/>
  <c r="AP5" i="9"/>
  <c r="AI5" i="9"/>
  <c r="T5" i="9"/>
  <c r="CF5" i="9"/>
  <c r="BY4" i="9"/>
  <c r="BY5" i="9" s="1"/>
  <c r="AS5" i="9"/>
  <c r="BA5" i="9"/>
  <c r="AT5" i="9"/>
  <c r="AE5" i="9"/>
  <c r="CB5" i="9"/>
  <c r="BM5" i="9"/>
  <c r="AX5" i="9"/>
  <c r="AQ5" i="9"/>
  <c r="AB5" i="9"/>
  <c r="U4" i="9"/>
  <c r="U5" i="9" s="1"/>
  <c r="CG4" i="9"/>
  <c r="CG5" i="9" s="1"/>
  <c r="BI5" i="9"/>
  <c r="BJ4" i="9"/>
  <c r="BJ5" i="9" s="1"/>
  <c r="BB5" i="9"/>
  <c r="AU4" i="9"/>
  <c r="AU5" i="9" s="1"/>
  <c r="AM5" i="9"/>
  <c r="AF4" i="9"/>
  <c r="AF5" i="9" s="1"/>
  <c r="X5" i="9"/>
  <c r="CJ5" i="9"/>
  <c r="CC4" i="9"/>
  <c r="CC5" i="9" s="1"/>
  <c r="BU5" i="9"/>
  <c r="BN4" i="9"/>
  <c r="BN5" i="9" s="1"/>
  <c r="BF5" i="9"/>
  <c r="AY5" i="9"/>
  <c r="AR4" i="9"/>
  <c r="AR5" i="9" s="1"/>
  <c r="AJ5" i="9"/>
  <c r="AC4" i="9"/>
  <c r="AC5" i="9" s="1"/>
  <c r="V4" i="9"/>
  <c r="V5" i="9" s="1"/>
  <c r="F3" i="9"/>
  <c r="D7" i="9"/>
  <c r="G7" i="9"/>
  <c r="G3" i="9" s="1"/>
  <c r="J6" i="19"/>
  <c r="H2" i="12"/>
  <c r="X9" i="12"/>
  <c r="X2" i="12" s="1"/>
  <c r="W9" i="12"/>
  <c r="W2" i="12" s="1"/>
  <c r="U9" i="12"/>
  <c r="U2" i="12" s="1"/>
  <c r="T9" i="12"/>
  <c r="T2" i="12" s="1"/>
  <c r="S9" i="12"/>
  <c r="S2" i="12" s="1"/>
  <c r="R2" i="12"/>
  <c r="W6" i="10"/>
  <c r="W5" i="10"/>
  <c r="X5" i="10" s="1"/>
  <c r="K19" i="1"/>
  <c r="K17" i="1"/>
  <c r="AS3" i="11"/>
  <c r="AO3" i="11"/>
  <c r="X4" i="10"/>
  <c r="V9" i="12" l="1"/>
  <c r="V2" i="12" s="1"/>
  <c r="H7" i="9"/>
  <c r="H3" i="9" s="1"/>
  <c r="M6" i="11"/>
  <c r="O6" i="11"/>
  <c r="P6" i="11"/>
  <c r="Q6" i="11"/>
  <c r="R5" i="11"/>
  <c r="T5" i="11" s="1"/>
  <c r="M10" i="11"/>
  <c r="N10" i="11"/>
  <c r="O10" i="11"/>
  <c r="S6" i="11"/>
  <c r="C7" i="9" l="1"/>
  <c r="P7" i="11"/>
  <c r="Q7" i="11"/>
  <c r="S7" i="11"/>
  <c r="N7" i="11"/>
  <c r="N6" i="11"/>
  <c r="R6" i="11" s="1"/>
  <c r="T6" i="11" s="1"/>
  <c r="O7" i="11"/>
  <c r="M7" i="11"/>
  <c r="R7" i="11" l="1"/>
  <c r="T7" i="11" s="1"/>
  <c r="O11" i="11"/>
  <c r="Q9" i="11"/>
  <c r="O12" i="11"/>
  <c r="N11" i="11"/>
  <c r="P8" i="11"/>
  <c r="S8" i="11"/>
  <c r="Q8" i="11"/>
  <c r="S10" i="11" l="1"/>
  <c r="P9" i="11"/>
  <c r="R9" i="11" s="1"/>
  <c r="M11" i="11"/>
  <c r="S9" i="11"/>
  <c r="Q10" i="11"/>
  <c r="P11" i="11"/>
  <c r="N12" i="11"/>
  <c r="P10" i="11"/>
  <c r="O8" i="11"/>
  <c r="AX6" i="11" l="1"/>
  <c r="M12" i="11"/>
  <c r="S11" i="11"/>
  <c r="T9" i="11"/>
  <c r="R10" i="11"/>
  <c r="T10" i="11" s="1"/>
  <c r="N22" i="11"/>
  <c r="P12" i="11"/>
  <c r="Q12" i="11"/>
  <c r="N8" i="11"/>
  <c r="S12" i="11"/>
  <c r="Q11" i="11"/>
  <c r="R11" i="11" s="1"/>
  <c r="T11" i="11" s="1"/>
  <c r="AX7" i="11" l="1"/>
  <c r="AX5" i="11"/>
  <c r="O22" i="11"/>
  <c r="S13" i="11"/>
  <c r="M8" i="11"/>
  <c r="N45" i="11"/>
  <c r="P14" i="11"/>
  <c r="Q14" i="11"/>
  <c r="Q13" i="11"/>
  <c r="N30" i="11"/>
  <c r="P13" i="11"/>
  <c r="R12" i="11" l="1"/>
  <c r="T12" i="11" s="1"/>
  <c r="Z6" i="11" s="1"/>
  <c r="R8" i="11"/>
  <c r="T8" i="11" s="1"/>
  <c r="O30" i="11"/>
  <c r="M22" i="11"/>
  <c r="P16" i="11"/>
  <c r="Q15" i="11"/>
  <c r="P15" i="11"/>
  <c r="N13" i="11"/>
  <c r="AX8" i="11" l="1"/>
  <c r="Y5" i="11"/>
  <c r="Y6" i="11"/>
  <c r="AA6" i="11" s="1"/>
  <c r="AB6" i="11" s="1"/>
  <c r="Z5" i="11"/>
  <c r="M30" i="11"/>
  <c r="S14" i="11"/>
  <c r="S15" i="11"/>
  <c r="M45" i="11"/>
  <c r="O45" i="11"/>
  <c r="P18" i="11"/>
  <c r="Q17" i="11"/>
  <c r="N37" i="11"/>
  <c r="P17" i="11"/>
  <c r="Q16" i="11"/>
  <c r="S16" i="11"/>
  <c r="AA5" i="11" l="1"/>
  <c r="AB5" i="11" s="1"/>
  <c r="AM8" i="11" s="1"/>
  <c r="AM11" i="11"/>
  <c r="AJ11" i="11"/>
  <c r="AM10" i="11"/>
  <c r="AK11" i="11"/>
  <c r="AK10" i="11"/>
  <c r="AN147" i="11"/>
  <c r="AN78" i="11"/>
  <c r="AL11" i="11"/>
  <c r="AL10" i="11"/>
  <c r="AJ10" i="11"/>
  <c r="AM7" i="11"/>
  <c r="AJ6" i="11"/>
  <c r="AK6" i="11"/>
  <c r="AL6" i="11"/>
  <c r="AM6" i="11"/>
  <c r="AV7" i="11" s="1"/>
  <c r="AL8" i="11"/>
  <c r="AL7" i="11"/>
  <c r="AN7" i="11"/>
  <c r="AJ7" i="11"/>
  <c r="AN110" i="11"/>
  <c r="AL5" i="11"/>
  <c r="AK5" i="11"/>
  <c r="AN59" i="11"/>
  <c r="AJ5" i="11"/>
  <c r="AM5" i="11"/>
  <c r="AN131" i="11"/>
  <c r="AK9" i="11"/>
  <c r="AJ9" i="11"/>
  <c r="AL9" i="11"/>
  <c r="AM9" i="11"/>
  <c r="AJ8" i="11"/>
  <c r="AS7" i="11" s="1"/>
  <c r="AK8" i="11"/>
  <c r="AN42" i="11"/>
  <c r="AW6" i="11" s="1"/>
  <c r="M13" i="11"/>
  <c r="O37" i="11"/>
  <c r="O13" i="11"/>
  <c r="P19" i="11"/>
  <c r="Q18" i="11"/>
  <c r="N46" i="11"/>
  <c r="AU7" i="11" l="1"/>
  <c r="R13" i="11"/>
  <c r="T13" i="11" s="1"/>
  <c r="O23" i="11"/>
  <c r="M37" i="11"/>
  <c r="S17" i="11"/>
  <c r="AK12" i="11"/>
  <c r="AJ12" i="11"/>
  <c r="AL12" i="11"/>
  <c r="AN56" i="11"/>
  <c r="AW8" i="11" s="1"/>
  <c r="O46" i="11"/>
  <c r="Q20" i="11"/>
  <c r="P20" i="11"/>
  <c r="O47" i="11"/>
  <c r="Q19" i="11"/>
  <c r="N23" i="11"/>
  <c r="N14" i="11"/>
  <c r="M46" i="11" l="1"/>
  <c r="S18" i="11"/>
  <c r="O14" i="11"/>
  <c r="P21" i="11"/>
  <c r="N47" i="11"/>
  <c r="N38" i="11"/>
  <c r="Q21" i="11"/>
  <c r="O38" i="11" l="1"/>
  <c r="M23" i="11"/>
  <c r="S19" i="11"/>
  <c r="P23" i="11"/>
  <c r="N31" i="11"/>
  <c r="Q22" i="11"/>
  <c r="P22" i="11"/>
  <c r="M14" i="11" l="1"/>
  <c r="S20" i="11"/>
  <c r="Q23" i="11"/>
  <c r="O31" i="11"/>
  <c r="P24" i="11"/>
  <c r="M47" i="11"/>
  <c r="S21" i="11"/>
  <c r="N24" i="11"/>
  <c r="Q24" i="11"/>
  <c r="N15" i="11"/>
  <c r="R14" i="11" l="1"/>
  <c r="T14" i="11" s="1"/>
  <c r="M38" i="11"/>
  <c r="R22" i="11" s="1"/>
  <c r="S22" i="11"/>
  <c r="S23" i="11"/>
  <c r="M31" i="11"/>
  <c r="R23" i="11" s="1"/>
  <c r="O24" i="11"/>
  <c r="Q26" i="11"/>
  <c r="P25" i="11"/>
  <c r="Q25" i="11"/>
  <c r="N32" i="11"/>
  <c r="N25" i="11"/>
  <c r="S25" i="11"/>
  <c r="T22" i="11" l="1"/>
  <c r="O15" i="11"/>
  <c r="P27" i="11"/>
  <c r="T23" i="11"/>
  <c r="M15" i="11"/>
  <c r="R15" i="11" s="1"/>
  <c r="T15" i="11" s="1"/>
  <c r="S24" i="11"/>
  <c r="M24" i="11"/>
  <c r="R24" i="11" s="1"/>
  <c r="P26" i="11"/>
  <c r="N39" i="11"/>
  <c r="Q27" i="11"/>
  <c r="O25" i="11" l="1"/>
  <c r="M25" i="11"/>
  <c r="S26" i="11"/>
  <c r="T24" i="11"/>
  <c r="Q28" i="11"/>
  <c r="N26" i="11"/>
  <c r="P28" i="11"/>
  <c r="Q29" i="11"/>
  <c r="R25" i="11" l="1"/>
  <c r="T25" i="11" s="1"/>
  <c r="O32" i="11"/>
  <c r="M39" i="11"/>
  <c r="M32" i="11"/>
  <c r="S27" i="11"/>
  <c r="P29" i="11"/>
  <c r="Q30" i="11"/>
  <c r="N40" i="11"/>
  <c r="N16" i="11"/>
  <c r="P30" i="11"/>
  <c r="M16" i="11" l="1"/>
  <c r="O39" i="11"/>
  <c r="S28" i="11"/>
  <c r="M26" i="11"/>
  <c r="P32" i="11"/>
  <c r="Q31" i="11"/>
  <c r="N48" i="11"/>
  <c r="P31" i="11"/>
  <c r="O16" i="11" l="1"/>
  <c r="R30" i="11" s="1"/>
  <c r="S30" i="11"/>
  <c r="O26" i="11"/>
  <c r="R26" i="11" s="1"/>
  <c r="T26" i="11" s="1"/>
  <c r="S29" i="11"/>
  <c r="M40" i="11"/>
  <c r="P33" i="11"/>
  <c r="Q32" i="11"/>
  <c r="N33" i="11"/>
  <c r="R16" i="11" l="1"/>
  <c r="T16" i="11" s="1"/>
  <c r="M48" i="11"/>
  <c r="S32" i="11"/>
  <c r="O40" i="11"/>
  <c r="R31" i="11" s="1"/>
  <c r="S31" i="11"/>
  <c r="T30" i="11"/>
  <c r="Q34" i="11"/>
  <c r="N17" i="11"/>
  <c r="P34" i="11"/>
  <c r="Q33" i="11"/>
  <c r="N41" i="11"/>
  <c r="M33" i="11" l="1"/>
  <c r="T31" i="11"/>
  <c r="O48" i="11"/>
  <c r="R32" i="11" s="1"/>
  <c r="T32" i="11" s="1"/>
  <c r="Q36" i="11"/>
  <c r="N49" i="11"/>
  <c r="Q35" i="11"/>
  <c r="P35" i="11"/>
  <c r="O33" i="11" l="1"/>
  <c r="R33" i="11" s="1"/>
  <c r="S33" i="11"/>
  <c r="M41" i="11"/>
  <c r="S34" i="11"/>
  <c r="O41" i="11"/>
  <c r="P36" i="11"/>
  <c r="M17" i="11"/>
  <c r="N34" i="11"/>
  <c r="N42" i="11"/>
  <c r="Q37" i="11"/>
  <c r="P37" i="11"/>
  <c r="S36" i="11"/>
  <c r="T33" i="11" l="1"/>
  <c r="M49" i="11"/>
  <c r="O49" i="11"/>
  <c r="O17" i="11"/>
  <c r="S35" i="11"/>
  <c r="N27" i="11"/>
  <c r="Q38" i="11"/>
  <c r="P39" i="11"/>
  <c r="P38" i="11"/>
  <c r="R17" i="11" l="1"/>
  <c r="T17" i="11" s="1"/>
  <c r="O34" i="11"/>
  <c r="M42" i="11"/>
  <c r="S37" i="11"/>
  <c r="O42" i="11"/>
  <c r="Q40" i="11"/>
  <c r="N18" i="11"/>
  <c r="Q39" i="11"/>
  <c r="P40" i="11"/>
  <c r="R37" i="11" l="1"/>
  <c r="T37" i="11" s="1"/>
  <c r="O27" i="11"/>
  <c r="M34" i="11"/>
  <c r="S38" i="11"/>
  <c r="P41" i="11"/>
  <c r="Q41" i="11"/>
  <c r="Q42" i="11"/>
  <c r="P42" i="11"/>
  <c r="N50" i="11"/>
  <c r="R38" i="11" l="1"/>
  <c r="T38" i="11" s="1"/>
  <c r="R34" i="11"/>
  <c r="T34" i="11" s="1"/>
  <c r="M18" i="11"/>
  <c r="S40" i="11"/>
  <c r="O50" i="11"/>
  <c r="O18" i="11"/>
  <c r="M27" i="11"/>
  <c r="S39" i="11"/>
  <c r="P43" i="11"/>
  <c r="N19" i="11"/>
  <c r="Q43" i="11"/>
  <c r="Q44" i="11"/>
  <c r="P44" i="11"/>
  <c r="R39" i="11" l="1"/>
  <c r="T39" i="11" s="1"/>
  <c r="AX12" i="11" s="1"/>
  <c r="R27" i="11"/>
  <c r="T27" i="11" s="1"/>
  <c r="R18" i="11"/>
  <c r="T18" i="11" s="1"/>
  <c r="N35" i="11"/>
  <c r="M50" i="11"/>
  <c r="R41" i="11" s="1"/>
  <c r="S41" i="11"/>
  <c r="O19" i="11"/>
  <c r="R40" i="11"/>
  <c r="T40" i="11" s="1"/>
  <c r="N28" i="11"/>
  <c r="Q45" i="11"/>
  <c r="Q46" i="11"/>
  <c r="P45" i="11"/>
  <c r="M19" i="11" l="1"/>
  <c r="S42" i="11"/>
  <c r="O28" i="11"/>
  <c r="T41" i="11"/>
  <c r="P47" i="11"/>
  <c r="Q48" i="11"/>
  <c r="Q47" i="11"/>
  <c r="P46" i="11"/>
  <c r="N20" i="11"/>
  <c r="R42" i="11" l="1"/>
  <c r="R19" i="11"/>
  <c r="T19" i="11" s="1"/>
  <c r="S44" i="11"/>
  <c r="M35" i="11"/>
  <c r="O35" i="11"/>
  <c r="M28" i="11"/>
  <c r="S43" i="11"/>
  <c r="T42" i="11"/>
  <c r="AX15" i="11" s="1"/>
  <c r="N29" i="11"/>
  <c r="P48" i="11"/>
  <c r="Q49" i="11"/>
  <c r="R35" i="11" l="1"/>
  <c r="T35" i="11" s="1"/>
  <c r="R28" i="11"/>
  <c r="T28" i="11" s="1"/>
  <c r="O29" i="11"/>
  <c r="S46" i="11"/>
  <c r="O20" i="11"/>
  <c r="M29" i="11"/>
  <c r="M20" i="11"/>
  <c r="S45" i="11"/>
  <c r="N51" i="11"/>
  <c r="P49" i="11"/>
  <c r="N43" i="11"/>
  <c r="S47" i="11"/>
  <c r="R45" i="11" l="1"/>
  <c r="R20" i="11"/>
  <c r="T20" i="11" s="1"/>
  <c r="R46" i="11"/>
  <c r="T46" i="11" s="1"/>
  <c r="AX10" i="11" s="1"/>
  <c r="R29" i="11"/>
  <c r="T29" i="11" s="1"/>
  <c r="T45" i="11"/>
  <c r="AX9" i="11" s="1"/>
  <c r="Q50" i="11"/>
  <c r="M43" i="11"/>
  <c r="O51" i="11"/>
  <c r="Q52" i="11"/>
  <c r="O43" i="11"/>
  <c r="N21" i="11"/>
  <c r="P50" i="11"/>
  <c r="R43" i="11" l="1"/>
  <c r="T43" i="11" s="1"/>
  <c r="R47" i="11"/>
  <c r="T47" i="11" s="1"/>
  <c r="AX11" i="11" s="1"/>
  <c r="O21" i="11"/>
  <c r="P51" i="11"/>
  <c r="Q51" i="11"/>
  <c r="N52" i="11"/>
  <c r="M21" i="11"/>
  <c r="S49" i="11"/>
  <c r="M51" i="11"/>
  <c r="R48" i="11" s="1"/>
  <c r="S48" i="11"/>
  <c r="Q54" i="11"/>
  <c r="S50" i="11"/>
  <c r="P52" i="11"/>
  <c r="Q53" i="11"/>
  <c r="R49" i="11" l="1"/>
  <c r="R21" i="11"/>
  <c r="T21" i="11" s="1"/>
  <c r="T48" i="11"/>
  <c r="T49" i="11"/>
  <c r="M52" i="11"/>
  <c r="O52" i="11"/>
  <c r="Q55" i="11"/>
  <c r="P54" i="11"/>
  <c r="N36" i="11"/>
  <c r="P53" i="11"/>
  <c r="AX13" i="11" l="1"/>
  <c r="M36" i="11"/>
  <c r="S51" i="11"/>
  <c r="O44" i="11"/>
  <c r="R50" i="11"/>
  <c r="T50" i="11" s="1"/>
  <c r="AX16" i="11" s="1"/>
  <c r="O36" i="11"/>
  <c r="Q57" i="11"/>
  <c r="P55" i="11"/>
  <c r="Q56" i="11"/>
  <c r="N44" i="11"/>
  <c r="S52" i="11"/>
  <c r="R36" i="11" l="1"/>
  <c r="T36" i="11" s="1"/>
  <c r="R51" i="11"/>
  <c r="T51" i="11" s="1"/>
  <c r="O53" i="11"/>
  <c r="M53" i="11"/>
  <c r="S53" i="11"/>
  <c r="P56" i="11"/>
  <c r="M44" i="11"/>
  <c r="R44" i="11" s="1"/>
  <c r="T44" i="11" s="1"/>
  <c r="R52" i="11"/>
  <c r="T52" i="11" s="1"/>
  <c r="N53" i="11"/>
  <c r="Q59" i="11"/>
  <c r="P57" i="11"/>
  <c r="N89" i="11"/>
  <c r="N71" i="11"/>
  <c r="S54" i="11"/>
  <c r="Q58" i="11"/>
  <c r="AX18" i="11" l="1"/>
  <c r="AX17" i="11"/>
  <c r="AX14" i="11"/>
  <c r="R53" i="11"/>
  <c r="T53" i="11" s="1"/>
  <c r="M89" i="11"/>
  <c r="O71" i="11"/>
  <c r="S55" i="11"/>
  <c r="M71" i="11"/>
  <c r="Q60" i="11"/>
  <c r="P59" i="11"/>
  <c r="P58" i="11"/>
  <c r="N62" i="11"/>
  <c r="N107" i="11"/>
  <c r="O89" i="11" l="1"/>
  <c r="M62" i="11"/>
  <c r="P61" i="11"/>
  <c r="M107" i="11"/>
  <c r="Q61" i="11"/>
  <c r="N80" i="11"/>
  <c r="P60" i="11"/>
  <c r="N98" i="11" l="1"/>
  <c r="O107" i="11"/>
  <c r="S56" i="11"/>
  <c r="M80" i="11"/>
  <c r="Q62" i="11"/>
  <c r="N116" i="11"/>
  <c r="M116" i="11" l="1"/>
  <c r="O80" i="11"/>
  <c r="S58" i="11"/>
  <c r="M98" i="11"/>
  <c r="S59" i="11"/>
  <c r="S60" i="11"/>
  <c r="P62" i="11"/>
  <c r="O62" i="11"/>
  <c r="S57" i="11"/>
  <c r="N72" i="11"/>
  <c r="Q63" i="11"/>
  <c r="P63" i="11"/>
  <c r="Q64" i="11"/>
  <c r="O116" i="11" l="1"/>
  <c r="M72" i="11"/>
  <c r="O98" i="11"/>
  <c r="P64" i="11"/>
  <c r="N90" i="11"/>
  <c r="Q66" i="11"/>
  <c r="Q65" i="11"/>
  <c r="P65" i="11"/>
  <c r="M90" i="11" l="1"/>
  <c r="S62" i="11"/>
  <c r="O72" i="11"/>
  <c r="S61" i="11"/>
  <c r="P66" i="11"/>
  <c r="Q67" i="11"/>
  <c r="N108" i="11"/>
  <c r="O90" i="11" l="1"/>
  <c r="R62" i="11" s="1"/>
  <c r="T62" i="11" s="1"/>
  <c r="N81" i="11"/>
  <c r="M108" i="11"/>
  <c r="P67" i="11"/>
  <c r="N54" i="11"/>
  <c r="Q69" i="11"/>
  <c r="P68" i="11"/>
  <c r="Q68" i="11"/>
  <c r="P69" i="11" l="1"/>
  <c r="M54" i="11"/>
  <c r="O108" i="11"/>
  <c r="S63" i="11"/>
  <c r="Q71" i="11"/>
  <c r="P70" i="11"/>
  <c r="Q70" i="11"/>
  <c r="N99" i="11"/>
  <c r="P72" i="11" l="1"/>
  <c r="O54" i="11"/>
  <c r="M99" i="11"/>
  <c r="M81" i="11"/>
  <c r="S65" i="11"/>
  <c r="S64" i="11"/>
  <c r="N63" i="11"/>
  <c r="P71" i="11"/>
  <c r="Q72" i="11"/>
  <c r="N117" i="11"/>
  <c r="R54" i="11" l="1"/>
  <c r="T54" i="11" s="1"/>
  <c r="O99" i="11"/>
  <c r="S66" i="11"/>
  <c r="M117" i="11"/>
  <c r="O81" i="11"/>
  <c r="M63" i="11"/>
  <c r="N91" i="11"/>
  <c r="P73" i="11"/>
  <c r="Q73" i="11"/>
  <c r="O117" i="11" l="1"/>
  <c r="S67" i="11"/>
  <c r="M91" i="11"/>
  <c r="Q74" i="11"/>
  <c r="P74" i="11"/>
  <c r="N109" i="11"/>
  <c r="O91" i="11" l="1"/>
  <c r="S69" i="11"/>
  <c r="M109" i="11"/>
  <c r="O63" i="11"/>
  <c r="S68" i="11"/>
  <c r="S70" i="11"/>
  <c r="Q76" i="11"/>
  <c r="N55" i="11"/>
  <c r="P75" i="11"/>
  <c r="Q75" i="11"/>
  <c r="R63" i="11" l="1"/>
  <c r="T63" i="11" s="1"/>
  <c r="M55" i="11"/>
  <c r="O109" i="11"/>
  <c r="P76" i="11"/>
  <c r="Q77" i="11"/>
  <c r="N73" i="11"/>
  <c r="P77" i="11"/>
  <c r="P78" i="11" l="1"/>
  <c r="M73" i="11"/>
  <c r="S72" i="11"/>
  <c r="N100" i="11"/>
  <c r="O73" i="11"/>
  <c r="R72" i="11" s="1"/>
  <c r="O55" i="11"/>
  <c r="R71" i="11" s="1"/>
  <c r="T71" i="11" s="1"/>
  <c r="S71" i="11"/>
  <c r="Q78" i="11"/>
  <c r="P79" i="11"/>
  <c r="N118" i="11"/>
  <c r="T72" i="11" l="1"/>
  <c r="R55" i="11"/>
  <c r="T55" i="11" s="1"/>
  <c r="O100" i="11"/>
  <c r="R73" i="11" s="1"/>
  <c r="T73" i="11" s="1"/>
  <c r="M100" i="11"/>
  <c r="S73" i="11"/>
  <c r="N64" i="11"/>
  <c r="Q79" i="11"/>
  <c r="P81" i="11"/>
  <c r="P80" i="11"/>
  <c r="N82" i="11"/>
  <c r="M64" i="11" l="1"/>
  <c r="S75" i="11"/>
  <c r="O64" i="11"/>
  <c r="O118" i="11"/>
  <c r="M118" i="11"/>
  <c r="S74" i="11"/>
  <c r="P82" i="11"/>
  <c r="Q81" i="11"/>
  <c r="N56" i="11"/>
  <c r="N110" i="11"/>
  <c r="Q80" i="11"/>
  <c r="R64" i="11" l="1"/>
  <c r="T64" i="11" s="1"/>
  <c r="O110" i="11"/>
  <c r="S77" i="11"/>
  <c r="O82" i="11"/>
  <c r="M110" i="11"/>
  <c r="P83" i="11"/>
  <c r="M82" i="11"/>
  <c r="S76" i="11"/>
  <c r="Q82" i="11"/>
  <c r="N74" i="11"/>
  <c r="M74" i="11" l="1"/>
  <c r="O56" i="11"/>
  <c r="M56" i="11"/>
  <c r="R56" i="11" s="1"/>
  <c r="T56" i="11" s="1"/>
  <c r="S78" i="11"/>
  <c r="Q83" i="11"/>
  <c r="P84" i="11"/>
  <c r="N92" i="11"/>
  <c r="O92" i="11" l="1"/>
  <c r="S80" i="11"/>
  <c r="O74" i="11"/>
  <c r="S79" i="11"/>
  <c r="M92" i="11"/>
  <c r="R80" i="11" s="1"/>
  <c r="N119" i="11"/>
  <c r="P85" i="11"/>
  <c r="Q84" i="11"/>
  <c r="N65" i="11"/>
  <c r="P86" i="11"/>
  <c r="T80" i="11" l="1"/>
  <c r="R74" i="11"/>
  <c r="T74" i="11" s="1"/>
  <c r="AM12" i="11"/>
  <c r="P87" i="11"/>
  <c r="M119" i="11"/>
  <c r="R81" i="11" s="1"/>
  <c r="T81" i="11" s="1"/>
  <c r="S81" i="11"/>
  <c r="O119" i="11"/>
  <c r="N101" i="11"/>
  <c r="Q85" i="11"/>
  <c r="N83" i="11"/>
  <c r="P88" i="11"/>
  <c r="M83" i="11" l="1"/>
  <c r="O65" i="11"/>
  <c r="P89" i="11"/>
  <c r="M65" i="11"/>
  <c r="S82" i="11"/>
  <c r="Q86" i="11"/>
  <c r="P90" i="11"/>
  <c r="N57" i="11"/>
  <c r="R82" i="11" l="1"/>
  <c r="T82" i="11" s="1"/>
  <c r="R65" i="11"/>
  <c r="T65" i="11" s="1"/>
  <c r="M57" i="11"/>
  <c r="O101" i="11"/>
  <c r="O83" i="11"/>
  <c r="R83" i="11" s="1"/>
  <c r="T83" i="11" s="1"/>
  <c r="S83" i="11"/>
  <c r="M101" i="11"/>
  <c r="S84" i="11"/>
  <c r="N93" i="11"/>
  <c r="Q87" i="11"/>
  <c r="N75" i="11"/>
  <c r="P91" i="11"/>
  <c r="O57" i="11" l="1"/>
  <c r="P92" i="11"/>
  <c r="S85" i="11"/>
  <c r="M93" i="11"/>
  <c r="Q88" i="11"/>
  <c r="M75" i="11"/>
  <c r="Q89" i="11"/>
  <c r="N111" i="11"/>
  <c r="P93" i="11"/>
  <c r="R57" i="11" l="1"/>
  <c r="T57" i="11" s="1"/>
  <c r="M66" i="11"/>
  <c r="Q91" i="11"/>
  <c r="M111" i="11"/>
  <c r="O93" i="11"/>
  <c r="S89" i="11"/>
  <c r="S87" i="11"/>
  <c r="O75" i="11"/>
  <c r="S86" i="11"/>
  <c r="P95" i="11"/>
  <c r="N84" i="11"/>
  <c r="P94" i="11"/>
  <c r="N66" i="11"/>
  <c r="Q90" i="11"/>
  <c r="R75" i="11" l="1"/>
  <c r="T75" i="11" s="1"/>
  <c r="O111" i="11"/>
  <c r="S88" i="11"/>
  <c r="O66" i="11"/>
  <c r="R89" i="11" s="1"/>
  <c r="T89" i="11" s="1"/>
  <c r="M84" i="11"/>
  <c r="Q92" i="11"/>
  <c r="N102" i="11"/>
  <c r="N120" i="11"/>
  <c r="P96" i="11"/>
  <c r="R66" i="11" l="1"/>
  <c r="T66" i="11" s="1"/>
  <c r="O102" i="11"/>
  <c r="S91" i="11"/>
  <c r="M102" i="11"/>
  <c r="M120" i="11"/>
  <c r="S92" i="11"/>
  <c r="R91" i="11"/>
  <c r="P97" i="11"/>
  <c r="O84" i="11"/>
  <c r="R90" i="11" s="1"/>
  <c r="S90" i="11"/>
  <c r="Q93" i="11"/>
  <c r="N76" i="11"/>
  <c r="P98" i="11"/>
  <c r="T91" i="11" l="1"/>
  <c r="R84" i="11"/>
  <c r="T84" i="11" s="1"/>
  <c r="O76" i="11"/>
  <c r="S93" i="11"/>
  <c r="M76" i="11"/>
  <c r="R76" i="11" s="1"/>
  <c r="T76" i="11" s="1"/>
  <c r="N94" i="11"/>
  <c r="T90" i="11"/>
  <c r="O120" i="11"/>
  <c r="R92" i="11" s="1"/>
  <c r="T92" i="11" s="1"/>
  <c r="P100" i="11"/>
  <c r="Q94" i="11"/>
  <c r="P99" i="11"/>
  <c r="N112" i="11"/>
  <c r="Q95" i="11"/>
  <c r="R93" i="11" l="1"/>
  <c r="T93" i="11" s="1"/>
  <c r="M94" i="11"/>
  <c r="S94" i="11"/>
  <c r="O94" i="11"/>
  <c r="P101" i="11"/>
  <c r="Q96" i="11"/>
  <c r="Q97" i="11"/>
  <c r="N58" i="11"/>
  <c r="R94" i="11" l="1"/>
  <c r="T94" i="11" s="1"/>
  <c r="O58" i="11"/>
  <c r="M112" i="11"/>
  <c r="S95" i="11"/>
  <c r="O112" i="11"/>
  <c r="P102" i="11"/>
  <c r="N85" i="11"/>
  <c r="Q98" i="11"/>
  <c r="O85" i="11" l="1"/>
  <c r="M58" i="11"/>
  <c r="S96" i="11"/>
  <c r="P104" i="11"/>
  <c r="Q99" i="11"/>
  <c r="N103" i="11"/>
  <c r="P103" i="11"/>
  <c r="R58" i="11" l="1"/>
  <c r="T58" i="11" s="1"/>
  <c r="M85" i="11"/>
  <c r="S97" i="11"/>
  <c r="Q100" i="11"/>
  <c r="O103" i="11"/>
  <c r="N121" i="11"/>
  <c r="O121" i="11"/>
  <c r="N67" i="11"/>
  <c r="P105" i="11"/>
  <c r="Q101" i="11"/>
  <c r="R85" i="11" l="1"/>
  <c r="T85" i="11" s="1"/>
  <c r="O95" i="11"/>
  <c r="P106" i="11"/>
  <c r="M103" i="11"/>
  <c r="R98" i="11" s="1"/>
  <c r="T98" i="11" s="1"/>
  <c r="S98" i="11"/>
  <c r="O67" i="11"/>
  <c r="P107" i="11"/>
  <c r="N113" i="11"/>
  <c r="N95" i="11"/>
  <c r="O113" i="11" l="1"/>
  <c r="M121" i="11"/>
  <c r="R99" i="11" s="1"/>
  <c r="S99" i="11"/>
  <c r="Q102" i="11"/>
  <c r="N59" i="11"/>
  <c r="P109" i="11"/>
  <c r="P108" i="11"/>
  <c r="T99" i="11" l="1"/>
  <c r="O59" i="11"/>
  <c r="Q103" i="11"/>
  <c r="M67" i="11"/>
  <c r="S100" i="11"/>
  <c r="M95" i="11"/>
  <c r="S101" i="11"/>
  <c r="N104" i="11"/>
  <c r="P111" i="11"/>
  <c r="P110" i="11"/>
  <c r="N77" i="11"/>
  <c r="R100" i="11" l="1"/>
  <c r="R67" i="11"/>
  <c r="T67" i="11" s="1"/>
  <c r="R101" i="11"/>
  <c r="T101" i="11" s="1"/>
  <c r="R95" i="11"/>
  <c r="T95" i="11" s="1"/>
  <c r="Q104" i="11"/>
  <c r="M113" i="11"/>
  <c r="R102" i="11" s="1"/>
  <c r="S102" i="11"/>
  <c r="O77" i="11"/>
  <c r="T100" i="11"/>
  <c r="N122" i="11"/>
  <c r="P112" i="11"/>
  <c r="Q106" i="11" l="1"/>
  <c r="O104" i="11"/>
  <c r="T102" i="11"/>
  <c r="M59" i="11"/>
  <c r="S103" i="11"/>
  <c r="Q105" i="11"/>
  <c r="M77" i="11"/>
  <c r="S104" i="11"/>
  <c r="N68" i="11"/>
  <c r="P114" i="11"/>
  <c r="N86" i="11"/>
  <c r="P113" i="11"/>
  <c r="R103" i="11" l="1"/>
  <c r="R59" i="11"/>
  <c r="T59" i="11" s="1"/>
  <c r="R77" i="11"/>
  <c r="T77" i="11" s="1"/>
  <c r="T103" i="11"/>
  <c r="M122" i="11"/>
  <c r="S106" i="11"/>
  <c r="Q107" i="11"/>
  <c r="O122" i="11"/>
  <c r="M104" i="11"/>
  <c r="R104" i="11" s="1"/>
  <c r="T104" i="11" s="1"/>
  <c r="S105" i="11"/>
  <c r="N60" i="11"/>
  <c r="P115" i="11"/>
  <c r="N114" i="11"/>
  <c r="M86" i="11" l="1"/>
  <c r="M68" i="11"/>
  <c r="S107" i="11"/>
  <c r="Q109" i="11"/>
  <c r="O68" i="11"/>
  <c r="N96" i="11"/>
  <c r="S108" i="11"/>
  <c r="Q108" i="11"/>
  <c r="P117" i="11"/>
  <c r="P116" i="11"/>
  <c r="N78" i="11"/>
  <c r="R68" i="11" l="1"/>
  <c r="T68" i="11" s="1"/>
  <c r="R107" i="11"/>
  <c r="T107" i="11" s="1"/>
  <c r="O86" i="11"/>
  <c r="R86" i="11" s="1"/>
  <c r="T86" i="11" s="1"/>
  <c r="M60" i="11"/>
  <c r="Q110" i="11"/>
  <c r="R108" i="11"/>
  <c r="T108" i="11" s="1"/>
  <c r="M114" i="11"/>
  <c r="N123" i="11"/>
  <c r="P118" i="11"/>
  <c r="AX21" i="11" l="1"/>
  <c r="AX19" i="11"/>
  <c r="Q112" i="11"/>
  <c r="O114" i="11"/>
  <c r="R109" i="11" s="1"/>
  <c r="Q111" i="11"/>
  <c r="S109" i="11"/>
  <c r="M78" i="11"/>
  <c r="S111" i="11"/>
  <c r="T109" i="11" l="1"/>
  <c r="AX23" i="11" s="1"/>
  <c r="M123" i="11"/>
  <c r="N87" i="11"/>
  <c r="O78" i="11"/>
  <c r="R111" i="11" s="1"/>
  <c r="T111" i="11" s="1"/>
  <c r="Q114" i="11"/>
  <c r="P119" i="11"/>
  <c r="N69" i="11"/>
  <c r="M96" i="11"/>
  <c r="S112" i="11"/>
  <c r="O60" i="11"/>
  <c r="S110" i="11"/>
  <c r="Q113" i="11"/>
  <c r="N61" i="11"/>
  <c r="AX27" i="11" l="1"/>
  <c r="R110" i="11"/>
  <c r="R60" i="11"/>
  <c r="T60" i="11" s="1"/>
  <c r="R78" i="11"/>
  <c r="T78" i="11" s="1"/>
  <c r="T110" i="11"/>
  <c r="Q115" i="11"/>
  <c r="N105" i="11"/>
  <c r="P120" i="11"/>
  <c r="O96" i="11"/>
  <c r="R112" i="11" s="1"/>
  <c r="T112" i="11" s="1"/>
  <c r="M69" i="11"/>
  <c r="M87" i="11"/>
  <c r="N79" i="11"/>
  <c r="AX25" i="11" l="1"/>
  <c r="R96" i="11"/>
  <c r="T96" i="11" s="1"/>
  <c r="AX29" i="11"/>
  <c r="O69" i="11"/>
  <c r="R69" i="11" s="1"/>
  <c r="T69" i="11" s="1"/>
  <c r="S114" i="11"/>
  <c r="P122" i="11"/>
  <c r="R114" i="11"/>
  <c r="T114" i="11" s="1"/>
  <c r="Q116" i="11"/>
  <c r="O123" i="11"/>
  <c r="R113" i="11" s="1"/>
  <c r="S113" i="11"/>
  <c r="M61" i="11"/>
  <c r="M105" i="11"/>
  <c r="P121" i="11"/>
  <c r="N115" i="11"/>
  <c r="N97" i="11"/>
  <c r="AX33" i="11" l="1"/>
  <c r="T113" i="11"/>
  <c r="AX31" i="11" s="1"/>
  <c r="N88" i="11"/>
  <c r="O105" i="11"/>
  <c r="R105" i="11" s="1"/>
  <c r="T105" i="11" s="1"/>
  <c r="S116" i="11"/>
  <c r="P123" i="11"/>
  <c r="M97" i="11"/>
  <c r="Q117" i="11"/>
  <c r="R116" i="11"/>
  <c r="M79" i="11"/>
  <c r="O87" i="11"/>
  <c r="S115" i="11"/>
  <c r="N70" i="11"/>
  <c r="R87" i="11" l="1"/>
  <c r="T87" i="11" s="1"/>
  <c r="O79" i="11"/>
  <c r="R79" i="11" s="1"/>
  <c r="T79" i="11" s="1"/>
  <c r="S118" i="11"/>
  <c r="Q118" i="11"/>
  <c r="R118" i="11" s="1"/>
  <c r="T118" i="11" s="1"/>
  <c r="P124" i="11"/>
  <c r="M70" i="11"/>
  <c r="M115" i="11"/>
  <c r="T116" i="11"/>
  <c r="O61" i="11"/>
  <c r="S117" i="11"/>
  <c r="N106" i="11"/>
  <c r="AX24" i="11" l="1"/>
  <c r="R117" i="11"/>
  <c r="T117" i="11" s="1"/>
  <c r="AX22" i="11" s="1"/>
  <c r="R61" i="11"/>
  <c r="T61" i="11" s="1"/>
  <c r="AX20" i="11"/>
  <c r="P125" i="11"/>
  <c r="M88" i="11"/>
  <c r="Q119" i="11"/>
  <c r="O97" i="11"/>
  <c r="R97" i="11" s="1"/>
  <c r="T97" i="11" s="1"/>
  <c r="S119" i="11"/>
  <c r="N124" i="11"/>
  <c r="M124" i="11" l="1"/>
  <c r="O70" i="11"/>
  <c r="R70" i="11" s="1"/>
  <c r="T70" i="11" s="1"/>
  <c r="S121" i="11"/>
  <c r="P126" i="11"/>
  <c r="Q120" i="11"/>
  <c r="O115" i="11"/>
  <c r="R115" i="11" s="1"/>
  <c r="T115" i="11" s="1"/>
  <c r="S120" i="11"/>
  <c r="N125" i="11"/>
  <c r="R119" i="11"/>
  <c r="T119" i="11" s="1"/>
  <c r="M106" i="11"/>
  <c r="N128" i="11"/>
  <c r="AX26" i="11" l="1"/>
  <c r="R120" i="11"/>
  <c r="T120" i="11" s="1"/>
  <c r="AX28" i="11" s="1"/>
  <c r="M128" i="11"/>
  <c r="P127" i="11"/>
  <c r="N126" i="11"/>
  <c r="Q122" i="11"/>
  <c r="Q121" i="11"/>
  <c r="R121" i="11" s="1"/>
  <c r="T121" i="11" s="1"/>
  <c r="AX30" i="11" s="1"/>
  <c r="M125" i="11"/>
  <c r="O88" i="11"/>
  <c r="R88" i="11" s="1"/>
  <c r="T88" i="11" s="1"/>
  <c r="S122" i="11"/>
  <c r="N129" i="11"/>
  <c r="R122" i="11" l="1"/>
  <c r="T122" i="11" s="1"/>
  <c r="AX35" i="11"/>
  <c r="P129" i="11"/>
  <c r="M129" i="11"/>
  <c r="Q123" i="11"/>
  <c r="O106" i="11"/>
  <c r="S123" i="11"/>
  <c r="P128" i="11"/>
  <c r="N127" i="11"/>
  <c r="R123" i="11" l="1"/>
  <c r="R106" i="11"/>
  <c r="T106" i="11" s="1"/>
  <c r="AX32" i="11"/>
  <c r="M127" i="11"/>
  <c r="O124" i="11"/>
  <c r="S124" i="11"/>
  <c r="P130" i="11"/>
  <c r="M126" i="11"/>
  <c r="T123" i="11"/>
  <c r="AX34" i="11" s="1"/>
  <c r="Q124" i="11"/>
  <c r="N139" i="11"/>
  <c r="N130" i="11"/>
  <c r="AX36" i="11" l="1"/>
  <c r="O128" i="11"/>
  <c r="S126" i="11"/>
  <c r="Q126" i="11"/>
  <c r="M130" i="11"/>
  <c r="R124" i="11"/>
  <c r="T124" i="11" s="1"/>
  <c r="P131" i="11"/>
  <c r="Q125" i="11"/>
  <c r="O125" i="11"/>
  <c r="S125" i="11"/>
  <c r="N148" i="11"/>
  <c r="R125" i="11" l="1"/>
  <c r="T125" i="11"/>
  <c r="Q128" i="11"/>
  <c r="M139" i="11"/>
  <c r="P133" i="11"/>
  <c r="O129" i="11"/>
  <c r="S127" i="11"/>
  <c r="P132" i="11"/>
  <c r="Q127" i="11"/>
  <c r="N131" i="11"/>
  <c r="AX37" i="11" l="1"/>
  <c r="P135" i="11"/>
  <c r="M148" i="11"/>
  <c r="O127" i="11"/>
  <c r="R127" i="11" s="1"/>
  <c r="T127" i="11" s="1"/>
  <c r="S129" i="11"/>
  <c r="R128" i="11"/>
  <c r="T128" i="11" s="1"/>
  <c r="N149" i="11"/>
  <c r="O126" i="11"/>
  <c r="R126" i="11" s="1"/>
  <c r="T126" i="11" s="1"/>
  <c r="S128" i="11"/>
  <c r="Q130" i="11"/>
  <c r="P134" i="11"/>
  <c r="Q129" i="11"/>
  <c r="N157" i="11"/>
  <c r="AX38" i="11" l="1"/>
  <c r="Q131" i="11"/>
  <c r="M157" i="11"/>
  <c r="O130" i="11"/>
  <c r="R130" i="11" s="1"/>
  <c r="S130" i="11"/>
  <c r="R129" i="11"/>
  <c r="T129" i="11" s="1"/>
  <c r="P137" i="11"/>
  <c r="M131" i="11"/>
  <c r="P136" i="11"/>
  <c r="N158" i="11"/>
  <c r="Z20" i="11" l="1"/>
  <c r="AX39" i="11"/>
  <c r="Y20" i="11"/>
  <c r="M158" i="11"/>
  <c r="O139" i="11"/>
  <c r="S131" i="11"/>
  <c r="Q133" i="11"/>
  <c r="M149" i="11"/>
  <c r="N164" i="11"/>
  <c r="P138" i="11"/>
  <c r="T130" i="11"/>
  <c r="Q132" i="11"/>
  <c r="N140" i="11"/>
  <c r="AA20" i="11" l="1"/>
  <c r="AB20" i="11" s="1"/>
  <c r="Z21" i="11"/>
  <c r="Y21" i="11"/>
  <c r="AN19" i="11"/>
  <c r="AM125" i="11"/>
  <c r="AK125" i="11"/>
  <c r="AL125" i="11"/>
  <c r="AJ125" i="11"/>
  <c r="M140" i="11"/>
  <c r="Q135" i="11"/>
  <c r="P139" i="11"/>
  <c r="M164" i="11"/>
  <c r="O148" i="11"/>
  <c r="S132" i="11"/>
  <c r="P140" i="11"/>
  <c r="Q134" i="11"/>
  <c r="M132" i="11"/>
  <c r="N165" i="11"/>
  <c r="AA21" i="11" l="1"/>
  <c r="AB21" i="11" s="1"/>
  <c r="P141" i="11"/>
  <c r="O157" i="11"/>
  <c r="S134" i="11"/>
  <c r="Q136" i="11"/>
  <c r="O131" i="11"/>
  <c r="S133" i="11"/>
  <c r="N132" i="11"/>
  <c r="M165" i="11"/>
  <c r="M159" i="11"/>
  <c r="N159" i="11"/>
  <c r="AL128" i="11" l="1"/>
  <c r="AN35" i="11"/>
  <c r="AM128" i="11"/>
  <c r="AM129" i="11"/>
  <c r="AK128" i="11"/>
  <c r="AK129" i="11"/>
  <c r="AJ128" i="11"/>
  <c r="AJ129" i="11"/>
  <c r="AN153" i="11"/>
  <c r="AL129" i="11"/>
  <c r="R131" i="11"/>
  <c r="T131" i="11" s="1"/>
  <c r="AM126" i="11"/>
  <c r="AK126" i="11"/>
  <c r="AN140" i="11"/>
  <c r="AW37" i="11" s="1"/>
  <c r="AJ126" i="11"/>
  <c r="AL126" i="11"/>
  <c r="AL127" i="11"/>
  <c r="AK127" i="11"/>
  <c r="AT5" i="11" s="1"/>
  <c r="AN51" i="11"/>
  <c r="AW38" i="11" s="1"/>
  <c r="AJ127" i="11"/>
  <c r="AM127" i="11"/>
  <c r="AV5" i="11" s="1"/>
  <c r="AN95" i="11"/>
  <c r="AK130" i="11"/>
  <c r="AL130" i="11"/>
  <c r="AJ130" i="11"/>
  <c r="AM130" i="11"/>
  <c r="P142" i="11"/>
  <c r="O158" i="11"/>
  <c r="S136" i="11"/>
  <c r="Q138" i="11"/>
  <c r="Q137" i="11"/>
  <c r="O149" i="11"/>
  <c r="S135" i="11"/>
  <c r="M150" i="11"/>
  <c r="N150" i="11"/>
  <c r="N133" i="11"/>
  <c r="AU5" i="11" l="1"/>
  <c r="AS5" i="11"/>
  <c r="O140" i="11"/>
  <c r="S138" i="11"/>
  <c r="P143" i="11"/>
  <c r="O164" i="11"/>
  <c r="S137" i="11"/>
  <c r="Q139" i="11"/>
  <c r="M166" i="11"/>
  <c r="N166" i="11"/>
  <c r="M133" i="11"/>
  <c r="Q141" i="11" l="1"/>
  <c r="P145" i="11"/>
  <c r="O165" i="11"/>
  <c r="R139" i="11" s="1"/>
  <c r="S139" i="11"/>
  <c r="P144" i="11"/>
  <c r="N141" i="11"/>
  <c r="Q140" i="11"/>
  <c r="M151" i="11"/>
  <c r="M141" i="11"/>
  <c r="P146" i="11" l="1"/>
  <c r="T139" i="11"/>
  <c r="Q142" i="11"/>
  <c r="O132" i="11"/>
  <c r="S140" i="11"/>
  <c r="M152" i="11"/>
  <c r="M142" i="11"/>
  <c r="N151" i="11"/>
  <c r="R140" i="11" l="1"/>
  <c r="R132" i="11"/>
  <c r="T132" i="11" s="1"/>
  <c r="Q143" i="11"/>
  <c r="O150" i="11"/>
  <c r="S142" i="11"/>
  <c r="P148" i="11"/>
  <c r="T140" i="11"/>
  <c r="O159" i="11"/>
  <c r="S141" i="11"/>
  <c r="P147" i="11"/>
  <c r="M134" i="11"/>
  <c r="N152" i="11"/>
  <c r="N142" i="11"/>
  <c r="P150" i="11" l="1"/>
  <c r="O133" i="11"/>
  <c r="S143" i="11"/>
  <c r="Q144" i="11"/>
  <c r="P149" i="11"/>
  <c r="N134" i="11"/>
  <c r="M160" i="11"/>
  <c r="R133" i="11" l="1"/>
  <c r="T133" i="11" s="1"/>
  <c r="O166" i="11"/>
  <c r="S144" i="11"/>
  <c r="Q145" i="11"/>
  <c r="P151" i="11"/>
  <c r="M143" i="11"/>
  <c r="N160" i="11"/>
  <c r="M153" i="11"/>
  <c r="Q147" i="11" l="1"/>
  <c r="P152" i="11"/>
  <c r="S146" i="11"/>
  <c r="Q146" i="11"/>
  <c r="O151" i="11"/>
  <c r="N153" i="11"/>
  <c r="O141" i="11"/>
  <c r="S145" i="11"/>
  <c r="N143" i="11"/>
  <c r="M135" i="11"/>
  <c r="M161" i="11"/>
  <c r="R141" i="11" l="1"/>
  <c r="T141" i="11" s="1"/>
  <c r="O152" i="11"/>
  <c r="S148" i="11"/>
  <c r="P153" i="11"/>
  <c r="O142" i="11"/>
  <c r="S147" i="11"/>
  <c r="Q148" i="11"/>
  <c r="M144" i="11"/>
  <c r="N135" i="11"/>
  <c r="N161" i="11"/>
  <c r="M136" i="11"/>
  <c r="R142" i="11" l="1"/>
  <c r="T142" i="11" s="1"/>
  <c r="O160" i="11"/>
  <c r="S150" i="11"/>
  <c r="Q150" i="11"/>
  <c r="Q149" i="11"/>
  <c r="P155" i="11"/>
  <c r="P154" i="11"/>
  <c r="O134" i="11"/>
  <c r="S149" i="11"/>
  <c r="R148" i="11"/>
  <c r="T148" i="11" s="1"/>
  <c r="M154" i="11"/>
  <c r="N136" i="11"/>
  <c r="N144" i="11"/>
  <c r="R149" i="11" l="1"/>
  <c r="T149" i="11" s="1"/>
  <c r="R134" i="11"/>
  <c r="T134" i="11" s="1"/>
  <c r="P156" i="11"/>
  <c r="Q152" i="11"/>
  <c r="P157" i="11"/>
  <c r="Q151" i="11"/>
  <c r="O143" i="11"/>
  <c r="R143" i="11" s="1"/>
  <c r="T143" i="11" s="1"/>
  <c r="S152" i="11"/>
  <c r="R150" i="11"/>
  <c r="T150" i="11" s="1"/>
  <c r="O153" i="11"/>
  <c r="S151" i="11"/>
  <c r="M162" i="11"/>
  <c r="N167" i="11"/>
  <c r="M167" i="11"/>
  <c r="N154" i="11"/>
  <c r="R151" i="11" l="1"/>
  <c r="R152" i="11"/>
  <c r="T152" i="11" s="1"/>
  <c r="Q153" i="11"/>
  <c r="N162" i="11"/>
  <c r="O135" i="11"/>
  <c r="R135" i="11" s="1"/>
  <c r="T135" i="11" s="1"/>
  <c r="P159" i="11"/>
  <c r="T151" i="11"/>
  <c r="P158" i="11"/>
  <c r="O161" i="11"/>
  <c r="S153" i="11"/>
  <c r="S154" i="11"/>
  <c r="M168" i="11"/>
  <c r="R153" i="11" l="1"/>
  <c r="O136" i="11"/>
  <c r="R136" i="11" s="1"/>
  <c r="T136" i="11" s="1"/>
  <c r="P160" i="11"/>
  <c r="T153" i="11"/>
  <c r="Q154" i="11"/>
  <c r="M145" i="11"/>
  <c r="M155" i="11"/>
  <c r="N168" i="11"/>
  <c r="O154" i="11" l="1"/>
  <c r="R154" i="11" s="1"/>
  <c r="T154" i="11" s="1"/>
  <c r="Q156" i="11"/>
  <c r="Q155" i="11"/>
  <c r="P162" i="11"/>
  <c r="P161" i="11"/>
  <c r="O144" i="11"/>
  <c r="S156" i="11"/>
  <c r="S155" i="11"/>
  <c r="M163" i="11"/>
  <c r="N145" i="11"/>
  <c r="N155" i="11"/>
  <c r="M169" i="11"/>
  <c r="R144" i="11" l="1"/>
  <c r="T144" i="11" s="1"/>
  <c r="P163" i="11"/>
  <c r="Q157" i="11"/>
  <c r="R157" i="11" s="1"/>
  <c r="T157" i="11" s="1"/>
  <c r="S157" i="11"/>
  <c r="O162" i="11"/>
  <c r="O167" i="11"/>
  <c r="S158" i="11"/>
  <c r="M137" i="11"/>
  <c r="N163" i="11"/>
  <c r="N169" i="11"/>
  <c r="AX40" i="11" l="1"/>
  <c r="Q159" i="11"/>
  <c r="R159" i="11" s="1"/>
  <c r="S159" i="11"/>
  <c r="P165" i="11"/>
  <c r="O155" i="11"/>
  <c r="R155" i="11" s="1"/>
  <c r="T155" i="11" s="1"/>
  <c r="S161" i="11"/>
  <c r="O168" i="11"/>
  <c r="S160" i="11"/>
  <c r="Q158" i="11"/>
  <c r="R158" i="11" s="1"/>
  <c r="T158" i="11" s="1"/>
  <c r="P164" i="11"/>
  <c r="M138" i="11"/>
  <c r="N137" i="11"/>
  <c r="M146" i="11"/>
  <c r="P167" i="11" l="1"/>
  <c r="O145" i="11"/>
  <c r="R145" i="11" s="1"/>
  <c r="T145" i="11" s="1"/>
  <c r="T159" i="11"/>
  <c r="P166" i="11"/>
  <c r="Q161" i="11"/>
  <c r="R161" i="11" s="1"/>
  <c r="T161" i="11" s="1"/>
  <c r="N146" i="11"/>
  <c r="Q160" i="11"/>
  <c r="R160" i="11" s="1"/>
  <c r="T160" i="11" s="1"/>
  <c r="AX44" i="11" s="1"/>
  <c r="S162" i="11"/>
  <c r="N138" i="11"/>
  <c r="M147" i="11"/>
  <c r="M170" i="11"/>
  <c r="AX45" i="11" l="1"/>
  <c r="O163" i="11"/>
  <c r="Q162" i="11"/>
  <c r="R162" i="11" s="1"/>
  <c r="T162" i="11" s="1"/>
  <c r="P168" i="11"/>
  <c r="O169" i="11"/>
  <c r="S163" i="11"/>
  <c r="M156" i="11"/>
  <c r="N170" i="11"/>
  <c r="N147" i="11"/>
  <c r="P170" i="11" l="1"/>
  <c r="O146" i="11"/>
  <c r="R146" i="11" s="1"/>
  <c r="T146" i="11" s="1"/>
  <c r="O137" i="11"/>
  <c r="R137" i="11" s="1"/>
  <c r="T137" i="11" s="1"/>
  <c r="S165" i="11"/>
  <c r="Q163" i="11"/>
  <c r="R163" i="11" s="1"/>
  <c r="T163" i="11" s="1"/>
  <c r="P169" i="11"/>
  <c r="M193" i="11"/>
  <c r="N156" i="11"/>
  <c r="M185" i="11"/>
  <c r="N185" i="11" l="1"/>
  <c r="Q165" i="11"/>
  <c r="R165" i="11" s="1"/>
  <c r="T165" i="11" s="1"/>
  <c r="S167" i="11"/>
  <c r="O138" i="11"/>
  <c r="R138" i="11" s="1"/>
  <c r="T138" i="11" s="1"/>
  <c r="Q164" i="11"/>
  <c r="R164" i="11" s="1"/>
  <c r="S164" i="11"/>
  <c r="P171" i="11"/>
  <c r="M178" i="11"/>
  <c r="AX42" i="11" l="1"/>
  <c r="T164" i="11"/>
  <c r="Q167" i="11"/>
  <c r="R167" i="11" s="1"/>
  <c r="T167" i="11" s="1"/>
  <c r="AX46" i="11" s="1"/>
  <c r="N193" i="11"/>
  <c r="P172" i="11"/>
  <c r="O147" i="11"/>
  <c r="R147" i="11" s="1"/>
  <c r="T147" i="11" s="1"/>
  <c r="S168" i="11"/>
  <c r="Q166" i="11"/>
  <c r="R166" i="11" s="1"/>
  <c r="S166" i="11"/>
  <c r="M171" i="11"/>
  <c r="N178" i="11"/>
  <c r="AU42" i="11" l="1"/>
  <c r="AS42" i="11"/>
  <c r="AT42" i="11"/>
  <c r="AV42" i="11"/>
  <c r="T166" i="11"/>
  <c r="O156" i="11"/>
  <c r="R156" i="11" s="1"/>
  <c r="T156" i="11" s="1"/>
  <c r="S170" i="11"/>
  <c r="Q169" i="11"/>
  <c r="P174" i="11"/>
  <c r="Q168" i="11"/>
  <c r="R168" i="11" s="1"/>
  <c r="T168" i="11" s="1"/>
  <c r="P173" i="11"/>
  <c r="O170" i="11"/>
  <c r="S169" i="11"/>
  <c r="N171" i="11"/>
  <c r="M179" i="11"/>
  <c r="AX47" i="11" l="1"/>
  <c r="AX43" i="11"/>
  <c r="R169" i="11"/>
  <c r="T169" i="11" s="1"/>
  <c r="AX48" i="11" s="1"/>
  <c r="N179" i="11"/>
  <c r="P175" i="11"/>
  <c r="O193" i="11"/>
  <c r="S171" i="11"/>
  <c r="Q170" i="11"/>
  <c r="R170" i="11" s="1"/>
  <c r="T170" i="11" s="1"/>
  <c r="O185" i="11"/>
  <c r="M186" i="11"/>
  <c r="AX49" i="11" l="1"/>
  <c r="P177" i="11"/>
  <c r="N186" i="11"/>
  <c r="P176" i="11"/>
  <c r="Q171" i="11"/>
  <c r="O178" i="11"/>
  <c r="M194" i="11"/>
  <c r="O179" i="11" l="1"/>
  <c r="N195" i="11"/>
  <c r="S172" i="11"/>
  <c r="Q172" i="11"/>
  <c r="P178" i="11"/>
  <c r="S173" i="11"/>
  <c r="Q173" i="11"/>
  <c r="O171" i="11"/>
  <c r="R171" i="11" s="1"/>
  <c r="T171" i="11" s="1"/>
  <c r="S174" i="11"/>
  <c r="N194" i="11"/>
  <c r="M195" i="11"/>
  <c r="M187" i="11"/>
  <c r="N172" i="11" l="1"/>
  <c r="P179" i="11"/>
  <c r="P180" i="11"/>
  <c r="N187" i="11"/>
  <c r="Q175" i="11"/>
  <c r="Q174" i="11"/>
  <c r="S175" i="11"/>
  <c r="O186" i="11"/>
  <c r="S176" i="11"/>
  <c r="M172" i="11"/>
  <c r="Q177" i="11" l="1"/>
  <c r="P181" i="11"/>
  <c r="O194" i="11"/>
  <c r="S177" i="11"/>
  <c r="N180" i="11"/>
  <c r="Q176" i="11"/>
  <c r="M180" i="11"/>
  <c r="Q179" i="11" l="1"/>
  <c r="P182" i="11"/>
  <c r="Q178" i="11"/>
  <c r="N173" i="11"/>
  <c r="O195" i="11"/>
  <c r="S178" i="11"/>
  <c r="M196" i="11"/>
  <c r="M173" i="11"/>
  <c r="R178" i="11" l="1"/>
  <c r="N196" i="11"/>
  <c r="O172" i="11"/>
  <c r="R172" i="11" s="1"/>
  <c r="T172" i="11" s="1"/>
  <c r="S180" i="11"/>
  <c r="P184" i="11"/>
  <c r="Q180" i="11"/>
  <c r="T178" i="11"/>
  <c r="P183" i="11"/>
  <c r="O187" i="11"/>
  <c r="R179" i="11" s="1"/>
  <c r="S179" i="11"/>
  <c r="M188" i="11"/>
  <c r="T179" i="11" l="1"/>
  <c r="Q181" i="11"/>
  <c r="P185" i="11"/>
  <c r="N188" i="11"/>
  <c r="O180" i="11"/>
  <c r="S181" i="11"/>
  <c r="M189" i="11"/>
  <c r="R180" i="11" l="1"/>
  <c r="T180" i="11" s="1"/>
  <c r="Q183" i="11"/>
  <c r="P186" i="11"/>
  <c r="N189" i="11"/>
  <c r="M197" i="11"/>
  <c r="S182" i="11"/>
  <c r="O173" i="11"/>
  <c r="Q182" i="11"/>
  <c r="P187" i="11"/>
  <c r="M174" i="11"/>
  <c r="R173" i="11" l="1"/>
  <c r="T173" i="11" s="1"/>
  <c r="Q185" i="11"/>
  <c r="P188" i="11"/>
  <c r="Q184" i="11"/>
  <c r="O196" i="11"/>
  <c r="S183" i="11"/>
  <c r="P189" i="11"/>
  <c r="S184" i="11"/>
  <c r="O188" i="11"/>
  <c r="N197" i="11"/>
  <c r="M181" i="11"/>
  <c r="O189" i="11" l="1"/>
  <c r="R185" i="11" s="1"/>
  <c r="S185" i="11"/>
  <c r="Q187" i="11"/>
  <c r="S186" i="11"/>
  <c r="O197" i="11"/>
  <c r="P191" i="11"/>
  <c r="N174" i="11"/>
  <c r="P190" i="11"/>
  <c r="S187" i="11"/>
  <c r="Q186" i="11"/>
  <c r="M190" i="11"/>
  <c r="M198" i="11"/>
  <c r="R186" i="11" l="1"/>
  <c r="T186" i="11" s="1"/>
  <c r="Q189" i="11"/>
  <c r="Q188" i="11"/>
  <c r="N198" i="11"/>
  <c r="O174" i="11"/>
  <c r="R174" i="11" s="1"/>
  <c r="T174" i="11" s="1"/>
  <c r="T185" i="11"/>
  <c r="N181" i="11"/>
  <c r="R187" i="11"/>
  <c r="T187" i="11" s="1"/>
  <c r="P192" i="11"/>
  <c r="M175" i="11"/>
  <c r="M182" i="11"/>
  <c r="N182" i="11" l="1"/>
  <c r="P194" i="11"/>
  <c r="Q190" i="11"/>
  <c r="O181" i="11"/>
  <c r="R188" i="11" s="1"/>
  <c r="S188" i="11"/>
  <c r="N190" i="11"/>
  <c r="P193" i="11"/>
  <c r="M183" i="11"/>
  <c r="M176" i="11"/>
  <c r="R181" i="11" l="1"/>
  <c r="T181" i="11" s="1"/>
  <c r="P195" i="11"/>
  <c r="O198" i="11"/>
  <c r="R189" i="11" s="1"/>
  <c r="S189" i="11"/>
  <c r="T188" i="11"/>
  <c r="Q191" i="11"/>
  <c r="N175" i="11"/>
  <c r="M191" i="11"/>
  <c r="S190" i="11" l="1"/>
  <c r="O190" i="11"/>
  <c r="R190" i="11" s="1"/>
  <c r="T190" i="11" s="1"/>
  <c r="P196" i="11"/>
  <c r="Q192" i="11"/>
  <c r="N176" i="11"/>
  <c r="T189" i="11"/>
  <c r="M184" i="11"/>
  <c r="M199" i="11"/>
  <c r="S192" i="11" l="1"/>
  <c r="O175" i="11"/>
  <c r="N191" i="11"/>
  <c r="P197" i="11"/>
  <c r="Q193" i="11"/>
  <c r="O182" i="11"/>
  <c r="S191" i="11"/>
  <c r="N183" i="11"/>
  <c r="M177" i="11"/>
  <c r="R175" i="11" l="1"/>
  <c r="T175" i="11" s="1"/>
  <c r="R182" i="11"/>
  <c r="T182" i="11" s="1"/>
  <c r="Q195" i="11"/>
  <c r="O183" i="11"/>
  <c r="R183" i="11" s="1"/>
  <c r="T183" i="11" s="1"/>
  <c r="S194" i="11"/>
  <c r="N184" i="11"/>
  <c r="Q194" i="11"/>
  <c r="N199" i="11"/>
  <c r="O176" i="11"/>
  <c r="S193" i="11"/>
  <c r="P198" i="11"/>
  <c r="M200" i="11"/>
  <c r="R193" i="11" l="1"/>
  <c r="R176" i="11"/>
  <c r="T176" i="11" s="1"/>
  <c r="O191" i="11"/>
  <c r="S195" i="11"/>
  <c r="N177" i="11"/>
  <c r="M192" i="11"/>
  <c r="T193" i="11"/>
  <c r="AX50" i="11" s="1"/>
  <c r="R194" i="11"/>
  <c r="T194" i="11" s="1"/>
  <c r="Q196" i="11"/>
  <c r="P199" i="11"/>
  <c r="M241" i="11"/>
  <c r="R195" i="11" l="1"/>
  <c r="R191" i="11"/>
  <c r="T191" i="11" s="1"/>
  <c r="AX51" i="11"/>
  <c r="Q198" i="11"/>
  <c r="S196" i="11"/>
  <c r="O199" i="11"/>
  <c r="R196" i="11" s="1"/>
  <c r="P200" i="11"/>
  <c r="N200" i="11"/>
  <c r="P201" i="11"/>
  <c r="Q197" i="11"/>
  <c r="T195" i="11"/>
  <c r="M301" i="11"/>
  <c r="AX52" i="11" l="1"/>
  <c r="T196" i="11"/>
  <c r="AX53" i="11" s="1"/>
  <c r="P203" i="11"/>
  <c r="N241" i="11"/>
  <c r="O184" i="11"/>
  <c r="S197" i="11"/>
  <c r="N192" i="11"/>
  <c r="Q199" i="11"/>
  <c r="P202" i="11"/>
  <c r="M221" i="11"/>
  <c r="P204" i="11"/>
  <c r="R197" i="11" l="1"/>
  <c r="R184" i="11"/>
  <c r="T184" i="11" s="1"/>
  <c r="AX56" i="11"/>
  <c r="N301" i="11"/>
  <c r="Q201" i="11"/>
  <c r="O200" i="11"/>
  <c r="R199" i="11" s="1"/>
  <c r="T199" i="11" s="1"/>
  <c r="S199" i="11"/>
  <c r="Q200" i="11"/>
  <c r="T197" i="11"/>
  <c r="AX54" i="11" s="1"/>
  <c r="M251" i="11"/>
  <c r="S198" i="11"/>
  <c r="O177" i="11"/>
  <c r="N221" i="11"/>
  <c r="P206" i="11"/>
  <c r="P205" i="11"/>
  <c r="R198" i="11" l="1"/>
  <c r="R177" i="11"/>
  <c r="T177" i="11" s="1"/>
  <c r="Y28" i="11"/>
  <c r="Q202" i="11"/>
  <c r="N251" i="11"/>
  <c r="T198" i="11"/>
  <c r="AX55" i="11" s="1"/>
  <c r="M252" i="11"/>
  <c r="O192" i="11"/>
  <c r="S200" i="11"/>
  <c r="M231" i="11"/>
  <c r="P207" i="11"/>
  <c r="R200" i="11" l="1"/>
  <c r="R192" i="11"/>
  <c r="T192" i="11" s="1"/>
  <c r="Y27" i="11"/>
  <c r="O221" i="11"/>
  <c r="S202" i="11"/>
  <c r="P208" i="11"/>
  <c r="M311" i="11"/>
  <c r="T200" i="11"/>
  <c r="Q203" i="11"/>
  <c r="N252" i="11"/>
  <c r="S201" i="11"/>
  <c r="O241" i="11"/>
  <c r="P209" i="11"/>
  <c r="AX57" i="11" l="1"/>
  <c r="N311" i="11"/>
  <c r="Q204" i="11"/>
  <c r="M261" i="11"/>
  <c r="Q205" i="11"/>
  <c r="N231" i="11"/>
  <c r="O251" i="11"/>
  <c r="S204" i="11"/>
  <c r="O301" i="11"/>
  <c r="S203" i="11"/>
  <c r="P211" i="11"/>
  <c r="P210" i="11"/>
  <c r="Q207" i="11" l="1"/>
  <c r="M262" i="11"/>
  <c r="N262" i="11"/>
  <c r="O252" i="11"/>
  <c r="S205" i="11"/>
  <c r="Q206" i="11"/>
  <c r="N261" i="11"/>
  <c r="P212" i="11"/>
  <c r="O311" i="11" l="1"/>
  <c r="S207" i="11"/>
  <c r="M321" i="11"/>
  <c r="N242" i="11"/>
  <c r="S208" i="11"/>
  <c r="Q208" i="11"/>
  <c r="M242" i="11"/>
  <c r="O231" i="11"/>
  <c r="S206" i="11"/>
  <c r="P213" i="11"/>
  <c r="Q209" i="11" l="1"/>
  <c r="M271" i="11"/>
  <c r="N271" i="11"/>
  <c r="O262" i="11"/>
  <c r="S209" i="11"/>
  <c r="N321" i="11"/>
  <c r="O261" i="11"/>
  <c r="P214" i="11"/>
  <c r="Q211" i="11" l="1"/>
  <c r="O321" i="11"/>
  <c r="S211" i="11"/>
  <c r="N281" i="11"/>
  <c r="O242" i="11"/>
  <c r="S210" i="11"/>
  <c r="Q210" i="11"/>
  <c r="P215" i="11"/>
  <c r="M253" i="11"/>
  <c r="M281" i="11"/>
  <c r="S213" i="11"/>
  <c r="P216" i="11"/>
  <c r="M291" i="11" l="1"/>
  <c r="N201" i="11"/>
  <c r="Q213" i="11"/>
  <c r="Q212" i="11"/>
  <c r="O281" i="11"/>
  <c r="M201" i="11"/>
  <c r="O271" i="11"/>
  <c r="S212" i="11"/>
  <c r="N253" i="11"/>
  <c r="S214" i="11"/>
  <c r="P217" i="11"/>
  <c r="N292" i="11" l="1"/>
  <c r="O253" i="11"/>
  <c r="Q214" i="11"/>
  <c r="N291" i="11"/>
  <c r="M263" i="11"/>
  <c r="O201" i="11"/>
  <c r="R201" i="11" s="1"/>
  <c r="T201" i="11" s="1"/>
  <c r="S215" i="11"/>
  <c r="M292" i="11"/>
  <c r="P219" i="11"/>
  <c r="P218" i="11"/>
  <c r="N211" i="11" l="1"/>
  <c r="M211" i="11"/>
  <c r="Q215" i="11"/>
  <c r="N263" i="11"/>
  <c r="O291" i="11"/>
  <c r="P220" i="11"/>
  <c r="N282" i="11"/>
  <c r="M222" i="11" l="1"/>
  <c r="O263" i="11"/>
  <c r="M282" i="11"/>
  <c r="O292" i="11"/>
  <c r="S216" i="11"/>
  <c r="Q216" i="11"/>
  <c r="P221" i="11"/>
  <c r="O282" i="11" l="1"/>
  <c r="O211" i="11"/>
  <c r="R211" i="11" s="1"/>
  <c r="T211" i="11" s="1"/>
  <c r="Q217" i="11"/>
  <c r="S217" i="11"/>
  <c r="N222" i="11"/>
  <c r="M212" i="11"/>
  <c r="P222" i="11"/>
  <c r="M254" i="11"/>
  <c r="O222" i="11" l="1"/>
  <c r="N254" i="11"/>
  <c r="Q218" i="11"/>
  <c r="S218" i="11"/>
  <c r="M283" i="11"/>
  <c r="Q220" i="11"/>
  <c r="S220" i="11"/>
  <c r="P223" i="11"/>
  <c r="S219" i="11" l="1"/>
  <c r="Q219" i="11"/>
  <c r="N283" i="11"/>
  <c r="P225" i="11"/>
  <c r="M272" i="11"/>
  <c r="M302" i="11"/>
  <c r="N212" i="11"/>
  <c r="O254" i="11"/>
  <c r="P224" i="11"/>
  <c r="S221" i="11" l="1"/>
  <c r="Q221" i="11"/>
  <c r="R221" i="11" s="1"/>
  <c r="T221" i="11" s="1"/>
  <c r="O212" i="11"/>
  <c r="R212" i="11" s="1"/>
  <c r="T212" i="11" s="1"/>
  <c r="N302" i="11"/>
  <c r="M223" i="11"/>
  <c r="O283" i="11"/>
  <c r="P226" i="11"/>
  <c r="O302" i="11" l="1"/>
  <c r="N272" i="11"/>
  <c r="M232" i="11"/>
  <c r="S223" i="11"/>
  <c r="Q223" i="11"/>
  <c r="P227" i="11"/>
  <c r="Q222" i="11"/>
  <c r="R222" i="11" s="1"/>
  <c r="S222" i="11"/>
  <c r="M312" i="11"/>
  <c r="P228" i="11"/>
  <c r="M202" i="11" l="1"/>
  <c r="N223" i="11"/>
  <c r="T222" i="11"/>
  <c r="N312" i="11"/>
  <c r="S224" i="11"/>
  <c r="Q224" i="11"/>
  <c r="M264" i="11"/>
  <c r="O272" i="11"/>
  <c r="S226" i="11"/>
  <c r="P230" i="11"/>
  <c r="P229" i="11"/>
  <c r="M313" i="11" l="1"/>
  <c r="N232" i="11"/>
  <c r="Q226" i="11"/>
  <c r="O223" i="11"/>
  <c r="R223" i="11" s="1"/>
  <c r="T223" i="11" s="1"/>
  <c r="S225" i="11"/>
  <c r="Q225" i="11"/>
  <c r="O312" i="11"/>
  <c r="M293" i="11"/>
  <c r="P231" i="11"/>
  <c r="O264" i="11" l="1"/>
  <c r="S227" i="11"/>
  <c r="Q227" i="11"/>
  <c r="N202" i="11"/>
  <c r="N264" i="11"/>
  <c r="O232" i="11"/>
  <c r="M284" i="11"/>
  <c r="P233" i="11"/>
  <c r="P232" i="11"/>
  <c r="O202" i="11" l="1"/>
  <c r="R202" i="11" s="1"/>
  <c r="T202" i="11" s="1"/>
  <c r="M303" i="11"/>
  <c r="Q229" i="11"/>
  <c r="S229" i="11"/>
  <c r="N313" i="11"/>
  <c r="N293" i="11"/>
  <c r="Q228" i="11"/>
  <c r="S228" i="11"/>
  <c r="M233" i="11"/>
  <c r="P234" i="11"/>
  <c r="M294" i="11" l="1"/>
  <c r="N233" i="11"/>
  <c r="O293" i="11"/>
  <c r="S230" i="11"/>
  <c r="Q230" i="11"/>
  <c r="N284" i="11"/>
  <c r="M203" i="11"/>
  <c r="S232" i="11"/>
  <c r="P235" i="11"/>
  <c r="O284" i="11" l="1"/>
  <c r="M243" i="11"/>
  <c r="Q231" i="11"/>
  <c r="R231" i="11" s="1"/>
  <c r="S231" i="11"/>
  <c r="N303" i="11"/>
  <c r="O313" i="11"/>
  <c r="S233" i="11"/>
  <c r="S234" i="11"/>
  <c r="Q232" i="11"/>
  <c r="R232" i="11" s="1"/>
  <c r="T232" i="11" s="1"/>
  <c r="P236" i="11"/>
  <c r="T231" i="11" l="1"/>
  <c r="O303" i="11"/>
  <c r="Q233" i="11"/>
  <c r="Q234" i="11"/>
  <c r="O233" i="11"/>
  <c r="P237" i="11"/>
  <c r="N203" i="11"/>
  <c r="M322" i="11"/>
  <c r="P238" i="11"/>
  <c r="P239" i="11"/>
  <c r="R233" i="11" l="1"/>
  <c r="T233" i="11" s="1"/>
  <c r="N294" i="11"/>
  <c r="O203" i="11"/>
  <c r="R203" i="11" s="1"/>
  <c r="T203" i="11" s="1"/>
  <c r="Q235" i="11"/>
  <c r="S235" i="11"/>
  <c r="M255" i="11"/>
  <c r="O294" i="11" l="1"/>
  <c r="S237" i="11"/>
  <c r="Q237" i="11"/>
  <c r="N322" i="11"/>
  <c r="P240" i="11"/>
  <c r="M273" i="11"/>
  <c r="Q236" i="11"/>
  <c r="S236" i="11"/>
  <c r="N243" i="11"/>
  <c r="P242" i="11"/>
  <c r="Q239" i="11" l="1"/>
  <c r="S239" i="11"/>
  <c r="P241" i="11"/>
  <c r="O322" i="11"/>
  <c r="N255" i="11"/>
  <c r="M224" i="11"/>
  <c r="O243" i="11"/>
  <c r="Q238" i="11"/>
  <c r="S238" i="11"/>
  <c r="Q240" i="11"/>
  <c r="S240" i="11"/>
  <c r="P243" i="11"/>
  <c r="P244" i="11"/>
  <c r="O273" i="11" l="1"/>
  <c r="S241" i="11"/>
  <c r="Q241" i="11"/>
  <c r="N273" i="11"/>
  <c r="N224" i="11"/>
  <c r="M304" i="11"/>
  <c r="O255" i="11"/>
  <c r="Q242" i="11"/>
  <c r="R242" i="11" s="1"/>
  <c r="S242" i="11"/>
  <c r="P245" i="11"/>
  <c r="O304" i="11" l="1"/>
  <c r="R241" i="11"/>
  <c r="T241" i="11" s="1"/>
  <c r="M213" i="11"/>
  <c r="P246" i="11"/>
  <c r="N304" i="11"/>
  <c r="T242" i="11"/>
  <c r="O224" i="11"/>
  <c r="R224" i="11" s="1"/>
  <c r="T224" i="11" s="1"/>
  <c r="P247" i="11"/>
  <c r="N305" i="11" l="1"/>
  <c r="O305" i="11"/>
  <c r="N213" i="11"/>
  <c r="P248" i="11"/>
  <c r="O213" i="11"/>
  <c r="M305" i="11"/>
  <c r="S243" i="11"/>
  <c r="Q243" i="11"/>
  <c r="R243" i="11" s="1"/>
  <c r="P249" i="11"/>
  <c r="R213" i="11" l="1"/>
  <c r="T213" i="11" s="1"/>
  <c r="T243" i="11"/>
  <c r="M204" i="11"/>
  <c r="M256" i="11"/>
  <c r="S244" i="11"/>
  <c r="Q244" i="11"/>
  <c r="N204" i="11"/>
  <c r="O256" i="11"/>
  <c r="N256" i="11"/>
  <c r="P250" i="11"/>
  <c r="O204" i="11" l="1"/>
  <c r="R204" i="11" s="1"/>
  <c r="T204" i="11" s="1"/>
  <c r="S245" i="11"/>
  <c r="Q245" i="11"/>
  <c r="M314" i="11"/>
  <c r="M225" i="11"/>
  <c r="N225" i="11"/>
  <c r="N265" i="11" l="1"/>
  <c r="Q247" i="11"/>
  <c r="S247" i="11"/>
  <c r="M214" i="11"/>
  <c r="S246" i="11"/>
  <c r="Q246" i="11"/>
  <c r="P251" i="11"/>
  <c r="N314" i="11"/>
  <c r="O225" i="11"/>
  <c r="R225" i="11" s="1"/>
  <c r="T225" i="11" s="1"/>
  <c r="M265" i="11"/>
  <c r="M285" i="11" l="1"/>
  <c r="N214" i="11"/>
  <c r="P252" i="11"/>
  <c r="O314" i="11"/>
  <c r="O265" i="11"/>
  <c r="M266" i="11"/>
  <c r="Q248" i="11"/>
  <c r="S248" i="11"/>
  <c r="M315" i="11" l="1"/>
  <c r="O266" i="11"/>
  <c r="O214" i="11"/>
  <c r="R214" i="11" s="1"/>
  <c r="T214" i="11" s="1"/>
  <c r="P254" i="11"/>
  <c r="Q249" i="11"/>
  <c r="S249" i="11"/>
  <c r="P253" i="11"/>
  <c r="M234" i="11"/>
  <c r="N266" i="11"/>
  <c r="N234" i="11" l="1"/>
  <c r="Q251" i="11"/>
  <c r="R251" i="11" s="1"/>
  <c r="T251" i="11" s="1"/>
  <c r="S251" i="11"/>
  <c r="O285" i="11"/>
  <c r="N285" i="11"/>
  <c r="Q250" i="11"/>
  <c r="S250" i="11"/>
  <c r="M235" i="11"/>
  <c r="P255" i="11"/>
  <c r="S253" i="11"/>
  <c r="O315" i="11" l="1"/>
  <c r="N315" i="11"/>
  <c r="P256" i="11"/>
  <c r="S252" i="11"/>
  <c r="Q252" i="11"/>
  <c r="R252" i="11" s="1"/>
  <c r="O234" i="11"/>
  <c r="R234" i="11" s="1"/>
  <c r="T234" i="11" s="1"/>
  <c r="M323" i="11"/>
  <c r="Q253" i="11"/>
  <c r="R253" i="11" s="1"/>
  <c r="T253" i="11" s="1"/>
  <c r="Q254" i="11"/>
  <c r="R254" i="11" s="1"/>
  <c r="S254" i="11"/>
  <c r="M244" i="11" l="1"/>
  <c r="O235" i="11"/>
  <c r="P257" i="11"/>
  <c r="M274" i="11"/>
  <c r="S255" i="11"/>
  <c r="P258" i="11"/>
  <c r="Q255" i="11"/>
  <c r="R255" i="11" s="1"/>
  <c r="N235" i="11"/>
  <c r="T252" i="11"/>
  <c r="Q256" i="11"/>
  <c r="R256" i="11" s="1"/>
  <c r="S256" i="11"/>
  <c r="P260" i="11"/>
  <c r="T254" i="11"/>
  <c r="R235" i="11" l="1"/>
  <c r="T235" i="11" s="1"/>
  <c r="T255" i="11"/>
  <c r="P259" i="11"/>
  <c r="O323" i="11"/>
  <c r="P261" i="11"/>
  <c r="N323" i="11"/>
  <c r="M245" i="11"/>
  <c r="Q258" i="11"/>
  <c r="S258" i="11"/>
  <c r="Q257" i="11"/>
  <c r="S257" i="11"/>
  <c r="T256" i="11"/>
  <c r="M205" i="11" l="1"/>
  <c r="O274" i="11"/>
  <c r="N244" i="11"/>
  <c r="N274" i="11"/>
  <c r="P262" i="11"/>
  <c r="Q259" i="11"/>
  <c r="S259" i="11"/>
  <c r="N205" i="11" l="1"/>
  <c r="S260" i="11"/>
  <c r="O244" i="11"/>
  <c r="R244" i="11" s="1"/>
  <c r="T244" i="11" s="1"/>
  <c r="M286" i="11"/>
  <c r="Q260" i="11"/>
  <c r="N245" i="11"/>
  <c r="M257" i="11" l="1"/>
  <c r="O205" i="11"/>
  <c r="R205" i="11" s="1"/>
  <c r="T205" i="11" s="1"/>
  <c r="P266" i="11"/>
  <c r="N286" i="11"/>
  <c r="M275" i="11"/>
  <c r="O245" i="11"/>
  <c r="R245" i="11" s="1"/>
  <c r="T245" i="11" s="1"/>
  <c r="S261" i="11"/>
  <c r="Q261" i="11"/>
  <c r="R261" i="11" s="1"/>
  <c r="T261" i="11" s="1"/>
  <c r="P263" i="11"/>
  <c r="P264" i="11"/>
  <c r="P265" i="11"/>
  <c r="Q262" i="11"/>
  <c r="R262" i="11" s="1"/>
  <c r="S262" i="11"/>
  <c r="M295" i="11" l="1"/>
  <c r="O275" i="11"/>
  <c r="O286" i="11"/>
  <c r="N275" i="11"/>
  <c r="M215" i="11"/>
  <c r="P267" i="11"/>
  <c r="T262" i="11"/>
  <c r="Q263" i="11"/>
  <c r="R263" i="11" s="1"/>
  <c r="S263" i="11"/>
  <c r="N215" i="11" l="1"/>
  <c r="O257" i="11"/>
  <c r="N257" i="11"/>
  <c r="R257" i="11" s="1"/>
  <c r="T257" i="11" s="1"/>
  <c r="P268" i="11"/>
  <c r="M306" i="11"/>
  <c r="Q265" i="11"/>
  <c r="R265" i="11" s="1"/>
  <c r="S265" i="11"/>
  <c r="T263" i="11"/>
  <c r="Q264" i="11"/>
  <c r="R264" i="11" s="1"/>
  <c r="S264" i="11"/>
  <c r="O295" i="11" l="1"/>
  <c r="M226" i="11"/>
  <c r="N295" i="11"/>
  <c r="O215" i="11"/>
  <c r="R215" i="11" s="1"/>
  <c r="T215" i="11" s="1"/>
  <c r="M267" i="11"/>
  <c r="T265" i="11"/>
  <c r="Q266" i="11"/>
  <c r="R266" i="11" s="1"/>
  <c r="S266" i="11"/>
  <c r="T264" i="11"/>
  <c r="P269" i="11"/>
  <c r="T266" i="11" l="1"/>
  <c r="M316" i="11"/>
  <c r="N306" i="11"/>
  <c r="M307" i="11"/>
  <c r="P270" i="11"/>
  <c r="O306" i="11"/>
  <c r="Q268" i="11"/>
  <c r="S268" i="11"/>
  <c r="Q267" i="11"/>
  <c r="S267" i="11"/>
  <c r="N267" i="11" l="1"/>
  <c r="R267" i="11" s="1"/>
  <c r="T267" i="11" s="1"/>
  <c r="O267" i="11"/>
  <c r="M296" i="11"/>
  <c r="O226" i="11"/>
  <c r="M287" i="11"/>
  <c r="P271" i="11"/>
  <c r="Q269" i="11"/>
  <c r="S269" i="11"/>
  <c r="N226" i="11" l="1"/>
  <c r="R226" i="11" s="1"/>
  <c r="T226" i="11" s="1"/>
  <c r="M324" i="11"/>
  <c r="M246" i="11"/>
  <c r="O307" i="11"/>
  <c r="Q270" i="11"/>
  <c r="S270" i="11"/>
  <c r="P273" i="11"/>
  <c r="P272" i="11"/>
  <c r="M276" i="11" l="1"/>
  <c r="S271" i="11"/>
  <c r="N316" i="11"/>
  <c r="Q271" i="11"/>
  <c r="O287" i="11"/>
  <c r="S272" i="11"/>
  <c r="O316" i="11"/>
  <c r="N307" i="11"/>
  <c r="P274" i="11"/>
  <c r="Q272" i="11"/>
  <c r="R272" i="11" l="1"/>
  <c r="T272" i="11" s="1"/>
  <c r="R271" i="11"/>
  <c r="O296" i="11"/>
  <c r="T271" i="11"/>
  <c r="N287" i="11"/>
  <c r="S273" i="11"/>
  <c r="Q273" i="11"/>
  <c r="M236" i="11"/>
  <c r="Q274" i="11"/>
  <c r="P276" i="11"/>
  <c r="P275" i="11"/>
  <c r="N296" i="11" l="1"/>
  <c r="R274" i="11" s="1"/>
  <c r="O246" i="11"/>
  <c r="R273" i="11"/>
  <c r="T273" i="11" s="1"/>
  <c r="M325" i="11"/>
  <c r="S274" i="11"/>
  <c r="M317" i="11"/>
  <c r="P278" i="11"/>
  <c r="Q276" i="11"/>
  <c r="Q275" i="11"/>
  <c r="P277" i="11"/>
  <c r="S276" i="11"/>
  <c r="M247" i="11" l="1"/>
  <c r="O276" i="11"/>
  <c r="M288" i="11"/>
  <c r="O324" i="11"/>
  <c r="T274" i="11"/>
  <c r="N324" i="11"/>
  <c r="N246" i="11"/>
  <c r="S277" i="11"/>
  <c r="S275" i="11"/>
  <c r="P279" i="11"/>
  <c r="Q277" i="11"/>
  <c r="R275" i="11" l="1"/>
  <c r="R246" i="11"/>
  <c r="T246" i="11" s="1"/>
  <c r="T275" i="11"/>
  <c r="O236" i="11"/>
  <c r="N236" i="11"/>
  <c r="R236" i="11" s="1"/>
  <c r="T236" i="11" s="1"/>
  <c r="M277" i="11"/>
  <c r="N276" i="11"/>
  <c r="M326" i="11"/>
  <c r="Q279" i="11"/>
  <c r="S279" i="11"/>
  <c r="P280" i="11"/>
  <c r="Q278" i="11"/>
  <c r="S278" i="11"/>
  <c r="R276" i="11" l="1"/>
  <c r="T276" i="11" s="1"/>
  <c r="O317" i="11"/>
  <c r="O325" i="11"/>
  <c r="M297" i="11"/>
  <c r="N325" i="11"/>
  <c r="N317" i="11"/>
  <c r="P282" i="11"/>
  <c r="P281" i="11"/>
  <c r="Q280" i="11"/>
  <c r="S280" i="11"/>
  <c r="M258" i="11" l="1"/>
  <c r="N288" i="11"/>
  <c r="O288" i="11"/>
  <c r="M308" i="11"/>
  <c r="O247" i="11"/>
  <c r="Q282" i="11"/>
  <c r="S282" i="11"/>
  <c r="S281" i="11"/>
  <c r="P283" i="11"/>
  <c r="Q281" i="11"/>
  <c r="R281" i="11" s="1"/>
  <c r="O326" i="11" l="1"/>
  <c r="N326" i="11"/>
  <c r="T281" i="11"/>
  <c r="N247" i="11"/>
  <c r="M207" i="11"/>
  <c r="M206" i="11"/>
  <c r="P285" i="11"/>
  <c r="Q283" i="11"/>
  <c r="R283" i="11" s="1"/>
  <c r="S283" i="11"/>
  <c r="P284" i="11"/>
  <c r="S284" i="11"/>
  <c r="R282" i="11" l="1"/>
  <c r="T282" i="11" s="1"/>
  <c r="R247" i="11"/>
  <c r="T247" i="11" s="1"/>
  <c r="T283" i="11"/>
  <c r="M327" i="11"/>
  <c r="N297" i="11"/>
  <c r="O277" i="11"/>
  <c r="N277" i="11"/>
  <c r="R277" i="11" s="1"/>
  <c r="T277" i="11" s="1"/>
  <c r="P286" i="11"/>
  <c r="Q285" i="11"/>
  <c r="S285" i="11"/>
  <c r="Q284" i="11"/>
  <c r="R284" i="11" s="1"/>
  <c r="T284" i="11" s="1"/>
  <c r="AX63" i="11" l="1"/>
  <c r="N308" i="11"/>
  <c r="O308" i="11"/>
  <c r="M268" i="11"/>
  <c r="O297" i="11"/>
  <c r="R285" i="11" s="1"/>
  <c r="T285" i="11" s="1"/>
  <c r="S286" i="11"/>
  <c r="P288" i="11"/>
  <c r="P287" i="11"/>
  <c r="Q286" i="11"/>
  <c r="R286" i="11" s="1"/>
  <c r="T286" i="11" s="1"/>
  <c r="AX73" i="11" l="1"/>
  <c r="N258" i="11"/>
  <c r="M216" i="11"/>
  <c r="O258" i="11"/>
  <c r="Q287" i="11"/>
  <c r="R287" i="11" s="1"/>
  <c r="P290" i="11"/>
  <c r="S287" i="11"/>
  <c r="P289" i="11"/>
  <c r="R258" i="11" l="1"/>
  <c r="T258" i="11" s="1"/>
  <c r="N207" i="11"/>
  <c r="O206" i="11"/>
  <c r="M298" i="11"/>
  <c r="N206" i="11"/>
  <c r="R206" i="11" s="1"/>
  <c r="T206" i="11" s="1"/>
  <c r="T287" i="11"/>
  <c r="M259" i="11"/>
  <c r="Q289" i="11"/>
  <c r="Q288" i="11"/>
  <c r="S288" i="11"/>
  <c r="P291" i="11"/>
  <c r="S289" i="11"/>
  <c r="R288" i="11" l="1"/>
  <c r="T288" i="11" s="1"/>
  <c r="M208" i="11"/>
  <c r="N268" i="11"/>
  <c r="O207" i="11"/>
  <c r="S290" i="11"/>
  <c r="N327" i="11"/>
  <c r="P293" i="11"/>
  <c r="Q291" i="11"/>
  <c r="Q290" i="11"/>
  <c r="P292" i="11"/>
  <c r="R207" i="11" l="1"/>
  <c r="T207" i="11" s="1"/>
  <c r="M217" i="11"/>
  <c r="M328" i="11"/>
  <c r="N216" i="11"/>
  <c r="O327" i="11"/>
  <c r="Q292" i="11"/>
  <c r="P294" i="11"/>
  <c r="O216" i="11" l="1"/>
  <c r="R292" i="11" s="1"/>
  <c r="S292" i="11"/>
  <c r="N298" i="11"/>
  <c r="M318" i="11"/>
  <c r="Q293" i="11"/>
  <c r="O268" i="11"/>
  <c r="S291" i="11"/>
  <c r="P296" i="11"/>
  <c r="P295" i="11"/>
  <c r="R216" i="11" l="1"/>
  <c r="T216" i="11" s="1"/>
  <c r="R291" i="11"/>
  <c r="T291" i="11" s="1"/>
  <c r="AX61" i="11" s="1"/>
  <c r="R268" i="11"/>
  <c r="T268" i="11" s="1"/>
  <c r="T292" i="11"/>
  <c r="Q295" i="11"/>
  <c r="M278" i="11"/>
  <c r="N208" i="11"/>
  <c r="O298" i="11"/>
  <c r="R293" i="11" s="1"/>
  <c r="T293" i="11" s="1"/>
  <c r="AX65" i="11" s="1"/>
  <c r="Q294" i="11"/>
  <c r="N259" i="11"/>
  <c r="S294" i="11"/>
  <c r="S293" i="11"/>
  <c r="P297" i="11"/>
  <c r="Q296" i="11"/>
  <c r="AX62" i="11" l="1"/>
  <c r="N217" i="11"/>
  <c r="M227" i="11"/>
  <c r="N328" i="11"/>
  <c r="O259" i="11"/>
  <c r="R294" i="11" s="1"/>
  <c r="T294" i="11" s="1"/>
  <c r="P298" i="11"/>
  <c r="R259" i="11" l="1"/>
  <c r="T259" i="11" s="1"/>
  <c r="N318" i="11"/>
  <c r="Q297" i="11"/>
  <c r="M209" i="11"/>
  <c r="O208" i="11"/>
  <c r="S295" i="11"/>
  <c r="O328" i="11"/>
  <c r="R296" i="11" s="1"/>
  <c r="S296" i="11"/>
  <c r="M228" i="11"/>
  <c r="P299" i="11"/>
  <c r="P300" i="11"/>
  <c r="R295" i="11" l="1"/>
  <c r="T295" i="11" s="1"/>
  <c r="R208" i="11"/>
  <c r="T208" i="11" s="1"/>
  <c r="M289" i="11"/>
  <c r="O217" i="11"/>
  <c r="S297" i="11"/>
  <c r="N278" i="11"/>
  <c r="Q298" i="11"/>
  <c r="T296" i="11"/>
  <c r="P301" i="11"/>
  <c r="R297" i="11" l="1"/>
  <c r="R217" i="11"/>
  <c r="T217" i="11" s="1"/>
  <c r="Q300" i="11"/>
  <c r="N228" i="11"/>
  <c r="Q299" i="11"/>
  <c r="N227" i="11"/>
  <c r="O318" i="11"/>
  <c r="R298" i="11" s="1"/>
  <c r="S298" i="11"/>
  <c r="M237" i="11"/>
  <c r="T297" i="11"/>
  <c r="P303" i="11"/>
  <c r="P302" i="11"/>
  <c r="T298" i="11" l="1"/>
  <c r="M269" i="11"/>
  <c r="N209" i="11"/>
  <c r="Q302" i="11"/>
  <c r="Q301" i="11"/>
  <c r="O278" i="11"/>
  <c r="S299" i="11"/>
  <c r="M309" i="11"/>
  <c r="P304" i="11"/>
  <c r="R278" i="11" l="1"/>
  <c r="T278" i="11" s="1"/>
  <c r="N237" i="11"/>
  <c r="Q304" i="11"/>
  <c r="O228" i="11"/>
  <c r="S301" i="11"/>
  <c r="N289" i="11"/>
  <c r="O227" i="11"/>
  <c r="S300" i="11"/>
  <c r="M329" i="11"/>
  <c r="Q303" i="11"/>
  <c r="M218" i="11"/>
  <c r="P305" i="11"/>
  <c r="P307" i="11"/>
  <c r="P306" i="11"/>
  <c r="R227" i="11" l="1"/>
  <c r="T227" i="11" s="1"/>
  <c r="R301" i="11"/>
  <c r="T301" i="11" s="1"/>
  <c r="R228" i="11"/>
  <c r="T228" i="11" s="1"/>
  <c r="M319" i="11"/>
  <c r="N309" i="11"/>
  <c r="Q306" i="11"/>
  <c r="O209" i="11"/>
  <c r="S302" i="11"/>
  <c r="Q305" i="11"/>
  <c r="P308" i="11"/>
  <c r="R302" i="11" l="1"/>
  <c r="R209" i="11"/>
  <c r="T209" i="11" s="1"/>
  <c r="N218" i="11"/>
  <c r="Q307" i="11"/>
  <c r="O289" i="11"/>
  <c r="S303" i="11"/>
  <c r="M279" i="11"/>
  <c r="N269" i="11"/>
  <c r="T302" i="11"/>
  <c r="P309" i="11"/>
  <c r="P310" i="11"/>
  <c r="R303" i="11" l="1"/>
  <c r="R289" i="11"/>
  <c r="T289" i="11" s="1"/>
  <c r="Q309" i="11"/>
  <c r="P311" i="11"/>
  <c r="M210" i="11"/>
  <c r="M229" i="11"/>
  <c r="O237" i="11"/>
  <c r="S304" i="11"/>
  <c r="N329" i="11"/>
  <c r="Q308" i="11"/>
  <c r="T303" i="11"/>
  <c r="P312" i="11"/>
  <c r="R304" i="11" l="1"/>
  <c r="R237" i="11"/>
  <c r="T237" i="11" s="1"/>
  <c r="AX83" i="11"/>
  <c r="O269" i="11"/>
  <c r="S306" i="11"/>
  <c r="O309" i="11"/>
  <c r="R305" i="11" s="1"/>
  <c r="S305" i="11"/>
  <c r="N319" i="11"/>
  <c r="T304" i="11"/>
  <c r="Q310" i="11"/>
  <c r="M290" i="11"/>
  <c r="P314" i="11"/>
  <c r="P313" i="11"/>
  <c r="R306" i="11" l="1"/>
  <c r="T306" i="11" s="1"/>
  <c r="R269" i="11"/>
  <c r="T269" i="11" s="1"/>
  <c r="AX68" i="11"/>
  <c r="N229" i="11"/>
  <c r="M238" i="11"/>
  <c r="N279" i="11"/>
  <c r="O218" i="11"/>
  <c r="S307" i="11"/>
  <c r="M219" i="11"/>
  <c r="T305" i="11"/>
  <c r="AX69" i="11" s="1"/>
  <c r="Q311" i="11"/>
  <c r="P316" i="11"/>
  <c r="P315" i="11"/>
  <c r="R307" i="11" l="1"/>
  <c r="R218" i="11"/>
  <c r="T218" i="11" s="1"/>
  <c r="AX74" i="11"/>
  <c r="N210" i="11"/>
  <c r="M248" i="11"/>
  <c r="O319" i="11"/>
  <c r="R309" i="11" s="1"/>
  <c r="T309" i="11" s="1"/>
  <c r="S309" i="11"/>
  <c r="T307" i="11"/>
  <c r="M299" i="11"/>
  <c r="O329" i="11"/>
  <c r="R308" i="11" s="1"/>
  <c r="S308" i="11"/>
  <c r="Q312" i="11"/>
  <c r="O279" i="11" l="1"/>
  <c r="S310" i="11"/>
  <c r="T308" i="11"/>
  <c r="AX79" i="11" s="1"/>
  <c r="M310" i="11"/>
  <c r="N290" i="11"/>
  <c r="Q313" i="11"/>
  <c r="P317" i="11"/>
  <c r="M230" i="11"/>
  <c r="R279" i="11" l="1"/>
  <c r="T279" i="11" s="1"/>
  <c r="M239" i="11"/>
  <c r="N219" i="11"/>
  <c r="Q314" i="11"/>
  <c r="N238" i="11"/>
  <c r="M260" i="11"/>
  <c r="S312" i="11"/>
  <c r="O210" i="11"/>
  <c r="P318" i="11"/>
  <c r="O229" i="11"/>
  <c r="S311" i="11"/>
  <c r="R311" i="11" l="1"/>
  <c r="R229" i="11"/>
  <c r="T229" i="11" s="1"/>
  <c r="R312" i="11"/>
  <c r="R210" i="11"/>
  <c r="T210" i="11" s="1"/>
  <c r="O238" i="11"/>
  <c r="R314" i="11" s="1"/>
  <c r="S314" i="11"/>
  <c r="M300" i="11"/>
  <c r="N299" i="11"/>
  <c r="Q316" i="11"/>
  <c r="T312" i="11"/>
  <c r="AX64" i="11" s="1"/>
  <c r="P319" i="11"/>
  <c r="O290" i="11"/>
  <c r="S313" i="11"/>
  <c r="M220" i="11"/>
  <c r="T311" i="11"/>
  <c r="Q315" i="11"/>
  <c r="R238" i="11" l="1"/>
  <c r="T238" i="11" s="1"/>
  <c r="R313" i="11"/>
  <c r="R290" i="11"/>
  <c r="T290" i="11" s="1"/>
  <c r="T314" i="11"/>
  <c r="AX86" i="11"/>
  <c r="M240" i="11"/>
  <c r="P321" i="11"/>
  <c r="N248" i="11"/>
  <c r="Q317" i="11"/>
  <c r="S315" i="11"/>
  <c r="O219" i="11"/>
  <c r="T313" i="11"/>
  <c r="P320" i="11"/>
  <c r="M249" i="11"/>
  <c r="AX70" i="11" l="1"/>
  <c r="AX66" i="11"/>
  <c r="R315" i="11"/>
  <c r="T315" i="11" s="1"/>
  <c r="AX71" i="11" s="1"/>
  <c r="R219" i="11"/>
  <c r="T219" i="11" s="1"/>
  <c r="M270" i="11"/>
  <c r="P323" i="11"/>
  <c r="Q318" i="11"/>
  <c r="N230" i="11"/>
  <c r="O299" i="11"/>
  <c r="S318" i="11"/>
  <c r="S316" i="11"/>
  <c r="O248" i="11"/>
  <c r="R317" i="11" s="1"/>
  <c r="M320" i="11"/>
  <c r="S317" i="11"/>
  <c r="P322" i="11"/>
  <c r="R316" i="11" l="1"/>
  <c r="R299" i="11"/>
  <c r="T299" i="11" s="1"/>
  <c r="R248" i="11"/>
  <c r="T248" i="11" s="1"/>
  <c r="T317" i="11"/>
  <c r="N310" i="11"/>
  <c r="M330" i="11"/>
  <c r="O230" i="11"/>
  <c r="R318" i="11" s="1"/>
  <c r="T318" i="11" s="1"/>
  <c r="AX82" i="11" s="1"/>
  <c r="T316" i="11"/>
  <c r="AX75" i="11" s="1"/>
  <c r="P324" i="11"/>
  <c r="Q319" i="11"/>
  <c r="M250" i="11"/>
  <c r="R230" i="11" l="1"/>
  <c r="T230" i="11" s="1"/>
  <c r="AX87" i="11"/>
  <c r="N239" i="11"/>
  <c r="P326" i="11"/>
  <c r="O260" i="11"/>
  <c r="N260" i="11"/>
  <c r="R260" i="11" s="1"/>
  <c r="T260" i="11" s="1"/>
  <c r="S320" i="11"/>
  <c r="M331" i="11"/>
  <c r="P325" i="11"/>
  <c r="Q320" i="11"/>
  <c r="O310" i="11"/>
  <c r="R319" i="11" s="1"/>
  <c r="S321" i="11"/>
  <c r="M280" i="11"/>
  <c r="Q321" i="11"/>
  <c r="S319" i="11"/>
  <c r="R310" i="11" l="1"/>
  <c r="T310" i="11" s="1"/>
  <c r="T319" i="11"/>
  <c r="AX85" i="11" s="1"/>
  <c r="M335" i="11"/>
  <c r="Q322" i="11"/>
  <c r="P327" i="11"/>
  <c r="N220" i="11"/>
  <c r="Q323" i="11"/>
  <c r="O239" i="11"/>
  <c r="R321" i="11" s="1"/>
  <c r="T321" i="11" s="1"/>
  <c r="R239" i="11" l="1"/>
  <c r="T239" i="11" s="1"/>
  <c r="AX88" i="11"/>
  <c r="M332" i="11"/>
  <c r="Q325" i="11"/>
  <c r="P329" i="11"/>
  <c r="P328" i="11"/>
  <c r="N300" i="11"/>
  <c r="O220" i="11"/>
  <c r="R322" i="11" s="1"/>
  <c r="Q324" i="11"/>
  <c r="S322" i="11"/>
  <c r="S323" i="11"/>
  <c r="M336" i="11"/>
  <c r="R220" i="11" l="1"/>
  <c r="T220" i="11" s="1"/>
  <c r="Q326" i="11"/>
  <c r="O300" i="11"/>
  <c r="R323" i="11" s="1"/>
  <c r="T323" i="11" s="1"/>
  <c r="N240" i="11"/>
  <c r="N249" i="11"/>
  <c r="S324" i="11"/>
  <c r="M337" i="11"/>
  <c r="T322" i="11"/>
  <c r="AX67" i="11" s="1"/>
  <c r="P330" i="11"/>
  <c r="M333" i="11"/>
  <c r="AX72" i="11" l="1"/>
  <c r="R300" i="11"/>
  <c r="T300" i="11" s="1"/>
  <c r="N270" i="11"/>
  <c r="P332" i="11"/>
  <c r="M334" i="11"/>
  <c r="Q327" i="11"/>
  <c r="M338" i="11"/>
  <c r="P331" i="11"/>
  <c r="N320" i="11"/>
  <c r="O249" i="11"/>
  <c r="R324" i="11" s="1"/>
  <c r="T324" i="11" s="1"/>
  <c r="Q328" i="11"/>
  <c r="R249" i="11" l="1"/>
  <c r="T249" i="11" s="1"/>
  <c r="AX76" i="11"/>
  <c r="P333" i="11"/>
  <c r="Q329" i="11"/>
  <c r="O320" i="11"/>
  <c r="R326" i="11" s="1"/>
  <c r="M361" i="11"/>
  <c r="N330" i="11"/>
  <c r="O240" i="11"/>
  <c r="S325" i="11"/>
  <c r="S326" i="11"/>
  <c r="M339" i="11"/>
  <c r="N250" i="11"/>
  <c r="AX89" i="11" l="1"/>
  <c r="R325" i="11"/>
  <c r="R240" i="11"/>
  <c r="T240" i="11" s="1"/>
  <c r="R320" i="11"/>
  <c r="T320" i="11" s="1"/>
  <c r="T325" i="11"/>
  <c r="AX77" i="11" s="1"/>
  <c r="Q331" i="11"/>
  <c r="N331" i="11"/>
  <c r="P334" i="11"/>
  <c r="Q330" i="11"/>
  <c r="M347" i="11"/>
  <c r="N280" i="11"/>
  <c r="O270" i="11"/>
  <c r="S327" i="11"/>
  <c r="T326" i="11"/>
  <c r="M348" i="11"/>
  <c r="AX78" i="11" l="1"/>
  <c r="R327" i="11"/>
  <c r="R270" i="11"/>
  <c r="T270" i="11" s="1"/>
  <c r="AX90" i="11"/>
  <c r="P336" i="11"/>
  <c r="O330" i="11"/>
  <c r="R329" i="11" s="1"/>
  <c r="S329" i="11"/>
  <c r="N335" i="11"/>
  <c r="P335" i="11"/>
  <c r="T327" i="11"/>
  <c r="O250" i="11"/>
  <c r="S328" i="11"/>
  <c r="Q332" i="11"/>
  <c r="M354" i="11"/>
  <c r="R328" i="11" l="1"/>
  <c r="R250" i="11"/>
  <c r="T250" i="11" s="1"/>
  <c r="AX80" i="11"/>
  <c r="Q334" i="11"/>
  <c r="N336" i="11"/>
  <c r="P337" i="11"/>
  <c r="Q333" i="11"/>
  <c r="O331" i="11"/>
  <c r="R331" i="11" s="1"/>
  <c r="S331" i="11"/>
  <c r="T329" i="11"/>
  <c r="M355" i="11"/>
  <c r="S330" i="11"/>
  <c r="O280" i="11"/>
  <c r="T328" i="11"/>
  <c r="AX81" i="11" s="1"/>
  <c r="R330" i="11" l="1"/>
  <c r="T330" i="11" s="1"/>
  <c r="R280" i="11"/>
  <c r="T280" i="11" s="1"/>
  <c r="AX84" i="11"/>
  <c r="AX91" i="11"/>
  <c r="Q336" i="11"/>
  <c r="N332" i="11"/>
  <c r="P338" i="11"/>
  <c r="T331" i="11"/>
  <c r="O335" i="11"/>
  <c r="S332" i="11"/>
  <c r="M362" i="11"/>
  <c r="M340" i="11"/>
  <c r="Q335" i="11"/>
  <c r="M356" i="11" l="1"/>
  <c r="M349" i="11"/>
  <c r="O336" i="11"/>
  <c r="S333" i="11"/>
  <c r="P339" i="11"/>
  <c r="Q337" i="11"/>
  <c r="N333" i="11"/>
  <c r="M363" i="11"/>
  <c r="O333" i="11" l="1"/>
  <c r="R333" i="11" s="1"/>
  <c r="T333" i="11" s="1"/>
  <c r="S335" i="11"/>
  <c r="P341" i="11"/>
  <c r="N338" i="11"/>
  <c r="R335" i="11"/>
  <c r="N337" i="11"/>
  <c r="P340" i="11"/>
  <c r="S334" i="11"/>
  <c r="O332" i="11"/>
  <c r="S336" i="11"/>
  <c r="Q338" i="11"/>
  <c r="P343" i="11"/>
  <c r="M341" i="11"/>
  <c r="R332" i="11" l="1"/>
  <c r="T332" i="11" s="1"/>
  <c r="T335" i="11"/>
  <c r="AX92" i="11" s="1"/>
  <c r="AX93" i="11"/>
  <c r="Q340" i="11"/>
  <c r="Q339" i="11"/>
  <c r="N334" i="11"/>
  <c r="O337" i="11"/>
  <c r="R336" i="11" s="1"/>
  <c r="T336" i="11" s="1"/>
  <c r="S338" i="11"/>
  <c r="P342" i="11"/>
  <c r="P345" i="11"/>
  <c r="P344" i="11"/>
  <c r="M342" i="11"/>
  <c r="AX94" i="11" l="1"/>
  <c r="O338" i="11"/>
  <c r="R337" i="11" s="1"/>
  <c r="T337" i="11" s="1"/>
  <c r="S337" i="11"/>
  <c r="N361" i="11"/>
  <c r="Q342" i="11"/>
  <c r="O334" i="11"/>
  <c r="P346" i="11"/>
  <c r="N339" i="11"/>
  <c r="S339" i="11"/>
  <c r="Q341" i="11"/>
  <c r="M364" i="11"/>
  <c r="M357" i="11"/>
  <c r="R338" i="11" l="1"/>
  <c r="T338" i="11" s="1"/>
  <c r="R334" i="11"/>
  <c r="T334" i="11" s="1"/>
  <c r="AX95" i="11"/>
  <c r="Y44" i="11"/>
  <c r="Y45" i="11"/>
  <c r="Z45" i="11"/>
  <c r="O339" i="11"/>
  <c r="R339" i="11" s="1"/>
  <c r="T339" i="11" s="1"/>
  <c r="N347" i="11"/>
  <c r="Q343" i="11"/>
  <c r="M365" i="11"/>
  <c r="P347" i="11"/>
  <c r="AA45" i="11" l="1"/>
  <c r="AB45" i="11" s="1"/>
  <c r="N348" i="11"/>
  <c r="Q345" i="11"/>
  <c r="N354" i="11"/>
  <c r="Q344" i="11"/>
  <c r="O347" i="11"/>
  <c r="P348" i="11"/>
  <c r="S341" i="11"/>
  <c r="O361" i="11"/>
  <c r="S340" i="11"/>
  <c r="M343" i="11"/>
  <c r="AJ336" i="11" l="1"/>
  <c r="AM336" i="11"/>
  <c r="AN336" i="11"/>
  <c r="AL336" i="11"/>
  <c r="AK336" i="11"/>
  <c r="AM337" i="11"/>
  <c r="AN337" i="11"/>
  <c r="AL337" i="11"/>
  <c r="AK337" i="11"/>
  <c r="AJ337" i="11"/>
  <c r="Q347" i="11"/>
  <c r="N340" i="11"/>
  <c r="O354" i="11"/>
  <c r="Q346" i="11"/>
  <c r="S342" i="11"/>
  <c r="N355" i="11"/>
  <c r="M350" i="11"/>
  <c r="P349" i="11"/>
  <c r="Q349" i="11" l="1"/>
  <c r="O348" i="11"/>
  <c r="S343" i="11"/>
  <c r="N356" i="11"/>
  <c r="N362" i="11"/>
  <c r="M366" i="11"/>
  <c r="Q348" i="11"/>
  <c r="P350" i="11"/>
  <c r="M358" i="11"/>
  <c r="P351" i="11"/>
  <c r="M344" i="11"/>
  <c r="O355" i="11" l="1"/>
  <c r="S344" i="11"/>
  <c r="N349" i="11"/>
  <c r="Q350" i="11"/>
  <c r="P353" i="11"/>
  <c r="M345" i="11"/>
  <c r="M351" i="11"/>
  <c r="P352" i="11"/>
  <c r="N363" i="11" l="1"/>
  <c r="O362" i="11"/>
  <c r="S346" i="11"/>
  <c r="Q352" i="11"/>
  <c r="O340" i="11"/>
  <c r="S345" i="11"/>
  <c r="Q351" i="11"/>
  <c r="M367" i="11"/>
  <c r="P355" i="11"/>
  <c r="P354" i="11"/>
  <c r="R340" i="11" l="1"/>
  <c r="T340" i="11" s="1"/>
  <c r="N342" i="11"/>
  <c r="O356" i="11"/>
  <c r="R347" i="11" s="1"/>
  <c r="S347" i="11"/>
  <c r="P356" i="11"/>
  <c r="Q353" i="11"/>
  <c r="N341" i="11"/>
  <c r="M359" i="11"/>
  <c r="M352" i="11"/>
  <c r="Q355" i="11" l="1"/>
  <c r="O349" i="11"/>
  <c r="R348" i="11" s="1"/>
  <c r="S348" i="11"/>
  <c r="N364" i="11"/>
  <c r="Q354" i="11"/>
  <c r="T347" i="11"/>
  <c r="N357" i="11"/>
  <c r="P357" i="11"/>
  <c r="M353" i="11"/>
  <c r="Q356" i="11" l="1"/>
  <c r="O341" i="11"/>
  <c r="S350" i="11"/>
  <c r="T348" i="11"/>
  <c r="N365" i="11"/>
  <c r="O363" i="11"/>
  <c r="R349" i="11" s="1"/>
  <c r="S349" i="11"/>
  <c r="M360" i="11"/>
  <c r="P359" i="11"/>
  <c r="P358" i="11"/>
  <c r="R341" i="11" l="1"/>
  <c r="T341" i="11" s="1"/>
  <c r="Q357" i="11"/>
  <c r="T349" i="11"/>
  <c r="O342" i="11"/>
  <c r="S351" i="11"/>
  <c r="N343" i="11"/>
  <c r="M368" i="11"/>
  <c r="P361" i="11"/>
  <c r="M346" i="11"/>
  <c r="P360" i="11"/>
  <c r="R342" i="11" l="1"/>
  <c r="T342" i="11" s="1"/>
  <c r="O357" i="11"/>
  <c r="S352" i="11"/>
  <c r="N350" i="11"/>
  <c r="Q358" i="11"/>
  <c r="P362" i="11"/>
  <c r="M379" i="11"/>
  <c r="O365" i="11" l="1"/>
  <c r="R354" i="11" s="1"/>
  <c r="T354" i="11" s="1"/>
  <c r="S354" i="11"/>
  <c r="N366" i="11"/>
  <c r="Q360" i="11"/>
  <c r="O364" i="11"/>
  <c r="S353" i="11"/>
  <c r="Q359" i="11"/>
  <c r="P363" i="11"/>
  <c r="M423" i="11"/>
  <c r="M406" i="11"/>
  <c r="O350" i="11" l="1"/>
  <c r="S356" i="11"/>
  <c r="Q362" i="11"/>
  <c r="N358" i="11"/>
  <c r="S355" i="11"/>
  <c r="O343" i="11"/>
  <c r="N344" i="11"/>
  <c r="P364" i="11"/>
  <c r="Q361" i="11"/>
  <c r="M369" i="11"/>
  <c r="P365" i="11"/>
  <c r="R356" i="11" l="1"/>
  <c r="R350" i="11"/>
  <c r="T350" i="11" s="1"/>
  <c r="R355" i="11"/>
  <c r="R343" i="11"/>
  <c r="T343" i="11" s="1"/>
  <c r="T355" i="11"/>
  <c r="Q364" i="11"/>
  <c r="S358" i="11"/>
  <c r="O344" i="11"/>
  <c r="R344" i="11" s="1"/>
  <c r="T344" i="11" s="1"/>
  <c r="N345" i="11"/>
  <c r="Q363" i="11"/>
  <c r="T356" i="11"/>
  <c r="P366" i="11"/>
  <c r="N351" i="11"/>
  <c r="O366" i="11"/>
  <c r="R357" i="11" s="1"/>
  <c r="S357" i="11"/>
  <c r="P367" i="11"/>
  <c r="M414" i="11"/>
  <c r="M388" i="11"/>
  <c r="S360" i="11" l="1"/>
  <c r="O351" i="11"/>
  <c r="N367" i="11"/>
  <c r="Q366" i="11"/>
  <c r="O358" i="11"/>
  <c r="S359" i="11"/>
  <c r="T357" i="11"/>
  <c r="Q365" i="11"/>
  <c r="P368" i="11"/>
  <c r="P369" i="11"/>
  <c r="M432" i="11"/>
  <c r="R358" i="11" l="1"/>
  <c r="T358" i="11" s="1"/>
  <c r="R351" i="11"/>
  <c r="T351" i="11" s="1"/>
  <c r="N359" i="11"/>
  <c r="Q367" i="11"/>
  <c r="N352" i="11"/>
  <c r="S361" i="11"/>
  <c r="O345" i="11"/>
  <c r="P370" i="11"/>
  <c r="M380" i="11"/>
  <c r="R361" i="11" l="1"/>
  <c r="T361" i="11" s="1"/>
  <c r="AX96" i="11" s="1"/>
  <c r="R345" i="11"/>
  <c r="T345" i="11" s="1"/>
  <c r="N353" i="11"/>
  <c r="Q368" i="11"/>
  <c r="P371" i="11"/>
  <c r="O367" i="11"/>
  <c r="R362" i="11" s="1"/>
  <c r="S362" i="11"/>
  <c r="O352" i="11"/>
  <c r="R363" i="11" s="1"/>
  <c r="T363" i="11" s="1"/>
  <c r="AX98" i="11" s="1"/>
  <c r="S363" i="11"/>
  <c r="M397" i="11"/>
  <c r="R352" i="11" l="1"/>
  <c r="T352" i="11" s="1"/>
  <c r="T362" i="11"/>
  <c r="AX97" i="11" s="1"/>
  <c r="N346" i="11"/>
  <c r="Q370" i="11"/>
  <c r="Q369" i="11"/>
  <c r="S364" i="11"/>
  <c r="O359" i="11"/>
  <c r="N360" i="11"/>
  <c r="M370" i="11"/>
  <c r="P372" i="11"/>
  <c r="M424" i="11"/>
  <c r="R364" i="11" l="1"/>
  <c r="R359" i="11"/>
  <c r="T359" i="11" s="1"/>
  <c r="T364" i="11"/>
  <c r="Q372" i="11"/>
  <c r="N368" i="11"/>
  <c r="Q371" i="11"/>
  <c r="S365" i="11"/>
  <c r="O353" i="11"/>
  <c r="P374" i="11"/>
  <c r="P373" i="11"/>
  <c r="M389" i="11"/>
  <c r="AX99" i="11" l="1"/>
  <c r="R365" i="11"/>
  <c r="T365" i="11" s="1"/>
  <c r="AX100" i="11" s="1"/>
  <c r="R353" i="11"/>
  <c r="T353" i="11" s="1"/>
  <c r="Q373" i="11"/>
  <c r="N379" i="11"/>
  <c r="O346" i="11"/>
  <c r="S367" i="11"/>
  <c r="O360" i="11"/>
  <c r="S366" i="11"/>
  <c r="M371" i="11"/>
  <c r="M398" i="11"/>
  <c r="P375" i="11"/>
  <c r="R366" i="11" l="1"/>
  <c r="T366" i="11" s="1"/>
  <c r="R360" i="11"/>
  <c r="T360" i="11" s="1"/>
  <c r="R367" i="11"/>
  <c r="T367" i="11" s="1"/>
  <c r="R346" i="11"/>
  <c r="T346" i="11" s="1"/>
  <c r="P376" i="11"/>
  <c r="Q375" i="11"/>
  <c r="Q374" i="11"/>
  <c r="O368" i="11"/>
  <c r="R368" i="11" s="1"/>
  <c r="S368" i="11"/>
  <c r="N406" i="11"/>
  <c r="P377" i="11"/>
  <c r="M415" i="11"/>
  <c r="AX102" i="11" l="1"/>
  <c r="AX101" i="11"/>
  <c r="T368" i="11"/>
  <c r="O406" i="11"/>
  <c r="S370" i="11"/>
  <c r="N423" i="11"/>
  <c r="O379" i="11"/>
  <c r="S369" i="11"/>
  <c r="Q376" i="11"/>
  <c r="M433" i="11"/>
  <c r="P379" i="11"/>
  <c r="P378" i="11"/>
  <c r="AX103" i="11" l="1"/>
  <c r="N388" i="11"/>
  <c r="O423" i="11"/>
  <c r="S371" i="11"/>
  <c r="Q377" i="11"/>
  <c r="N369" i="11"/>
  <c r="S372" i="11"/>
  <c r="P381" i="11"/>
  <c r="M416" i="11"/>
  <c r="P380" i="11"/>
  <c r="P382" i="11" l="1"/>
  <c r="Q379" i="11"/>
  <c r="O369" i="11"/>
  <c r="Q378" i="11"/>
  <c r="N432" i="11"/>
  <c r="N414" i="11"/>
  <c r="M381" i="11"/>
  <c r="M434" i="11"/>
  <c r="R369" i="11" l="1"/>
  <c r="T369" i="11" s="1"/>
  <c r="N397" i="11"/>
  <c r="O388" i="11"/>
  <c r="S373" i="11"/>
  <c r="Q381" i="11"/>
  <c r="Q380" i="11"/>
  <c r="N380" i="11"/>
  <c r="M399" i="11"/>
  <c r="P383" i="11"/>
  <c r="N370" i="11" l="1"/>
  <c r="S375" i="11"/>
  <c r="O432" i="11"/>
  <c r="Q382" i="11"/>
  <c r="O414" i="11"/>
  <c r="S374" i="11"/>
  <c r="N424" i="11"/>
  <c r="M372" i="11"/>
  <c r="P384" i="11"/>
  <c r="N389" i="11"/>
  <c r="P385" i="11"/>
  <c r="M425" i="11"/>
  <c r="P386" i="11" l="1"/>
  <c r="S377" i="11"/>
  <c r="O397" i="11"/>
  <c r="Q383" i="11"/>
  <c r="O380" i="11"/>
  <c r="S376" i="11"/>
  <c r="M390" i="11"/>
  <c r="P387" i="11"/>
  <c r="S379" i="11" l="1"/>
  <c r="O370" i="11"/>
  <c r="O424" i="11"/>
  <c r="S378" i="11"/>
  <c r="N371" i="11"/>
  <c r="Q384" i="11"/>
  <c r="M435" i="11"/>
  <c r="M407" i="11"/>
  <c r="P388" i="11"/>
  <c r="R379" i="11" l="1"/>
  <c r="T379" i="11" s="1"/>
  <c r="R370" i="11"/>
  <c r="T370" i="11" s="1"/>
  <c r="Q385" i="11"/>
  <c r="O389" i="11"/>
  <c r="R380" i="11" s="1"/>
  <c r="S380" i="11"/>
  <c r="N398" i="11"/>
  <c r="M400" i="11"/>
  <c r="M382" i="11"/>
  <c r="O398" i="11" l="1"/>
  <c r="T380" i="11"/>
  <c r="Q386" i="11"/>
  <c r="N433" i="11"/>
  <c r="O371" i="11"/>
  <c r="S381" i="11"/>
  <c r="S382" i="11"/>
  <c r="N415" i="11"/>
  <c r="P389" i="11"/>
  <c r="S384" i="11"/>
  <c r="M417" i="11"/>
  <c r="R371" i="11" l="1"/>
  <c r="T371" i="11" s="1"/>
  <c r="N434" i="11"/>
  <c r="Q387" i="11"/>
  <c r="O433" i="11"/>
  <c r="P390" i="11"/>
  <c r="O415" i="11"/>
  <c r="S383" i="11"/>
  <c r="N416" i="11"/>
  <c r="O434" i="11"/>
  <c r="M391" i="11"/>
  <c r="M373" i="11"/>
  <c r="O416" i="11"/>
  <c r="S385" i="11"/>
  <c r="Q389" i="11" l="1"/>
  <c r="P391" i="11"/>
  <c r="N399" i="11"/>
  <c r="S386" i="11"/>
  <c r="Q388" i="11"/>
  <c r="N381" i="11"/>
  <c r="R381" i="11" s="1"/>
  <c r="T381" i="11" s="1"/>
  <c r="M426" i="11"/>
  <c r="O399" i="11"/>
  <c r="S388" i="11"/>
  <c r="M408" i="11"/>
  <c r="O381" i="11"/>
  <c r="S387" i="11"/>
  <c r="R388" i="11" l="1"/>
  <c r="Q391" i="11"/>
  <c r="P392" i="11"/>
  <c r="Q390" i="11"/>
  <c r="N372" i="11"/>
  <c r="N425" i="11"/>
  <c r="M401" i="11"/>
  <c r="T388" i="11"/>
  <c r="M383" i="11"/>
  <c r="O425" i="11"/>
  <c r="S389" i="11"/>
  <c r="P394" i="11" l="1"/>
  <c r="Q392" i="11"/>
  <c r="P393" i="11"/>
  <c r="N390" i="11"/>
  <c r="R389" i="11"/>
  <c r="T389" i="11" s="1"/>
  <c r="O372" i="11"/>
  <c r="S390" i="11"/>
  <c r="M418" i="11"/>
  <c r="R372" i="11" l="1"/>
  <c r="T372" i="11" s="1"/>
  <c r="Q394" i="11"/>
  <c r="N435" i="11"/>
  <c r="Q393" i="11"/>
  <c r="N407" i="11"/>
  <c r="P395" i="11"/>
  <c r="O390" i="11"/>
  <c r="S391" i="11"/>
  <c r="M436" i="11"/>
  <c r="R390" i="11" l="1"/>
  <c r="T390" i="11" s="1"/>
  <c r="N382" i="11"/>
  <c r="Q395" i="11"/>
  <c r="P396" i="11"/>
  <c r="M392" i="11"/>
  <c r="S393" i="11"/>
  <c r="O407" i="11"/>
  <c r="S392" i="11"/>
  <c r="M409" i="11"/>
  <c r="Q396" i="11" l="1"/>
  <c r="N400" i="11"/>
  <c r="P398" i="11"/>
  <c r="P397" i="11"/>
  <c r="O435" i="11"/>
  <c r="O400" i="11"/>
  <c r="S395" i="11"/>
  <c r="O382" i="11"/>
  <c r="S394" i="11"/>
  <c r="R382" i="11" l="1"/>
  <c r="T382" i="11" s="1"/>
  <c r="N373" i="11"/>
  <c r="M427" i="11"/>
  <c r="P399" i="11"/>
  <c r="Q398" i="11"/>
  <c r="Q397" i="11"/>
  <c r="N417" i="11"/>
  <c r="O417" i="11"/>
  <c r="S396" i="11"/>
  <c r="Q399" i="11" l="1"/>
  <c r="P401" i="11"/>
  <c r="M374" i="11"/>
  <c r="P400" i="11"/>
  <c r="N408" i="11"/>
  <c r="N391" i="11"/>
  <c r="O373" i="11"/>
  <c r="R397" i="11" s="1"/>
  <c r="S397" i="11"/>
  <c r="R373" i="11" l="1"/>
  <c r="T373" i="11" s="1"/>
  <c r="M419" i="11"/>
  <c r="Q401" i="11"/>
  <c r="P402" i="11"/>
  <c r="Q400" i="11"/>
  <c r="M402" i="11"/>
  <c r="N426" i="11"/>
  <c r="O408" i="11"/>
  <c r="R399" i="11" s="1"/>
  <c r="S399" i="11"/>
  <c r="T397" i="11"/>
  <c r="O391" i="11"/>
  <c r="R398" i="11" s="1"/>
  <c r="S398" i="11"/>
  <c r="R391" i="11" l="1"/>
  <c r="T391" i="11" s="1"/>
  <c r="N383" i="11"/>
  <c r="Q402" i="11"/>
  <c r="P403" i="11"/>
  <c r="M384" i="11"/>
  <c r="M437" i="11"/>
  <c r="T398" i="11"/>
  <c r="O426" i="11"/>
  <c r="R400" i="11" s="1"/>
  <c r="S400" i="11"/>
  <c r="T399" i="11"/>
  <c r="N418" i="11" l="1"/>
  <c r="P405" i="11"/>
  <c r="Q403" i="11"/>
  <c r="M410" i="11"/>
  <c r="P404" i="11"/>
  <c r="N401" i="11"/>
  <c r="T400" i="11"/>
  <c r="O383" i="11"/>
  <c r="S401" i="11"/>
  <c r="O401" i="11"/>
  <c r="S402" i="11"/>
  <c r="R401" i="11" l="1"/>
  <c r="R383" i="11"/>
  <c r="T383" i="11" s="1"/>
  <c r="P407" i="11"/>
  <c r="Q405" i="11"/>
  <c r="Q404" i="11"/>
  <c r="P406" i="11"/>
  <c r="N436" i="11"/>
  <c r="M428" i="11"/>
  <c r="T401" i="11"/>
  <c r="O418" i="11"/>
  <c r="S403" i="11"/>
  <c r="N392" i="11" l="1"/>
  <c r="Q407" i="11"/>
  <c r="P408" i="11"/>
  <c r="M375" i="11"/>
  <c r="M393" i="11"/>
  <c r="Q406" i="11"/>
  <c r="O436" i="11"/>
  <c r="S404" i="11"/>
  <c r="N409" i="11" l="1"/>
  <c r="P409" i="11"/>
  <c r="Q409" i="11"/>
  <c r="M420" i="11"/>
  <c r="Q408" i="11"/>
  <c r="O392" i="11"/>
  <c r="S405" i="11"/>
  <c r="R392" i="11" l="1"/>
  <c r="T392" i="11" s="1"/>
  <c r="M385" i="11"/>
  <c r="N427" i="11"/>
  <c r="Q410" i="11"/>
  <c r="P411" i="11"/>
  <c r="M438" i="11"/>
  <c r="P410" i="11"/>
  <c r="S407" i="11"/>
  <c r="O409" i="11"/>
  <c r="R406" i="11" s="1"/>
  <c r="S406" i="11"/>
  <c r="M429" i="11" l="1"/>
  <c r="P413" i="11"/>
  <c r="Q412" i="11"/>
  <c r="Q411" i="11"/>
  <c r="N374" i="11"/>
  <c r="O427" i="11"/>
  <c r="R407" i="11" s="1"/>
  <c r="T407" i="11" s="1"/>
  <c r="P412" i="11"/>
  <c r="M403" i="11"/>
  <c r="T406" i="11"/>
  <c r="P415" i="11" l="1"/>
  <c r="M376" i="11"/>
  <c r="N419" i="11"/>
  <c r="N402" i="11"/>
  <c r="P414" i="11"/>
  <c r="S408" i="11"/>
  <c r="O374" i="11"/>
  <c r="R408" i="11" s="1"/>
  <c r="T408" i="11" s="1"/>
  <c r="Q413" i="11"/>
  <c r="O402" i="11"/>
  <c r="R409" i="11" s="1"/>
  <c r="S409" i="11"/>
  <c r="R402" i="11" l="1"/>
  <c r="T402" i="11" s="1"/>
  <c r="R374" i="11"/>
  <c r="T374" i="11" s="1"/>
  <c r="P417" i="11"/>
  <c r="M411" i="11"/>
  <c r="N437" i="11"/>
  <c r="M394" i="11"/>
  <c r="Q415" i="11"/>
  <c r="Q414" i="11"/>
  <c r="P416" i="11"/>
  <c r="P418" i="11"/>
  <c r="T409" i="11"/>
  <c r="N384" i="11" l="1"/>
  <c r="M386" i="11"/>
  <c r="S410" i="11"/>
  <c r="O419" i="11"/>
  <c r="Q416" i="11"/>
  <c r="M439" i="11"/>
  <c r="O437" i="11" l="1"/>
  <c r="S411" i="11"/>
  <c r="P419" i="11"/>
  <c r="Q418" i="11"/>
  <c r="N410" i="11"/>
  <c r="M404" i="11"/>
  <c r="Q417" i="11"/>
  <c r="P421" i="11"/>
  <c r="N428" i="11" l="1"/>
  <c r="M377" i="11"/>
  <c r="Q419" i="11"/>
  <c r="P420" i="11"/>
  <c r="O384" i="11"/>
  <c r="S412" i="11"/>
  <c r="M421" i="11"/>
  <c r="P422" i="11"/>
  <c r="R384" i="11" l="1"/>
  <c r="T384" i="11" s="1"/>
  <c r="Q420" i="11"/>
  <c r="M412" i="11"/>
  <c r="M395" i="11"/>
  <c r="O410" i="11"/>
  <c r="S413" i="11"/>
  <c r="N375" i="11"/>
  <c r="P423" i="11"/>
  <c r="P424" i="11"/>
  <c r="R410" i="11" l="1"/>
  <c r="T410" i="11" s="1"/>
  <c r="M387" i="11"/>
  <c r="Q422" i="11"/>
  <c r="O428" i="11"/>
  <c r="R414" i="11" s="1"/>
  <c r="T414" i="11" s="1"/>
  <c r="S414" i="11"/>
  <c r="N420" i="11"/>
  <c r="M430" i="11"/>
  <c r="N393" i="11"/>
  <c r="Q421" i="11"/>
  <c r="P426" i="11"/>
  <c r="P425" i="11"/>
  <c r="Q424" i="11" l="1"/>
  <c r="N438" i="11"/>
  <c r="Q423" i="11"/>
  <c r="M422" i="11"/>
  <c r="O375" i="11"/>
  <c r="S415" i="11"/>
  <c r="M405" i="11"/>
  <c r="R415" i="11" l="1"/>
  <c r="R375" i="11"/>
  <c r="T375" i="11" s="1"/>
  <c r="Q426" i="11"/>
  <c r="S416" i="11"/>
  <c r="O393" i="11"/>
  <c r="N403" i="11"/>
  <c r="N385" i="11"/>
  <c r="M440" i="11"/>
  <c r="T415" i="11"/>
  <c r="P427" i="11"/>
  <c r="Q425" i="11"/>
  <c r="P429" i="11"/>
  <c r="P428" i="11"/>
  <c r="R416" i="11" l="1"/>
  <c r="R393" i="11"/>
  <c r="T393" i="11" s="1"/>
  <c r="S418" i="11"/>
  <c r="O438" i="11"/>
  <c r="R418" i="11" s="1"/>
  <c r="Q427" i="11"/>
  <c r="M413" i="11"/>
  <c r="N376" i="11"/>
  <c r="O420" i="11"/>
  <c r="R417" i="11" s="1"/>
  <c r="S417" i="11"/>
  <c r="M396" i="11"/>
  <c r="N429" i="11"/>
  <c r="T416" i="11"/>
  <c r="P430" i="11"/>
  <c r="T418" i="11" l="1"/>
  <c r="T417" i="11"/>
  <c r="M378" i="11"/>
  <c r="O385" i="11"/>
  <c r="S419" i="11"/>
  <c r="N394" i="11"/>
  <c r="Q428" i="11"/>
  <c r="M431" i="11"/>
  <c r="P431" i="11"/>
  <c r="R419" i="11" l="1"/>
  <c r="T419" i="11" s="1"/>
  <c r="R385" i="11"/>
  <c r="T385" i="11" s="1"/>
  <c r="Q429" i="11"/>
  <c r="O429" i="11"/>
  <c r="S421" i="11"/>
  <c r="O403" i="11"/>
  <c r="S420" i="11"/>
  <c r="M480" i="11"/>
  <c r="N411" i="11"/>
  <c r="M460" i="11"/>
  <c r="P432" i="11"/>
  <c r="R420" i="11" l="1"/>
  <c r="R403" i="11"/>
  <c r="T403" i="11" s="1"/>
  <c r="T420" i="11"/>
  <c r="Q431" i="11"/>
  <c r="M470" i="11"/>
  <c r="S423" i="11"/>
  <c r="O394" i="11"/>
  <c r="N439" i="11"/>
  <c r="O376" i="11"/>
  <c r="S422" i="11"/>
  <c r="Q430" i="11"/>
  <c r="M441" i="11"/>
  <c r="P433" i="11"/>
  <c r="R376" i="11" l="1"/>
  <c r="T376" i="11" s="1"/>
  <c r="R423" i="11"/>
  <c r="T423" i="11" s="1"/>
  <c r="R394" i="11"/>
  <c r="T394" i="11" s="1"/>
  <c r="O411" i="11"/>
  <c r="S424" i="11"/>
  <c r="P434" i="11"/>
  <c r="M442" i="11"/>
  <c r="Q432" i="11"/>
  <c r="N404" i="11"/>
  <c r="M471" i="11"/>
  <c r="N386" i="11"/>
  <c r="P435" i="11"/>
  <c r="R424" i="11" l="1"/>
  <c r="R411" i="11"/>
  <c r="T411" i="11" s="1"/>
  <c r="AX104" i="11"/>
  <c r="Q433" i="11"/>
  <c r="M461" i="11"/>
  <c r="N377" i="11"/>
  <c r="N421" i="11"/>
  <c r="M451" i="11"/>
  <c r="T424" i="11"/>
  <c r="O439" i="11"/>
  <c r="R425" i="11" s="1"/>
  <c r="S425" i="11"/>
  <c r="P436" i="11"/>
  <c r="P437" i="11"/>
  <c r="AX106" i="11" l="1"/>
  <c r="T425" i="11"/>
  <c r="AX109" i="11" s="1"/>
  <c r="N412" i="11"/>
  <c r="Q434" i="11"/>
  <c r="O386" i="11"/>
  <c r="S426" i="11"/>
  <c r="M481" i="11"/>
  <c r="N395" i="11"/>
  <c r="S427" i="11"/>
  <c r="O404" i="11"/>
  <c r="P438" i="11"/>
  <c r="R426" i="11" l="1"/>
  <c r="T426" i="11" s="1"/>
  <c r="R386" i="11"/>
  <c r="T386" i="11" s="1"/>
  <c r="R427" i="11"/>
  <c r="R404" i="11"/>
  <c r="T404" i="11" s="1"/>
  <c r="T427" i="11"/>
  <c r="S429" i="11"/>
  <c r="O377" i="11"/>
  <c r="N430" i="11"/>
  <c r="O421" i="11"/>
  <c r="S428" i="11"/>
  <c r="M472" i="11"/>
  <c r="M452" i="11"/>
  <c r="Q435" i="11"/>
  <c r="P440" i="11"/>
  <c r="P439" i="11"/>
  <c r="R428" i="11" l="1"/>
  <c r="R421" i="11"/>
  <c r="T421" i="11" s="1"/>
  <c r="AX113" i="11"/>
  <c r="R429" i="11"/>
  <c r="T429" i="11" s="1"/>
  <c r="AX117" i="11" s="1"/>
  <c r="R377" i="11"/>
  <c r="T377" i="11" s="1"/>
  <c r="AX111" i="11"/>
  <c r="O412" i="11"/>
  <c r="S431" i="11"/>
  <c r="Q437" i="11"/>
  <c r="N387" i="11"/>
  <c r="Q436" i="11"/>
  <c r="O395" i="11"/>
  <c r="S430" i="11"/>
  <c r="T428" i="11"/>
  <c r="AX115" i="11" s="1"/>
  <c r="M443" i="11"/>
  <c r="P441" i="11"/>
  <c r="AU117" i="11" l="1"/>
  <c r="AT117" i="11"/>
  <c r="AS117" i="11"/>
  <c r="AV117" i="11"/>
  <c r="R412" i="11"/>
  <c r="T412" i="11" s="1"/>
  <c r="R395" i="11"/>
  <c r="T395" i="11" s="1"/>
  <c r="N405" i="11"/>
  <c r="Q439" i="11"/>
  <c r="O430" i="11"/>
  <c r="R432" i="11" s="1"/>
  <c r="S432" i="11"/>
  <c r="M444" i="11"/>
  <c r="Q438" i="11"/>
  <c r="P443" i="11"/>
  <c r="P442" i="11"/>
  <c r="R430" i="11" l="1"/>
  <c r="T430" i="11" s="1"/>
  <c r="AX119" i="11"/>
  <c r="Q441" i="11"/>
  <c r="M482" i="11"/>
  <c r="Q440" i="11"/>
  <c r="O387" i="11"/>
  <c r="S433" i="11"/>
  <c r="T432" i="11"/>
  <c r="N440" i="11"/>
  <c r="M462" i="11"/>
  <c r="N422" i="11"/>
  <c r="P445" i="11"/>
  <c r="P444" i="11"/>
  <c r="R433" i="11" l="1"/>
  <c r="T433" i="11" s="1"/>
  <c r="AX107" i="11" s="1"/>
  <c r="R387" i="11"/>
  <c r="T387" i="11" s="1"/>
  <c r="N413" i="11"/>
  <c r="M454" i="11"/>
  <c r="Q442" i="11"/>
  <c r="O405" i="11"/>
  <c r="S434" i="11"/>
  <c r="M453" i="11"/>
  <c r="N396" i="11"/>
  <c r="P446" i="11"/>
  <c r="R434" i="11" l="1"/>
  <c r="R405" i="11"/>
  <c r="T405" i="11" s="1"/>
  <c r="N431" i="11"/>
  <c r="O440" i="11"/>
  <c r="R436" i="11" s="1"/>
  <c r="S436" i="11"/>
  <c r="M445" i="11"/>
  <c r="T434" i="11"/>
  <c r="AX108" i="11" s="1"/>
  <c r="Q443" i="11"/>
  <c r="O422" i="11"/>
  <c r="S435" i="11"/>
  <c r="M473" i="11"/>
  <c r="P448" i="11"/>
  <c r="P447" i="11"/>
  <c r="R435" i="11" l="1"/>
  <c r="R422" i="11"/>
  <c r="T422" i="11" s="1"/>
  <c r="N460" i="11"/>
  <c r="Q445" i="11"/>
  <c r="N378" i="11"/>
  <c r="M463" i="11"/>
  <c r="Q444" i="11"/>
  <c r="O413" i="11"/>
  <c r="S438" i="11"/>
  <c r="T436" i="11"/>
  <c r="O396" i="11"/>
  <c r="S437" i="11"/>
  <c r="T435" i="11"/>
  <c r="P449" i="11"/>
  <c r="AX110" i="11" l="1"/>
  <c r="AX112" i="11"/>
  <c r="R438" i="11"/>
  <c r="T438" i="11" s="1"/>
  <c r="R413" i="11"/>
  <c r="T413" i="11" s="1"/>
  <c r="R437" i="11"/>
  <c r="T437" i="11" s="1"/>
  <c r="AX114" i="11" s="1"/>
  <c r="R396" i="11"/>
  <c r="T396" i="11" s="1"/>
  <c r="Q447" i="11"/>
  <c r="M483" i="11"/>
  <c r="M464" i="11"/>
  <c r="Q446" i="11"/>
  <c r="N441" i="11"/>
  <c r="O431" i="11"/>
  <c r="S439" i="11"/>
  <c r="N480" i="11"/>
  <c r="P451" i="11"/>
  <c r="P450" i="11"/>
  <c r="AU110" i="11" l="1"/>
  <c r="AS110" i="11"/>
  <c r="AV110" i="11"/>
  <c r="R439" i="11"/>
  <c r="R431" i="11"/>
  <c r="T431" i="11" s="1"/>
  <c r="AX116" i="11"/>
  <c r="T439" i="11"/>
  <c r="Q449" i="11"/>
  <c r="N471" i="11"/>
  <c r="O460" i="11"/>
  <c r="S441" i="11"/>
  <c r="N470" i="11"/>
  <c r="M455" i="11"/>
  <c r="O378" i="11"/>
  <c r="S440" i="11"/>
  <c r="Q448" i="11"/>
  <c r="P452" i="11"/>
  <c r="AX118" i="11" l="1"/>
  <c r="R440" i="11"/>
  <c r="T440" i="11" s="1"/>
  <c r="R378" i="11"/>
  <c r="T378" i="11" s="1"/>
  <c r="N451" i="11"/>
  <c r="Q450" i="11"/>
  <c r="O480" i="11"/>
  <c r="S442" i="11"/>
  <c r="N442" i="11"/>
  <c r="M474" i="11"/>
  <c r="P453" i="11"/>
  <c r="M475" i="11"/>
  <c r="P454" i="11"/>
  <c r="AX121" i="11" l="1"/>
  <c r="AX120" i="11"/>
  <c r="M465" i="11"/>
  <c r="N461" i="11"/>
  <c r="O441" i="11"/>
  <c r="S443" i="11"/>
  <c r="Q452" i="11"/>
  <c r="M446" i="11"/>
  <c r="Q451" i="11"/>
  <c r="P455" i="11"/>
  <c r="AS121" i="11" l="1"/>
  <c r="AU121" i="11"/>
  <c r="AV121" i="11"/>
  <c r="AT121" i="11"/>
  <c r="R441" i="11"/>
  <c r="T441" i="11" s="1"/>
  <c r="Q454" i="11"/>
  <c r="N452" i="11"/>
  <c r="N481" i="11"/>
  <c r="M485" i="11"/>
  <c r="Q453" i="11"/>
  <c r="O470" i="11"/>
  <c r="S444" i="11"/>
  <c r="M484" i="11"/>
  <c r="P457" i="11"/>
  <c r="P456" i="11"/>
  <c r="Q456" i="11" l="1"/>
  <c r="P458" i="11"/>
  <c r="O442" i="11"/>
  <c r="S446" i="11"/>
  <c r="N472" i="11"/>
  <c r="M476" i="11"/>
  <c r="Q455" i="11"/>
  <c r="O471" i="11"/>
  <c r="S445" i="11"/>
  <c r="M456" i="11"/>
  <c r="P459" i="11"/>
  <c r="R442" i="11" l="1"/>
  <c r="T442" i="11" s="1"/>
  <c r="N443" i="11"/>
  <c r="M447" i="11"/>
  <c r="Q457" i="11"/>
  <c r="O451" i="11"/>
  <c r="S447" i="11"/>
  <c r="P460" i="11"/>
  <c r="M466" i="11" l="1"/>
  <c r="Q459" i="11"/>
  <c r="O461" i="11"/>
  <c r="S448" i="11"/>
  <c r="Q458" i="11"/>
  <c r="N444" i="11"/>
  <c r="M448" i="11"/>
  <c r="P461" i="11"/>
  <c r="P462" i="11"/>
  <c r="Q461" i="11" l="1"/>
  <c r="O452" i="11"/>
  <c r="S450" i="11"/>
  <c r="N482" i="11"/>
  <c r="N462" i="11"/>
  <c r="O481" i="11"/>
  <c r="S449" i="11"/>
  <c r="M486" i="11"/>
  <c r="Q460" i="11"/>
  <c r="P463" i="11"/>
  <c r="N454" i="11" l="1"/>
  <c r="O443" i="11"/>
  <c r="S452" i="11"/>
  <c r="M457" i="11"/>
  <c r="O472" i="11"/>
  <c r="R451" i="11" s="1"/>
  <c r="S451" i="11"/>
  <c r="Q463" i="11"/>
  <c r="N453" i="11"/>
  <c r="P464" i="11"/>
  <c r="Q462" i="11"/>
  <c r="P465" i="11"/>
  <c r="R452" i="11" l="1"/>
  <c r="R443" i="11"/>
  <c r="T443" i="11" s="1"/>
  <c r="T452" i="11"/>
  <c r="N445" i="11"/>
  <c r="M449" i="11"/>
  <c r="Q464" i="11"/>
  <c r="O444" i="11"/>
  <c r="S453" i="11"/>
  <c r="T451" i="11"/>
  <c r="N473" i="11"/>
  <c r="P467" i="11"/>
  <c r="P466" i="11"/>
  <c r="R444" i="11" l="1"/>
  <c r="T444" i="11" s="1"/>
  <c r="N464" i="11"/>
  <c r="Q465" i="11"/>
  <c r="M467" i="11"/>
  <c r="O482" i="11"/>
  <c r="S455" i="11"/>
  <c r="P468" i="11"/>
  <c r="M477" i="11"/>
  <c r="O462" i="11"/>
  <c r="S454" i="11"/>
  <c r="N463" i="11"/>
  <c r="Q467" i="11" l="1"/>
  <c r="N483" i="11"/>
  <c r="O453" i="11"/>
  <c r="S456" i="11"/>
  <c r="M487" i="11"/>
  <c r="Q466" i="11"/>
  <c r="P469" i="11"/>
  <c r="R453" i="11" l="1"/>
  <c r="T453" i="11" s="1"/>
  <c r="M458" i="11"/>
  <c r="M478" i="11"/>
  <c r="N474" i="11"/>
  <c r="O454" i="11"/>
  <c r="S457" i="11"/>
  <c r="N455" i="11"/>
  <c r="Q468" i="11"/>
  <c r="P470" i="11"/>
  <c r="R454" i="11" l="1"/>
  <c r="T454" i="11" s="1"/>
  <c r="N446" i="11"/>
  <c r="M468" i="11"/>
  <c r="Q470" i="11"/>
  <c r="P471" i="11"/>
  <c r="N475" i="11"/>
  <c r="M450" i="11"/>
  <c r="Q469" i="11"/>
  <c r="O473" i="11"/>
  <c r="S458" i="11"/>
  <c r="P472" i="11"/>
  <c r="M488" i="11" l="1"/>
  <c r="O463" i="11"/>
  <c r="R460" i="11" s="1"/>
  <c r="S460" i="11"/>
  <c r="P473" i="11"/>
  <c r="O445" i="11"/>
  <c r="S459" i="11"/>
  <c r="Q471" i="11"/>
  <c r="N465" i="11"/>
  <c r="M469" i="11"/>
  <c r="R445" i="11" l="1"/>
  <c r="T445" i="11" s="1"/>
  <c r="O464" i="11"/>
  <c r="R461" i="11" s="1"/>
  <c r="S461" i="11"/>
  <c r="Q473" i="11"/>
  <c r="M459" i="11"/>
  <c r="Q472" i="11"/>
  <c r="N484" i="11"/>
  <c r="T460" i="11"/>
  <c r="P474" i="11"/>
  <c r="T461" i="11" l="1"/>
  <c r="Q475" i="11"/>
  <c r="M489" i="11"/>
  <c r="Q474" i="11"/>
  <c r="P475" i="11"/>
  <c r="O483" i="11"/>
  <c r="R462" i="11" s="1"/>
  <c r="S462" i="11"/>
  <c r="N485" i="11"/>
  <c r="M479" i="11"/>
  <c r="O474" i="11" l="1"/>
  <c r="R464" i="11" s="1"/>
  <c r="S464" i="11"/>
  <c r="N476" i="11"/>
  <c r="M503" i="11"/>
  <c r="Q477" i="11"/>
  <c r="N456" i="11"/>
  <c r="M496" i="11"/>
  <c r="O455" i="11"/>
  <c r="S463" i="11"/>
  <c r="T462" i="11"/>
  <c r="Q476" i="11"/>
  <c r="P476" i="11"/>
  <c r="R463" i="11" l="1"/>
  <c r="T463" i="11" s="1"/>
  <c r="R455" i="11"/>
  <c r="T455" i="11" s="1"/>
  <c r="Q479" i="11"/>
  <c r="N448" i="11"/>
  <c r="M504" i="11"/>
  <c r="P478" i="11"/>
  <c r="T464" i="11"/>
  <c r="N447" i="11"/>
  <c r="O446" i="11"/>
  <c r="S466" i="11"/>
  <c r="Q478" i="11"/>
  <c r="M497" i="11"/>
  <c r="O475" i="11"/>
  <c r="S465" i="11"/>
  <c r="P477" i="11"/>
  <c r="R446" i="11" l="1"/>
  <c r="T446" i="11" s="1"/>
  <c r="M505" i="11"/>
  <c r="N466" i="11"/>
  <c r="M490" i="11"/>
  <c r="O484" i="11"/>
  <c r="S468" i="11"/>
  <c r="O465" i="11"/>
  <c r="S467" i="11"/>
  <c r="Q480" i="11"/>
  <c r="P479" i="11"/>
  <c r="R465" i="11" l="1"/>
  <c r="T465" i="11" s="1"/>
  <c r="N457" i="11"/>
  <c r="Q482" i="11"/>
  <c r="N486" i="11"/>
  <c r="O485" i="11"/>
  <c r="S469" i="11"/>
  <c r="M498" i="11"/>
  <c r="Q481" i="11"/>
  <c r="M491" i="11"/>
  <c r="P481" i="11"/>
  <c r="P480" i="11"/>
  <c r="Q483" i="11" l="1"/>
  <c r="O456" i="11"/>
  <c r="S470" i="11"/>
  <c r="M492" i="11"/>
  <c r="N477" i="11"/>
  <c r="N449" i="11"/>
  <c r="P482" i="11"/>
  <c r="R470" i="11" l="1"/>
  <c r="R456" i="11"/>
  <c r="T456" i="11" s="1"/>
  <c r="N487" i="11"/>
  <c r="O447" i="11"/>
  <c r="S472" i="11"/>
  <c r="Q484" i="11"/>
  <c r="M506" i="11"/>
  <c r="T470" i="11"/>
  <c r="M499" i="11"/>
  <c r="N467" i="11"/>
  <c r="O476" i="11"/>
  <c r="R471" i="11" s="1"/>
  <c r="S471" i="11"/>
  <c r="P484" i="11"/>
  <c r="P483" i="11"/>
  <c r="T471" i="11" l="1"/>
  <c r="AX123" i="11" s="1"/>
  <c r="R472" i="11"/>
  <c r="T472" i="11" s="1"/>
  <c r="R447" i="11"/>
  <c r="T447" i="11" s="1"/>
  <c r="M507" i="11"/>
  <c r="O448" i="11"/>
  <c r="S473" i="11"/>
  <c r="Q485" i="11"/>
  <c r="N478" i="11"/>
  <c r="M500" i="11"/>
  <c r="N458" i="11"/>
  <c r="P486" i="11"/>
  <c r="P485" i="11"/>
  <c r="R473" i="11" l="1"/>
  <c r="R448" i="11"/>
  <c r="T448" i="11" s="1"/>
  <c r="T473" i="11"/>
  <c r="AX126" i="11" s="1"/>
  <c r="Q486" i="11"/>
  <c r="N468" i="11"/>
  <c r="M508" i="11"/>
  <c r="N450" i="11"/>
  <c r="O466" i="11"/>
  <c r="S474" i="11"/>
  <c r="M493" i="11"/>
  <c r="P487" i="11"/>
  <c r="R474" i="11" l="1"/>
  <c r="T474" i="11" s="1"/>
  <c r="R466" i="11"/>
  <c r="T466" i="11" s="1"/>
  <c r="N469" i="11"/>
  <c r="M494" i="11"/>
  <c r="O457" i="11"/>
  <c r="S476" i="11"/>
  <c r="Q488" i="11"/>
  <c r="O486" i="11"/>
  <c r="R475" i="11" s="1"/>
  <c r="S475" i="11"/>
  <c r="Q487" i="11"/>
  <c r="P488" i="11"/>
  <c r="R476" i="11" l="1"/>
  <c r="T476" i="11" s="1"/>
  <c r="R457" i="11"/>
  <c r="T457" i="11" s="1"/>
  <c r="O477" i="11"/>
  <c r="S478" i="11"/>
  <c r="O449" i="11"/>
  <c r="S477" i="11"/>
  <c r="T475" i="11"/>
  <c r="M495" i="11"/>
  <c r="N488" i="11"/>
  <c r="M501" i="11"/>
  <c r="Q489" i="11"/>
  <c r="P489" i="11"/>
  <c r="R477" i="11" l="1"/>
  <c r="T477" i="11" s="1"/>
  <c r="R449" i="11"/>
  <c r="T449" i="11" s="1"/>
  <c r="M509" i="11"/>
  <c r="Q490" i="11"/>
  <c r="N459" i="11"/>
  <c r="M502" i="11"/>
  <c r="O467" i="11"/>
  <c r="S479" i="11"/>
  <c r="P490" i="11"/>
  <c r="R467" i="11" l="1"/>
  <c r="T467" i="11" s="1"/>
  <c r="M510" i="11"/>
  <c r="O458" i="11"/>
  <c r="S481" i="11"/>
  <c r="O487" i="11"/>
  <c r="R480" i="11" s="1"/>
  <c r="T480" i="11" s="1"/>
  <c r="S480" i="11"/>
  <c r="Q491" i="11"/>
  <c r="N479" i="11"/>
  <c r="P491" i="11"/>
  <c r="P492" i="11"/>
  <c r="R481" i="11" l="1"/>
  <c r="T481" i="11" s="1"/>
  <c r="AX124" i="11" s="1"/>
  <c r="R458" i="11"/>
  <c r="T458" i="11" s="1"/>
  <c r="AX122" i="11"/>
  <c r="N496" i="11"/>
  <c r="Q492" i="11"/>
  <c r="O450" i="11"/>
  <c r="S483" i="11"/>
  <c r="N489" i="11"/>
  <c r="O478" i="11"/>
  <c r="S482" i="11"/>
  <c r="M514" i="11"/>
  <c r="P494" i="11"/>
  <c r="P493" i="11"/>
  <c r="R482" i="11" l="1"/>
  <c r="R478" i="11"/>
  <c r="T478" i="11" s="1"/>
  <c r="R483" i="11"/>
  <c r="R450" i="11"/>
  <c r="T450" i="11" s="1"/>
  <c r="M515" i="11"/>
  <c r="T483" i="11"/>
  <c r="O469" i="11"/>
  <c r="S485" i="11"/>
  <c r="N497" i="11"/>
  <c r="Q493" i="11"/>
  <c r="O468" i="11"/>
  <c r="S484" i="11"/>
  <c r="M518" i="11"/>
  <c r="T482" i="11"/>
  <c r="AX125" i="11" s="1"/>
  <c r="N503" i="11"/>
  <c r="P495" i="11"/>
  <c r="R484" i="11" l="1"/>
  <c r="R468" i="11"/>
  <c r="T468" i="11" s="1"/>
  <c r="AX127" i="11"/>
  <c r="R485" i="11"/>
  <c r="R469" i="11"/>
  <c r="T469" i="11" s="1"/>
  <c r="AX132" i="11"/>
  <c r="M511" i="11"/>
  <c r="O459" i="11"/>
  <c r="S487" i="11"/>
  <c r="Q494" i="11"/>
  <c r="T484" i="11"/>
  <c r="T485" i="11"/>
  <c r="AX129" i="11" s="1"/>
  <c r="N504" i="11"/>
  <c r="O488" i="11"/>
  <c r="R486" i="11" s="1"/>
  <c r="S486" i="11"/>
  <c r="M519" i="11"/>
  <c r="P496" i="11"/>
  <c r="P497" i="11"/>
  <c r="AX128" i="11" l="1"/>
  <c r="R487" i="11"/>
  <c r="R459" i="11"/>
  <c r="T459" i="11" s="1"/>
  <c r="M512" i="11"/>
  <c r="N505" i="11"/>
  <c r="O479" i="11"/>
  <c r="S488" i="11"/>
  <c r="Q495" i="11"/>
  <c r="T487" i="11"/>
  <c r="N490" i="11"/>
  <c r="M520" i="11"/>
  <c r="T486" i="11"/>
  <c r="P498" i="11"/>
  <c r="R488" i="11" l="1"/>
  <c r="R479" i="11"/>
  <c r="T479" i="11" s="1"/>
  <c r="AX130" i="11"/>
  <c r="AX131" i="11"/>
  <c r="Q497" i="11"/>
  <c r="O489" i="11"/>
  <c r="R489" i="11" s="1"/>
  <c r="T489" i="11" s="1"/>
  <c r="S489" i="11"/>
  <c r="N498" i="11"/>
  <c r="N491" i="11"/>
  <c r="Q496" i="11"/>
  <c r="T488" i="11"/>
  <c r="P499" i="11"/>
  <c r="M516" i="11"/>
  <c r="P500" i="11"/>
  <c r="AX133" i="11" l="1"/>
  <c r="O503" i="11"/>
  <c r="S491" i="11"/>
  <c r="M517" i="11"/>
  <c r="M513" i="11"/>
  <c r="N492" i="11"/>
  <c r="Q498" i="11"/>
  <c r="O496" i="11"/>
  <c r="S490" i="11"/>
  <c r="P501" i="11"/>
  <c r="M522" i="11" l="1"/>
  <c r="Q500" i="11"/>
  <c r="Q499" i="11"/>
  <c r="O504" i="11"/>
  <c r="S493" i="11"/>
  <c r="N506" i="11"/>
  <c r="M521" i="11"/>
  <c r="O497" i="11"/>
  <c r="S492" i="11"/>
  <c r="N499" i="11"/>
  <c r="P502" i="11"/>
  <c r="P503" i="11"/>
  <c r="M527" i="11" l="1"/>
  <c r="Q502" i="11"/>
  <c r="O490" i="11"/>
  <c r="S494" i="11"/>
  <c r="N500" i="11"/>
  <c r="M532" i="11"/>
  <c r="Q501" i="11"/>
  <c r="P504" i="11"/>
  <c r="R490" i="11" l="1"/>
  <c r="T490" i="11" s="1"/>
  <c r="Q504" i="11"/>
  <c r="O505" i="11"/>
  <c r="S495" i="11"/>
  <c r="Q503" i="11"/>
  <c r="N493" i="11"/>
  <c r="M528" i="11"/>
  <c r="N507" i="11"/>
  <c r="P505" i="11"/>
  <c r="N494" i="11" l="1"/>
  <c r="O498" i="11"/>
  <c r="R497" i="11" s="1"/>
  <c r="S497" i="11"/>
  <c r="O491" i="11"/>
  <c r="S496" i="11"/>
  <c r="P506" i="11"/>
  <c r="M523" i="11"/>
  <c r="Q505" i="11"/>
  <c r="N508" i="11"/>
  <c r="M533" i="11"/>
  <c r="P507" i="11"/>
  <c r="R496" i="11" l="1"/>
  <c r="R491" i="11"/>
  <c r="T491" i="11" s="1"/>
  <c r="T496" i="11"/>
  <c r="O499" i="11"/>
  <c r="R499" i="11" s="1"/>
  <c r="S499" i="11"/>
  <c r="N501" i="11"/>
  <c r="T497" i="11"/>
  <c r="Q506" i="11"/>
  <c r="Q507" i="11"/>
  <c r="M534" i="11"/>
  <c r="O492" i="11"/>
  <c r="S498" i="11"/>
  <c r="R498" i="11" l="1"/>
  <c r="R492" i="11"/>
  <c r="T492" i="11" s="1"/>
  <c r="T499" i="11"/>
  <c r="T498" i="11"/>
  <c r="N502" i="11"/>
  <c r="Q509" i="11"/>
  <c r="M529" i="11"/>
  <c r="P508" i="11"/>
  <c r="N495" i="11"/>
  <c r="O506" i="11"/>
  <c r="S500" i="11"/>
  <c r="Q508" i="11"/>
  <c r="M524" i="11"/>
  <c r="Q510" i="11" l="1"/>
  <c r="O507" i="11"/>
  <c r="S502" i="11"/>
  <c r="O500" i="11"/>
  <c r="S501" i="11"/>
  <c r="P509" i="11"/>
  <c r="N509" i="11"/>
  <c r="M535" i="11"/>
  <c r="M525" i="11"/>
  <c r="R500" i="11" l="1"/>
  <c r="T500" i="11" s="1"/>
  <c r="N514" i="11"/>
  <c r="Q511" i="11"/>
  <c r="O508" i="11"/>
  <c r="R504" i="11" s="1"/>
  <c r="S504" i="11"/>
  <c r="M530" i="11"/>
  <c r="O493" i="11"/>
  <c r="S503" i="11"/>
  <c r="N510" i="11"/>
  <c r="P510" i="11"/>
  <c r="R503" i="11" l="1"/>
  <c r="R493" i="11"/>
  <c r="T493" i="11" s="1"/>
  <c r="T504" i="11"/>
  <c r="AX135" i="11" s="1"/>
  <c r="Q513" i="11"/>
  <c r="O501" i="11"/>
  <c r="S506" i="11"/>
  <c r="P511" i="11"/>
  <c r="O494" i="11"/>
  <c r="S505" i="11"/>
  <c r="M531" i="11"/>
  <c r="N515" i="11"/>
  <c r="T503" i="11"/>
  <c r="AX134" i="11" s="1"/>
  <c r="Q512" i="11"/>
  <c r="N518" i="11"/>
  <c r="R506" i="11" l="1"/>
  <c r="R501" i="11"/>
  <c r="T501" i="11" s="1"/>
  <c r="R505" i="11"/>
  <c r="T505" i="11" s="1"/>
  <c r="R494" i="11"/>
  <c r="T494" i="11" s="1"/>
  <c r="O502" i="11"/>
  <c r="S508" i="11"/>
  <c r="P513" i="11"/>
  <c r="N519" i="11"/>
  <c r="M526" i="11"/>
  <c r="Q514" i="11"/>
  <c r="T506" i="11"/>
  <c r="AX137" i="11" s="1"/>
  <c r="P512" i="11"/>
  <c r="O495" i="11"/>
  <c r="S507" i="11"/>
  <c r="R507" i="11" l="1"/>
  <c r="R495" i="11"/>
  <c r="T495" i="11" s="1"/>
  <c r="R508" i="11"/>
  <c r="R502" i="11"/>
  <c r="T502" i="11" s="1"/>
  <c r="AX136" i="11"/>
  <c r="T507" i="11"/>
  <c r="AX138" i="11" s="1"/>
  <c r="Y64" i="11"/>
  <c r="AX139" i="11"/>
  <c r="P515" i="11"/>
  <c r="Q516" i="11"/>
  <c r="O510" i="11"/>
  <c r="R510" i="11" s="1"/>
  <c r="S510" i="11"/>
  <c r="M536" i="11"/>
  <c r="N511" i="11"/>
  <c r="Q515" i="11"/>
  <c r="T508" i="11"/>
  <c r="O509" i="11"/>
  <c r="R509" i="11" s="1"/>
  <c r="S509" i="11"/>
  <c r="P514" i="11"/>
  <c r="AX140" i="11" l="1"/>
  <c r="Y63" i="11"/>
  <c r="T510" i="11"/>
  <c r="P517" i="11"/>
  <c r="N512" i="11"/>
  <c r="Q518" i="11"/>
  <c r="M557" i="11"/>
  <c r="M537" i="11"/>
  <c r="P516" i="11"/>
  <c r="O514" i="11"/>
  <c r="S511" i="11"/>
  <c r="N520" i="11"/>
  <c r="T509" i="11"/>
  <c r="Q517" i="11"/>
  <c r="Y65" i="11" l="1"/>
  <c r="N513" i="11"/>
  <c r="M547" i="11"/>
  <c r="P518" i="11"/>
  <c r="O518" i="11"/>
  <c r="S512" i="11"/>
  <c r="N516" i="11"/>
  <c r="Q519" i="11"/>
  <c r="M576" i="11"/>
  <c r="N517" i="11" l="1"/>
  <c r="P519" i="11"/>
  <c r="M548" i="11"/>
  <c r="Q521" i="11"/>
  <c r="O519" i="11"/>
  <c r="R514" i="11" s="1"/>
  <c r="S514" i="11"/>
  <c r="O515" i="11"/>
  <c r="S513" i="11"/>
  <c r="Q520" i="11"/>
  <c r="T514" i="11" l="1"/>
  <c r="N521" i="11"/>
  <c r="M567" i="11"/>
  <c r="P521" i="11"/>
  <c r="O520" i="11"/>
  <c r="S516" i="11"/>
  <c r="Q523" i="11"/>
  <c r="O511" i="11"/>
  <c r="S515" i="11"/>
  <c r="P520" i="11"/>
  <c r="Q522" i="11"/>
  <c r="R515" i="11" l="1"/>
  <c r="R511" i="11"/>
  <c r="T511" i="11" s="1"/>
  <c r="N532" i="11"/>
  <c r="O516" i="11"/>
  <c r="R518" i="11" s="1"/>
  <c r="S518" i="11"/>
  <c r="O512" i="11"/>
  <c r="S517" i="11"/>
  <c r="Q524" i="11"/>
  <c r="P522" i="11"/>
  <c r="N522" i="11"/>
  <c r="M538" i="11"/>
  <c r="T515" i="11"/>
  <c r="R512" i="11" l="1"/>
  <c r="T512" i="11" s="1"/>
  <c r="R516" i="11"/>
  <c r="T516" i="11" s="1"/>
  <c r="Q526" i="11"/>
  <c r="M559" i="11"/>
  <c r="P524" i="11"/>
  <c r="O517" i="11"/>
  <c r="R520" i="11" s="1"/>
  <c r="S520" i="11"/>
  <c r="T518" i="11"/>
  <c r="AX141" i="11" s="1"/>
  <c r="M558" i="11"/>
  <c r="P523" i="11"/>
  <c r="Q525" i="11"/>
  <c r="N527" i="11"/>
  <c r="O513" i="11"/>
  <c r="S519" i="11"/>
  <c r="R519" i="11" l="1"/>
  <c r="R513" i="11"/>
  <c r="T513" i="11" s="1"/>
  <c r="R517" i="11"/>
  <c r="T517" i="11" s="1"/>
  <c r="AX143" i="11"/>
  <c r="T519" i="11"/>
  <c r="AX142" i="11" s="1"/>
  <c r="O521" i="11"/>
  <c r="R521" i="11" s="1"/>
  <c r="S521" i="11"/>
  <c r="P525" i="11"/>
  <c r="M549" i="11"/>
  <c r="N523" i="11"/>
  <c r="Q527" i="11"/>
  <c r="M577" i="11"/>
  <c r="N528" i="11"/>
  <c r="T520" i="11"/>
  <c r="Z66" i="11" l="1"/>
  <c r="Y66" i="11"/>
  <c r="Y67" i="11"/>
  <c r="Z67" i="11"/>
  <c r="N533" i="11"/>
  <c r="O522" i="11"/>
  <c r="R522" i="11" s="1"/>
  <c r="S522" i="11"/>
  <c r="P526" i="11"/>
  <c r="Q528" i="11"/>
  <c r="M569" i="11"/>
  <c r="M568" i="11"/>
  <c r="T521" i="11"/>
  <c r="AA67" i="11" l="1"/>
  <c r="AB67" i="11" s="1"/>
  <c r="T522" i="11"/>
  <c r="Z68" i="11"/>
  <c r="Y68" i="11"/>
  <c r="AJ513" i="11"/>
  <c r="AN513" i="11"/>
  <c r="AA66" i="11"/>
  <c r="AB66" i="11" s="1"/>
  <c r="AK511" i="11" s="1"/>
  <c r="AX144" i="11"/>
  <c r="Q529" i="11"/>
  <c r="O532" i="11"/>
  <c r="S523" i="11"/>
  <c r="P527" i="11"/>
  <c r="N529" i="11"/>
  <c r="M539" i="11"/>
  <c r="N534" i="11"/>
  <c r="AA68" i="11" l="1"/>
  <c r="AB68" i="11" s="1"/>
  <c r="AM520" i="11"/>
  <c r="AL518" i="11"/>
  <c r="AN511" i="11"/>
  <c r="AN520" i="11"/>
  <c r="AN518" i="11"/>
  <c r="AM511" i="11"/>
  <c r="AK520" i="11"/>
  <c r="AM513" i="11"/>
  <c r="AJ511" i="11"/>
  <c r="AJ520" i="11"/>
  <c r="AK513" i="11"/>
  <c r="AL511" i="11"/>
  <c r="AJ518" i="11"/>
  <c r="AL513" i="11"/>
  <c r="AL510" i="11"/>
  <c r="AK510" i="11"/>
  <c r="AJ510" i="11"/>
  <c r="AM510" i="11"/>
  <c r="AN510" i="11"/>
  <c r="AJ515" i="11"/>
  <c r="AL515" i="11"/>
  <c r="AM515" i="11"/>
  <c r="AK515" i="11"/>
  <c r="AT24" i="11" s="1"/>
  <c r="AN515" i="11"/>
  <c r="AL517" i="11"/>
  <c r="AJ517" i="11"/>
  <c r="AM517" i="11"/>
  <c r="AN517" i="11"/>
  <c r="AK517" i="11"/>
  <c r="AL519" i="11"/>
  <c r="AJ519" i="11"/>
  <c r="AK519" i="11"/>
  <c r="AN519" i="11"/>
  <c r="AM519" i="11"/>
  <c r="AK512" i="11"/>
  <c r="AM512" i="11"/>
  <c r="AL512" i="11"/>
  <c r="AN512" i="11"/>
  <c r="AJ512" i="11"/>
  <c r="AL514" i="11"/>
  <c r="AN514" i="11"/>
  <c r="AJ514" i="11"/>
  <c r="AK514" i="11"/>
  <c r="AM514" i="11"/>
  <c r="AL516" i="11"/>
  <c r="AJ516" i="11"/>
  <c r="AK516" i="11"/>
  <c r="AM516" i="11"/>
  <c r="AV97" i="11" s="1"/>
  <c r="AN516" i="11"/>
  <c r="AN521" i="11"/>
  <c r="AK521" i="11"/>
  <c r="AM521" i="11"/>
  <c r="AV6" i="11" s="1"/>
  <c r="AL521" i="11"/>
  <c r="AU6" i="11" s="1"/>
  <c r="AJ521" i="11"/>
  <c r="AU24" i="11"/>
  <c r="Q530" i="11"/>
  <c r="N525" i="11"/>
  <c r="N524" i="11"/>
  <c r="P528" i="11"/>
  <c r="O527" i="11"/>
  <c r="S524" i="11"/>
  <c r="M560" i="11"/>
  <c r="AW143" i="11" l="1"/>
  <c r="AU97" i="11"/>
  <c r="AK518" i="11"/>
  <c r="AM518" i="11"/>
  <c r="AL520" i="11"/>
  <c r="AW144" i="11"/>
  <c r="AT6" i="11"/>
  <c r="AT97" i="11"/>
  <c r="AV24" i="11"/>
  <c r="AS24" i="11"/>
  <c r="AW142" i="11"/>
  <c r="AS6" i="11"/>
  <c r="AS97" i="11"/>
  <c r="Q531" i="11"/>
  <c r="P529" i="11"/>
  <c r="N530" i="11"/>
  <c r="N535" i="11"/>
  <c r="O528" i="11"/>
  <c r="S525" i="11"/>
  <c r="M578" i="11"/>
  <c r="Q532" i="11" l="1"/>
  <c r="P531" i="11"/>
  <c r="N531" i="11"/>
  <c r="P530" i="11"/>
  <c r="M550" i="11"/>
  <c r="M579" i="11"/>
  <c r="O523" i="11"/>
  <c r="S526" i="11"/>
  <c r="R523" i="11" l="1"/>
  <c r="T523" i="11" s="1"/>
  <c r="P533" i="11"/>
  <c r="M540" i="11"/>
  <c r="P532" i="11"/>
  <c r="O534" i="11"/>
  <c r="R528" i="11" s="1"/>
  <c r="S528" i="11"/>
  <c r="Q533" i="11"/>
  <c r="O533" i="11"/>
  <c r="R527" i="11" s="1"/>
  <c r="S527" i="11"/>
  <c r="N526" i="11"/>
  <c r="M570" i="11"/>
  <c r="T527" i="11" l="1"/>
  <c r="P535" i="11"/>
  <c r="M561" i="11"/>
  <c r="N537" i="11"/>
  <c r="Q534" i="11"/>
  <c r="O524" i="11"/>
  <c r="S530" i="11"/>
  <c r="M541" i="11"/>
  <c r="T528" i="11"/>
  <c r="P534" i="11"/>
  <c r="N536" i="11"/>
  <c r="O529" i="11"/>
  <c r="R529" i="11" s="1"/>
  <c r="S529" i="11"/>
  <c r="R524" i="11" l="1"/>
  <c r="T524" i="11" s="1"/>
  <c r="T529" i="11"/>
  <c r="N576" i="11"/>
  <c r="Q536" i="11"/>
  <c r="M551" i="11"/>
  <c r="P536" i="11"/>
  <c r="O535" i="11"/>
  <c r="R532" i="11" s="1"/>
  <c r="S532" i="11"/>
  <c r="Q535" i="11"/>
  <c r="M580" i="11"/>
  <c r="O525" i="11"/>
  <c r="S531" i="11"/>
  <c r="N557" i="11"/>
  <c r="R525" i="11" l="1"/>
  <c r="T525" i="11" s="1"/>
  <c r="M571" i="11"/>
  <c r="P538" i="11"/>
  <c r="O530" i="11"/>
  <c r="S533" i="11"/>
  <c r="Q538" i="11"/>
  <c r="Q537" i="11"/>
  <c r="N547" i="11"/>
  <c r="P537" i="11"/>
  <c r="T532" i="11"/>
  <c r="AX145" i="11" s="1"/>
  <c r="M552" i="11"/>
  <c r="R533" i="11" l="1"/>
  <c r="R530" i="11"/>
  <c r="T530" i="11" s="1"/>
  <c r="T533" i="11"/>
  <c r="AX146" i="11" s="1"/>
  <c r="P540" i="11"/>
  <c r="M542" i="11"/>
  <c r="Q540" i="11"/>
  <c r="N548" i="11"/>
  <c r="P539" i="11"/>
  <c r="O531" i="11"/>
  <c r="S534" i="11"/>
  <c r="Q539" i="11"/>
  <c r="R534" i="11" l="1"/>
  <c r="R531" i="11"/>
  <c r="T531" i="11" s="1"/>
  <c r="Y70" i="11"/>
  <c r="P542" i="11"/>
  <c r="M563" i="11"/>
  <c r="N567" i="11"/>
  <c r="Q541" i="11"/>
  <c r="O526" i="11"/>
  <c r="S535" i="11"/>
  <c r="T534" i="11"/>
  <c r="AX147" i="11" s="1"/>
  <c r="M562" i="11"/>
  <c r="P541" i="11"/>
  <c r="R535" i="11" l="1"/>
  <c r="R526" i="11"/>
  <c r="T526" i="11" s="1"/>
  <c r="Z70" i="11"/>
  <c r="AA70" i="11" s="1"/>
  <c r="AB70" i="11" s="1"/>
  <c r="O537" i="11"/>
  <c r="R537" i="11" s="1"/>
  <c r="S537" i="11"/>
  <c r="P543" i="11"/>
  <c r="Q543" i="11"/>
  <c r="N538" i="11"/>
  <c r="O536" i="11"/>
  <c r="R536" i="11" s="1"/>
  <c r="S536" i="11"/>
  <c r="M581" i="11"/>
  <c r="T535" i="11"/>
  <c r="AX148" i="11" s="1"/>
  <c r="Q542" i="11"/>
  <c r="P545" i="11"/>
  <c r="AL529" i="11" l="1"/>
  <c r="AK529" i="11"/>
  <c r="AJ529" i="11"/>
  <c r="AN529" i="11"/>
  <c r="AM529" i="11"/>
  <c r="Y69" i="11"/>
  <c r="T536" i="11"/>
  <c r="Q545" i="11"/>
  <c r="P544" i="11"/>
  <c r="N559" i="11"/>
  <c r="O576" i="11"/>
  <c r="S539" i="11"/>
  <c r="Q544" i="11"/>
  <c r="M572" i="11"/>
  <c r="T537" i="11"/>
  <c r="M553" i="11"/>
  <c r="N558" i="11"/>
  <c r="O557" i="11"/>
  <c r="S538" i="11"/>
  <c r="P546" i="11"/>
  <c r="Y71" i="11" l="1"/>
  <c r="AX149" i="11"/>
  <c r="O547" i="11"/>
  <c r="S540" i="11"/>
  <c r="N549" i="11"/>
  <c r="M573" i="11"/>
  <c r="Q546" i="11"/>
  <c r="N577" i="11"/>
  <c r="P547" i="11"/>
  <c r="M564" i="11" l="1"/>
  <c r="N568" i="11"/>
  <c r="M543" i="11"/>
  <c r="Q547" i="11"/>
  <c r="O567" i="11"/>
  <c r="S542" i="11"/>
  <c r="O548" i="11"/>
  <c r="S541" i="11"/>
  <c r="P549" i="11"/>
  <c r="P548" i="11"/>
  <c r="O558" i="11" l="1"/>
  <c r="S544" i="11"/>
  <c r="M582" i="11"/>
  <c r="O538" i="11"/>
  <c r="S543" i="11"/>
  <c r="N569" i="11"/>
  <c r="Q548" i="11"/>
  <c r="P550" i="11"/>
  <c r="R538" i="11" l="1"/>
  <c r="T538" i="11" s="1"/>
  <c r="Q549" i="11"/>
  <c r="O559" i="11"/>
  <c r="S545" i="11"/>
  <c r="M583" i="11"/>
  <c r="N560" i="11"/>
  <c r="N539" i="11"/>
  <c r="P552" i="11"/>
  <c r="P551" i="11"/>
  <c r="O549" i="11" l="1"/>
  <c r="R547" i="11" s="1"/>
  <c r="S547" i="11"/>
  <c r="Q550" i="11"/>
  <c r="M554" i="11"/>
  <c r="N578" i="11"/>
  <c r="O577" i="11"/>
  <c r="S546" i="11"/>
  <c r="P553" i="11"/>
  <c r="Q551" i="11" l="1"/>
  <c r="N579" i="11"/>
  <c r="M544" i="11"/>
  <c r="T547" i="11"/>
  <c r="O569" i="11"/>
  <c r="R549" i="11" s="1"/>
  <c r="S549" i="11"/>
  <c r="M574" i="11"/>
  <c r="O568" i="11"/>
  <c r="R548" i="11" s="1"/>
  <c r="T548" i="11" s="1"/>
  <c r="S548" i="11"/>
  <c r="P554" i="11"/>
  <c r="T549" i="11" l="1"/>
  <c r="O560" i="11"/>
  <c r="S551" i="11"/>
  <c r="N570" i="11"/>
  <c r="Q552" i="11"/>
  <c r="M545" i="11"/>
  <c r="N550" i="11"/>
  <c r="O539" i="11"/>
  <c r="S550" i="11"/>
  <c r="P555" i="11"/>
  <c r="R539" i="11" l="1"/>
  <c r="T539" i="11" s="1"/>
  <c r="M584" i="11"/>
  <c r="N541" i="11"/>
  <c r="O578" i="11"/>
  <c r="S552" i="11"/>
  <c r="N540" i="11"/>
  <c r="M565" i="11"/>
  <c r="Q553" i="11"/>
  <c r="P557" i="11"/>
  <c r="P556" i="11"/>
  <c r="N580" i="11" l="1"/>
  <c r="Q555" i="11"/>
  <c r="O579" i="11"/>
  <c r="S553" i="11"/>
  <c r="M555" i="11"/>
  <c r="Q554" i="11"/>
  <c r="N561" i="11"/>
  <c r="P558" i="11"/>
  <c r="M575" i="11" l="1"/>
  <c r="N551" i="11"/>
  <c r="Q557" i="11"/>
  <c r="O550" i="11"/>
  <c r="S554" i="11"/>
  <c r="M556" i="11"/>
  <c r="Q556" i="11"/>
  <c r="P559" i="11"/>
  <c r="R550" i="11" l="1"/>
  <c r="T550" i="11" s="1"/>
  <c r="N571" i="11"/>
  <c r="Q558" i="11"/>
  <c r="O540" i="11"/>
  <c r="S556" i="11"/>
  <c r="N552" i="11"/>
  <c r="O570" i="11"/>
  <c r="S555" i="11"/>
  <c r="M566" i="11"/>
  <c r="M546" i="11"/>
  <c r="P560" i="11"/>
  <c r="P561" i="11"/>
  <c r="R540" i="11" l="1"/>
  <c r="T540" i="11" s="1"/>
  <c r="M585" i="11"/>
  <c r="N542" i="11"/>
  <c r="O541" i="11"/>
  <c r="S557" i="11"/>
  <c r="Q559" i="11"/>
  <c r="P562" i="11"/>
  <c r="P563" i="11"/>
  <c r="R557" i="11" l="1"/>
  <c r="R541" i="11"/>
  <c r="T541" i="11" s="1"/>
  <c r="N563" i="11"/>
  <c r="M586" i="11"/>
  <c r="O580" i="11"/>
  <c r="R559" i="11" s="1"/>
  <c r="S559" i="11"/>
  <c r="T557" i="11"/>
  <c r="Q561" i="11"/>
  <c r="O561" i="11"/>
  <c r="R558" i="11" s="1"/>
  <c r="T558" i="11" s="1"/>
  <c r="S558" i="11"/>
  <c r="Q560" i="11"/>
  <c r="N562" i="11"/>
  <c r="P565" i="11"/>
  <c r="P564" i="11"/>
  <c r="Q563" i="11" l="1"/>
  <c r="N581" i="11"/>
  <c r="O552" i="11"/>
  <c r="S561" i="11"/>
  <c r="M587" i="11"/>
  <c r="Q562" i="11"/>
  <c r="T559" i="11"/>
  <c r="O551" i="11"/>
  <c r="S560" i="11"/>
  <c r="P566" i="11"/>
  <c r="R561" i="11" l="1"/>
  <c r="R552" i="11"/>
  <c r="T552" i="11" s="1"/>
  <c r="R560" i="11"/>
  <c r="R551" i="11"/>
  <c r="T551" i="11" s="1"/>
  <c r="Q565" i="11"/>
  <c r="N572" i="11"/>
  <c r="M589" i="11"/>
  <c r="T561" i="11"/>
  <c r="O571" i="11"/>
  <c r="S562" i="11"/>
  <c r="T560" i="11"/>
  <c r="Q564" i="11"/>
  <c r="M588" i="11"/>
  <c r="N553" i="11"/>
  <c r="O542" i="11"/>
  <c r="S563" i="11"/>
  <c r="P568" i="11"/>
  <c r="P567" i="11"/>
  <c r="R542" i="11" l="1"/>
  <c r="T542" i="11" s="1"/>
  <c r="N543" i="11"/>
  <c r="M590" i="11"/>
  <c r="N573" i="11"/>
  <c r="O562" i="11"/>
  <c r="R562" i="11" s="1"/>
  <c r="T562" i="11" s="1"/>
  <c r="S564" i="11"/>
  <c r="Q567" i="11"/>
  <c r="Q566" i="11"/>
  <c r="P569" i="11"/>
  <c r="Q569" i="11" l="1"/>
  <c r="N582" i="11"/>
  <c r="O563" i="11"/>
  <c r="S565" i="11"/>
  <c r="M592" i="11"/>
  <c r="Q568" i="11"/>
  <c r="M591" i="11"/>
  <c r="N564" i="11"/>
  <c r="P571" i="11"/>
  <c r="P570" i="11"/>
  <c r="R563" i="11" l="1"/>
  <c r="T563" i="11" s="1"/>
  <c r="M594" i="11"/>
  <c r="Q570" i="11"/>
  <c r="N554" i="11"/>
  <c r="O581" i="11"/>
  <c r="S566" i="11"/>
  <c r="M593" i="11"/>
  <c r="N583" i="11"/>
  <c r="P572" i="11"/>
  <c r="O572" i="11" l="1"/>
  <c r="R568" i="11" s="1"/>
  <c r="S568" i="11"/>
  <c r="Q572" i="11"/>
  <c r="N544" i="11"/>
  <c r="Q571" i="11"/>
  <c r="M596" i="11"/>
  <c r="O553" i="11"/>
  <c r="S567" i="11"/>
  <c r="P573" i="11"/>
  <c r="N574" i="11"/>
  <c r="M595" i="11"/>
  <c r="R567" i="11" l="1"/>
  <c r="R553" i="11"/>
  <c r="T553" i="11" s="1"/>
  <c r="Q574" i="11"/>
  <c r="T568" i="11"/>
  <c r="M597" i="11"/>
  <c r="T567" i="11"/>
  <c r="Q573" i="11"/>
  <c r="N565" i="11"/>
  <c r="O543" i="11"/>
  <c r="S570" i="11"/>
  <c r="P574" i="11"/>
  <c r="N545" i="11"/>
  <c r="O573" i="11"/>
  <c r="R569" i="11" s="1"/>
  <c r="S569" i="11"/>
  <c r="P575" i="11"/>
  <c r="R570" i="11" l="1"/>
  <c r="R543" i="11"/>
  <c r="T543" i="11" s="1"/>
  <c r="T569" i="11"/>
  <c r="O564" i="11"/>
  <c r="S571" i="11"/>
  <c r="N555" i="11"/>
  <c r="N584" i="11"/>
  <c r="Q575" i="11"/>
  <c r="M598" i="11"/>
  <c r="T570" i="11"/>
  <c r="P577" i="11"/>
  <c r="P576" i="11"/>
  <c r="AX151" i="11" l="1"/>
  <c r="R571" i="11"/>
  <c r="T571" i="11" s="1"/>
  <c r="R564" i="11"/>
  <c r="T564" i="11" s="1"/>
  <c r="O583" i="11"/>
  <c r="R573" i="11" s="1"/>
  <c r="S573" i="11"/>
  <c r="M600" i="11"/>
  <c r="N575" i="11"/>
  <c r="N556" i="11"/>
  <c r="Q576" i="11"/>
  <c r="M599" i="11"/>
  <c r="O582" i="11"/>
  <c r="R572" i="11" s="1"/>
  <c r="S572" i="11"/>
  <c r="P578" i="11"/>
  <c r="AX156" i="11" l="1"/>
  <c r="N566" i="11"/>
  <c r="Q577" i="11"/>
  <c r="O554" i="11"/>
  <c r="S574" i="11"/>
  <c r="T572" i="11"/>
  <c r="N546" i="11"/>
  <c r="T573" i="11"/>
  <c r="M601" i="11"/>
  <c r="P580" i="11"/>
  <c r="P579" i="11"/>
  <c r="R554" i="11" l="1"/>
  <c r="T554" i="11" s="1"/>
  <c r="M603" i="11"/>
  <c r="O574" i="11"/>
  <c r="R574" i="11" s="1"/>
  <c r="T574" i="11" s="1"/>
  <c r="S575" i="11"/>
  <c r="Q579" i="11"/>
  <c r="M602" i="11"/>
  <c r="Q578" i="11"/>
  <c r="N586" i="11"/>
  <c r="N585" i="11"/>
  <c r="P582" i="11"/>
  <c r="P581" i="11"/>
  <c r="N587" i="11" l="1"/>
  <c r="M605" i="11"/>
  <c r="O544" i="11"/>
  <c r="S576" i="11"/>
  <c r="Q580" i="11"/>
  <c r="M604" i="11"/>
  <c r="P583" i="11"/>
  <c r="R576" i="11" l="1"/>
  <c r="R544" i="11"/>
  <c r="T544" i="11" s="1"/>
  <c r="T576" i="11"/>
  <c r="O565" i="11"/>
  <c r="S578" i="11"/>
  <c r="Q582" i="11"/>
  <c r="Q581" i="11"/>
  <c r="M606" i="11"/>
  <c r="N588" i="11"/>
  <c r="O545" i="11"/>
  <c r="S577" i="11"/>
  <c r="P584" i="11"/>
  <c r="R577" i="11" l="1"/>
  <c r="R545" i="11"/>
  <c r="T545" i="11" s="1"/>
  <c r="R578" i="11"/>
  <c r="R565" i="11"/>
  <c r="T565" i="11" s="1"/>
  <c r="AX150" i="11"/>
  <c r="T577" i="11"/>
  <c r="O584" i="11"/>
  <c r="R579" i="11" s="1"/>
  <c r="S579" i="11"/>
  <c r="M608" i="11"/>
  <c r="Q583" i="11"/>
  <c r="M607" i="11"/>
  <c r="N589" i="11"/>
  <c r="T578" i="11"/>
  <c r="P586" i="11"/>
  <c r="P585" i="11"/>
  <c r="AX153" i="11" l="1"/>
  <c r="T579" i="11"/>
  <c r="N591" i="11"/>
  <c r="Q584" i="11"/>
  <c r="N590" i="11"/>
  <c r="Q585" i="11"/>
  <c r="O555" i="11"/>
  <c r="S580" i="11"/>
  <c r="M609" i="11"/>
  <c r="P587" i="11"/>
  <c r="AX154" i="11" l="1"/>
  <c r="R580" i="11"/>
  <c r="R555" i="11"/>
  <c r="T555" i="11" s="1"/>
  <c r="N593" i="11"/>
  <c r="M610" i="11"/>
  <c r="O556" i="11"/>
  <c r="S581" i="11"/>
  <c r="M611" i="11"/>
  <c r="Q586" i="11"/>
  <c r="Q587" i="11"/>
  <c r="T580" i="11"/>
  <c r="AX155" i="11" s="1"/>
  <c r="N592" i="11"/>
  <c r="P588" i="11"/>
  <c r="AU155" i="11" l="1"/>
  <c r="AV155" i="11"/>
  <c r="AS155" i="11"/>
  <c r="AT155" i="11"/>
  <c r="R581" i="11"/>
  <c r="R556" i="11"/>
  <c r="T556" i="11" s="1"/>
  <c r="T581" i="11"/>
  <c r="AX157" i="11" s="1"/>
  <c r="N595" i="11"/>
  <c r="M612" i="11"/>
  <c r="M613" i="11"/>
  <c r="Q589" i="11"/>
  <c r="N594" i="11"/>
  <c r="O575" i="11"/>
  <c r="S582" i="11"/>
  <c r="Q588" i="11"/>
  <c r="P589" i="11"/>
  <c r="R582" i="11" l="1"/>
  <c r="T582" i="11" s="1"/>
  <c r="R575" i="11"/>
  <c r="T575" i="11" s="1"/>
  <c r="Q591" i="11"/>
  <c r="M614" i="11"/>
  <c r="N597" i="11"/>
  <c r="Q590" i="11"/>
  <c r="O546" i="11"/>
  <c r="S583" i="11"/>
  <c r="N596" i="11"/>
  <c r="P591" i="11"/>
  <c r="P590" i="11"/>
  <c r="R583" i="11" l="1"/>
  <c r="R546" i="11"/>
  <c r="T546" i="11" s="1"/>
  <c r="AX158" i="11"/>
  <c r="M616" i="11"/>
  <c r="O585" i="11"/>
  <c r="R585" i="11" s="1"/>
  <c r="T585" i="11" s="1"/>
  <c r="S585" i="11"/>
  <c r="Q592" i="11"/>
  <c r="T583" i="11"/>
  <c r="AX159" i="11" s="1"/>
  <c r="N598" i="11"/>
  <c r="O566" i="11"/>
  <c r="S584" i="11"/>
  <c r="M615" i="11"/>
  <c r="P592" i="11"/>
  <c r="R584" i="11" l="1"/>
  <c r="T584" i="11" s="1"/>
  <c r="R566" i="11"/>
  <c r="T566" i="11" s="1"/>
  <c r="AX152" i="11"/>
  <c r="AX161" i="11"/>
  <c r="Q594" i="11"/>
  <c r="N599" i="11"/>
  <c r="O586" i="11"/>
  <c r="R586" i="11" s="1"/>
  <c r="T586" i="11" s="1"/>
  <c r="S586" i="11"/>
  <c r="AJ585" i="11"/>
  <c r="AK585" i="11"/>
  <c r="AM585" i="11"/>
  <c r="AN585" i="11"/>
  <c r="AL585" i="11"/>
  <c r="M617" i="11"/>
  <c r="Q593" i="11"/>
  <c r="P594" i="11"/>
  <c r="P593" i="11"/>
  <c r="AX41" i="11" l="1"/>
  <c r="AX58" i="11"/>
  <c r="AX59" i="11"/>
  <c r="AX60" i="11"/>
  <c r="AX105" i="11"/>
  <c r="AX160" i="11"/>
  <c r="O588" i="11"/>
  <c r="R588" i="11" s="1"/>
  <c r="S588" i="11"/>
  <c r="Q596" i="11"/>
  <c r="N601" i="11"/>
  <c r="AJ586" i="11"/>
  <c r="AK586" i="11"/>
  <c r="AM586" i="11"/>
  <c r="AN586" i="11"/>
  <c r="N600" i="11"/>
  <c r="M618" i="11"/>
  <c r="Q595" i="11"/>
  <c r="AL586" i="11"/>
  <c r="O587" i="11"/>
  <c r="R587" i="11" s="1"/>
  <c r="T587" i="11" s="1"/>
  <c r="S587" i="11"/>
  <c r="AL587" i="11" s="1"/>
  <c r="P596" i="11"/>
  <c r="P595" i="11"/>
  <c r="AT59" i="11" l="1"/>
  <c r="AU59" i="11"/>
  <c r="AV59" i="11"/>
  <c r="AS59" i="11"/>
  <c r="Q598" i="11"/>
  <c r="O589" i="11"/>
  <c r="R589" i="11" s="1"/>
  <c r="S589" i="11"/>
  <c r="M619" i="11"/>
  <c r="Q597" i="11"/>
  <c r="N602" i="11"/>
  <c r="AJ588" i="11"/>
  <c r="AK588" i="11"/>
  <c r="AM588" i="11"/>
  <c r="AN588" i="11"/>
  <c r="M620" i="11"/>
  <c r="AJ587" i="11"/>
  <c r="AK587" i="11"/>
  <c r="AM587" i="11"/>
  <c r="AN587" i="11"/>
  <c r="T588" i="11"/>
  <c r="AL588" i="11"/>
  <c r="P598" i="11"/>
  <c r="P597" i="11"/>
  <c r="N604" i="11" l="1"/>
  <c r="O590" i="11"/>
  <c r="R590" i="11" s="1"/>
  <c r="S590" i="11"/>
  <c r="AJ589" i="11"/>
  <c r="AK589" i="11"/>
  <c r="AN589" i="11"/>
  <c r="AM589" i="11"/>
  <c r="N603" i="11"/>
  <c r="Q599" i="11"/>
  <c r="T589" i="11"/>
  <c r="AL589" i="11"/>
  <c r="M621" i="11"/>
  <c r="P599" i="11"/>
  <c r="M623" i="11" l="1"/>
  <c r="O591" i="11"/>
  <c r="R591" i="11" s="1"/>
  <c r="T591" i="11" s="1"/>
  <c r="S591" i="11"/>
  <c r="AL591" i="11" s="1"/>
  <c r="AJ590" i="11"/>
  <c r="AK590" i="11"/>
  <c r="AM590" i="11"/>
  <c r="AN590" i="11"/>
  <c r="N605" i="11"/>
  <c r="T590" i="11"/>
  <c r="M622" i="11"/>
  <c r="AL590" i="11"/>
  <c r="Q600" i="11"/>
  <c r="P601" i="11"/>
  <c r="P600" i="11"/>
  <c r="N607" i="11" l="1"/>
  <c r="Q601" i="11"/>
  <c r="M624" i="11"/>
  <c r="O592" i="11"/>
  <c r="R592" i="11" s="1"/>
  <c r="S592" i="11"/>
  <c r="AJ591" i="11"/>
  <c r="AK591" i="11"/>
  <c r="AN591" i="11"/>
  <c r="AM591" i="11"/>
  <c r="N606" i="11"/>
  <c r="P602" i="11"/>
  <c r="O593" i="11" l="1"/>
  <c r="R593" i="11" s="1"/>
  <c r="S593" i="11"/>
  <c r="Q602" i="11"/>
  <c r="M626" i="11"/>
  <c r="M625" i="11"/>
  <c r="AJ592" i="11"/>
  <c r="AK592" i="11"/>
  <c r="AM592" i="11"/>
  <c r="AN592" i="11"/>
  <c r="N609" i="11"/>
  <c r="T592" i="11"/>
  <c r="AL592" i="11"/>
  <c r="N608" i="11"/>
  <c r="P603" i="11"/>
  <c r="M627" i="11" l="1"/>
  <c r="N611" i="11"/>
  <c r="Q603" i="11"/>
  <c r="N610" i="11"/>
  <c r="AJ593" i="11"/>
  <c r="AK593" i="11"/>
  <c r="AM593" i="11"/>
  <c r="AN593" i="11"/>
  <c r="T593" i="11"/>
  <c r="O595" i="11"/>
  <c r="R595" i="11" s="1"/>
  <c r="S595" i="11"/>
  <c r="AL595" i="11" s="1"/>
  <c r="P605" i="11"/>
  <c r="AL593" i="11"/>
  <c r="O594" i="11"/>
  <c r="R594" i="11" s="1"/>
  <c r="S594" i="11"/>
  <c r="P604" i="11"/>
  <c r="N613" i="11" l="1"/>
  <c r="Q605" i="11"/>
  <c r="T594" i="11"/>
  <c r="AJ594" i="11"/>
  <c r="AK594" i="11"/>
  <c r="AN594" i="11"/>
  <c r="AM594" i="11"/>
  <c r="O597" i="11"/>
  <c r="R597" i="11" s="1"/>
  <c r="S597" i="11"/>
  <c r="AL594" i="11"/>
  <c r="Q604" i="11"/>
  <c r="O596" i="11"/>
  <c r="R596" i="11" s="1"/>
  <c r="S596" i="11"/>
  <c r="AL596" i="11" s="1"/>
  <c r="N612" i="11"/>
  <c r="AJ595" i="11"/>
  <c r="AK595" i="11"/>
  <c r="AN595" i="11"/>
  <c r="AM595" i="11"/>
  <c r="T595" i="11"/>
  <c r="M628" i="11"/>
  <c r="P606" i="11" l="1"/>
  <c r="AJ596" i="11"/>
  <c r="AK596" i="11"/>
  <c r="AM596" i="11"/>
  <c r="AN596" i="11"/>
  <c r="AJ597" i="11"/>
  <c r="AK597" i="11"/>
  <c r="AM597" i="11"/>
  <c r="AN597" i="11"/>
  <c r="O598" i="11"/>
  <c r="R598" i="11" s="1"/>
  <c r="S598" i="11"/>
  <c r="T597" i="11"/>
  <c r="T596" i="11"/>
  <c r="AL597" i="11"/>
  <c r="M630" i="11"/>
  <c r="Q606" i="11"/>
  <c r="M629" i="11"/>
  <c r="N614" i="11"/>
  <c r="P607" i="11"/>
  <c r="AJ598" i="11" l="1"/>
  <c r="AK598" i="11"/>
  <c r="AN598" i="11"/>
  <c r="AM598" i="11"/>
  <c r="N615" i="11"/>
  <c r="T598" i="11"/>
  <c r="O600" i="11"/>
  <c r="R600" i="11" s="1"/>
  <c r="S600" i="11"/>
  <c r="AL598" i="11"/>
  <c r="M631" i="11"/>
  <c r="O599" i="11"/>
  <c r="R599" i="11" s="1"/>
  <c r="S599" i="11"/>
  <c r="Q607" i="11"/>
  <c r="M632" i="11"/>
  <c r="N617" i="11" l="1"/>
  <c r="P608" i="11"/>
  <c r="AJ599" i="11"/>
  <c r="AK599" i="11"/>
  <c r="AN599" i="11"/>
  <c r="AM599" i="11"/>
  <c r="Q608" i="11"/>
  <c r="T599" i="11"/>
  <c r="O601" i="11"/>
  <c r="R601" i="11" s="1"/>
  <c r="S601" i="11"/>
  <c r="AL601" i="11" s="1"/>
  <c r="AJ600" i="11"/>
  <c r="AK600" i="11"/>
  <c r="AN600" i="11"/>
  <c r="AM600" i="11"/>
  <c r="AL599" i="11"/>
  <c r="T600" i="11"/>
  <c r="N616" i="11"/>
  <c r="AL600" i="11"/>
  <c r="T601" i="11" l="1"/>
  <c r="O603" i="11"/>
  <c r="R603" i="11" s="1"/>
  <c r="S603" i="11"/>
  <c r="O602" i="11"/>
  <c r="R602" i="11" s="1"/>
  <c r="T602" i="11" s="1"/>
  <c r="S602" i="11"/>
  <c r="P609" i="11"/>
  <c r="Q609" i="11"/>
  <c r="N618" i="11"/>
  <c r="AJ601" i="11"/>
  <c r="AK601" i="11"/>
  <c r="AM601" i="11"/>
  <c r="AN601" i="11"/>
  <c r="AJ602" i="11" l="1"/>
  <c r="AK602" i="11"/>
  <c r="AM602" i="11"/>
  <c r="AN602" i="11"/>
  <c r="O604" i="11"/>
  <c r="R604" i="11" s="1"/>
  <c r="T604" i="11" s="1"/>
  <c r="S604" i="11"/>
  <c r="Q611" i="11"/>
  <c r="AL602" i="11"/>
  <c r="AJ603" i="11"/>
  <c r="AK603" i="11"/>
  <c r="AM603" i="11"/>
  <c r="AN603" i="11"/>
  <c r="N619" i="11"/>
  <c r="Q610" i="11"/>
  <c r="P610" i="11"/>
  <c r="T603" i="11"/>
  <c r="AL603" i="11"/>
  <c r="O606" i="11" l="1"/>
  <c r="R606" i="11" s="1"/>
  <c r="T606" i="11" s="1"/>
  <c r="S606" i="11"/>
  <c r="N621" i="11"/>
  <c r="Q613" i="11"/>
  <c r="AJ604" i="11"/>
  <c r="AK604" i="11"/>
  <c r="AM604" i="11"/>
  <c r="AN604" i="11"/>
  <c r="AL604" i="11"/>
  <c r="O605" i="11"/>
  <c r="R605" i="11" s="1"/>
  <c r="S605" i="11"/>
  <c r="N620" i="11"/>
  <c r="P611" i="11"/>
  <c r="Q612" i="11"/>
  <c r="P612" i="11" l="1"/>
  <c r="AJ606" i="11"/>
  <c r="AK606" i="11"/>
  <c r="AM606" i="11"/>
  <c r="AN606" i="11"/>
  <c r="N622" i="11"/>
  <c r="Q614" i="11"/>
  <c r="O608" i="11"/>
  <c r="R608" i="11" s="1"/>
  <c r="S608" i="11"/>
  <c r="AL608" i="11" s="1"/>
  <c r="T605" i="11"/>
  <c r="AL606" i="11"/>
  <c r="AJ605" i="11"/>
  <c r="AK605" i="11"/>
  <c r="AN605" i="11"/>
  <c r="AM605" i="11"/>
  <c r="AL605" i="11"/>
  <c r="O607" i="11"/>
  <c r="R607" i="11" s="1"/>
  <c r="S607" i="11"/>
  <c r="O610" i="11" l="1"/>
  <c r="R610" i="11" s="1"/>
  <c r="S610" i="11"/>
  <c r="AJ607" i="11"/>
  <c r="AK607" i="11"/>
  <c r="AN607" i="11"/>
  <c r="AM607" i="11"/>
  <c r="Q616" i="11"/>
  <c r="P614" i="11"/>
  <c r="AL607" i="11"/>
  <c r="Q615" i="11"/>
  <c r="AJ608" i="11"/>
  <c r="AK608" i="11"/>
  <c r="AN608" i="11"/>
  <c r="AM608" i="11"/>
  <c r="N624" i="11"/>
  <c r="T607" i="11"/>
  <c r="O609" i="11"/>
  <c r="R609" i="11" s="1"/>
  <c r="S609" i="11"/>
  <c r="T608" i="11"/>
  <c r="N623" i="11"/>
  <c r="P613" i="11"/>
  <c r="P616" i="11" l="1"/>
  <c r="O611" i="11"/>
  <c r="R611" i="11" s="1"/>
  <c r="S611" i="11"/>
  <c r="AJ609" i="11"/>
  <c r="AK609" i="11"/>
  <c r="AM609" i="11"/>
  <c r="AN609" i="11"/>
  <c r="AJ610" i="11"/>
  <c r="AK610" i="11"/>
  <c r="AM610" i="11"/>
  <c r="AN610" i="11"/>
  <c r="P615" i="11"/>
  <c r="T610" i="11"/>
  <c r="T609" i="11"/>
  <c r="AL609" i="11"/>
  <c r="N625" i="11"/>
  <c r="Q617" i="11"/>
  <c r="AL610" i="11"/>
  <c r="O613" i="11" l="1"/>
  <c r="R613" i="11" s="1"/>
  <c r="S613" i="11"/>
  <c r="N626" i="11"/>
  <c r="AJ611" i="11"/>
  <c r="AK611" i="11"/>
  <c r="AN611" i="11"/>
  <c r="AM611" i="11"/>
  <c r="Q619" i="11"/>
  <c r="T611" i="11"/>
  <c r="AL611" i="11"/>
  <c r="Q618" i="11"/>
  <c r="P617" i="11"/>
  <c r="AL612" i="11"/>
  <c r="O612" i="11"/>
  <c r="R612" i="11" s="1"/>
  <c r="S612" i="11"/>
  <c r="Q621" i="11" l="1"/>
  <c r="N628" i="11"/>
  <c r="P618" i="11"/>
  <c r="N627" i="11"/>
  <c r="AJ613" i="11"/>
  <c r="AK613" i="11"/>
  <c r="AN613" i="11"/>
  <c r="AM613" i="11"/>
  <c r="AJ612" i="11"/>
  <c r="AK612" i="11"/>
  <c r="AN612" i="11"/>
  <c r="AM612" i="11"/>
  <c r="T613" i="11"/>
  <c r="Q620" i="11"/>
  <c r="O614" i="11"/>
  <c r="R614" i="11" s="1"/>
  <c r="S614" i="11"/>
  <c r="T612" i="11"/>
  <c r="AL613" i="11"/>
  <c r="O616" i="11" l="1"/>
  <c r="R616" i="11" s="1"/>
  <c r="S616" i="11"/>
  <c r="N630" i="11"/>
  <c r="P619" i="11"/>
  <c r="AJ614" i="11"/>
  <c r="AK614" i="11"/>
  <c r="AN614" i="11"/>
  <c r="AM614" i="11"/>
  <c r="N629" i="11"/>
  <c r="Q623" i="11"/>
  <c r="O615" i="11"/>
  <c r="R615" i="11" s="1"/>
  <c r="T615" i="11" s="1"/>
  <c r="S615" i="11"/>
  <c r="AL615" i="11" s="1"/>
  <c r="AL614" i="11"/>
  <c r="T614" i="11"/>
  <c r="Q622" i="11"/>
  <c r="P621" i="11" l="1"/>
  <c r="O617" i="11"/>
  <c r="R617" i="11" s="1"/>
  <c r="S617" i="11"/>
  <c r="N632" i="11"/>
  <c r="N631" i="11"/>
  <c r="AJ616" i="11"/>
  <c r="AK616" i="11"/>
  <c r="AN616" i="11"/>
  <c r="AM616" i="11"/>
  <c r="Q625" i="11"/>
  <c r="Q624" i="11"/>
  <c r="T616" i="11"/>
  <c r="P620" i="11"/>
  <c r="AJ615" i="11"/>
  <c r="AK615" i="11"/>
  <c r="AN615" i="11"/>
  <c r="AM615" i="11"/>
  <c r="AL616" i="11"/>
  <c r="AJ617" i="11" l="1"/>
  <c r="AK617" i="11"/>
  <c r="AN617" i="11"/>
  <c r="AM617" i="11"/>
  <c r="O619" i="11"/>
  <c r="R619" i="11" s="1"/>
  <c r="T619" i="11" s="1"/>
  <c r="S619" i="11"/>
  <c r="Q626" i="11"/>
  <c r="T617" i="11"/>
  <c r="AL617" i="11"/>
  <c r="P622" i="11"/>
  <c r="O618" i="11"/>
  <c r="R618" i="11" s="1"/>
  <c r="S618" i="11"/>
  <c r="O621" i="11" l="1"/>
  <c r="R621" i="11" s="1"/>
  <c r="S621" i="11"/>
  <c r="P623" i="11"/>
  <c r="AJ619" i="11"/>
  <c r="AK619" i="11"/>
  <c r="AN619" i="11"/>
  <c r="AM619" i="11"/>
  <c r="Q627" i="11"/>
  <c r="AL619" i="11"/>
  <c r="T618" i="11"/>
  <c r="O620" i="11"/>
  <c r="R620" i="11" s="1"/>
  <c r="S620" i="11"/>
  <c r="AJ618" i="11"/>
  <c r="AK618" i="11"/>
  <c r="AN618" i="11"/>
  <c r="AM618" i="11"/>
  <c r="AL618" i="11"/>
  <c r="P624" i="11" l="1"/>
  <c r="Q628" i="11"/>
  <c r="P625" i="11"/>
  <c r="AJ620" i="11"/>
  <c r="AK620" i="11"/>
  <c r="AN620" i="11"/>
  <c r="AM620" i="11"/>
  <c r="T620" i="11"/>
  <c r="O622" i="11"/>
  <c r="R622" i="11" s="1"/>
  <c r="S622" i="11"/>
  <c r="AL622" i="11" s="1"/>
  <c r="AJ621" i="11"/>
  <c r="AK621" i="11"/>
  <c r="AN621" i="11"/>
  <c r="AM621" i="11"/>
  <c r="AL620" i="11"/>
  <c r="T621" i="11"/>
  <c r="AL621" i="11"/>
  <c r="Q629" i="11" l="1"/>
  <c r="AJ622" i="11"/>
  <c r="AK622" i="11"/>
  <c r="AN622" i="11"/>
  <c r="AM622" i="11"/>
  <c r="P626" i="11"/>
  <c r="AL623" i="11"/>
  <c r="O623" i="11"/>
  <c r="R623" i="11" s="1"/>
  <c r="T623" i="11" s="1"/>
  <c r="S623" i="11"/>
  <c r="T622" i="11"/>
  <c r="P627" i="11"/>
  <c r="Q631" i="11" l="1"/>
  <c r="P628" i="11"/>
  <c r="O624" i="11"/>
  <c r="R624" i="11" s="1"/>
  <c r="S624" i="11"/>
  <c r="AL624" i="11" s="1"/>
  <c r="P629" i="11"/>
  <c r="Q630" i="11"/>
  <c r="O625" i="11"/>
  <c r="R625" i="11" s="1"/>
  <c r="S625" i="11"/>
  <c r="AJ623" i="11"/>
  <c r="AK623" i="11"/>
  <c r="AN623" i="11"/>
  <c r="AM623" i="11"/>
  <c r="T624" i="11" l="1"/>
  <c r="T625" i="11"/>
  <c r="Q632" i="11"/>
  <c r="P630" i="11"/>
  <c r="O627" i="11"/>
  <c r="R627" i="11" s="1"/>
  <c r="S627" i="11"/>
  <c r="AJ624" i="11"/>
  <c r="AK624" i="11"/>
  <c r="AN624" i="11"/>
  <c r="AM624" i="11"/>
  <c r="AJ625" i="11"/>
  <c r="AK625" i="11"/>
  <c r="AN625" i="11"/>
  <c r="AM625" i="11"/>
  <c r="AL625" i="11"/>
  <c r="O626" i="11"/>
  <c r="R626" i="11" s="1"/>
  <c r="S626" i="11"/>
  <c r="AL626" i="11" s="1"/>
  <c r="T626" i="11" l="1"/>
  <c r="P632" i="11"/>
  <c r="AJ627" i="11"/>
  <c r="AK627" i="11"/>
  <c r="AN627" i="11"/>
  <c r="AM627" i="11"/>
  <c r="AL628" i="11"/>
  <c r="O628" i="11"/>
  <c r="R628" i="11" s="1"/>
  <c r="T628" i="11" s="1"/>
  <c r="S628" i="11"/>
  <c r="P631" i="11"/>
  <c r="T627" i="11"/>
  <c r="AJ626" i="11"/>
  <c r="AK626" i="11"/>
  <c r="AN626" i="11"/>
  <c r="AM626" i="11"/>
  <c r="AL627" i="11"/>
  <c r="AJ628" i="11" l="1"/>
  <c r="AK628" i="11"/>
  <c r="AN628" i="11"/>
  <c r="AM628" i="11"/>
  <c r="O629" i="11"/>
  <c r="R629" i="11" s="1"/>
  <c r="S629" i="11"/>
  <c r="AJ629" i="11" l="1"/>
  <c r="AK629" i="11"/>
  <c r="AN629" i="11"/>
  <c r="AM629" i="11"/>
  <c r="O631" i="11"/>
  <c r="R631" i="11" s="1"/>
  <c r="S631" i="11"/>
  <c r="AL629" i="11"/>
  <c r="T629" i="11"/>
  <c r="O630" i="11"/>
  <c r="R630" i="11" s="1"/>
  <c r="S630" i="11"/>
  <c r="T630" i="11" l="1"/>
  <c r="AJ631" i="11"/>
  <c r="AK631" i="11"/>
  <c r="AN631" i="11"/>
  <c r="AM631" i="11"/>
  <c r="AL631" i="11"/>
  <c r="AJ630" i="11"/>
  <c r="AK630" i="11"/>
  <c r="AN630" i="11"/>
  <c r="AM630" i="11"/>
  <c r="T631" i="11"/>
  <c r="AL630" i="11"/>
  <c r="O632" i="11"/>
  <c r="R632" i="11" s="1"/>
  <c r="S632" i="11"/>
  <c r="AJ632" i="11" l="1"/>
  <c r="AK632" i="11"/>
  <c r="AN632" i="11"/>
  <c r="AM632" i="11"/>
  <c r="AL632" i="11"/>
  <c r="T632" i="11"/>
  <c r="Y11" i="11" l="1"/>
  <c r="Y7" i="11"/>
  <c r="Y10" i="11"/>
  <c r="Y8" i="11"/>
  <c r="Y9" i="11"/>
  <c r="Y18" i="11"/>
  <c r="Y16" i="11"/>
  <c r="Y14" i="11"/>
  <c r="Y17" i="11"/>
  <c r="Y13" i="11"/>
  <c r="Y15" i="11"/>
  <c r="Y12" i="11"/>
  <c r="Y19" i="11"/>
  <c r="Y24" i="11"/>
  <c r="Y22" i="11"/>
  <c r="Y25" i="11"/>
  <c r="Y23" i="11"/>
  <c r="Y26" i="11"/>
  <c r="Y30" i="11"/>
  <c r="Y29" i="11"/>
  <c r="Y36" i="11"/>
  <c r="Y41" i="11"/>
  <c r="Y37" i="11"/>
  <c r="Y33" i="11"/>
  <c r="Y39" i="11"/>
  <c r="Y42" i="11"/>
  <c r="Y34" i="11"/>
  <c r="Y31" i="11"/>
  <c r="Y38" i="11"/>
  <c r="Y32" i="11"/>
  <c r="Y40" i="11"/>
  <c r="Y35" i="11"/>
  <c r="Y43" i="11"/>
  <c r="Y49" i="11"/>
  <c r="Y48" i="11"/>
  <c r="Y46" i="11"/>
  <c r="Y47" i="11"/>
  <c r="Y50" i="11"/>
  <c r="Y51" i="11"/>
  <c r="Y53" i="11"/>
  <c r="Y57" i="11"/>
  <c r="Y52" i="11"/>
  <c r="Y56" i="11"/>
  <c r="Y55" i="11"/>
  <c r="Y54" i="11"/>
  <c r="Y58" i="11"/>
  <c r="Y62" i="11"/>
  <c r="Y60" i="11"/>
  <c r="Y59" i="11"/>
  <c r="Y61" i="11"/>
  <c r="Y72" i="11"/>
  <c r="Y74" i="11"/>
  <c r="Y76" i="11"/>
  <c r="Y73" i="11"/>
  <c r="Y75" i="11"/>
  <c r="Z9" i="11" l="1"/>
  <c r="AA9" i="11" s="1"/>
  <c r="AB9" i="11" s="1"/>
  <c r="Z7" i="11"/>
  <c r="AA7" i="11" s="1"/>
  <c r="Z11" i="11"/>
  <c r="AA11" i="11" s="1"/>
  <c r="AB11" i="11" s="1"/>
  <c r="Z10" i="11"/>
  <c r="AA10" i="11" s="1"/>
  <c r="AB10" i="11" s="1"/>
  <c r="Z8" i="11"/>
  <c r="AA8" i="11" s="1"/>
  <c r="AB8" i="11" s="1"/>
  <c r="Z18" i="11"/>
  <c r="AA18" i="11" s="1"/>
  <c r="AB18" i="11" s="1"/>
  <c r="Z14" i="11"/>
  <c r="AA14" i="11" s="1"/>
  <c r="AB14" i="11" s="1"/>
  <c r="Z16" i="11"/>
  <c r="AA16" i="11" s="1"/>
  <c r="AB16" i="11" s="1"/>
  <c r="Z12" i="11"/>
  <c r="AA12" i="11" s="1"/>
  <c r="AB12" i="11" s="1"/>
  <c r="Z19" i="11"/>
  <c r="AA19" i="11" s="1"/>
  <c r="AB19" i="11" s="1"/>
  <c r="Z13" i="11"/>
  <c r="AA13" i="11" s="1"/>
  <c r="AB13" i="11" s="1"/>
  <c r="Z15" i="11"/>
  <c r="AA15" i="11" s="1"/>
  <c r="AB15" i="11" s="1"/>
  <c r="Z17" i="11"/>
  <c r="AA17" i="11" s="1"/>
  <c r="AB17" i="11" s="1"/>
  <c r="Z25" i="11"/>
  <c r="AA25" i="11" s="1"/>
  <c r="AB25" i="11" s="1"/>
  <c r="Z22" i="11"/>
  <c r="AA22" i="11" s="1"/>
  <c r="AB22" i="11" s="1"/>
  <c r="Z26" i="11"/>
  <c r="AA26" i="11" s="1"/>
  <c r="AB26" i="11" s="1"/>
  <c r="Z24" i="11"/>
  <c r="AA24" i="11" s="1"/>
  <c r="AB24" i="11" s="1"/>
  <c r="Z23" i="11"/>
  <c r="AA23" i="11" s="1"/>
  <c r="AB23" i="11" s="1"/>
  <c r="Z29" i="11"/>
  <c r="AA29" i="11" s="1"/>
  <c r="AB29" i="11" s="1"/>
  <c r="Z30" i="11"/>
  <c r="AA30" i="11" s="1"/>
  <c r="AB30" i="11" s="1"/>
  <c r="Z27" i="11"/>
  <c r="AA27" i="11" s="1"/>
  <c r="AB27" i="11" s="1"/>
  <c r="Z28" i="11"/>
  <c r="AA28" i="11" s="1"/>
  <c r="AB28" i="11" s="1"/>
  <c r="Z36" i="11"/>
  <c r="AA36" i="11" s="1"/>
  <c r="AB36" i="11" s="1"/>
  <c r="Z39" i="11"/>
  <c r="AA39" i="11" s="1"/>
  <c r="AB39" i="11" s="1"/>
  <c r="Z38" i="11"/>
  <c r="AA38" i="11" s="1"/>
  <c r="AB38" i="11" s="1"/>
  <c r="Z41" i="11"/>
  <c r="AA41" i="11" s="1"/>
  <c r="AB41" i="11" s="1"/>
  <c r="Z33" i="11"/>
  <c r="AA33" i="11" s="1"/>
  <c r="AB33" i="11" s="1"/>
  <c r="Z42" i="11"/>
  <c r="AA42" i="11" s="1"/>
  <c r="AB42" i="11" s="1"/>
  <c r="Z37" i="11"/>
  <c r="AA37" i="11" s="1"/>
  <c r="AB37" i="11" s="1"/>
  <c r="Z34" i="11"/>
  <c r="AA34" i="11" s="1"/>
  <c r="AB34" i="11" s="1"/>
  <c r="Z40" i="11"/>
  <c r="AA40" i="11" s="1"/>
  <c r="AB40" i="11" s="1"/>
  <c r="Z31" i="11"/>
  <c r="AA31" i="11" s="1"/>
  <c r="AB31" i="11" s="1"/>
  <c r="Z43" i="11"/>
  <c r="AA43" i="11" s="1"/>
  <c r="AB43" i="11" s="1"/>
  <c r="Z35" i="11"/>
  <c r="AA35" i="11" s="1"/>
  <c r="AB35" i="11" s="1"/>
  <c r="Z32" i="11"/>
  <c r="AA32" i="11" s="1"/>
  <c r="AB32" i="11" s="1"/>
  <c r="Z44" i="11"/>
  <c r="AA44" i="11" s="1"/>
  <c r="AB44" i="11" s="1"/>
  <c r="Z47" i="11"/>
  <c r="AA47" i="11" s="1"/>
  <c r="AB47" i="11" s="1"/>
  <c r="Z48" i="11"/>
  <c r="AA48" i="11" s="1"/>
  <c r="AB48" i="11" s="1"/>
  <c r="Z49" i="11"/>
  <c r="AA49" i="11" s="1"/>
  <c r="AB49" i="11" s="1"/>
  <c r="Z46" i="11"/>
  <c r="AA46" i="11" s="1"/>
  <c r="AB46" i="11" s="1"/>
  <c r="Z51" i="11"/>
  <c r="AA51" i="11" s="1"/>
  <c r="AB51" i="11" s="1"/>
  <c r="Z50" i="11"/>
  <c r="AA50" i="11" s="1"/>
  <c r="AB50" i="11" s="1"/>
  <c r="Z52" i="11"/>
  <c r="AA52" i="11" s="1"/>
  <c r="AB52" i="11" s="1"/>
  <c r="Z53" i="11"/>
  <c r="AA53" i="11" s="1"/>
  <c r="AB53" i="11" s="1"/>
  <c r="Z57" i="11"/>
  <c r="AA57" i="11" s="1"/>
  <c r="AB57" i="11" s="1"/>
  <c r="Z56" i="11"/>
  <c r="AA56" i="11" s="1"/>
  <c r="AB56" i="11" s="1"/>
  <c r="Z55" i="11"/>
  <c r="AA55" i="11" s="1"/>
  <c r="AB55" i="11" s="1"/>
  <c r="Z54" i="11"/>
  <c r="AA54" i="11" s="1"/>
  <c r="AB54" i="11" s="1"/>
  <c r="Z60" i="11"/>
  <c r="AA60" i="11" s="1"/>
  <c r="AB60" i="11" s="1"/>
  <c r="Z62" i="11"/>
  <c r="AA62" i="11" s="1"/>
  <c r="AB62" i="11" s="1"/>
  <c r="Z59" i="11"/>
  <c r="AA59" i="11" s="1"/>
  <c r="AB59" i="11" s="1"/>
  <c r="Z61" i="11"/>
  <c r="AA61" i="11" s="1"/>
  <c r="AB61" i="11" s="1"/>
  <c r="Z58" i="11"/>
  <c r="AA58" i="11" s="1"/>
  <c r="AB58" i="11" s="1"/>
  <c r="Z63" i="11"/>
  <c r="AA63" i="11" s="1"/>
  <c r="AB63" i="11" s="1"/>
  <c r="Z65" i="11"/>
  <c r="AA65" i="11" s="1"/>
  <c r="AB65" i="11" s="1"/>
  <c r="Z64" i="11"/>
  <c r="AA64" i="11" s="1"/>
  <c r="AB64" i="11" s="1"/>
  <c r="Z69" i="11"/>
  <c r="AA69" i="11" s="1"/>
  <c r="AB69" i="11" s="1"/>
  <c r="Z71" i="11"/>
  <c r="AA71" i="11" s="1"/>
  <c r="AB71" i="11" s="1"/>
  <c r="Z72" i="11"/>
  <c r="AA72" i="11" s="1"/>
  <c r="AB72" i="11" s="1"/>
  <c r="Z74" i="11"/>
  <c r="AA74" i="11" s="1"/>
  <c r="AB74" i="11" s="1"/>
  <c r="Z76" i="11"/>
  <c r="AA76" i="11" s="1"/>
  <c r="AB76" i="11" s="1"/>
  <c r="Z73" i="11"/>
  <c r="AA73" i="11" s="1"/>
  <c r="AB73" i="11" s="1"/>
  <c r="Z75" i="11"/>
  <c r="AA75" i="11" s="1"/>
  <c r="AB75" i="11" s="1"/>
  <c r="AL333" i="11" l="1"/>
  <c r="AJ333" i="11"/>
  <c r="AK333" i="11"/>
  <c r="AK332" i="11"/>
  <c r="AN333" i="11"/>
  <c r="AJ332" i="11"/>
  <c r="AM333" i="11"/>
  <c r="AN332" i="11"/>
  <c r="AM332" i="11"/>
  <c r="AL332" i="11"/>
  <c r="AN533" i="11"/>
  <c r="AJ534" i="11"/>
  <c r="AJ533" i="11"/>
  <c r="AK533" i="11"/>
  <c r="AM533" i="11"/>
  <c r="AM534" i="11"/>
  <c r="AK534" i="11"/>
  <c r="AN534" i="11"/>
  <c r="AL533" i="11"/>
  <c r="AL534" i="11"/>
  <c r="AJ524" i="11"/>
  <c r="AK525" i="11"/>
  <c r="AK524" i="11"/>
  <c r="AM525" i="11"/>
  <c r="AN524" i="11"/>
  <c r="AM524" i="11"/>
  <c r="AL524" i="11"/>
  <c r="AL525" i="11"/>
  <c r="AJ525" i="11"/>
  <c r="AN525" i="11"/>
  <c r="AJ46" i="11"/>
  <c r="AK339" i="11"/>
  <c r="AJ339" i="11"/>
  <c r="AM339" i="11"/>
  <c r="AL339" i="11"/>
  <c r="AN339" i="11"/>
  <c r="AL345" i="11"/>
  <c r="AM345" i="11"/>
  <c r="AJ345" i="11"/>
  <c r="AN345" i="11"/>
  <c r="AK345" i="11"/>
  <c r="AJ350" i="11"/>
  <c r="AK350" i="11"/>
  <c r="AM350" i="11"/>
  <c r="AN350" i="11"/>
  <c r="AL350" i="11"/>
  <c r="AK351" i="11"/>
  <c r="AL351" i="11"/>
  <c r="AM351" i="11"/>
  <c r="AJ351" i="11"/>
  <c r="AN351" i="11"/>
  <c r="AL355" i="11"/>
  <c r="AJ355" i="11"/>
  <c r="AM355" i="11"/>
  <c r="AN355" i="11"/>
  <c r="AK355" i="11"/>
  <c r="AL358" i="11"/>
  <c r="AJ358" i="11"/>
  <c r="AM358" i="11"/>
  <c r="AN358" i="11"/>
  <c r="AK358" i="11"/>
  <c r="AJ361" i="11"/>
  <c r="AM361" i="11"/>
  <c r="AN361" i="11"/>
  <c r="AL361" i="11"/>
  <c r="AK361" i="11"/>
  <c r="AN367" i="11"/>
  <c r="AJ367" i="11"/>
  <c r="AL367" i="11"/>
  <c r="AM367" i="11"/>
  <c r="AK367" i="11"/>
  <c r="AL215" i="11"/>
  <c r="AK215" i="11"/>
  <c r="AN215" i="11"/>
  <c r="AM215" i="11"/>
  <c r="AJ215" i="11"/>
  <c r="AJ231" i="11"/>
  <c r="AM231" i="11"/>
  <c r="AN231" i="11"/>
  <c r="AK231" i="11"/>
  <c r="AL231" i="11"/>
  <c r="AN237" i="11"/>
  <c r="AJ237" i="11"/>
  <c r="AK237" i="11"/>
  <c r="AM237" i="11"/>
  <c r="AL237" i="11"/>
  <c r="AN248" i="11"/>
  <c r="AJ248" i="11"/>
  <c r="AK248" i="11"/>
  <c r="AL248" i="11"/>
  <c r="AM248" i="11"/>
  <c r="AL262" i="11"/>
  <c r="AK262" i="11"/>
  <c r="AN262" i="11"/>
  <c r="AJ262" i="11"/>
  <c r="AM262" i="11"/>
  <c r="AL288" i="11"/>
  <c r="AL289" i="11"/>
  <c r="AN289" i="11"/>
  <c r="AJ289" i="11"/>
  <c r="AM289" i="11"/>
  <c r="AJ288" i="11"/>
  <c r="AN288" i="11"/>
  <c r="AM288" i="11"/>
  <c r="AK288" i="11"/>
  <c r="AK289" i="11"/>
  <c r="AJ295" i="11"/>
  <c r="AM295" i="11"/>
  <c r="AN295" i="11"/>
  <c r="AK295" i="11"/>
  <c r="AL295" i="11"/>
  <c r="AL302" i="11"/>
  <c r="AJ302" i="11"/>
  <c r="AM302" i="11"/>
  <c r="AN302" i="11"/>
  <c r="AK302" i="11"/>
  <c r="AL312" i="11"/>
  <c r="AM312" i="11"/>
  <c r="AJ312" i="11"/>
  <c r="AK312" i="11"/>
  <c r="AN312" i="11"/>
  <c r="AM213" i="11"/>
  <c r="AK213" i="11"/>
  <c r="AL213" i="11"/>
  <c r="AJ213" i="11"/>
  <c r="AN213" i="11"/>
  <c r="AJ220" i="11"/>
  <c r="AN220" i="11"/>
  <c r="AK220" i="11"/>
  <c r="AM220" i="11"/>
  <c r="AL220" i="11"/>
  <c r="AN224" i="11"/>
  <c r="AL224" i="11"/>
  <c r="AJ224" i="11"/>
  <c r="AK224" i="11"/>
  <c r="AM224" i="11"/>
  <c r="AM234" i="11"/>
  <c r="AL234" i="11"/>
  <c r="AJ234" i="11"/>
  <c r="AN234" i="11"/>
  <c r="AK234" i="11"/>
  <c r="AN254" i="11"/>
  <c r="AJ254" i="11"/>
  <c r="AM254" i="11"/>
  <c r="AL254" i="11"/>
  <c r="AK254" i="11"/>
  <c r="AN263" i="11"/>
  <c r="AJ263" i="11"/>
  <c r="AL263" i="11"/>
  <c r="AM263" i="11"/>
  <c r="AK263" i="11"/>
  <c r="AM273" i="11"/>
  <c r="AN273" i="11"/>
  <c r="AK273" i="11"/>
  <c r="AL273" i="11"/>
  <c r="AJ273" i="11"/>
  <c r="AK281" i="11"/>
  <c r="AJ281" i="11"/>
  <c r="AM281" i="11"/>
  <c r="AL281" i="11"/>
  <c r="AN281" i="11"/>
  <c r="AM303" i="11"/>
  <c r="AN303" i="11"/>
  <c r="AK303" i="11"/>
  <c r="AL303" i="11"/>
  <c r="AJ303" i="11"/>
  <c r="AN313" i="11"/>
  <c r="AL313" i="11"/>
  <c r="AM313" i="11"/>
  <c r="AJ313" i="11"/>
  <c r="AK313" i="11"/>
  <c r="AJ26" i="11"/>
  <c r="AL137" i="11"/>
  <c r="AN45" i="11"/>
  <c r="AM137" i="11"/>
  <c r="AK137" i="11"/>
  <c r="AJ137" i="11"/>
  <c r="AM139" i="11"/>
  <c r="AJ139" i="11"/>
  <c r="AL139" i="11"/>
  <c r="AN61" i="11"/>
  <c r="AK139" i="11"/>
  <c r="AL144" i="11"/>
  <c r="AN6" i="11"/>
  <c r="AK144" i="11"/>
  <c r="AJ144" i="11"/>
  <c r="AM144" i="11"/>
  <c r="AJ158" i="11"/>
  <c r="AM158" i="11"/>
  <c r="AK158" i="11"/>
  <c r="AN112" i="11"/>
  <c r="AL158" i="11"/>
  <c r="AL160" i="11"/>
  <c r="AJ160" i="11"/>
  <c r="AK160" i="11"/>
  <c r="AN86" i="11"/>
  <c r="AM160" i="11"/>
  <c r="AN163" i="11"/>
  <c r="AJ163" i="11"/>
  <c r="AM163" i="11"/>
  <c r="AK163" i="11"/>
  <c r="AL163" i="11"/>
  <c r="AN169" i="11"/>
  <c r="AJ169" i="11"/>
  <c r="AK169" i="11"/>
  <c r="AM169" i="11"/>
  <c r="AL169" i="11"/>
  <c r="AN138" i="11"/>
  <c r="AL55" i="11"/>
  <c r="AM55" i="11"/>
  <c r="AJ55" i="11"/>
  <c r="AK55" i="11"/>
  <c r="AM62" i="11"/>
  <c r="AK62" i="11"/>
  <c r="AL62" i="11"/>
  <c r="AN82" i="11"/>
  <c r="AJ62" i="11"/>
  <c r="AN44" i="11"/>
  <c r="AM69" i="11"/>
  <c r="AK69" i="11"/>
  <c r="AJ69" i="11"/>
  <c r="AL69" i="11"/>
  <c r="AJ80" i="11"/>
  <c r="AL80" i="11"/>
  <c r="AN11" i="11"/>
  <c r="AK80" i="11"/>
  <c r="AM80" i="11"/>
  <c r="AL87" i="11"/>
  <c r="AJ87" i="11"/>
  <c r="AK87" i="11"/>
  <c r="AM87" i="11"/>
  <c r="AN69" i="11"/>
  <c r="AL94" i="11"/>
  <c r="AJ94" i="11"/>
  <c r="AM94" i="11"/>
  <c r="AN159" i="11"/>
  <c r="AK94" i="11"/>
  <c r="AJ101" i="11"/>
  <c r="AN154" i="11"/>
  <c r="AM101" i="11"/>
  <c r="AL101" i="11"/>
  <c r="AK101" i="11"/>
  <c r="AK112" i="11"/>
  <c r="AL112" i="11"/>
  <c r="AM112" i="11"/>
  <c r="AN30" i="11"/>
  <c r="AJ112" i="11"/>
  <c r="AL119" i="11"/>
  <c r="AK119" i="11"/>
  <c r="AJ119" i="11"/>
  <c r="AN71" i="11"/>
  <c r="AM119" i="11"/>
  <c r="AJ374" i="11"/>
  <c r="AM374" i="11"/>
  <c r="AL374" i="11"/>
  <c r="AN374" i="11"/>
  <c r="AK374" i="11"/>
  <c r="AN383" i="11"/>
  <c r="AM385" i="11"/>
  <c r="AK383" i="11"/>
  <c r="AL383" i="11"/>
  <c r="AJ385" i="11"/>
  <c r="AJ383" i="11"/>
  <c r="AN385" i="11"/>
  <c r="AM383" i="11"/>
  <c r="AL385" i="11"/>
  <c r="AK385" i="11"/>
  <c r="AL396" i="11"/>
  <c r="AJ396" i="11"/>
  <c r="AM396" i="11"/>
  <c r="AN396" i="11"/>
  <c r="AK396" i="11"/>
  <c r="AN403" i="11"/>
  <c r="AM403" i="11"/>
  <c r="AL403" i="11"/>
  <c r="AJ403" i="11"/>
  <c r="AK403" i="11"/>
  <c r="AL410" i="11"/>
  <c r="AJ410" i="11"/>
  <c r="AN410" i="11"/>
  <c r="AM410" i="11"/>
  <c r="AK410" i="11"/>
  <c r="AL417" i="11"/>
  <c r="AM417" i="11"/>
  <c r="AK417" i="11"/>
  <c r="AN417" i="11"/>
  <c r="AJ417" i="11"/>
  <c r="AJ428" i="11"/>
  <c r="AN428" i="11"/>
  <c r="AK428" i="11"/>
  <c r="AL428" i="11"/>
  <c r="AM428" i="11"/>
  <c r="AJ435" i="11"/>
  <c r="AL435" i="11"/>
  <c r="AN435" i="11"/>
  <c r="AK435" i="11"/>
  <c r="AM435" i="11"/>
  <c r="AL340" i="11"/>
  <c r="AJ340" i="11"/>
  <c r="AM340" i="11"/>
  <c r="AK340" i="11"/>
  <c r="AN340" i="11"/>
  <c r="AL346" i="11"/>
  <c r="AM346" i="11"/>
  <c r="AK346" i="11"/>
  <c r="AJ346" i="11"/>
  <c r="AN346" i="11"/>
  <c r="AM349" i="11"/>
  <c r="AL349" i="11"/>
  <c r="AJ349" i="11"/>
  <c r="AN349" i="11"/>
  <c r="AK349" i="11"/>
  <c r="AL353" i="11"/>
  <c r="AM354" i="11"/>
  <c r="AL354" i="11"/>
  <c r="AN354" i="11"/>
  <c r="AK354" i="11"/>
  <c r="AJ353" i="11"/>
  <c r="AM353" i="11"/>
  <c r="AN353" i="11"/>
  <c r="AJ354" i="11"/>
  <c r="AK353" i="11"/>
  <c r="AL357" i="11"/>
  <c r="AJ357" i="11"/>
  <c r="AK357" i="11"/>
  <c r="AM357" i="11"/>
  <c r="AN357" i="11"/>
  <c r="AL362" i="11"/>
  <c r="AJ362" i="11"/>
  <c r="AM362" i="11"/>
  <c r="AN362" i="11"/>
  <c r="AK362" i="11"/>
  <c r="AL368" i="11"/>
  <c r="AM368" i="11"/>
  <c r="AJ368" i="11"/>
  <c r="AN368" i="11"/>
  <c r="AK368" i="11"/>
  <c r="AM216" i="11"/>
  <c r="AJ216" i="11"/>
  <c r="AK216" i="11"/>
  <c r="AL216" i="11"/>
  <c r="AN216" i="11"/>
  <c r="AN217" i="11"/>
  <c r="AJ217" i="11"/>
  <c r="AK217" i="11"/>
  <c r="AL217" i="11"/>
  <c r="AM217" i="11"/>
  <c r="AM232" i="11"/>
  <c r="AN232" i="11"/>
  <c r="AL232" i="11"/>
  <c r="AJ232" i="11"/>
  <c r="AK232" i="11"/>
  <c r="AN238" i="11"/>
  <c r="AJ238" i="11"/>
  <c r="AM238" i="11"/>
  <c r="AK238" i="11"/>
  <c r="AL238" i="11"/>
  <c r="AJ267" i="11"/>
  <c r="AK267" i="11"/>
  <c r="AM267" i="11"/>
  <c r="AL267" i="11"/>
  <c r="AN267" i="11"/>
  <c r="AJ274" i="11"/>
  <c r="AK274" i="11"/>
  <c r="AM274" i="11"/>
  <c r="AN274" i="11"/>
  <c r="AL274" i="11"/>
  <c r="AJ285" i="11"/>
  <c r="AL285" i="11"/>
  <c r="AM285" i="11"/>
  <c r="AN285" i="11"/>
  <c r="AK285" i="11"/>
  <c r="AM293" i="11"/>
  <c r="AK293" i="11"/>
  <c r="AN293" i="11"/>
  <c r="AL293" i="11"/>
  <c r="AJ293" i="11"/>
  <c r="AL316" i="11"/>
  <c r="AJ316" i="11"/>
  <c r="AN316" i="11"/>
  <c r="AM316" i="11"/>
  <c r="AK316" i="11"/>
  <c r="AJ323" i="11"/>
  <c r="AM323" i="11"/>
  <c r="AN323" i="11"/>
  <c r="AK323" i="11"/>
  <c r="AL323" i="11"/>
  <c r="AL204" i="11"/>
  <c r="AM204" i="11"/>
  <c r="AJ204" i="11"/>
  <c r="AK204" i="11"/>
  <c r="AN204" i="11"/>
  <c r="AM205" i="11"/>
  <c r="AJ205" i="11"/>
  <c r="AK205" i="11"/>
  <c r="AN205" i="11"/>
  <c r="AL205" i="11"/>
  <c r="AL214" i="11"/>
  <c r="AN214" i="11"/>
  <c r="AJ214" i="11"/>
  <c r="AM214" i="11"/>
  <c r="AK214" i="11"/>
  <c r="AM222" i="11"/>
  <c r="AN222" i="11"/>
  <c r="AJ222" i="11"/>
  <c r="AL222" i="11"/>
  <c r="AK222" i="11"/>
  <c r="AL241" i="11"/>
  <c r="AJ241" i="11"/>
  <c r="AM241" i="11"/>
  <c r="AN241" i="11"/>
  <c r="AK241" i="11"/>
  <c r="AK247" i="11"/>
  <c r="AN247" i="11"/>
  <c r="AJ247" i="11"/>
  <c r="AM247" i="11"/>
  <c r="AL247" i="11"/>
  <c r="AM265" i="11"/>
  <c r="AL265" i="11"/>
  <c r="AN265" i="11"/>
  <c r="AK265" i="11"/>
  <c r="AJ265" i="11"/>
  <c r="AL287" i="11"/>
  <c r="AN287" i="11"/>
  <c r="AJ287" i="11"/>
  <c r="AM287" i="11"/>
  <c r="AK287" i="11"/>
  <c r="AJ294" i="11"/>
  <c r="AM294" i="11"/>
  <c r="AK294" i="11"/>
  <c r="AL294" i="11"/>
  <c r="AN294" i="11"/>
  <c r="AN320" i="11"/>
  <c r="AJ320" i="11"/>
  <c r="AL320" i="11"/>
  <c r="AM320" i="11"/>
  <c r="AK320" i="11"/>
  <c r="AL133" i="11"/>
  <c r="AN58" i="11"/>
  <c r="AM133" i="11"/>
  <c r="AK133" i="11"/>
  <c r="AJ133" i="11"/>
  <c r="AL140" i="11"/>
  <c r="AK140" i="11"/>
  <c r="AM140" i="11"/>
  <c r="AN101" i="11"/>
  <c r="AJ140" i="11"/>
  <c r="AM143" i="11"/>
  <c r="AN97" i="11"/>
  <c r="AL143" i="11"/>
  <c r="AK143" i="11"/>
  <c r="AJ143" i="11"/>
  <c r="AL149" i="11"/>
  <c r="AN161" i="11"/>
  <c r="AJ149" i="11"/>
  <c r="AK149" i="11"/>
  <c r="AM149" i="11"/>
  <c r="AJ154" i="11"/>
  <c r="AK154" i="11"/>
  <c r="AM154" i="11"/>
  <c r="AL154" i="11"/>
  <c r="AN46" i="11"/>
  <c r="AN160" i="11"/>
  <c r="AL155" i="11"/>
  <c r="AK155" i="11"/>
  <c r="AJ155" i="11"/>
  <c r="AM155" i="11"/>
  <c r="AL165" i="11"/>
  <c r="AM165" i="11"/>
  <c r="AJ165" i="11"/>
  <c r="AK165" i="11"/>
  <c r="AN165" i="11"/>
  <c r="AJ167" i="11"/>
  <c r="AM167" i="11"/>
  <c r="AK167" i="11"/>
  <c r="AL167" i="11"/>
  <c r="AN167" i="11"/>
  <c r="AN53" i="11"/>
  <c r="AJ54" i="11"/>
  <c r="AM54" i="11"/>
  <c r="AL54" i="11"/>
  <c r="AK54" i="11"/>
  <c r="AM61" i="11"/>
  <c r="AK61" i="11"/>
  <c r="AN133" i="11"/>
  <c r="AL61" i="11"/>
  <c r="AJ61" i="11"/>
  <c r="AL72" i="11"/>
  <c r="AM72" i="11"/>
  <c r="AK72" i="11"/>
  <c r="AN102" i="11"/>
  <c r="AL79" i="11"/>
  <c r="AJ79" i="11"/>
  <c r="AM79" i="11"/>
  <c r="AN29" i="11"/>
  <c r="AK79" i="11"/>
  <c r="AJ86" i="11"/>
  <c r="AL86" i="11"/>
  <c r="AM86" i="11"/>
  <c r="AK86" i="11"/>
  <c r="AN43" i="11"/>
  <c r="AL93" i="11"/>
  <c r="AK93" i="11"/>
  <c r="AJ93" i="11"/>
  <c r="AM93" i="11"/>
  <c r="AN75" i="11"/>
  <c r="AJ104" i="11"/>
  <c r="AL104" i="11"/>
  <c r="AM104" i="11"/>
  <c r="AK104" i="11"/>
  <c r="AN8" i="11"/>
  <c r="AM111" i="11"/>
  <c r="AK111" i="11"/>
  <c r="AN90" i="11"/>
  <c r="AJ111" i="11"/>
  <c r="AL111" i="11"/>
  <c r="AL118" i="11"/>
  <c r="AN38" i="11"/>
  <c r="AM118" i="11"/>
  <c r="AK118" i="11"/>
  <c r="AJ118" i="11"/>
  <c r="AK73" i="11"/>
  <c r="AJ540" i="11"/>
  <c r="AK540" i="11"/>
  <c r="AM540" i="11"/>
  <c r="AL540" i="11"/>
  <c r="AN540" i="11"/>
  <c r="AN541" i="11"/>
  <c r="AJ541" i="11"/>
  <c r="AL541" i="11"/>
  <c r="AK541" i="11"/>
  <c r="AM541" i="11"/>
  <c r="AJ547" i="11"/>
  <c r="AK547" i="11"/>
  <c r="AN547" i="11"/>
  <c r="AL547" i="11"/>
  <c r="AM547" i="11"/>
  <c r="AK554" i="11"/>
  <c r="AN554" i="11"/>
  <c r="AM554" i="11"/>
  <c r="AL554" i="11"/>
  <c r="AJ554" i="11"/>
  <c r="AJ561" i="11"/>
  <c r="AM560" i="11"/>
  <c r="AK561" i="11"/>
  <c r="AN561" i="11"/>
  <c r="AN560" i="11"/>
  <c r="AL561" i="11"/>
  <c r="AM561" i="11"/>
  <c r="AL560" i="11"/>
  <c r="AJ560" i="11"/>
  <c r="AK560" i="11"/>
  <c r="AJ567" i="11"/>
  <c r="AM567" i="11"/>
  <c r="AN567" i="11"/>
  <c r="AL567" i="11"/>
  <c r="AK567" i="11"/>
  <c r="AL574" i="11"/>
  <c r="AM574" i="11"/>
  <c r="AJ574" i="11"/>
  <c r="AK574" i="11"/>
  <c r="AN574" i="11"/>
  <c r="AJ580" i="11"/>
  <c r="AK580" i="11"/>
  <c r="AN580" i="11"/>
  <c r="AM580" i="11"/>
  <c r="AL580" i="11"/>
  <c r="AL581" i="11"/>
  <c r="AJ581" i="11"/>
  <c r="AK581" i="11"/>
  <c r="AM581" i="11"/>
  <c r="AN581" i="11"/>
  <c r="AL371" i="11"/>
  <c r="AJ371" i="11"/>
  <c r="AM371" i="11"/>
  <c r="AN371" i="11"/>
  <c r="AK371" i="11"/>
  <c r="AN378" i="11"/>
  <c r="AM378" i="11"/>
  <c r="AL378" i="11"/>
  <c r="AJ378" i="11"/>
  <c r="AK378" i="11"/>
  <c r="AK389" i="11"/>
  <c r="AN389" i="11"/>
  <c r="AL389" i="11"/>
  <c r="AJ389" i="11"/>
  <c r="AM389" i="11"/>
  <c r="AJ400" i="11"/>
  <c r="AM400" i="11"/>
  <c r="AN400" i="11"/>
  <c r="AK400" i="11"/>
  <c r="AL400" i="11"/>
  <c r="AL407" i="11"/>
  <c r="AJ407" i="11"/>
  <c r="AM407" i="11"/>
  <c r="AN407" i="11"/>
  <c r="AK407" i="11"/>
  <c r="AL414" i="11"/>
  <c r="AM414" i="11"/>
  <c r="AN414" i="11"/>
  <c r="AK414" i="11"/>
  <c r="AJ414" i="11"/>
  <c r="AL421" i="11"/>
  <c r="AJ421" i="11"/>
  <c r="AM421" i="11"/>
  <c r="AN421" i="11"/>
  <c r="AK421" i="11"/>
  <c r="AM432" i="11"/>
  <c r="AJ432" i="11"/>
  <c r="AL432" i="11"/>
  <c r="AK432" i="11"/>
  <c r="AN432" i="11"/>
  <c r="AM439" i="11"/>
  <c r="AL439" i="11"/>
  <c r="AK439" i="11"/>
  <c r="AN439" i="11"/>
  <c r="AJ439" i="11"/>
  <c r="AK48" i="11"/>
  <c r="AL342" i="11"/>
  <c r="AM342" i="11"/>
  <c r="AJ342" i="11"/>
  <c r="AN342" i="11"/>
  <c r="AK342" i="11"/>
  <c r="AM344" i="11"/>
  <c r="AL344" i="11"/>
  <c r="AK344" i="11"/>
  <c r="AJ344" i="11"/>
  <c r="AN344" i="11"/>
  <c r="AL347" i="11"/>
  <c r="AK347" i="11"/>
  <c r="AJ347" i="11"/>
  <c r="AM347" i="11"/>
  <c r="AN347" i="11"/>
  <c r="AN352" i="11"/>
  <c r="AK352" i="11"/>
  <c r="AL352" i="11"/>
  <c r="AJ352" i="11"/>
  <c r="AM352" i="11"/>
  <c r="AL359" i="11"/>
  <c r="AJ359" i="11"/>
  <c r="AN359" i="11"/>
  <c r="AK359" i="11"/>
  <c r="AM359" i="11"/>
  <c r="AL364" i="11"/>
  <c r="AM364" i="11"/>
  <c r="AJ364" i="11"/>
  <c r="AN364" i="11"/>
  <c r="AK364" i="11"/>
  <c r="AL366" i="11"/>
  <c r="AJ366" i="11"/>
  <c r="AM366" i="11"/>
  <c r="AN366" i="11"/>
  <c r="AK366" i="11"/>
  <c r="AL34" i="11"/>
  <c r="AL206" i="11"/>
  <c r="AJ206" i="11"/>
  <c r="AK206" i="11"/>
  <c r="AN206" i="11"/>
  <c r="AM206" i="11"/>
  <c r="AN229" i="11"/>
  <c r="AJ229" i="11"/>
  <c r="AL229" i="11"/>
  <c r="AK229" i="11"/>
  <c r="AM229" i="11"/>
  <c r="AJ235" i="11"/>
  <c r="AM235" i="11"/>
  <c r="AK235" i="11"/>
  <c r="AN235" i="11"/>
  <c r="AL235" i="11"/>
  <c r="AN255" i="11"/>
  <c r="AL255" i="11"/>
  <c r="AK255" i="11"/>
  <c r="AJ255" i="11"/>
  <c r="AM255" i="11"/>
  <c r="AK257" i="11"/>
  <c r="AN257" i="11"/>
  <c r="AJ257" i="11"/>
  <c r="AM257" i="11"/>
  <c r="AL257" i="11"/>
  <c r="AK278" i="11"/>
  <c r="AL278" i="11"/>
  <c r="AM278" i="11"/>
  <c r="AN278" i="11"/>
  <c r="AJ278" i="11"/>
  <c r="AJ304" i="11"/>
  <c r="AM304" i="11"/>
  <c r="AN304" i="11"/>
  <c r="AL304" i="11"/>
  <c r="AK304" i="11"/>
  <c r="AL314" i="11"/>
  <c r="AM314" i="11"/>
  <c r="AJ314" i="11"/>
  <c r="AN314" i="11"/>
  <c r="AK314" i="11"/>
  <c r="AJ321" i="11"/>
  <c r="AM321" i="11"/>
  <c r="AK321" i="11"/>
  <c r="AN321" i="11"/>
  <c r="AL321" i="11"/>
  <c r="AL325" i="11"/>
  <c r="AK325" i="11"/>
  <c r="AM325" i="11"/>
  <c r="AJ325" i="11"/>
  <c r="AN325" i="11"/>
  <c r="AL134" i="11"/>
  <c r="AN32" i="11"/>
  <c r="AK134" i="11"/>
  <c r="AM134" i="11"/>
  <c r="AJ134" i="11"/>
  <c r="AM136" i="11"/>
  <c r="AL136" i="11"/>
  <c r="AK136" i="11"/>
  <c r="AN114" i="11"/>
  <c r="AJ136" i="11"/>
  <c r="AL141" i="11"/>
  <c r="AN155" i="11"/>
  <c r="AJ141" i="11"/>
  <c r="AK141" i="11"/>
  <c r="AM141" i="11"/>
  <c r="AN106" i="11"/>
  <c r="AM150" i="11"/>
  <c r="AL150" i="11"/>
  <c r="AJ150" i="11"/>
  <c r="AK150" i="11"/>
  <c r="AN149" i="11"/>
  <c r="AM153" i="11"/>
  <c r="AK153" i="11"/>
  <c r="AJ153" i="11"/>
  <c r="AL153" i="11"/>
  <c r="AK159" i="11"/>
  <c r="AM159" i="11"/>
  <c r="AN13" i="11"/>
  <c r="AJ159" i="11"/>
  <c r="AL159" i="11"/>
  <c r="AN164" i="11"/>
  <c r="AL164" i="11"/>
  <c r="AM164" i="11"/>
  <c r="AJ164" i="11"/>
  <c r="AK164" i="11"/>
  <c r="AN143" i="11"/>
  <c r="AM56" i="11"/>
  <c r="AK56" i="11"/>
  <c r="AJ56" i="11"/>
  <c r="AL56" i="11"/>
  <c r="AN12" i="11"/>
  <c r="AJ63" i="11"/>
  <c r="AK63" i="11"/>
  <c r="AL63" i="11"/>
  <c r="AJ70" i="11"/>
  <c r="AK70" i="11"/>
  <c r="AN23" i="11"/>
  <c r="AM70" i="11"/>
  <c r="AL70" i="11"/>
  <c r="AN64" i="11"/>
  <c r="AJ77" i="11"/>
  <c r="AL77" i="11"/>
  <c r="AM77" i="11"/>
  <c r="AK77" i="11"/>
  <c r="AL88" i="11"/>
  <c r="AM88" i="11"/>
  <c r="AN137" i="11"/>
  <c r="AJ88" i="11"/>
  <c r="AK88" i="11"/>
  <c r="AL95" i="11"/>
  <c r="AN91" i="11"/>
  <c r="AM95" i="11"/>
  <c r="AK95" i="11"/>
  <c r="AJ95" i="11"/>
  <c r="AL102" i="11"/>
  <c r="AK102" i="11"/>
  <c r="AJ102" i="11"/>
  <c r="AM102" i="11"/>
  <c r="AN157" i="11"/>
  <c r="AL109" i="11"/>
  <c r="AM109" i="11"/>
  <c r="AN60" i="11"/>
  <c r="AK109" i="11"/>
  <c r="AJ109" i="11"/>
  <c r="AN50" i="11"/>
  <c r="AL120" i="11"/>
  <c r="AK120" i="11"/>
  <c r="AM120" i="11"/>
  <c r="AJ120" i="11"/>
  <c r="AJ375" i="11"/>
  <c r="AM375" i="11"/>
  <c r="AN375" i="11"/>
  <c r="AK375" i="11"/>
  <c r="AL375" i="11"/>
  <c r="AJ384" i="11"/>
  <c r="AL384" i="11"/>
  <c r="AN384" i="11"/>
  <c r="AM384" i="11"/>
  <c r="AK384" i="11"/>
  <c r="AJ386" i="11"/>
  <c r="AM386" i="11"/>
  <c r="AK386" i="11"/>
  <c r="AN386" i="11"/>
  <c r="AL386" i="11"/>
  <c r="AL393" i="11"/>
  <c r="AM393" i="11"/>
  <c r="AN393" i="11"/>
  <c r="AK393" i="11"/>
  <c r="AJ393" i="11"/>
  <c r="AL404" i="11"/>
  <c r="AM404" i="11"/>
  <c r="AJ404" i="11"/>
  <c r="AN404" i="11"/>
  <c r="AK404" i="11"/>
  <c r="AM411" i="11"/>
  <c r="AK411" i="11"/>
  <c r="AN411" i="11"/>
  <c r="AL411" i="11"/>
  <c r="AJ411" i="11"/>
  <c r="AJ418" i="11"/>
  <c r="AM418" i="11"/>
  <c r="AL418" i="11"/>
  <c r="AN418" i="11"/>
  <c r="AK418" i="11"/>
  <c r="AL425" i="11"/>
  <c r="AN425" i="11"/>
  <c r="AK425" i="11"/>
  <c r="AJ425" i="11"/>
  <c r="AM425" i="11"/>
  <c r="AM436" i="11"/>
  <c r="AJ436" i="11"/>
  <c r="AK436" i="11"/>
  <c r="AN436" i="11"/>
  <c r="AL436" i="11"/>
  <c r="AK341" i="11"/>
  <c r="AJ341" i="11"/>
  <c r="AM341" i="11"/>
  <c r="AL341" i="11"/>
  <c r="AN341" i="11"/>
  <c r="AK343" i="11"/>
  <c r="AM343" i="11"/>
  <c r="AL343" i="11"/>
  <c r="AJ343" i="11"/>
  <c r="AN343" i="11"/>
  <c r="AK348" i="11"/>
  <c r="AL348" i="11"/>
  <c r="AJ348" i="11"/>
  <c r="AN348" i="11"/>
  <c r="AM348" i="11"/>
  <c r="AJ356" i="11"/>
  <c r="AM356" i="11"/>
  <c r="AV98" i="11" s="1"/>
  <c r="AL356" i="11"/>
  <c r="AN356" i="11"/>
  <c r="AK356" i="11"/>
  <c r="AL360" i="11"/>
  <c r="AJ360" i="11"/>
  <c r="AM360" i="11"/>
  <c r="AN360" i="11"/>
  <c r="AK360" i="11"/>
  <c r="AL363" i="11"/>
  <c r="AN363" i="11"/>
  <c r="AK363" i="11"/>
  <c r="AM363" i="11"/>
  <c r="AJ363" i="11"/>
  <c r="AK365" i="11"/>
  <c r="AL365" i="11"/>
  <c r="AJ365" i="11"/>
  <c r="AM365" i="11"/>
  <c r="AN365" i="11"/>
  <c r="AM208" i="11"/>
  <c r="AJ208" i="11"/>
  <c r="AN208" i="11"/>
  <c r="AK208" i="11"/>
  <c r="AL208" i="11"/>
  <c r="AN209" i="11"/>
  <c r="AM209" i="11"/>
  <c r="AK209" i="11"/>
  <c r="AJ209" i="11"/>
  <c r="AL209" i="11"/>
  <c r="AN218" i="11"/>
  <c r="AM218" i="11"/>
  <c r="AJ218" i="11"/>
  <c r="AK218" i="11"/>
  <c r="AL218" i="11"/>
  <c r="AN230" i="11"/>
  <c r="AM230" i="11"/>
  <c r="AJ230" i="11"/>
  <c r="AL230" i="11"/>
  <c r="AK230" i="11"/>
  <c r="AN253" i="11"/>
  <c r="AK251" i="11"/>
  <c r="AJ251" i="11"/>
  <c r="AJ253" i="11"/>
  <c r="AN251" i="11"/>
  <c r="AM251" i="11"/>
  <c r="AK253" i="11"/>
  <c r="AL251" i="11"/>
  <c r="AL253" i="11"/>
  <c r="AM253" i="11"/>
  <c r="AN269" i="11"/>
  <c r="AM269" i="11"/>
  <c r="AL269" i="11"/>
  <c r="AJ269" i="11"/>
  <c r="AK269" i="11"/>
  <c r="AJ291" i="11"/>
  <c r="AM291" i="11"/>
  <c r="AK291" i="11"/>
  <c r="AL291" i="11"/>
  <c r="AN291" i="11"/>
  <c r="AJ306" i="11"/>
  <c r="AK306" i="11"/>
  <c r="AL306" i="11"/>
  <c r="AM306" i="11"/>
  <c r="AN306" i="11"/>
  <c r="AJ327" i="11"/>
  <c r="AK327" i="11"/>
  <c r="AL327" i="11"/>
  <c r="AN327" i="11"/>
  <c r="AM327" i="11"/>
  <c r="AJ59" i="11"/>
  <c r="AL59" i="11"/>
  <c r="AN52" i="11"/>
  <c r="AK59" i="11"/>
  <c r="AM59" i="11"/>
  <c r="AN148" i="11"/>
  <c r="AK66" i="11"/>
  <c r="AL66" i="11"/>
  <c r="AM66" i="11"/>
  <c r="AJ66" i="11"/>
  <c r="AJ73" i="11"/>
  <c r="AN73" i="11"/>
  <c r="AL73" i="11"/>
  <c r="AM73" i="11"/>
  <c r="AK84" i="11"/>
  <c r="AL84" i="11"/>
  <c r="AM84" i="11"/>
  <c r="AJ84" i="11"/>
  <c r="AN118" i="11"/>
  <c r="AJ91" i="11"/>
  <c r="AM91" i="11"/>
  <c r="AN124" i="11"/>
  <c r="AK91" i="11"/>
  <c r="AL91" i="11"/>
  <c r="AJ98" i="11"/>
  <c r="AL98" i="11"/>
  <c r="AM98" i="11"/>
  <c r="AN88" i="11"/>
  <c r="AK98" i="11"/>
  <c r="AM105" i="11"/>
  <c r="AJ105" i="11"/>
  <c r="AK105" i="11"/>
  <c r="AL105" i="11"/>
  <c r="AN41" i="11"/>
  <c r="AK116" i="11"/>
  <c r="AN123" i="11"/>
  <c r="AL116" i="11"/>
  <c r="AJ116" i="11"/>
  <c r="AM116" i="11"/>
  <c r="AN139" i="11"/>
  <c r="AL123" i="11"/>
  <c r="AM123" i="11"/>
  <c r="AK123" i="11"/>
  <c r="AJ123" i="11"/>
  <c r="AM26" i="11"/>
  <c r="AL26" i="11"/>
  <c r="AN9" i="11"/>
  <c r="AK26" i="11"/>
  <c r="AK24" i="11"/>
  <c r="AM24" i="11"/>
  <c r="AL24" i="11"/>
  <c r="AN127" i="11"/>
  <c r="AJ24" i="11"/>
  <c r="AJ29" i="11"/>
  <c r="AN89" i="11"/>
  <c r="AL29" i="11"/>
  <c r="AM29" i="11"/>
  <c r="AK29" i="11"/>
  <c r="AL39" i="11"/>
  <c r="AJ39" i="11"/>
  <c r="AN121" i="11"/>
  <c r="AM39" i="11"/>
  <c r="AK39" i="11"/>
  <c r="AM43" i="11"/>
  <c r="AL43" i="11"/>
  <c r="AN70" i="11"/>
  <c r="AL46" i="11"/>
  <c r="AN66" i="11"/>
  <c r="AJ43" i="11"/>
  <c r="AK46" i="11"/>
  <c r="AK43" i="11"/>
  <c r="AM46" i="11"/>
  <c r="AN542" i="11"/>
  <c r="AM542" i="11"/>
  <c r="AL542" i="11"/>
  <c r="AJ542" i="11"/>
  <c r="AK542" i="11"/>
  <c r="AL549" i="11"/>
  <c r="AL548" i="11"/>
  <c r="AJ549" i="11"/>
  <c r="AK549" i="11"/>
  <c r="AN549" i="11"/>
  <c r="AJ548" i="11"/>
  <c r="AM548" i="11"/>
  <c r="AK548" i="11"/>
  <c r="AN548" i="11"/>
  <c r="AM549" i="11"/>
  <c r="AJ555" i="11"/>
  <c r="AK555" i="11"/>
  <c r="AN555" i="11"/>
  <c r="AL555" i="11"/>
  <c r="AM555" i="11"/>
  <c r="AK562" i="11"/>
  <c r="AJ562" i="11"/>
  <c r="AL562" i="11"/>
  <c r="AM562" i="11"/>
  <c r="AN562" i="11"/>
  <c r="AN568" i="11"/>
  <c r="AL568" i="11"/>
  <c r="AJ568" i="11"/>
  <c r="AM568" i="11"/>
  <c r="AK568" i="11"/>
  <c r="AJ569" i="11"/>
  <c r="AL569" i="11"/>
  <c r="AK569" i="11"/>
  <c r="AM569" i="11"/>
  <c r="AN569" i="11"/>
  <c r="AJ575" i="11"/>
  <c r="AK575" i="11"/>
  <c r="AM575" i="11"/>
  <c r="AN575" i="11"/>
  <c r="AL575" i="11"/>
  <c r="AJ582" i="11"/>
  <c r="AK582" i="11"/>
  <c r="AL582" i="11"/>
  <c r="AN582" i="11"/>
  <c r="AM582" i="11"/>
  <c r="AL538" i="11"/>
  <c r="AM538" i="11"/>
  <c r="AJ538" i="11"/>
  <c r="AK538" i="11"/>
  <c r="AN538" i="11"/>
  <c r="AL544" i="11"/>
  <c r="AN544" i="11"/>
  <c r="AM544" i="11"/>
  <c r="AK544" i="11"/>
  <c r="AJ544" i="11"/>
  <c r="AK545" i="11"/>
  <c r="AL545" i="11"/>
  <c r="AJ545" i="11"/>
  <c r="AM545" i="11"/>
  <c r="AN545" i="11"/>
  <c r="AL551" i="11"/>
  <c r="AK551" i="11"/>
  <c r="AJ551" i="11"/>
  <c r="AM551" i="11"/>
  <c r="AN551" i="11"/>
  <c r="AL558" i="11"/>
  <c r="AK558" i="11"/>
  <c r="AM558" i="11"/>
  <c r="AJ558" i="11"/>
  <c r="AN558" i="11"/>
  <c r="AN564" i="11"/>
  <c r="AK564" i="11"/>
  <c r="AL564" i="11"/>
  <c r="AJ564" i="11"/>
  <c r="AM564" i="11"/>
  <c r="AL565" i="11"/>
  <c r="AM565" i="11"/>
  <c r="AK565" i="11"/>
  <c r="AN565" i="11"/>
  <c r="AJ565" i="11"/>
  <c r="AL571" i="11"/>
  <c r="AJ571" i="11"/>
  <c r="AK571" i="11"/>
  <c r="AM571" i="11"/>
  <c r="AN571" i="11"/>
  <c r="AK578" i="11"/>
  <c r="AL578" i="11"/>
  <c r="AM578" i="11"/>
  <c r="AN578" i="11"/>
  <c r="AJ578" i="11"/>
  <c r="AL584" i="11"/>
  <c r="AM584" i="11"/>
  <c r="AN584" i="11"/>
  <c r="AJ584" i="11"/>
  <c r="AK584" i="11"/>
  <c r="AN444" i="11"/>
  <c r="AK444" i="11"/>
  <c r="AL444" i="11"/>
  <c r="AJ444" i="11"/>
  <c r="AM444" i="11"/>
  <c r="AM445" i="11"/>
  <c r="AN445" i="11"/>
  <c r="AJ445" i="11"/>
  <c r="AL445" i="11"/>
  <c r="AK445" i="11"/>
  <c r="AJ451" i="11"/>
  <c r="AM451" i="11"/>
  <c r="AN451" i="11"/>
  <c r="AK451" i="11"/>
  <c r="AL451" i="11"/>
  <c r="AK458" i="11"/>
  <c r="AL458" i="11"/>
  <c r="AJ458" i="11"/>
  <c r="AM458" i="11"/>
  <c r="AN458" i="11"/>
  <c r="AK464" i="11"/>
  <c r="AL464" i="11"/>
  <c r="AJ464" i="11"/>
  <c r="AM464" i="11"/>
  <c r="AN464" i="11"/>
  <c r="AL465" i="11"/>
  <c r="AM465" i="11"/>
  <c r="AK465" i="11"/>
  <c r="AN465" i="11"/>
  <c r="AJ465" i="11"/>
  <c r="AJ471" i="11"/>
  <c r="AL471" i="11"/>
  <c r="AN471" i="11"/>
  <c r="AK471" i="11"/>
  <c r="AM471" i="11"/>
  <c r="AJ478" i="11"/>
  <c r="AL478" i="11"/>
  <c r="AN478" i="11"/>
  <c r="AM478" i="11"/>
  <c r="AK478" i="11"/>
  <c r="AL482" i="11"/>
  <c r="AM482" i="11"/>
  <c r="AN482" i="11"/>
  <c r="AK482" i="11"/>
  <c r="AJ482" i="11"/>
  <c r="AN488" i="11"/>
  <c r="AK488" i="11"/>
  <c r="AM488" i="11"/>
  <c r="AJ488" i="11"/>
  <c r="AL488" i="11"/>
  <c r="AL377" i="11"/>
  <c r="AM377" i="11"/>
  <c r="AN377" i="11"/>
  <c r="AK377" i="11"/>
  <c r="AJ377" i="11"/>
  <c r="AJ382" i="11"/>
  <c r="AM382" i="11"/>
  <c r="AN382" i="11"/>
  <c r="AK382" i="11"/>
  <c r="AL382" i="11"/>
  <c r="AN388" i="11"/>
  <c r="AL388" i="11"/>
  <c r="AJ388" i="11"/>
  <c r="AK388" i="11"/>
  <c r="AM388" i="11"/>
  <c r="AL395" i="11"/>
  <c r="AK395" i="11"/>
  <c r="AM395" i="11"/>
  <c r="AJ395" i="11"/>
  <c r="AN395" i="11"/>
  <c r="AK402" i="11"/>
  <c r="AJ402" i="11"/>
  <c r="AL402" i="11"/>
  <c r="AM402" i="11"/>
  <c r="AN402" i="11"/>
  <c r="AN409" i="11"/>
  <c r="AL409" i="11"/>
  <c r="AK409" i="11"/>
  <c r="AJ409" i="11"/>
  <c r="AM409" i="11"/>
  <c r="AL420" i="11"/>
  <c r="AK420" i="11"/>
  <c r="AM420" i="11"/>
  <c r="AN420" i="11"/>
  <c r="AJ420" i="11"/>
  <c r="AL427" i="11"/>
  <c r="AJ427" i="11"/>
  <c r="AK427" i="11"/>
  <c r="AM427" i="11"/>
  <c r="AN427" i="11"/>
  <c r="AL434" i="11"/>
  <c r="AJ434" i="11"/>
  <c r="AM434" i="11"/>
  <c r="AN434" i="11"/>
  <c r="AK434" i="11"/>
  <c r="AM207" i="11"/>
  <c r="AJ207" i="11"/>
  <c r="AK207" i="11"/>
  <c r="AN207" i="11"/>
  <c r="AL207" i="11"/>
  <c r="AM228" i="11"/>
  <c r="AK228" i="11"/>
  <c r="AL228" i="11"/>
  <c r="AN228" i="11"/>
  <c r="AJ228" i="11"/>
  <c r="AM233" i="11"/>
  <c r="AN233" i="11"/>
  <c r="AK233" i="11"/>
  <c r="AJ233" i="11"/>
  <c r="AL233" i="11"/>
  <c r="AN250" i="11"/>
  <c r="AK250" i="11"/>
  <c r="AM250" i="11"/>
  <c r="AJ250" i="11"/>
  <c r="AL250" i="11"/>
  <c r="AL256" i="11"/>
  <c r="AM256" i="11"/>
  <c r="AK256" i="11"/>
  <c r="AJ256" i="11"/>
  <c r="AN256" i="11"/>
  <c r="AL272" i="11"/>
  <c r="AM272" i="11"/>
  <c r="AN272" i="11"/>
  <c r="AK272" i="11"/>
  <c r="AJ272" i="11"/>
  <c r="AJ279" i="11"/>
  <c r="AM279" i="11"/>
  <c r="AN279" i="11"/>
  <c r="AK279" i="11"/>
  <c r="AL279" i="11"/>
  <c r="AL298" i="11"/>
  <c r="AK298" i="11"/>
  <c r="AJ298" i="11"/>
  <c r="AM298" i="11"/>
  <c r="AN298" i="11"/>
  <c r="AL309" i="11"/>
  <c r="AJ309" i="11"/>
  <c r="AM309" i="11"/>
  <c r="AN309" i="11"/>
  <c r="AK309" i="11"/>
  <c r="AL326" i="11"/>
  <c r="AM326" i="11"/>
  <c r="AN326" i="11"/>
  <c r="AK326" i="11"/>
  <c r="AJ326" i="11"/>
  <c r="AN172" i="11"/>
  <c r="AL172" i="11"/>
  <c r="AJ172" i="11"/>
  <c r="AM172" i="11"/>
  <c r="AK172" i="11"/>
  <c r="AL177" i="11"/>
  <c r="AJ177" i="11"/>
  <c r="AK177" i="11"/>
  <c r="AN177" i="11"/>
  <c r="AM177" i="11"/>
  <c r="AK178" i="11"/>
  <c r="AL178" i="11"/>
  <c r="AJ178" i="11"/>
  <c r="AN178" i="11"/>
  <c r="AM178" i="11"/>
  <c r="AK183" i="11"/>
  <c r="AN183" i="11"/>
  <c r="AJ183" i="11"/>
  <c r="AM183" i="11"/>
  <c r="AL183" i="11"/>
  <c r="AN186" i="11"/>
  <c r="AM186" i="11"/>
  <c r="AL186" i="11"/>
  <c r="AJ186" i="11"/>
  <c r="AK186" i="11"/>
  <c r="AM189" i="11"/>
  <c r="AJ189" i="11"/>
  <c r="AN189" i="11"/>
  <c r="AK189" i="11"/>
  <c r="AL189" i="11"/>
  <c r="AL196" i="11"/>
  <c r="AN196" i="11"/>
  <c r="AK196" i="11"/>
  <c r="AJ196" i="11"/>
  <c r="AM196" i="11"/>
  <c r="AL199" i="11"/>
  <c r="AJ199" i="11"/>
  <c r="AK199" i="11"/>
  <c r="AN199" i="11"/>
  <c r="AM199" i="11"/>
  <c r="AJ58" i="11"/>
  <c r="AK58" i="11"/>
  <c r="AN54" i="11"/>
  <c r="AL58" i="11"/>
  <c r="AJ65" i="11"/>
  <c r="AN142" i="11"/>
  <c r="AM65" i="11"/>
  <c r="AK65" i="11"/>
  <c r="AL65" i="11"/>
  <c r="AL76" i="11"/>
  <c r="AJ76" i="11"/>
  <c r="AN119" i="11"/>
  <c r="AM76" i="11"/>
  <c r="AK76" i="11"/>
  <c r="AL83" i="11"/>
  <c r="AM83" i="11"/>
  <c r="AN135" i="11"/>
  <c r="AK83" i="11"/>
  <c r="AJ83" i="11"/>
  <c r="AL90" i="11"/>
  <c r="AN34" i="11"/>
  <c r="AM90" i="11"/>
  <c r="AK90" i="11"/>
  <c r="AJ90" i="11"/>
  <c r="AJ97" i="11"/>
  <c r="AL97" i="11"/>
  <c r="AM97" i="11"/>
  <c r="AK97" i="11"/>
  <c r="AN40" i="11"/>
  <c r="AM108" i="11"/>
  <c r="AK108" i="11"/>
  <c r="AJ108" i="11"/>
  <c r="AN48" i="11"/>
  <c r="AL108" i="11"/>
  <c r="AM115" i="11"/>
  <c r="AK115" i="11"/>
  <c r="AJ115" i="11"/>
  <c r="AL115" i="11"/>
  <c r="AN63" i="11"/>
  <c r="AW39" i="11" s="1"/>
  <c r="AN65" i="11"/>
  <c r="AK122" i="11"/>
  <c r="AL122" i="11"/>
  <c r="AM122" i="11"/>
  <c r="AJ122" i="11"/>
  <c r="AJ22" i="11"/>
  <c r="AL22" i="11"/>
  <c r="AN39" i="11"/>
  <c r="AK22" i="11"/>
  <c r="AM22" i="11"/>
  <c r="AK28" i="11"/>
  <c r="AM28" i="11"/>
  <c r="AN113" i="11"/>
  <c r="AJ28" i="11"/>
  <c r="AN99" i="11"/>
  <c r="AJ31" i="11"/>
  <c r="AM31" i="11"/>
  <c r="AK31" i="11"/>
  <c r="AL31" i="11"/>
  <c r="AN156" i="11"/>
  <c r="AM34" i="11"/>
  <c r="AJ34" i="11"/>
  <c r="AK34" i="11"/>
  <c r="AL37" i="11"/>
  <c r="AK37" i="11"/>
  <c r="AJ37" i="11"/>
  <c r="AN117" i="11"/>
  <c r="AM37" i="11"/>
  <c r="AN67" i="11"/>
  <c r="AJ47" i="11"/>
  <c r="AM47" i="11"/>
  <c r="AL47" i="11"/>
  <c r="AK47" i="11"/>
  <c r="AN108" i="11"/>
  <c r="AJ52" i="11"/>
  <c r="AL52" i="11"/>
  <c r="AK52" i="11"/>
  <c r="AM52" i="11"/>
  <c r="AM58" i="11"/>
  <c r="AN443" i="11"/>
  <c r="AL443" i="11"/>
  <c r="AK443" i="11"/>
  <c r="AJ443" i="11"/>
  <c r="AM443" i="11"/>
  <c r="AK446" i="11"/>
  <c r="AL446" i="11"/>
  <c r="AN446" i="11"/>
  <c r="AJ446" i="11"/>
  <c r="AM446" i="11"/>
  <c r="AK452" i="11"/>
  <c r="AJ452" i="11"/>
  <c r="AM452" i="11"/>
  <c r="AL452" i="11"/>
  <c r="AN452" i="11"/>
  <c r="AJ453" i="11"/>
  <c r="AL453" i="11"/>
  <c r="AK453" i="11"/>
  <c r="AN453" i="11"/>
  <c r="AM453" i="11"/>
  <c r="AL459" i="11"/>
  <c r="AK459" i="11"/>
  <c r="AM459" i="11"/>
  <c r="AJ459" i="11"/>
  <c r="AN459" i="11"/>
  <c r="AL466" i="11"/>
  <c r="AM466" i="11"/>
  <c r="AJ466" i="11"/>
  <c r="AN466" i="11"/>
  <c r="AK466" i="11"/>
  <c r="AL472" i="11"/>
  <c r="AJ472" i="11"/>
  <c r="AK472" i="11"/>
  <c r="AM472" i="11"/>
  <c r="AN472" i="11"/>
  <c r="AL473" i="11"/>
  <c r="AJ473" i="11"/>
  <c r="AN473" i="11"/>
  <c r="AM473" i="11"/>
  <c r="AK473" i="11"/>
  <c r="AN477" i="11"/>
  <c r="AL477" i="11"/>
  <c r="AM477" i="11"/>
  <c r="AK477" i="11"/>
  <c r="AJ477" i="11"/>
  <c r="AL483" i="11"/>
  <c r="AJ483" i="11"/>
  <c r="AN483" i="11"/>
  <c r="AM483" i="11"/>
  <c r="AK483" i="11"/>
  <c r="AM373" i="11"/>
  <c r="AL373" i="11"/>
  <c r="AK373" i="11"/>
  <c r="AN373" i="11"/>
  <c r="AJ373" i="11"/>
  <c r="AL380" i="11"/>
  <c r="AJ380" i="11"/>
  <c r="AM380" i="11"/>
  <c r="AN380" i="11"/>
  <c r="AK380" i="11"/>
  <c r="AL391" i="11"/>
  <c r="AK391" i="11"/>
  <c r="AJ391" i="11"/>
  <c r="AM391" i="11"/>
  <c r="AN391" i="11"/>
  <c r="AM398" i="11"/>
  <c r="AL398" i="11"/>
  <c r="AK398" i="11"/>
  <c r="AJ398" i="11"/>
  <c r="AN398" i="11"/>
  <c r="AL405" i="11"/>
  <c r="AJ405" i="11"/>
  <c r="AM405" i="11"/>
  <c r="AN405" i="11"/>
  <c r="AK405" i="11"/>
  <c r="AM416" i="11"/>
  <c r="AN416" i="11"/>
  <c r="AL416" i="11"/>
  <c r="AJ416" i="11"/>
  <c r="AK416" i="11"/>
  <c r="AL423" i="11"/>
  <c r="AJ423" i="11"/>
  <c r="AM423" i="11"/>
  <c r="AN423" i="11"/>
  <c r="AK423" i="11"/>
  <c r="AM430" i="11"/>
  <c r="AK430" i="11"/>
  <c r="AN430" i="11"/>
  <c r="AL430" i="11"/>
  <c r="AJ430" i="11"/>
  <c r="AL437" i="11"/>
  <c r="AK437" i="11"/>
  <c r="AM437" i="11"/>
  <c r="AJ437" i="11"/>
  <c r="AN437" i="11"/>
  <c r="AN219" i="11"/>
  <c r="AL219" i="11"/>
  <c r="AK219" i="11"/>
  <c r="AM219" i="11"/>
  <c r="AJ219" i="11"/>
  <c r="AN223" i="11"/>
  <c r="AL223" i="11"/>
  <c r="AJ223" i="11"/>
  <c r="AM223" i="11"/>
  <c r="AK223" i="11"/>
  <c r="AK245" i="11"/>
  <c r="AN245" i="11"/>
  <c r="AL245" i="11"/>
  <c r="AJ245" i="11"/>
  <c r="AM245" i="11"/>
  <c r="AM252" i="11"/>
  <c r="AK252" i="11"/>
  <c r="AN252" i="11"/>
  <c r="AL252" i="11"/>
  <c r="AJ252" i="11"/>
  <c r="AN266" i="11"/>
  <c r="AK266" i="11"/>
  <c r="AL266" i="11"/>
  <c r="AM266" i="11"/>
  <c r="AJ266" i="11"/>
  <c r="AM292" i="11"/>
  <c r="AK292" i="11"/>
  <c r="AN292" i="11"/>
  <c r="AL292" i="11"/>
  <c r="AJ292" i="11"/>
  <c r="AL297" i="11"/>
  <c r="AJ297" i="11"/>
  <c r="AM297" i="11"/>
  <c r="AK297" i="11"/>
  <c r="AN297" i="11"/>
  <c r="AL307" i="11"/>
  <c r="AK307" i="11"/>
  <c r="AM307" i="11"/>
  <c r="AJ307" i="11"/>
  <c r="AN307" i="11"/>
  <c r="AM315" i="11"/>
  <c r="AJ315" i="11"/>
  <c r="AK315" i="11"/>
  <c r="AN315" i="11"/>
  <c r="AL315" i="11"/>
  <c r="AN322" i="11"/>
  <c r="AL322" i="11"/>
  <c r="AM322" i="11"/>
  <c r="AJ322" i="11"/>
  <c r="AK322" i="11"/>
  <c r="AM33" i="11"/>
  <c r="AM202" i="11"/>
  <c r="AL202" i="11"/>
  <c r="AK202" i="11"/>
  <c r="AJ202" i="11"/>
  <c r="AN202" i="11"/>
  <c r="AM221" i="11"/>
  <c r="AJ221" i="11"/>
  <c r="AK221" i="11"/>
  <c r="AL221" i="11"/>
  <c r="AN221" i="11"/>
  <c r="AN227" i="11"/>
  <c r="AJ227" i="11"/>
  <c r="AK227" i="11"/>
  <c r="AL227" i="11"/>
  <c r="AM227" i="11"/>
  <c r="AN243" i="11"/>
  <c r="AJ243" i="11"/>
  <c r="AM243" i="11"/>
  <c r="AK243" i="11"/>
  <c r="AL243" i="11"/>
  <c r="AL249" i="11"/>
  <c r="AN249" i="11"/>
  <c r="AM249" i="11"/>
  <c r="AK249" i="11"/>
  <c r="AJ249" i="11"/>
  <c r="AN270" i="11"/>
  <c r="AK270" i="11"/>
  <c r="AJ270" i="11"/>
  <c r="AM270" i="11"/>
  <c r="AL270" i="11"/>
  <c r="AL301" i="11"/>
  <c r="AJ300" i="11"/>
  <c r="AM300" i="11"/>
  <c r="AJ301" i="11"/>
  <c r="AN300" i="11"/>
  <c r="AM301" i="11"/>
  <c r="AV135" i="11" s="1"/>
  <c r="AK300" i="11"/>
  <c r="AK301" i="11"/>
  <c r="AN301" i="11"/>
  <c r="AL300" i="11"/>
  <c r="AK311" i="11"/>
  <c r="AL311" i="11"/>
  <c r="AJ311" i="11"/>
  <c r="AN311" i="11"/>
  <c r="AM311" i="11"/>
  <c r="AJ318" i="11"/>
  <c r="AM318" i="11"/>
  <c r="AL318" i="11"/>
  <c r="AK318" i="11"/>
  <c r="AN318" i="11"/>
  <c r="AL171" i="11"/>
  <c r="AN171" i="11"/>
  <c r="AJ171" i="11"/>
  <c r="AK171" i="11"/>
  <c r="AM171" i="11"/>
  <c r="AL176" i="11"/>
  <c r="AJ176" i="11"/>
  <c r="AK176" i="11"/>
  <c r="AM176" i="11"/>
  <c r="AN176" i="11"/>
  <c r="AJ179" i="11"/>
  <c r="AK179" i="11"/>
  <c r="AM179" i="11"/>
  <c r="AN179" i="11"/>
  <c r="AL179" i="11"/>
  <c r="AJ184" i="11"/>
  <c r="AM184" i="11"/>
  <c r="AN184" i="11"/>
  <c r="AK184" i="11"/>
  <c r="AL184" i="11"/>
  <c r="AJ185" i="11"/>
  <c r="AM185" i="11"/>
  <c r="AK185" i="11"/>
  <c r="AN185" i="11"/>
  <c r="AL185" i="11"/>
  <c r="AL190" i="11"/>
  <c r="AJ190" i="11"/>
  <c r="AK190" i="11"/>
  <c r="AN190" i="11"/>
  <c r="AM190" i="11"/>
  <c r="AL195" i="11"/>
  <c r="AM195" i="11"/>
  <c r="AJ195" i="11"/>
  <c r="AN195" i="11"/>
  <c r="AK195" i="11"/>
  <c r="AL200" i="11"/>
  <c r="AN200" i="11"/>
  <c r="AM200" i="11"/>
  <c r="AJ200" i="11"/>
  <c r="AK200" i="11"/>
  <c r="AL57" i="11"/>
  <c r="AM57" i="11"/>
  <c r="AK57" i="11"/>
  <c r="AJ57" i="11"/>
  <c r="AN33" i="11"/>
  <c r="AK68" i="11"/>
  <c r="AL68" i="11"/>
  <c r="AN136" i="11"/>
  <c r="AM68" i="11"/>
  <c r="AJ68" i="11"/>
  <c r="AK75" i="11"/>
  <c r="AJ75" i="11"/>
  <c r="AL75" i="11"/>
  <c r="AN94" i="11"/>
  <c r="AM75" i="11"/>
  <c r="AJ82" i="11"/>
  <c r="AL82" i="11"/>
  <c r="AK82" i="11"/>
  <c r="AN103" i="11"/>
  <c r="AM82" i="11"/>
  <c r="AJ89" i="11"/>
  <c r="AK89" i="11"/>
  <c r="AL89" i="11"/>
  <c r="AM89" i="11"/>
  <c r="AN126" i="11"/>
  <c r="AJ100" i="11"/>
  <c r="AL100" i="11"/>
  <c r="AM100" i="11"/>
  <c r="AN98" i="11"/>
  <c r="AK100" i="11"/>
  <c r="AL107" i="11"/>
  <c r="AJ107" i="11"/>
  <c r="AM107" i="11"/>
  <c r="AK107" i="11"/>
  <c r="AN111" i="11"/>
  <c r="AL114" i="11"/>
  <c r="AM114" i="11"/>
  <c r="AN28" i="11"/>
  <c r="AK114" i="11"/>
  <c r="AJ114" i="11"/>
  <c r="AK121" i="11"/>
  <c r="AJ121" i="11"/>
  <c r="AL121" i="11"/>
  <c r="AN14" i="11"/>
  <c r="AM121" i="11"/>
  <c r="AK32" i="11"/>
  <c r="AJ32" i="11"/>
  <c r="AM32" i="11"/>
  <c r="AL32" i="11"/>
  <c r="AN120" i="11"/>
  <c r="AM36" i="11"/>
  <c r="AJ36" i="11"/>
  <c r="AL36" i="11"/>
  <c r="AN76" i="11"/>
  <c r="AK36" i="11"/>
  <c r="AJ41" i="11"/>
  <c r="AL41" i="11"/>
  <c r="AM41" i="11"/>
  <c r="AN116" i="11"/>
  <c r="AK41" i="11"/>
  <c r="AJ48" i="11"/>
  <c r="AM48" i="11"/>
  <c r="AL48" i="11"/>
  <c r="AN92" i="11"/>
  <c r="AJ50" i="11"/>
  <c r="AN80" i="11"/>
  <c r="AK50" i="11"/>
  <c r="AM50" i="11"/>
  <c r="AL50" i="11"/>
  <c r="AK370" i="11"/>
  <c r="AJ370" i="11"/>
  <c r="AL370" i="11"/>
  <c r="AM370" i="11"/>
  <c r="AN370" i="11"/>
  <c r="AJ392" i="11"/>
  <c r="AN392" i="11"/>
  <c r="AM392" i="11"/>
  <c r="AL392" i="11"/>
  <c r="AK392" i="11"/>
  <c r="AJ399" i="11"/>
  <c r="AM399" i="11"/>
  <c r="AK399" i="11"/>
  <c r="AN399" i="11"/>
  <c r="AL399" i="11"/>
  <c r="AL406" i="11"/>
  <c r="AM406" i="11"/>
  <c r="AN406" i="11"/>
  <c r="AJ406" i="11"/>
  <c r="AK406" i="11"/>
  <c r="AN413" i="11"/>
  <c r="AL413" i="11"/>
  <c r="AJ413" i="11"/>
  <c r="AM413" i="11"/>
  <c r="AK413" i="11"/>
  <c r="AJ424" i="11"/>
  <c r="AM424" i="11"/>
  <c r="AN424" i="11"/>
  <c r="AL424" i="11"/>
  <c r="AK424" i="11"/>
  <c r="AJ431" i="11"/>
  <c r="AM431" i="11"/>
  <c r="AN431" i="11"/>
  <c r="AL431" i="11"/>
  <c r="AK431" i="11"/>
  <c r="AN438" i="11"/>
  <c r="AK438" i="11"/>
  <c r="AL438" i="11"/>
  <c r="AJ438" i="11"/>
  <c r="AM438" i="11"/>
  <c r="AJ72" i="11"/>
  <c r="AN537" i="11"/>
  <c r="AK537" i="11"/>
  <c r="AJ537" i="11"/>
  <c r="AM537" i="11"/>
  <c r="AL537" i="11"/>
  <c r="AK543" i="11"/>
  <c r="AN543" i="11"/>
  <c r="AM543" i="11"/>
  <c r="AV128" i="11" s="1"/>
  <c r="AJ543" i="11"/>
  <c r="AL543" i="11"/>
  <c r="AJ550" i="11"/>
  <c r="AM550" i="11"/>
  <c r="AK550" i="11"/>
  <c r="AN550" i="11"/>
  <c r="AL550" i="11"/>
  <c r="AK556" i="11"/>
  <c r="AM556" i="11"/>
  <c r="AN556" i="11"/>
  <c r="AJ556" i="11"/>
  <c r="AL556" i="11"/>
  <c r="AL557" i="11"/>
  <c r="AJ557" i="11"/>
  <c r="AM557" i="11"/>
  <c r="AK557" i="11"/>
  <c r="AN557" i="11"/>
  <c r="AL563" i="11"/>
  <c r="AJ563" i="11"/>
  <c r="AM563" i="11"/>
  <c r="AK563" i="11"/>
  <c r="AN563" i="11"/>
  <c r="AK570" i="11"/>
  <c r="AJ570" i="11"/>
  <c r="AM570" i="11"/>
  <c r="AN570" i="11"/>
  <c r="AL570" i="11"/>
  <c r="AL576" i="11"/>
  <c r="AK576" i="11"/>
  <c r="AM576" i="11"/>
  <c r="AN576" i="11"/>
  <c r="AJ576" i="11"/>
  <c r="AJ577" i="11"/>
  <c r="AK577" i="11"/>
  <c r="AL577" i="11"/>
  <c r="AM577" i="11"/>
  <c r="AN577" i="11"/>
  <c r="AL583" i="11"/>
  <c r="AJ583" i="11"/>
  <c r="AK583" i="11"/>
  <c r="AM583" i="11"/>
  <c r="AN583" i="11"/>
  <c r="AL442" i="11"/>
  <c r="AJ442" i="11"/>
  <c r="AN442" i="11"/>
  <c r="AK442" i="11"/>
  <c r="AM442" i="11"/>
  <c r="AM449" i="11"/>
  <c r="AN449" i="11"/>
  <c r="AL449" i="11"/>
  <c r="AK449" i="11"/>
  <c r="AJ449" i="11"/>
  <c r="AL455" i="11"/>
  <c r="AM455" i="11"/>
  <c r="AN455" i="11"/>
  <c r="AJ455" i="11"/>
  <c r="AK455" i="11"/>
  <c r="AL462" i="11"/>
  <c r="AN462" i="11"/>
  <c r="AJ462" i="11"/>
  <c r="AM462" i="11"/>
  <c r="AK462" i="11"/>
  <c r="AL468" i="11"/>
  <c r="AJ468" i="11"/>
  <c r="AM468" i="11"/>
  <c r="AN468" i="11"/>
  <c r="AK468" i="11"/>
  <c r="AL469" i="11"/>
  <c r="AK469" i="11"/>
  <c r="AN469" i="11"/>
  <c r="AM469" i="11"/>
  <c r="AJ469" i="11"/>
  <c r="AJ475" i="11"/>
  <c r="AL475" i="11"/>
  <c r="AN475" i="11"/>
  <c r="AM475" i="11"/>
  <c r="AK475" i="11"/>
  <c r="AJ480" i="11"/>
  <c r="AN480" i="11"/>
  <c r="AK480" i="11"/>
  <c r="AL480" i="11"/>
  <c r="AM480" i="11"/>
  <c r="AL486" i="11"/>
  <c r="AN486" i="11"/>
  <c r="AJ486" i="11"/>
  <c r="AK486" i="11"/>
  <c r="AM486" i="11"/>
  <c r="AK372" i="11"/>
  <c r="AN372" i="11"/>
  <c r="AL372" i="11"/>
  <c r="AJ372" i="11"/>
  <c r="AM372" i="11"/>
  <c r="AL379" i="11"/>
  <c r="AK379" i="11"/>
  <c r="AJ379" i="11"/>
  <c r="AM379" i="11"/>
  <c r="AN379" i="11"/>
  <c r="AN381" i="11"/>
  <c r="AK381" i="11"/>
  <c r="AJ381" i="11"/>
  <c r="AL381" i="11"/>
  <c r="AM381" i="11"/>
  <c r="AJ390" i="11"/>
  <c r="AN390" i="11"/>
  <c r="AL390" i="11"/>
  <c r="AM390" i="11"/>
  <c r="AK390" i="11"/>
  <c r="AL397" i="11"/>
  <c r="AJ397" i="11"/>
  <c r="AN397" i="11"/>
  <c r="AM397" i="11"/>
  <c r="AK397" i="11"/>
  <c r="AL408" i="11"/>
  <c r="AK408" i="11"/>
  <c r="AJ408" i="11"/>
  <c r="AM408" i="11"/>
  <c r="AN408" i="11"/>
  <c r="AN415" i="11"/>
  <c r="AK415" i="11"/>
  <c r="AL415" i="11"/>
  <c r="AJ415" i="11"/>
  <c r="AM415" i="11"/>
  <c r="AL422" i="11"/>
  <c r="AN422" i="11"/>
  <c r="AK422" i="11"/>
  <c r="AJ422" i="11"/>
  <c r="AM422" i="11"/>
  <c r="AM429" i="11"/>
  <c r="AN429" i="11"/>
  <c r="AK429" i="11"/>
  <c r="AJ429" i="11"/>
  <c r="AL429" i="11"/>
  <c r="AL440" i="11"/>
  <c r="AJ440" i="11"/>
  <c r="AM440" i="11"/>
  <c r="AV14" i="11" s="1"/>
  <c r="AN440" i="11"/>
  <c r="AK440" i="11"/>
  <c r="AT14" i="11" s="1"/>
  <c r="AL201" i="11"/>
  <c r="AM201" i="11"/>
  <c r="AN201" i="11"/>
  <c r="AJ201" i="11"/>
  <c r="AK201" i="11"/>
  <c r="AM210" i="11"/>
  <c r="AN210" i="11"/>
  <c r="AL210" i="11"/>
  <c r="AK210" i="11"/>
  <c r="AJ210" i="11"/>
  <c r="AL239" i="11"/>
  <c r="AJ239" i="11"/>
  <c r="AM239" i="11"/>
  <c r="AK239" i="11"/>
  <c r="AN239" i="11"/>
  <c r="AL260" i="11"/>
  <c r="AJ260" i="11"/>
  <c r="AN260" i="11"/>
  <c r="AK260" i="11"/>
  <c r="AM260" i="11"/>
  <c r="AK261" i="11"/>
  <c r="AL261" i="11"/>
  <c r="AN261" i="11"/>
  <c r="AJ261" i="11"/>
  <c r="AM261" i="11"/>
  <c r="AK275" i="11"/>
  <c r="AM275" i="11"/>
  <c r="AJ275" i="11"/>
  <c r="AN275" i="11"/>
  <c r="AL275" i="11"/>
  <c r="AJ282" i="11"/>
  <c r="AK282" i="11"/>
  <c r="AL282" i="11"/>
  <c r="AM282" i="11"/>
  <c r="AN282" i="11"/>
  <c r="AL317" i="11"/>
  <c r="AJ317" i="11"/>
  <c r="AN317" i="11"/>
  <c r="AM317" i="11"/>
  <c r="AK317" i="11"/>
  <c r="AL324" i="11"/>
  <c r="AK324" i="11"/>
  <c r="AJ324" i="11"/>
  <c r="AM324" i="11"/>
  <c r="AN324" i="11"/>
  <c r="AL328" i="11"/>
  <c r="AM328" i="11"/>
  <c r="AK328" i="11"/>
  <c r="AJ328" i="11"/>
  <c r="AN328" i="11"/>
  <c r="AM203" i="11"/>
  <c r="AN203" i="11"/>
  <c r="AL203" i="11"/>
  <c r="AJ203" i="11"/>
  <c r="AK203" i="11"/>
  <c r="AM225" i="11"/>
  <c r="AL225" i="11"/>
  <c r="AJ225" i="11"/>
  <c r="AN225" i="11"/>
  <c r="AK225" i="11"/>
  <c r="AK236" i="11"/>
  <c r="AN236" i="11"/>
  <c r="AL236" i="11"/>
  <c r="AM236" i="11"/>
  <c r="AJ236" i="11"/>
  <c r="AL244" i="11"/>
  <c r="AK244" i="11"/>
  <c r="AN244" i="11"/>
  <c r="AM244" i="11"/>
  <c r="AJ244" i="11"/>
  <c r="AN246" i="11"/>
  <c r="AL246" i="11"/>
  <c r="AM246" i="11"/>
  <c r="AK246" i="11"/>
  <c r="AJ246" i="11"/>
  <c r="AL268" i="11"/>
  <c r="AK268" i="11"/>
  <c r="AM268" i="11"/>
  <c r="AJ268" i="11"/>
  <c r="AN268" i="11"/>
  <c r="AN271" i="11"/>
  <c r="AJ271" i="11"/>
  <c r="AM271" i="11"/>
  <c r="AL271" i="11"/>
  <c r="AK271" i="11"/>
  <c r="AK286" i="11"/>
  <c r="AN286" i="11"/>
  <c r="AJ286" i="11"/>
  <c r="AM286" i="11"/>
  <c r="AL286" i="11"/>
  <c r="AL305" i="11"/>
  <c r="AJ305" i="11"/>
  <c r="AM305" i="11"/>
  <c r="AK305" i="11"/>
  <c r="AN305" i="11"/>
  <c r="AL319" i="11"/>
  <c r="AJ319" i="11"/>
  <c r="AK319" i="11"/>
  <c r="AM319" i="11"/>
  <c r="AN319" i="11"/>
  <c r="AL131" i="11"/>
  <c r="AN84" i="11"/>
  <c r="AK131" i="11"/>
  <c r="AJ131" i="11"/>
  <c r="AM131" i="11"/>
  <c r="AL138" i="11"/>
  <c r="AM138" i="11"/>
  <c r="AJ138" i="11"/>
  <c r="AK138" i="11"/>
  <c r="AN36" i="11"/>
  <c r="AK145" i="11"/>
  <c r="AL145" i="11"/>
  <c r="AN146" i="11"/>
  <c r="AL147" i="11"/>
  <c r="AM145" i="11"/>
  <c r="AJ145" i="11"/>
  <c r="AJ147" i="11"/>
  <c r="AK147" i="11"/>
  <c r="AM147" i="11"/>
  <c r="AN15" i="11"/>
  <c r="AK152" i="11"/>
  <c r="AL152" i="11"/>
  <c r="AN31" i="11"/>
  <c r="AM152" i="11"/>
  <c r="AJ152" i="11"/>
  <c r="AL156" i="11"/>
  <c r="AM156" i="11"/>
  <c r="AK156" i="11"/>
  <c r="AN27" i="11"/>
  <c r="AJ156" i="11"/>
  <c r="AM162" i="11"/>
  <c r="AL162" i="11"/>
  <c r="AN162" i="11"/>
  <c r="AJ162" i="11"/>
  <c r="AK162" i="11"/>
  <c r="AM166" i="11"/>
  <c r="AK166" i="11"/>
  <c r="AJ168" i="11"/>
  <c r="AM168" i="11"/>
  <c r="AL166" i="11"/>
  <c r="AN166" i="11"/>
  <c r="AL168" i="11"/>
  <c r="AN168" i="11"/>
  <c r="AK168" i="11"/>
  <c r="AJ166" i="11"/>
  <c r="AL60" i="11"/>
  <c r="AK60" i="11"/>
  <c r="AN158" i="11"/>
  <c r="AW20" i="11" s="1"/>
  <c r="AJ60" i="11"/>
  <c r="AM60" i="11"/>
  <c r="AN62" i="11"/>
  <c r="AJ67" i="11"/>
  <c r="AM67" i="11"/>
  <c r="AK67" i="11"/>
  <c r="AL67" i="11"/>
  <c r="AJ74" i="11"/>
  <c r="AL74" i="11"/>
  <c r="AM74" i="11"/>
  <c r="AN109" i="11"/>
  <c r="AK74" i="11"/>
  <c r="AL81" i="11"/>
  <c r="AM81" i="11"/>
  <c r="AN21" i="11"/>
  <c r="AK81" i="11"/>
  <c r="AJ81" i="11"/>
  <c r="AN134" i="11"/>
  <c r="AM92" i="11"/>
  <c r="AK92" i="11"/>
  <c r="AJ92" i="11"/>
  <c r="AL92" i="11"/>
  <c r="AU113" i="11" s="1"/>
  <c r="AM99" i="11"/>
  <c r="AJ99" i="11"/>
  <c r="AN49" i="11"/>
  <c r="AL99" i="11"/>
  <c r="AK99" i="11"/>
  <c r="AL106" i="11"/>
  <c r="AK106" i="11"/>
  <c r="AN107" i="11"/>
  <c r="AJ106" i="11"/>
  <c r="AM106" i="11"/>
  <c r="AJ113" i="11"/>
  <c r="AL113" i="11"/>
  <c r="AN55" i="11"/>
  <c r="AW34" i="11" s="1"/>
  <c r="AM113" i="11"/>
  <c r="AK113" i="11"/>
  <c r="AT156" i="11" s="1"/>
  <c r="AL124" i="11"/>
  <c r="AM124" i="11"/>
  <c r="AK124" i="11"/>
  <c r="AJ124" i="11"/>
  <c r="AN130" i="11"/>
  <c r="AB7" i="11"/>
  <c r="AJ13" i="11" s="1"/>
  <c r="AA4" i="11"/>
  <c r="AJ539" i="11"/>
  <c r="AK539" i="11"/>
  <c r="AN539" i="11"/>
  <c r="AL539" i="11"/>
  <c r="AM539" i="11"/>
  <c r="AJ546" i="11"/>
  <c r="AN546" i="11"/>
  <c r="AK546" i="11"/>
  <c r="AL546" i="11"/>
  <c r="AM546" i="11"/>
  <c r="AL552" i="11"/>
  <c r="AJ552" i="11"/>
  <c r="AM552" i="11"/>
  <c r="AK552" i="11"/>
  <c r="AN552" i="11"/>
  <c r="AW153" i="11" s="1"/>
  <c r="AJ553" i="11"/>
  <c r="AK553" i="11"/>
  <c r="AN553" i="11"/>
  <c r="AL553" i="11"/>
  <c r="AM553" i="11"/>
  <c r="AL559" i="11"/>
  <c r="AJ559" i="11"/>
  <c r="AM559" i="11"/>
  <c r="AN559" i="11"/>
  <c r="AK559" i="11"/>
  <c r="AK566" i="11"/>
  <c r="AN566" i="11"/>
  <c r="AM566" i="11"/>
  <c r="AL566" i="11"/>
  <c r="AJ566" i="11"/>
  <c r="AL572" i="11"/>
  <c r="AK573" i="11"/>
  <c r="AJ573" i="11"/>
  <c r="AL573" i="11"/>
  <c r="AJ572" i="11"/>
  <c r="AN573" i="11"/>
  <c r="AK572" i="11"/>
  <c r="AM573" i="11"/>
  <c r="AM572" i="11"/>
  <c r="AN572" i="11"/>
  <c r="AW158" i="11" s="1"/>
  <c r="AL579" i="11"/>
  <c r="AN579" i="11"/>
  <c r="AJ579" i="11"/>
  <c r="AK579" i="11"/>
  <c r="AM579" i="11"/>
  <c r="AL447" i="11"/>
  <c r="AJ447" i="11"/>
  <c r="AM447" i="11"/>
  <c r="AK447" i="11"/>
  <c r="AN447" i="11"/>
  <c r="AL450" i="11"/>
  <c r="AK450" i="11"/>
  <c r="AM450" i="11"/>
  <c r="AN450" i="11"/>
  <c r="AJ450" i="11"/>
  <c r="AL456" i="11"/>
  <c r="AU19" i="11" s="1"/>
  <c r="AM456" i="11"/>
  <c r="AN456" i="11"/>
  <c r="AK456" i="11"/>
  <c r="AJ456" i="11"/>
  <c r="AM457" i="11"/>
  <c r="AN457" i="11"/>
  <c r="AK457" i="11"/>
  <c r="AJ457" i="11"/>
  <c r="AL457" i="11"/>
  <c r="AJ463" i="11"/>
  <c r="AM463" i="11"/>
  <c r="AN463" i="11"/>
  <c r="AK463" i="11"/>
  <c r="AL463" i="11"/>
  <c r="AJ470" i="11"/>
  <c r="AM470" i="11"/>
  <c r="AN470" i="11"/>
  <c r="AK470" i="11"/>
  <c r="AL470" i="11"/>
  <c r="AL476" i="11"/>
  <c r="AM476" i="11"/>
  <c r="AK476" i="11"/>
  <c r="AJ476" i="11"/>
  <c r="AN476" i="11"/>
  <c r="AL481" i="11"/>
  <c r="AJ481" i="11"/>
  <c r="AN481" i="11"/>
  <c r="AM481" i="11"/>
  <c r="AK481" i="11"/>
  <c r="AL487" i="11"/>
  <c r="AJ487" i="11"/>
  <c r="AM487" i="11"/>
  <c r="AN487" i="11"/>
  <c r="AK487" i="11"/>
  <c r="AL441" i="11"/>
  <c r="AJ441" i="11"/>
  <c r="AK441" i="11"/>
  <c r="AM441" i="11"/>
  <c r="AN441" i="11"/>
  <c r="AL448" i="11"/>
  <c r="AM448" i="11"/>
  <c r="AK448" i="11"/>
  <c r="AN448" i="11"/>
  <c r="AJ448" i="11"/>
  <c r="AL454" i="11"/>
  <c r="AM454" i="11"/>
  <c r="AN454" i="11"/>
  <c r="AK454" i="11"/>
  <c r="AJ454" i="11"/>
  <c r="AL460" i="11"/>
  <c r="AJ460" i="11"/>
  <c r="AM460" i="11"/>
  <c r="AN460" i="11"/>
  <c r="AK460" i="11"/>
  <c r="AM461" i="11"/>
  <c r="AK461" i="11"/>
  <c r="AJ461" i="11"/>
  <c r="AL461" i="11"/>
  <c r="AN461" i="11"/>
  <c r="AJ467" i="11"/>
  <c r="AM467" i="11"/>
  <c r="AN467" i="11"/>
  <c r="AK467" i="11"/>
  <c r="AL467" i="11"/>
  <c r="AJ474" i="11"/>
  <c r="AM474" i="11"/>
  <c r="AN474" i="11"/>
  <c r="AK474" i="11"/>
  <c r="AL474" i="11"/>
  <c r="AL479" i="11"/>
  <c r="AM479" i="11"/>
  <c r="AK479" i="11"/>
  <c r="AJ479" i="11"/>
  <c r="AN479" i="11"/>
  <c r="AN484" i="11"/>
  <c r="AM484" i="11"/>
  <c r="AL484" i="11"/>
  <c r="AJ485" i="11"/>
  <c r="AM485" i="11"/>
  <c r="AV58" i="11" s="1"/>
  <c r="AK484" i="11"/>
  <c r="AT25" i="11" s="1"/>
  <c r="AN485" i="11"/>
  <c r="AK485" i="11"/>
  <c r="AL485" i="11"/>
  <c r="AJ484" i="11"/>
  <c r="AL369" i="11"/>
  <c r="AN369" i="11"/>
  <c r="AK369" i="11"/>
  <c r="AM369" i="11"/>
  <c r="AV8" i="11" s="1"/>
  <c r="AJ369" i="11"/>
  <c r="AL376" i="11"/>
  <c r="AJ376" i="11"/>
  <c r="AM376" i="11"/>
  <c r="AK376" i="11"/>
  <c r="AT41" i="11" s="1"/>
  <c r="AN376" i="11"/>
  <c r="AK387" i="11"/>
  <c r="AJ387" i="11"/>
  <c r="AM387" i="11"/>
  <c r="AN387" i="11"/>
  <c r="AL387" i="11"/>
  <c r="AJ394" i="11"/>
  <c r="AL394" i="11"/>
  <c r="AM394" i="11"/>
  <c r="AN394" i="11"/>
  <c r="AK394" i="11"/>
  <c r="AJ401" i="11"/>
  <c r="AL401" i="11"/>
  <c r="AM401" i="11"/>
  <c r="AN401" i="11"/>
  <c r="AK401" i="11"/>
  <c r="AL412" i="11"/>
  <c r="AK412" i="11"/>
  <c r="AN412" i="11"/>
  <c r="AJ412" i="11"/>
  <c r="AM412" i="11"/>
  <c r="AV28" i="11" s="1"/>
  <c r="AL419" i="11"/>
  <c r="AK419" i="11"/>
  <c r="AJ419" i="11"/>
  <c r="AM419" i="11"/>
  <c r="AN419" i="11"/>
  <c r="AL426" i="11"/>
  <c r="AJ426" i="11"/>
  <c r="AN426" i="11"/>
  <c r="AM426" i="11"/>
  <c r="AK426" i="11"/>
  <c r="AL433" i="11"/>
  <c r="AU50" i="11" s="1"/>
  <c r="AJ433" i="11"/>
  <c r="AN433" i="11"/>
  <c r="AM433" i="11"/>
  <c r="AK433" i="11"/>
  <c r="AL211" i="11"/>
  <c r="AM211" i="11"/>
  <c r="AJ211" i="11"/>
  <c r="AK211" i="11"/>
  <c r="AN211" i="11"/>
  <c r="AM240" i="11"/>
  <c r="AV62" i="11" s="1"/>
  <c r="AN240" i="11"/>
  <c r="AL240" i="11"/>
  <c r="AK240" i="11"/>
  <c r="AJ240" i="11"/>
  <c r="AJ258" i="11"/>
  <c r="AK258" i="11"/>
  <c r="AM258" i="11"/>
  <c r="AL258" i="11"/>
  <c r="AN258" i="11"/>
  <c r="AJ276" i="11"/>
  <c r="AK276" i="11"/>
  <c r="AM276" i="11"/>
  <c r="AN276" i="11"/>
  <c r="AL276" i="11"/>
  <c r="AJ280" i="11"/>
  <c r="AM280" i="11"/>
  <c r="AL280" i="11"/>
  <c r="AN280" i="11"/>
  <c r="AK280" i="11"/>
  <c r="AK283" i="11"/>
  <c r="AN283" i="11"/>
  <c r="AJ283" i="11"/>
  <c r="AM283" i="11"/>
  <c r="AL283" i="11"/>
  <c r="AN290" i="11"/>
  <c r="AK290" i="11"/>
  <c r="AL290" i="11"/>
  <c r="AJ290" i="11"/>
  <c r="AM290" i="11"/>
  <c r="AJ296" i="11"/>
  <c r="AL296" i="11"/>
  <c r="AM296" i="11"/>
  <c r="AK296" i="11"/>
  <c r="AN296" i="11"/>
  <c r="AK308" i="11"/>
  <c r="AL308" i="11"/>
  <c r="AJ308" i="11"/>
  <c r="AM308" i="11"/>
  <c r="AV118" i="11" s="1"/>
  <c r="AN308" i="11"/>
  <c r="AN329" i="11"/>
  <c r="AK329" i="11"/>
  <c r="AL329" i="11"/>
  <c r="AJ329" i="11"/>
  <c r="AM329" i="11"/>
  <c r="AJ212" i="11"/>
  <c r="AL212" i="11"/>
  <c r="AN212" i="11"/>
  <c r="AK212" i="11"/>
  <c r="AM212" i="11"/>
  <c r="AL226" i="11"/>
  <c r="AM226" i="11"/>
  <c r="AK226" i="11"/>
  <c r="AN226" i="11"/>
  <c r="AJ226" i="11"/>
  <c r="AM242" i="11"/>
  <c r="AN242" i="11"/>
  <c r="AK242" i="11"/>
  <c r="AJ242" i="11"/>
  <c r="AL242" i="11"/>
  <c r="AK259" i="11"/>
  <c r="AJ259" i="11"/>
  <c r="AL259" i="11"/>
  <c r="AN259" i="11"/>
  <c r="AM259" i="11"/>
  <c r="AN264" i="11"/>
  <c r="AM264" i="11"/>
  <c r="AV73" i="11" s="1"/>
  <c r="AJ264" i="11"/>
  <c r="AL264" i="11"/>
  <c r="AU73" i="11" s="1"/>
  <c r="AK264" i="11"/>
  <c r="AJ277" i="11"/>
  <c r="AK277" i="11"/>
  <c r="AL277" i="11"/>
  <c r="AM277" i="11"/>
  <c r="AN277" i="11"/>
  <c r="AL284" i="11"/>
  <c r="AN284" i="11"/>
  <c r="AJ284" i="11"/>
  <c r="AM284" i="11"/>
  <c r="AK284" i="11"/>
  <c r="AT105" i="11" s="1"/>
  <c r="AL299" i="11"/>
  <c r="AK299" i="11"/>
  <c r="AN299" i="11"/>
  <c r="AJ299" i="11"/>
  <c r="AM299" i="11"/>
  <c r="AM310" i="11"/>
  <c r="AJ310" i="11"/>
  <c r="AK310" i="11"/>
  <c r="AN310" i="11"/>
  <c r="AL310" i="11"/>
  <c r="AU37" i="11" s="1"/>
  <c r="AL330" i="11"/>
  <c r="AM330" i="11"/>
  <c r="AJ330" i="11"/>
  <c r="AN330" i="11"/>
  <c r="AK330" i="11"/>
  <c r="AM132" i="11"/>
  <c r="AK132" i="11"/>
  <c r="AN25" i="11"/>
  <c r="AJ132" i="11"/>
  <c r="AL132" i="11"/>
  <c r="AM135" i="11"/>
  <c r="AV116" i="11" s="1"/>
  <c r="AK135" i="11"/>
  <c r="AJ135" i="11"/>
  <c r="AN22" i="11"/>
  <c r="AL135" i="11"/>
  <c r="AL142" i="11"/>
  <c r="AJ142" i="11"/>
  <c r="AK142" i="11"/>
  <c r="AM142" i="11"/>
  <c r="AN24" i="11"/>
  <c r="AN17" i="11"/>
  <c r="AK146" i="11"/>
  <c r="AM146" i="11"/>
  <c r="AL146" i="11"/>
  <c r="AN20" i="11"/>
  <c r="AJ146" i="11"/>
  <c r="AL148" i="11"/>
  <c r="AJ148" i="11"/>
  <c r="AK148" i="11"/>
  <c r="AM148" i="11"/>
  <c r="AN128" i="11"/>
  <c r="AM151" i="11"/>
  <c r="AV85" i="11" s="1"/>
  <c r="AJ151" i="11"/>
  <c r="AL151" i="11"/>
  <c r="AK151" i="11"/>
  <c r="AN68" i="11"/>
  <c r="AW46" i="11" s="1"/>
  <c r="AJ157" i="11"/>
  <c r="AK157" i="11"/>
  <c r="AM157" i="11"/>
  <c r="AL157" i="11"/>
  <c r="AM161" i="11"/>
  <c r="AL161" i="11"/>
  <c r="AK161" i="11"/>
  <c r="AN125" i="11"/>
  <c r="AJ161" i="11"/>
  <c r="AM170" i="11"/>
  <c r="AK170" i="11"/>
  <c r="AN170" i="11"/>
  <c r="AL170" i="11"/>
  <c r="AJ170" i="11"/>
  <c r="AL53" i="11"/>
  <c r="AJ53" i="11"/>
  <c r="AN16" i="11"/>
  <c r="AM53" i="11"/>
  <c r="AK53" i="11"/>
  <c r="AL64" i="11"/>
  <c r="AU152" i="11" s="1"/>
  <c r="AJ64" i="11"/>
  <c r="AN100" i="11"/>
  <c r="AM64" i="11"/>
  <c r="AK64" i="11"/>
  <c r="AT152" i="11" s="1"/>
  <c r="AK71" i="11"/>
  <c r="AT77" i="11" s="1"/>
  <c r="AJ71" i="11"/>
  <c r="AN144" i="11"/>
  <c r="AM71" i="11"/>
  <c r="AJ78" i="11"/>
  <c r="AL78" i="11"/>
  <c r="AM78" i="11"/>
  <c r="AN105" i="11"/>
  <c r="AK78" i="11"/>
  <c r="AL85" i="11"/>
  <c r="AM85" i="11"/>
  <c r="AN37" i="11"/>
  <c r="AJ85" i="11"/>
  <c r="AK85" i="11"/>
  <c r="AJ96" i="11"/>
  <c r="AK96" i="11"/>
  <c r="AN93" i="11"/>
  <c r="AM96" i="11"/>
  <c r="AL96" i="11"/>
  <c r="AU89" i="11" s="1"/>
  <c r="AJ103" i="11"/>
  <c r="AM103" i="11"/>
  <c r="AL103" i="11"/>
  <c r="AU99" i="11" s="1"/>
  <c r="AK103" i="11"/>
  <c r="AN81" i="11"/>
  <c r="AW31" i="11" s="1"/>
  <c r="AM110" i="11"/>
  <c r="AV57" i="11" s="1"/>
  <c r="AK110" i="11"/>
  <c r="AJ110" i="11"/>
  <c r="AN26" i="11"/>
  <c r="AL110" i="11"/>
  <c r="AL117" i="11"/>
  <c r="AJ117" i="11"/>
  <c r="AN96" i="11"/>
  <c r="AM117" i="11"/>
  <c r="AK117" i="11"/>
  <c r="AL14" i="11"/>
  <c r="AK14" i="11"/>
  <c r="AM14" i="11"/>
  <c r="AN87" i="11"/>
  <c r="AJ14" i="11"/>
  <c r="AK23" i="11"/>
  <c r="AL23" i="11"/>
  <c r="AM23" i="11"/>
  <c r="AN77" i="11"/>
  <c r="AJ23" i="11"/>
  <c r="AL27" i="11"/>
  <c r="AK27" i="11"/>
  <c r="AN141" i="11"/>
  <c r="AM27" i="11"/>
  <c r="AJ27" i="11"/>
  <c r="AL33" i="11"/>
  <c r="AK33" i="11"/>
  <c r="AJ33" i="11"/>
  <c r="AN57" i="11"/>
  <c r="AN5" i="11"/>
  <c r="AL38" i="11"/>
  <c r="AM38" i="11"/>
  <c r="AJ38" i="11"/>
  <c r="AK38" i="11"/>
  <c r="AM44" i="11"/>
  <c r="AJ44" i="11"/>
  <c r="AK44" i="11"/>
  <c r="AN72" i="11"/>
  <c r="AN150" i="11"/>
  <c r="AM51" i="11"/>
  <c r="AL51" i="11"/>
  <c r="AK51" i="11"/>
  <c r="AJ51" i="11"/>
  <c r="AK522" i="11"/>
  <c r="AM522" i="11"/>
  <c r="AL522" i="11"/>
  <c r="AJ522" i="11"/>
  <c r="AN522" i="11"/>
  <c r="AK526" i="11"/>
  <c r="AL526" i="11"/>
  <c r="AM526" i="11"/>
  <c r="AN526" i="11"/>
  <c r="AJ526" i="11"/>
  <c r="AK530" i="11"/>
  <c r="AL531" i="11"/>
  <c r="AN530" i="11"/>
  <c r="AM530" i="11"/>
  <c r="AL530" i="11"/>
  <c r="AJ530" i="11"/>
  <c r="AK531" i="11"/>
  <c r="AN531" i="11"/>
  <c r="AM531" i="11"/>
  <c r="AJ531" i="11"/>
  <c r="AJ535" i="11"/>
  <c r="AK535" i="11"/>
  <c r="AN535" i="11"/>
  <c r="AL535" i="11"/>
  <c r="AM535" i="11"/>
  <c r="AV161" i="11" s="1"/>
  <c r="AJ490" i="11"/>
  <c r="AM490" i="11"/>
  <c r="AL490" i="11"/>
  <c r="AN490" i="11"/>
  <c r="AK490" i="11"/>
  <c r="AL492" i="11"/>
  <c r="AJ492" i="11"/>
  <c r="AM492" i="11"/>
  <c r="AN492" i="11"/>
  <c r="AK492" i="11"/>
  <c r="AK497" i="11"/>
  <c r="AJ497" i="11"/>
  <c r="AM497" i="11"/>
  <c r="AL497" i="11"/>
  <c r="AN497" i="11"/>
  <c r="AJ499" i="11"/>
  <c r="AM499" i="11"/>
  <c r="AN499" i="11"/>
  <c r="AK499" i="11"/>
  <c r="AL499" i="11"/>
  <c r="AN501" i="11"/>
  <c r="AJ501" i="11"/>
  <c r="AL501" i="11"/>
  <c r="AK501" i="11"/>
  <c r="AM501" i="11"/>
  <c r="AM506" i="11"/>
  <c r="AK506" i="11"/>
  <c r="AN506" i="11"/>
  <c r="AL506" i="11"/>
  <c r="AJ506" i="11"/>
  <c r="AK508" i="11"/>
  <c r="AN508" i="11"/>
  <c r="AM508" i="11"/>
  <c r="AL508" i="11"/>
  <c r="AJ508" i="11"/>
  <c r="AL491" i="11"/>
  <c r="AK491" i="11"/>
  <c r="AJ491" i="11"/>
  <c r="AN491" i="11"/>
  <c r="AM491" i="11"/>
  <c r="AJ493" i="11"/>
  <c r="AM493" i="11"/>
  <c r="AN493" i="11"/>
  <c r="AK493" i="11"/>
  <c r="AL493" i="11"/>
  <c r="AK495" i="11"/>
  <c r="AL495" i="11"/>
  <c r="AN495" i="11"/>
  <c r="AM495" i="11"/>
  <c r="AJ495" i="11"/>
  <c r="AL500" i="11"/>
  <c r="AN500" i="11"/>
  <c r="AJ500" i="11"/>
  <c r="AM500" i="11"/>
  <c r="AK500" i="11"/>
  <c r="AL502" i="11"/>
  <c r="AM502" i="11"/>
  <c r="AJ502" i="11"/>
  <c r="AN502" i="11"/>
  <c r="AK502" i="11"/>
  <c r="AL504" i="11"/>
  <c r="AJ504" i="11"/>
  <c r="AM504" i="11"/>
  <c r="AN504" i="11"/>
  <c r="AK504" i="11"/>
  <c r="AL509" i="11"/>
  <c r="AJ509" i="11"/>
  <c r="AM509" i="11"/>
  <c r="AN509" i="11"/>
  <c r="AK509" i="11"/>
  <c r="AM63" i="11"/>
  <c r="AN489" i="11"/>
  <c r="AM489" i="11"/>
  <c r="AK489" i="11"/>
  <c r="AL489" i="11"/>
  <c r="AJ489" i="11"/>
  <c r="AJ494" i="11"/>
  <c r="AL494" i="11"/>
  <c r="AM494" i="11"/>
  <c r="AN494" i="11"/>
  <c r="AK494" i="11"/>
  <c r="AK496" i="11"/>
  <c r="AL496" i="11"/>
  <c r="AJ496" i="11"/>
  <c r="AM496" i="11"/>
  <c r="AN496" i="11"/>
  <c r="AL498" i="11"/>
  <c r="AJ498" i="11"/>
  <c r="AM498" i="11"/>
  <c r="AK498" i="11"/>
  <c r="AN498" i="11"/>
  <c r="AN503" i="11"/>
  <c r="AK503" i="11"/>
  <c r="AL503" i="11"/>
  <c r="AL505" i="11"/>
  <c r="AJ503" i="11"/>
  <c r="AM503" i="11"/>
  <c r="AM505" i="11"/>
  <c r="AK505" i="11"/>
  <c r="AN505" i="11"/>
  <c r="AJ505" i="11"/>
  <c r="AL507" i="11"/>
  <c r="AK507" i="11"/>
  <c r="AT101" i="11" s="1"/>
  <c r="AJ507" i="11"/>
  <c r="AN507" i="11"/>
  <c r="AM507" i="11"/>
  <c r="AV101" i="11" s="1"/>
  <c r="AL28" i="11"/>
  <c r="AN173" i="11"/>
  <c r="AN175" i="11"/>
  <c r="AJ173" i="11"/>
  <c r="AM173" i="11"/>
  <c r="AK173" i="11"/>
  <c r="AL173" i="11"/>
  <c r="AM175" i="11"/>
  <c r="AL175" i="11"/>
  <c r="AJ175" i="11"/>
  <c r="AK175" i="11"/>
  <c r="AL181" i="11"/>
  <c r="AK181" i="11"/>
  <c r="AN181" i="11"/>
  <c r="AM181" i="11"/>
  <c r="AJ181" i="11"/>
  <c r="AL188" i="11"/>
  <c r="AJ188" i="11"/>
  <c r="AN188" i="11"/>
  <c r="AK188" i="11"/>
  <c r="AM188" i="11"/>
  <c r="AN191" i="11"/>
  <c r="AL191" i="11"/>
  <c r="AN194" i="11"/>
  <c r="AM191" i="11"/>
  <c r="AJ191" i="11"/>
  <c r="AK191" i="11"/>
  <c r="AK194" i="11"/>
  <c r="AM194" i="11"/>
  <c r="AL194" i="11"/>
  <c r="AJ194" i="11"/>
  <c r="AL197" i="11"/>
  <c r="AN197" i="11"/>
  <c r="AK197" i="11"/>
  <c r="AJ197" i="11"/>
  <c r="AM197" i="11"/>
  <c r="AJ174" i="11"/>
  <c r="AK174" i="11"/>
  <c r="AL174" i="11"/>
  <c r="AM174" i="11"/>
  <c r="AN174" i="11"/>
  <c r="AN180" i="11"/>
  <c r="AK180" i="11"/>
  <c r="AM180" i="11"/>
  <c r="AL180" i="11"/>
  <c r="AJ180" i="11"/>
  <c r="AL182" i="11"/>
  <c r="AK182" i="11"/>
  <c r="AJ182" i="11"/>
  <c r="AN182" i="11"/>
  <c r="AM182" i="11"/>
  <c r="AK187" i="11"/>
  <c r="AM187" i="11"/>
  <c r="AJ187" i="11"/>
  <c r="AN187" i="11"/>
  <c r="AL187" i="11"/>
  <c r="AJ192" i="11"/>
  <c r="AK192" i="11"/>
  <c r="AN192" i="11"/>
  <c r="AL192" i="11"/>
  <c r="AM192" i="11"/>
  <c r="AM193" i="11"/>
  <c r="AJ193" i="11"/>
  <c r="AN193" i="11"/>
  <c r="AL193" i="11"/>
  <c r="AK193" i="11"/>
  <c r="AJ198" i="11"/>
  <c r="AK198" i="11"/>
  <c r="AL198" i="11"/>
  <c r="AN198" i="11"/>
  <c r="AM198" i="11"/>
  <c r="AL44" i="11"/>
  <c r="AJ331" i="11"/>
  <c r="AM331" i="11"/>
  <c r="AN331" i="11"/>
  <c r="AK331" i="11"/>
  <c r="AT134" i="11" s="1"/>
  <c r="AL331" i="11"/>
  <c r="AU134" i="11" s="1"/>
  <c r="AL334" i="11"/>
  <c r="AU75" i="11" s="1"/>
  <c r="AK335" i="11"/>
  <c r="AT159" i="11" s="1"/>
  <c r="AJ334" i="11"/>
  <c r="AL335" i="11"/>
  <c r="AU159" i="11" s="1"/>
  <c r="AM334" i="11"/>
  <c r="AV75" i="11" s="1"/>
  <c r="AJ335" i="11"/>
  <c r="AN334" i="11"/>
  <c r="AW93" i="11" s="1"/>
  <c r="AN335" i="11"/>
  <c r="AW94" i="11" s="1"/>
  <c r="AM335" i="11"/>
  <c r="AV159" i="11" s="1"/>
  <c r="AK334" i="11"/>
  <c r="AT75" i="11" s="1"/>
  <c r="AJ338" i="11"/>
  <c r="AM338" i="11"/>
  <c r="AN338" i="11"/>
  <c r="AL338" i="11"/>
  <c r="AK338" i="11"/>
  <c r="AT91" i="11" s="1"/>
  <c r="AL71" i="11"/>
  <c r="AL523" i="11"/>
  <c r="AK523" i="11"/>
  <c r="AM523" i="11"/>
  <c r="AN523" i="11"/>
  <c r="AJ523" i="11"/>
  <c r="AL527" i="11"/>
  <c r="AM527" i="11"/>
  <c r="AJ528" i="11"/>
  <c r="AM528" i="11"/>
  <c r="AV15" i="11" s="1"/>
  <c r="AN528" i="11"/>
  <c r="AK528" i="11"/>
  <c r="AN527" i="11"/>
  <c r="AL528" i="11"/>
  <c r="AK527" i="11"/>
  <c r="AJ527" i="11"/>
  <c r="AJ532" i="11"/>
  <c r="AL532" i="11"/>
  <c r="AK532" i="11"/>
  <c r="AN532" i="11"/>
  <c r="AM532" i="11"/>
  <c r="AJ536" i="11"/>
  <c r="AL536" i="11"/>
  <c r="AK536" i="11"/>
  <c r="AM536" i="11"/>
  <c r="AN536" i="11"/>
  <c r="AW149" i="11" s="1"/>
  <c r="AW147" i="11" l="1"/>
  <c r="AW141" i="11"/>
  <c r="AU25" i="11"/>
  <c r="AU45" i="11"/>
  <c r="AW138" i="11"/>
  <c r="AV81" i="11"/>
  <c r="AT99" i="11"/>
  <c r="AT15" i="11"/>
  <c r="AT141" i="11"/>
  <c r="AU74" i="11"/>
  <c r="AW139" i="11"/>
  <c r="AT20" i="11"/>
  <c r="AT146" i="11"/>
  <c r="AV77" i="11"/>
  <c r="AW114" i="11"/>
  <c r="AU153" i="11"/>
  <c r="AU139" i="11"/>
  <c r="AT13" i="11"/>
  <c r="AV156" i="11"/>
  <c r="AU55" i="11"/>
  <c r="AW55" i="11"/>
  <c r="AV32" i="11"/>
  <c r="AV22" i="11"/>
  <c r="AU114" i="11"/>
  <c r="AW23" i="11"/>
  <c r="AT28" i="11"/>
  <c r="AT8" i="11"/>
  <c r="AW121" i="11"/>
  <c r="AT160" i="11"/>
  <c r="AT22" i="11"/>
  <c r="AU85" i="11"/>
  <c r="AV124" i="11"/>
  <c r="AV150" i="11"/>
  <c r="AM17" i="11"/>
  <c r="AV148" i="11"/>
  <c r="AT60" i="11"/>
  <c r="AM13" i="11"/>
  <c r="AL18" i="11"/>
  <c r="AW19" i="11"/>
  <c r="AT65" i="11"/>
  <c r="AK15" i="11"/>
  <c r="AU23" i="11"/>
  <c r="AU161" i="11"/>
  <c r="AV17" i="11"/>
  <c r="AV64" i="11"/>
  <c r="AW122" i="11"/>
  <c r="AT140" i="11"/>
  <c r="AV112" i="11"/>
  <c r="AU148" i="11"/>
  <c r="AV69" i="11"/>
  <c r="AN18" i="11"/>
  <c r="AU82" i="11"/>
  <c r="AK19" i="11"/>
  <c r="AK13" i="11"/>
  <c r="AW103" i="11"/>
  <c r="AT161" i="11"/>
  <c r="AU16" i="11"/>
  <c r="AU22" i="11"/>
  <c r="AT64" i="11"/>
  <c r="AW60" i="11"/>
  <c r="AW84" i="11"/>
  <c r="AW105" i="11"/>
  <c r="AV65" i="11"/>
  <c r="AU51" i="11"/>
  <c r="AV13" i="11"/>
  <c r="AT149" i="11"/>
  <c r="AW36" i="11"/>
  <c r="AV90" i="11"/>
  <c r="AM21" i="11"/>
  <c r="AM18" i="11"/>
  <c r="AT135" i="11"/>
  <c r="AU52" i="11"/>
  <c r="AM19" i="11"/>
  <c r="AL13" i="11"/>
  <c r="AT17" i="11"/>
  <c r="AV114" i="11"/>
  <c r="AU158" i="11"/>
  <c r="AT112" i="11"/>
  <c r="AW48" i="11"/>
  <c r="AT94" i="11"/>
  <c r="AT148" i="11"/>
  <c r="AW89" i="11"/>
  <c r="AT128" i="11"/>
  <c r="AL21" i="11"/>
  <c r="AK18" i="11"/>
  <c r="AN83" i="11"/>
  <c r="AV53" i="11"/>
  <c r="AW92" i="11"/>
  <c r="AW54" i="11"/>
  <c r="AW95" i="11"/>
  <c r="AV134" i="11"/>
  <c r="AW35" i="11"/>
  <c r="AT116" i="11"/>
  <c r="AT73" i="11"/>
  <c r="AV25" i="11"/>
  <c r="AW88" i="11"/>
  <c r="AU94" i="11"/>
  <c r="AU14" i="11"/>
  <c r="AK21" i="11"/>
  <c r="AN79" i="11"/>
  <c r="AL17" i="11"/>
  <c r="AL19" i="11"/>
  <c r="AU40" i="11"/>
  <c r="AU91" i="11"/>
  <c r="AT138" i="11"/>
  <c r="AV91" i="11"/>
  <c r="AU150" i="11"/>
  <c r="AU83" i="11"/>
  <c r="AT85" i="11"/>
  <c r="AU118" i="11"/>
  <c r="AW132" i="11"/>
  <c r="AW123" i="11"/>
  <c r="AV137" i="11"/>
  <c r="AV94" i="11"/>
  <c r="AN152" i="11"/>
  <c r="AJ15" i="11"/>
  <c r="AJ17" i="11"/>
  <c r="AJ19" i="11"/>
  <c r="AT81" i="11"/>
  <c r="AV43" i="11"/>
  <c r="AW21" i="11"/>
  <c r="AT118" i="11"/>
  <c r="AU30" i="11"/>
  <c r="AT58" i="11"/>
  <c r="AT139" i="11"/>
  <c r="AT137" i="11"/>
  <c r="AT111" i="11"/>
  <c r="AJ21" i="11"/>
  <c r="AL15" i="11"/>
  <c r="AW63" i="11"/>
  <c r="AN129" i="11"/>
  <c r="AW5" i="11" s="1"/>
  <c r="AY5" i="11" s="1"/>
  <c r="AW71" i="11"/>
  <c r="AN132" i="11"/>
  <c r="AW151" i="11" s="1"/>
  <c r="AU115" i="11"/>
  <c r="AU57" i="11"/>
  <c r="AV99" i="11"/>
  <c r="AW77" i="11"/>
  <c r="AU31" i="11"/>
  <c r="AW75" i="11"/>
  <c r="AT71" i="11"/>
  <c r="AT55" i="11"/>
  <c r="AJ18" i="11"/>
  <c r="AM15" i="11"/>
  <c r="AV82" i="11"/>
  <c r="AK17" i="11"/>
  <c r="AT53" i="11"/>
  <c r="AW136" i="11"/>
  <c r="AS61" i="11"/>
  <c r="AS36" i="11"/>
  <c r="AU15" i="11"/>
  <c r="AU17" i="11"/>
  <c r="AS77" i="11"/>
  <c r="AV105" i="11"/>
  <c r="AS50" i="11"/>
  <c r="AS58" i="11"/>
  <c r="AT72" i="11"/>
  <c r="AW41" i="11"/>
  <c r="AU124" i="11"/>
  <c r="AU36" i="11"/>
  <c r="AT36" i="11"/>
  <c r="AU61" i="11"/>
  <c r="AT32" i="11"/>
  <c r="AS116" i="11"/>
  <c r="AT124" i="11"/>
  <c r="AS64" i="11"/>
  <c r="AT51" i="11"/>
  <c r="AS156" i="11"/>
  <c r="AS9" i="11"/>
  <c r="AS74" i="11"/>
  <c r="AS72" i="11"/>
  <c r="AS15" i="11"/>
  <c r="AS22" i="11"/>
  <c r="AT33" i="11"/>
  <c r="AS32" i="11"/>
  <c r="AW134" i="11"/>
  <c r="AS161" i="11"/>
  <c r="AS83" i="11"/>
  <c r="AW91" i="11"/>
  <c r="AS65" i="11"/>
  <c r="AS118" i="11"/>
  <c r="AW68" i="11"/>
  <c r="AV102" i="11"/>
  <c r="AS54" i="11"/>
  <c r="AW113" i="11"/>
  <c r="AS90" i="11"/>
  <c r="AT95" i="11"/>
  <c r="AS33" i="11"/>
  <c r="AW146" i="11"/>
  <c r="AS134" i="11"/>
  <c r="AU143" i="11"/>
  <c r="AV138" i="11"/>
  <c r="AW137" i="11"/>
  <c r="AT114" i="11"/>
  <c r="AU32" i="11"/>
  <c r="AS20" i="11"/>
  <c r="AU20" i="11"/>
  <c r="AS146" i="11"/>
  <c r="AS104" i="11"/>
  <c r="AV152" i="11"/>
  <c r="AW127" i="11"/>
  <c r="AV51" i="11"/>
  <c r="AT19" i="11"/>
  <c r="AS112" i="11"/>
  <c r="AV70" i="11"/>
  <c r="AS75" i="11"/>
  <c r="AT45" i="11"/>
  <c r="AS114" i="11"/>
  <c r="AV20" i="11"/>
  <c r="AU146" i="11"/>
  <c r="AU105" i="11"/>
  <c r="AS25" i="11"/>
  <c r="AW125" i="11"/>
  <c r="AS150" i="11"/>
  <c r="AS159" i="11"/>
  <c r="AS91" i="11"/>
  <c r="AS16" i="11"/>
  <c r="AV61" i="11"/>
  <c r="AU101" i="11"/>
  <c r="AS143" i="11"/>
  <c r="AU138" i="11"/>
  <c r="AW140" i="11"/>
  <c r="AV45" i="11"/>
  <c r="AT61" i="11"/>
  <c r="AV36" i="11"/>
  <c r="AW135" i="11"/>
  <c r="AW148" i="11"/>
  <c r="AS17" i="11"/>
  <c r="AV146" i="11"/>
  <c r="AS141" i="11"/>
  <c r="AS152" i="11"/>
  <c r="AS85" i="11"/>
  <c r="AS30" i="11"/>
  <c r="AS8" i="11"/>
  <c r="AS51" i="11"/>
  <c r="AV139" i="11"/>
  <c r="AU140" i="11"/>
  <c r="AS13" i="11"/>
  <c r="AT46" i="11"/>
  <c r="AS92" i="11"/>
  <c r="AS101" i="11"/>
  <c r="AS45" i="11"/>
  <c r="AS140" i="11"/>
  <c r="AS46" i="11"/>
  <c r="AS115" i="11"/>
  <c r="AS73" i="11"/>
  <c r="AU84" i="11"/>
  <c r="AV153" i="11"/>
  <c r="AS86" i="11"/>
  <c r="AT145" i="11"/>
  <c r="AW24" i="11"/>
  <c r="AT39" i="11"/>
  <c r="AK7" i="11"/>
  <c r="AT110" i="11" s="1"/>
  <c r="AN122" i="11"/>
  <c r="AJ16" i="11"/>
  <c r="AL16" i="11"/>
  <c r="AM16" i="11"/>
  <c r="AK16" i="11"/>
  <c r="AM20" i="11"/>
  <c r="AV147" i="11" s="1"/>
  <c r="AN74" i="11"/>
  <c r="AW10" i="11" s="1"/>
  <c r="AJ20" i="11"/>
  <c r="AL20" i="11"/>
  <c r="AU147" i="11" s="1"/>
  <c r="AK20" i="11"/>
  <c r="AT147" i="11" s="1"/>
  <c r="AL25" i="11"/>
  <c r="AM25" i="11"/>
  <c r="AV56" i="11" s="1"/>
  <c r="AN10" i="11"/>
  <c r="AW12" i="11" s="1"/>
  <c r="AK25" i="11"/>
  <c r="AJ25" i="11"/>
  <c r="AS56" i="11" s="1"/>
  <c r="AN145" i="11"/>
  <c r="AK30" i="11"/>
  <c r="AL30" i="11"/>
  <c r="AM30" i="11"/>
  <c r="AV131" i="11" s="1"/>
  <c r="AJ30" i="11"/>
  <c r="AM35" i="11"/>
  <c r="AN104" i="11"/>
  <c r="AJ35" i="11"/>
  <c r="AK35" i="11"/>
  <c r="AL35" i="11"/>
  <c r="AM40" i="11"/>
  <c r="AN115" i="11"/>
  <c r="AW13" i="11" s="1"/>
  <c r="AL40" i="11"/>
  <c r="AJ40" i="11"/>
  <c r="AK40" i="11"/>
  <c r="AK42" i="11"/>
  <c r="AN151" i="11"/>
  <c r="AL42" i="11"/>
  <c r="AJ42" i="11"/>
  <c r="AM42" i="11"/>
  <c r="AK45" i="11"/>
  <c r="AL49" i="11"/>
  <c r="AU18" i="11" s="1"/>
  <c r="AM45" i="11"/>
  <c r="AJ45" i="11"/>
  <c r="AN85" i="11"/>
  <c r="AW145" i="11" s="1"/>
  <c r="AL45" i="11"/>
  <c r="AN47" i="11"/>
  <c r="AW18" i="11" s="1"/>
  <c r="AM49" i="11"/>
  <c r="AV18" i="11" s="1"/>
  <c r="AK49" i="11"/>
  <c r="AT18" i="11" s="1"/>
  <c r="AJ49" i="11"/>
  <c r="AV72" i="11"/>
  <c r="AW73" i="11"/>
  <c r="AS35" i="11"/>
  <c r="AV130" i="11"/>
  <c r="AU60" i="11"/>
  <c r="AV76" i="11"/>
  <c r="AS113" i="11"/>
  <c r="AW57" i="11"/>
  <c r="AS53" i="11"/>
  <c r="AT54" i="11"/>
  <c r="AS63" i="11"/>
  <c r="AU78" i="11"/>
  <c r="AU76" i="11"/>
  <c r="AU145" i="11"/>
  <c r="AT127" i="11"/>
  <c r="AT74" i="11"/>
  <c r="AS80" i="11"/>
  <c r="AV37" i="11"/>
  <c r="AS103" i="11"/>
  <c r="AV23" i="11"/>
  <c r="AS41" i="11"/>
  <c r="AV140" i="11"/>
  <c r="AS129" i="11"/>
  <c r="AT9" i="11"/>
  <c r="AU80" i="11"/>
  <c r="AW85" i="11"/>
  <c r="AU107" i="11"/>
  <c r="AV35" i="11"/>
  <c r="AU65" i="11"/>
  <c r="AS31" i="11"/>
  <c r="AW157" i="11"/>
  <c r="AW154" i="11"/>
  <c r="AT11" i="11"/>
  <c r="AV144" i="11"/>
  <c r="AS81" i="11"/>
  <c r="AS40" i="11"/>
  <c r="AV30" i="11"/>
  <c r="AW108" i="11"/>
  <c r="AT104" i="11"/>
  <c r="AV83" i="11"/>
  <c r="AS67" i="11"/>
  <c r="AW45" i="11"/>
  <c r="AT34" i="11"/>
  <c r="AS102" i="11"/>
  <c r="AS142" i="11"/>
  <c r="AV157" i="11"/>
  <c r="AU88" i="11"/>
  <c r="AV96" i="11"/>
  <c r="AW160" i="11"/>
  <c r="AT68" i="11"/>
  <c r="AV27" i="11"/>
  <c r="AW49" i="11"/>
  <c r="AT109" i="11"/>
  <c r="AU62" i="11"/>
  <c r="AU133" i="11"/>
  <c r="AS48" i="11"/>
  <c r="AS99" i="11"/>
  <c r="AT66" i="11"/>
  <c r="AS105" i="11"/>
  <c r="AT21" i="11"/>
  <c r="AV142" i="11"/>
  <c r="AS157" i="11"/>
  <c r="AV40" i="11"/>
  <c r="AU106" i="11"/>
  <c r="AU63" i="11"/>
  <c r="AS60" i="11"/>
  <c r="AT78" i="11"/>
  <c r="AS76" i="11"/>
  <c r="AS39" i="11"/>
  <c r="AV74" i="11"/>
  <c r="AS14" i="11"/>
  <c r="AY121" i="11" s="1"/>
  <c r="AW17" i="11"/>
  <c r="AS145" i="11"/>
  <c r="AW26" i="11"/>
  <c r="AT143" i="11"/>
  <c r="AW53" i="11"/>
  <c r="AW51" i="11"/>
  <c r="AW50" i="11"/>
  <c r="AT123" i="11"/>
  <c r="AU58" i="11"/>
  <c r="AT35" i="11"/>
  <c r="AU112" i="11"/>
  <c r="AS127" i="11"/>
  <c r="AV11" i="11"/>
  <c r="AT48" i="11"/>
  <c r="AU41" i="11"/>
  <c r="AU104" i="11"/>
  <c r="AW47" i="11"/>
  <c r="AW42" i="11"/>
  <c r="AU34" i="11"/>
  <c r="AW66" i="11"/>
  <c r="AW119" i="11"/>
  <c r="AS96" i="11"/>
  <c r="AT86" i="11"/>
  <c r="AU68" i="11"/>
  <c r="AT106" i="11"/>
  <c r="AU10" i="11"/>
  <c r="AU47" i="11"/>
  <c r="AS70" i="11"/>
  <c r="AT136" i="11"/>
  <c r="AW59" i="11"/>
  <c r="AW87" i="11"/>
  <c r="AT29" i="11"/>
  <c r="AT119" i="11"/>
  <c r="AT62" i="11"/>
  <c r="AT133" i="11"/>
  <c r="AS154" i="11"/>
  <c r="AV88" i="11"/>
  <c r="AU111" i="11"/>
  <c r="AT47" i="11"/>
  <c r="AU116" i="11"/>
  <c r="AU12" i="11"/>
  <c r="AS133" i="11"/>
  <c r="AW81" i="11"/>
  <c r="AU81" i="11"/>
  <c r="AV119" i="11"/>
  <c r="AT102" i="11"/>
  <c r="AW58" i="11"/>
  <c r="AU71" i="11"/>
  <c r="AV55" i="11"/>
  <c r="AU90" i="11"/>
  <c r="AS111" i="11"/>
  <c r="AV95" i="11"/>
  <c r="AU35" i="11"/>
  <c r="AS130" i="11"/>
  <c r="AV106" i="11"/>
  <c r="AU96" i="11"/>
  <c r="AW115" i="11"/>
  <c r="AT76" i="11"/>
  <c r="AV39" i="11"/>
  <c r="AU53" i="11"/>
  <c r="AS44" i="11"/>
  <c r="AS84" i="11"/>
  <c r="AS95" i="11"/>
  <c r="AV9" i="11"/>
  <c r="AW56" i="11"/>
  <c r="AT16" i="11"/>
  <c r="AT150" i="11"/>
  <c r="AS37" i="11"/>
  <c r="AU123" i="11"/>
  <c r="AW129" i="11"/>
  <c r="AS68" i="11"/>
  <c r="AT27" i="11"/>
  <c r="AT31" i="11"/>
  <c r="AU13" i="11"/>
  <c r="AS149" i="11"/>
  <c r="AW32" i="11"/>
  <c r="AS26" i="11"/>
  <c r="AS10" i="11"/>
  <c r="AV67" i="11"/>
  <c r="AU126" i="11"/>
  <c r="AV52" i="11"/>
  <c r="AW155" i="11"/>
  <c r="AV66" i="11"/>
  <c r="AT70" i="11"/>
  <c r="AU151" i="11"/>
  <c r="AW79" i="11"/>
  <c r="AU154" i="11"/>
  <c r="AU98" i="11"/>
  <c r="AV123" i="11"/>
  <c r="AS119" i="11"/>
  <c r="AV21" i="11"/>
  <c r="AS11" i="11"/>
  <c r="AW96" i="11"/>
  <c r="AS100" i="11"/>
  <c r="AW72" i="11"/>
  <c r="AV54" i="11"/>
  <c r="AS71" i="11"/>
  <c r="AW130" i="11"/>
  <c r="AT130" i="11"/>
  <c r="AS106" i="11"/>
  <c r="AW117" i="11"/>
  <c r="AU131" i="11"/>
  <c r="AW22" i="11"/>
  <c r="AS135" i="11"/>
  <c r="AU69" i="11"/>
  <c r="AT84" i="11"/>
  <c r="AU95" i="11"/>
  <c r="AV19" i="11"/>
  <c r="AT113" i="11"/>
  <c r="AW64" i="11"/>
  <c r="AS139" i="11"/>
  <c r="AT125" i="11"/>
  <c r="AU27" i="11"/>
  <c r="AV149" i="11"/>
  <c r="AT79" i="11"/>
  <c r="AU120" i="11"/>
  <c r="AW62" i="11"/>
  <c r="AS57" i="11"/>
  <c r="AT67" i="11"/>
  <c r="AU72" i="11"/>
  <c r="AT154" i="11"/>
  <c r="AW156" i="11"/>
  <c r="AU128" i="11"/>
  <c r="AW29" i="11"/>
  <c r="AV47" i="11"/>
  <c r="AS66" i="11"/>
  <c r="AU70" i="11"/>
  <c r="AV136" i="11"/>
  <c r="AS52" i="11"/>
  <c r="AW74" i="11"/>
  <c r="AV133" i="11"/>
  <c r="AT49" i="11"/>
  <c r="AU38" i="11"/>
  <c r="AV48" i="11"/>
  <c r="AS151" i="11"/>
  <c r="AU119" i="11"/>
  <c r="AV44" i="11"/>
  <c r="AS62" i="11"/>
  <c r="AU93" i="11"/>
  <c r="AS148" i="11"/>
  <c r="AS124" i="11"/>
  <c r="AU54" i="11"/>
  <c r="AU8" i="11"/>
  <c r="AV84" i="11"/>
  <c r="AW128" i="11"/>
  <c r="AU39" i="11"/>
  <c r="AU108" i="11"/>
  <c r="AT37" i="11"/>
  <c r="AS23" i="11"/>
  <c r="AV41" i="11"/>
  <c r="AT132" i="11"/>
  <c r="AU156" i="11"/>
  <c r="AV113" i="11"/>
  <c r="AU100" i="11"/>
  <c r="AS28" i="11"/>
  <c r="AS107" i="11"/>
  <c r="AU130" i="11"/>
  <c r="AS125" i="11"/>
  <c r="AT120" i="11"/>
  <c r="AU9" i="11"/>
  <c r="AS94" i="11"/>
  <c r="AW110" i="11"/>
  <c r="AT57" i="11"/>
  <c r="AW27" i="11"/>
  <c r="AU64" i="11"/>
  <c r="AT52" i="11"/>
  <c r="AS128" i="11"/>
  <c r="AV89" i="11"/>
  <c r="AS47" i="11"/>
  <c r="AW43" i="11"/>
  <c r="AT115" i="11"/>
  <c r="AS136" i="11"/>
  <c r="AS21" i="11"/>
  <c r="AU109" i="11"/>
  <c r="AW67" i="11"/>
  <c r="AT82" i="11"/>
  <c r="AS98" i="11"/>
  <c r="AT38" i="11"/>
  <c r="AU48" i="11"/>
  <c r="AW107" i="11"/>
  <c r="AU92" i="11"/>
  <c r="AU11" i="11"/>
  <c r="AU44" i="11"/>
  <c r="AT157" i="11"/>
  <c r="AS49" i="11"/>
  <c r="AV93" i="11"/>
  <c r="AV33" i="11"/>
  <c r="AW52" i="11"/>
  <c r="AU137" i="11"/>
  <c r="AU103" i="11"/>
  <c r="AT12" i="11"/>
  <c r="AT69" i="11"/>
  <c r="AW82" i="11"/>
  <c r="AT129" i="11"/>
  <c r="AW30" i="11"/>
  <c r="AW28" i="11"/>
  <c r="AS108" i="11"/>
  <c r="AT80" i="11"/>
  <c r="AT100" i="11"/>
  <c r="AT107" i="11"/>
  <c r="AW133" i="11"/>
  <c r="AS153" i="11"/>
  <c r="AW161" i="11"/>
  <c r="AV68" i="11"/>
  <c r="AS78" i="11"/>
  <c r="AS120" i="11"/>
  <c r="AW70" i="11"/>
  <c r="AS158" i="11"/>
  <c r="AT30" i="11"/>
  <c r="AV26" i="11"/>
  <c r="AW33" i="11"/>
  <c r="AV141" i="11"/>
  <c r="AW90" i="11"/>
  <c r="AV126" i="11"/>
  <c r="AU135" i="11"/>
  <c r="AT144" i="11"/>
  <c r="AV71" i="11"/>
  <c r="AW109" i="11"/>
  <c r="AW104" i="11"/>
  <c r="AU125" i="11"/>
  <c r="AV160" i="11"/>
  <c r="AS89" i="11"/>
  <c r="AT10" i="11"/>
  <c r="AU77" i="11"/>
  <c r="AU66" i="11"/>
  <c r="AV115" i="11"/>
  <c r="AU136" i="11"/>
  <c r="AS29" i="11"/>
  <c r="AV109" i="11"/>
  <c r="AS82" i="11"/>
  <c r="AW99" i="11"/>
  <c r="AT88" i="11"/>
  <c r="AV50" i="11"/>
  <c r="AW118" i="11"/>
  <c r="AV111" i="11"/>
  <c r="AT92" i="11"/>
  <c r="AW78" i="11"/>
  <c r="AW76" i="11"/>
  <c r="AW86" i="11"/>
  <c r="AU29" i="11"/>
  <c r="AT44" i="11"/>
  <c r="AU142" i="11"/>
  <c r="AU157" i="11"/>
  <c r="AT40" i="11"/>
  <c r="AS93" i="11"/>
  <c r="AV108" i="11"/>
  <c r="AS12" i="11"/>
  <c r="AT126" i="11"/>
  <c r="AS69" i="11"/>
  <c r="AT103" i="11"/>
  <c r="AW126" i="11"/>
  <c r="AU129" i="11"/>
  <c r="AS132" i="11"/>
  <c r="AV80" i="11"/>
  <c r="AV100" i="11"/>
  <c r="AU28" i="11"/>
  <c r="AW106" i="11"/>
  <c r="AW124" i="11"/>
  <c r="AV125" i="11"/>
  <c r="AW152" i="11"/>
  <c r="AV46" i="11"/>
  <c r="AV31" i="11"/>
  <c r="AS79" i="11"/>
  <c r="AW11" i="11"/>
  <c r="AV120" i="11"/>
  <c r="AV127" i="11"/>
  <c r="AW80" i="11"/>
  <c r="AS144" i="11"/>
  <c r="AY144" i="11" s="1"/>
  <c r="AT158" i="11"/>
  <c r="AV38" i="11"/>
  <c r="AW112" i="11"/>
  <c r="AU26" i="11"/>
  <c r="AU141" i="11"/>
  <c r="AV151" i="11"/>
  <c r="AS34" i="11"/>
  <c r="AS126" i="11"/>
  <c r="AW83" i="11"/>
  <c r="AU102" i="11"/>
  <c r="AU144" i="11"/>
  <c r="AW102" i="11"/>
  <c r="AS88" i="11"/>
  <c r="AT93" i="11"/>
  <c r="AT96" i="11"/>
  <c r="AT90" i="11"/>
  <c r="AU86" i="11"/>
  <c r="AS160" i="11"/>
  <c r="AS27" i="11"/>
  <c r="AY156" i="11" s="1"/>
  <c r="AW150" i="11"/>
  <c r="AT89" i="11"/>
  <c r="AW25" i="11"/>
  <c r="AW40" i="11"/>
  <c r="AW101" i="11"/>
  <c r="AV49" i="11"/>
  <c r="AW98" i="11"/>
  <c r="AT50" i="11"/>
  <c r="AT26" i="11"/>
  <c r="AV92" i="11"/>
  <c r="AU43" i="11"/>
  <c r="AV12" i="11"/>
  <c r="AT43" i="11"/>
  <c r="AV29" i="11"/>
  <c r="AT142" i="11"/>
  <c r="AT98" i="11"/>
  <c r="AU49" i="11"/>
  <c r="AW97" i="11"/>
  <c r="AW131" i="11"/>
  <c r="AW159" i="11"/>
  <c r="AU149" i="11"/>
  <c r="AV63" i="11"/>
  <c r="AV60" i="11"/>
  <c r="AV78" i="11"/>
  <c r="AV145" i="11"/>
  <c r="AU33" i="11"/>
  <c r="AT108" i="11"/>
  <c r="AS137" i="11"/>
  <c r="AV103" i="11"/>
  <c r="AT23" i="11"/>
  <c r="AT63" i="11"/>
  <c r="AS55" i="11"/>
  <c r="AS19" i="11"/>
  <c r="AY125" i="11" s="1"/>
  <c r="AV129" i="11"/>
  <c r="AV143" i="11"/>
  <c r="AS138" i="11"/>
  <c r="AV16" i="11"/>
  <c r="AW116" i="11"/>
  <c r="AV107" i="11"/>
  <c r="AT153" i="11"/>
  <c r="AU46" i="11"/>
  <c r="AU79" i="11"/>
  <c r="AU127" i="11"/>
  <c r="AV158" i="11"/>
  <c r="AS38" i="11"/>
  <c r="AY38" i="11" s="1"/>
  <c r="AV104" i="11"/>
  <c r="AT83" i="11"/>
  <c r="AU67" i="11"/>
  <c r="AT151" i="11"/>
  <c r="AV34" i="11"/>
  <c r="AW111" i="11"/>
  <c r="AV86" i="11"/>
  <c r="AU160" i="11"/>
  <c r="AV10" i="11"/>
  <c r="AW44" i="11"/>
  <c r="AS109" i="11"/>
  <c r="AW69" i="11"/>
  <c r="AW61" i="11"/>
  <c r="AV154" i="11"/>
  <c r="AW120" i="11"/>
  <c r="AS123" i="11"/>
  <c r="AS43" i="11"/>
  <c r="AU21" i="11"/>
  <c r="AW65" i="11"/>
  <c r="AW100" i="11"/>
  <c r="AY37" i="11" l="1"/>
  <c r="AY84" i="11"/>
  <c r="AY146" i="11"/>
  <c r="AY143" i="11"/>
  <c r="AY8" i="11"/>
  <c r="AY151" i="11"/>
  <c r="AY149" i="11"/>
  <c r="AY39" i="11"/>
  <c r="AY142" i="11"/>
  <c r="AY94" i="11"/>
  <c r="AY141" i="11"/>
  <c r="AY93" i="11"/>
  <c r="AW7" i="11"/>
  <c r="AY91" i="11"/>
  <c r="AY49" i="11"/>
  <c r="AV87" i="11"/>
  <c r="AU132" i="11"/>
  <c r="AY132" i="11" s="1"/>
  <c r="AS131" i="11"/>
  <c r="AV132" i="11"/>
  <c r="AY88" i="11"/>
  <c r="AY55" i="11"/>
  <c r="AY113" i="11"/>
  <c r="AW14" i="11"/>
  <c r="AT56" i="11"/>
  <c r="AY62" i="11"/>
  <c r="AW16" i="11"/>
  <c r="AT87" i="11"/>
  <c r="AW9" i="11"/>
  <c r="AV79" i="11"/>
  <c r="AT122" i="11"/>
  <c r="AY73" i="11"/>
  <c r="AY140" i="11"/>
  <c r="AY118" i="11"/>
  <c r="AY96" i="11"/>
  <c r="AY29" i="11"/>
  <c r="AW15" i="11"/>
  <c r="AY15" i="11" s="1"/>
  <c r="AT131" i="11"/>
  <c r="AY92" i="11"/>
  <c r="AY86" i="11"/>
  <c r="AY75" i="11"/>
  <c r="AY66" i="11"/>
  <c r="AV122" i="11"/>
  <c r="AU56" i="11"/>
  <c r="AY56" i="11" s="1"/>
  <c r="AY74" i="11"/>
  <c r="AY71" i="11"/>
  <c r="AY123" i="11"/>
  <c r="AY127" i="11"/>
  <c r="AY95" i="11"/>
  <c r="AY136" i="11"/>
  <c r="AY63" i="11"/>
  <c r="AY31" i="11"/>
  <c r="AU122" i="11"/>
  <c r="AU87" i="11"/>
  <c r="AY137" i="11"/>
  <c r="AY21" i="11"/>
  <c r="AY155" i="11"/>
  <c r="AY13" i="11"/>
  <c r="AY81" i="11"/>
  <c r="AY150" i="11"/>
  <c r="AY43" i="11"/>
  <c r="AY117" i="11"/>
  <c r="AY108" i="11"/>
  <c r="AY54" i="11"/>
  <c r="AY129" i="11"/>
  <c r="AY160" i="11"/>
  <c r="AY48" i="11"/>
  <c r="AY53" i="11"/>
  <c r="AY51" i="11"/>
  <c r="AY77" i="11"/>
  <c r="AY17" i="11"/>
  <c r="AY99" i="11"/>
  <c r="AY70" i="11"/>
  <c r="AY119" i="11"/>
  <c r="AY25" i="11"/>
  <c r="AY85" i="11"/>
  <c r="AY69" i="11"/>
  <c r="AY109" i="11"/>
  <c r="AS147" i="11"/>
  <c r="AY10" i="11" s="1"/>
  <c r="AT7" i="11"/>
  <c r="AY6" i="11" s="1"/>
  <c r="AY111" i="11"/>
  <c r="AY34" i="11"/>
  <c r="AY100" i="11"/>
  <c r="AY68" i="11"/>
  <c r="AY106" i="11"/>
  <c r="AY157" i="11"/>
  <c r="AY61" i="11"/>
  <c r="AY30" i="11"/>
  <c r="AY22" i="11"/>
  <c r="AY65" i="11"/>
  <c r="AY82" i="11"/>
  <c r="AS87" i="11"/>
  <c r="AY87" i="11" s="1"/>
  <c r="AY154" i="11"/>
  <c r="AY44" i="11"/>
  <c r="AY89" i="11"/>
  <c r="AY60" i="11"/>
  <c r="AY80" i="11"/>
  <c r="AY153" i="11"/>
  <c r="AY78" i="11"/>
  <c r="AY28" i="11"/>
  <c r="AS18" i="11"/>
  <c r="AY18" i="11" s="1"/>
  <c r="AY23" i="11"/>
  <c r="AY116" i="11"/>
  <c r="AY42" i="11"/>
  <c r="AY110" i="11"/>
  <c r="AY130" i="11"/>
  <c r="AY107" i="11"/>
  <c r="AY36" i="11"/>
  <c r="AY72" i="11"/>
  <c r="AY47" i="11"/>
  <c r="AY97" i="11"/>
  <c r="AY105" i="11"/>
  <c r="AY126" i="11"/>
  <c r="AY159" i="11"/>
  <c r="AY27" i="11"/>
  <c r="AY158" i="11"/>
  <c r="AY145" i="11"/>
  <c r="AY58" i="11"/>
  <c r="AY41" i="11"/>
  <c r="AY133" i="11"/>
  <c r="AY139" i="11"/>
  <c r="AY98" i="11"/>
  <c r="AY90" i="11"/>
  <c r="AY79" i="11"/>
  <c r="AY52" i="11"/>
  <c r="AY114" i="11"/>
  <c r="AY46" i="11"/>
  <c r="AY24" i="11"/>
  <c r="AY102" i="11"/>
  <c r="AY50" i="11"/>
  <c r="AY19" i="11"/>
  <c r="AY135" i="11"/>
  <c r="AY161" i="11"/>
  <c r="AY59" i="11"/>
  <c r="AY33" i="11"/>
  <c r="AY64" i="11"/>
  <c r="AY131" i="11"/>
  <c r="AY101" i="11"/>
  <c r="AY103" i="11"/>
  <c r="AY152" i="11"/>
  <c r="AY104" i="11"/>
  <c r="AY57" i="11"/>
  <c r="AY134" i="11"/>
  <c r="AY20" i="11"/>
  <c r="AY120" i="11"/>
  <c r="AY32" i="11"/>
  <c r="AY128" i="11"/>
  <c r="AY67" i="11"/>
  <c r="AY83" i="11"/>
  <c r="AY76" i="11"/>
  <c r="AY124" i="11"/>
  <c r="AY11" i="11"/>
  <c r="AY115" i="11"/>
  <c r="AS122" i="11"/>
  <c r="AY122" i="11" s="1"/>
  <c r="AY40" i="11"/>
  <c r="AY112" i="11"/>
  <c r="AY45" i="11"/>
  <c r="AY35" i="11"/>
  <c r="AY148" i="11"/>
  <c r="AY26" i="11"/>
  <c r="AY138" i="11"/>
  <c r="AY147" i="11" l="1"/>
  <c r="AY7" i="11"/>
  <c r="AY16" i="11"/>
  <c r="AY14" i="11"/>
  <c r="AY9" i="11"/>
  <c r="AY1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tc={E45DAF84-7041-452B-946E-5C35D24E60A9}</author>
    <author>tc={CAF53933-F298-4B5F-A155-A0FDC3A415AF}</author>
    <author>tc={32FA862E-C2C2-4F28-974F-EDA09CE9FE8C}</author>
  </authors>
  <commentList>
    <comment ref="C4" authorId="0" shapeId="0" xr:uid="{E45DAF84-7041-452B-946E-5C35D24E60A9}">
      <text>
        <t>[Threaded comment]
Your version of Excel allows you to read this threaded comment; however, any edits to it will get removed if the file is opened in a newer version of Excel. Learn more: https://go.microsoft.com/fwlink/?linkid=870924
Comment:
    CoSeT calculates how many are needed, if there are no exclusions (i.e., Conflicts of Interest).  If CoSeT is having trouble making all the assignments consider increasing this parameter to allow some of the markers to score more projects.</t>
      </text>
    </comment>
    <comment ref="K13" authorId="1" shapeId="0" xr:uid="{CAF53933-F298-4B5F-A155-A0FDC3A415AF}">
      <text>
        <t>[Threaded comment]
Your version of Excel allows you to read this threaded comment; however, any edits to it will get removed if the file is opened in a newer version of Excel. Learn more: https://go.microsoft.com/fwlink/?linkid=870924
Comment:
    Defined by the number of titles on the project sheet</t>
      </text>
    </comment>
    <comment ref="K16" authorId="2" shapeId="0" xr:uid="{32FA862E-C2C2-4F28-974F-EDA09CE9FE8C}">
      <text>
        <t>[Threaded comment]
Your version of Excel allows you to read this threaded comment; however, any edits to it will get removed if the file is opened in a newer version of Excel. Learn more: https://go.microsoft.com/fwlink/?linkid=870924
Comment:
    Defined by the number of names on the Markers sheet</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tc={F0D618FC-F4AD-49A5-B9D7-0D821F360FA8}</author>
  </authors>
  <commentList>
    <comment ref="AZ4" authorId="0" shapeId="0" xr:uid="{F0D618FC-F4AD-49A5-B9D7-0D821F360FA8}">
      <text>
        <t>[Threaded comment]
Your version of Excel allows you to read this threaded comment; however, any edits to it will get removed if the file is opened in a newer version of Excel. Learn more: https://go.microsoft.com/fwlink/?linkid=870924
Comment:
    DO NOT EDIT OR SORT THIS COLUMN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tc={5A3D1088-D806-4681-BFC9-F8AC79234B2A}</author>
  </authors>
  <commentList>
    <comment ref="A1" authorId="0" shapeId="0" xr:uid="{5A3D1088-D806-4681-BFC9-F8AC79234B2A}">
      <text>
        <t>[Threaded comment]
Your version of Excel allows you to read this threaded comment; however, any edits to it will get removed if the file is opened in a newer version of Excel. Learn more: https://go.microsoft.com/fwlink/?linkid=870924
Comment:
    If there is a period '.' in this cell please leave it there.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tc={8CC516A2-779D-4072-9434-A295CEB35A42}</author>
    <author>tc={AFC1F2AE-F24B-44BC-B288-0F47E8289A1C}</author>
    <author>tc={EA9E6990-300E-4A2B-9660-BD9DE8701F0F}</author>
    <author>tc={34A40097-837A-448E-AA73-08E9F9C1D3B0}</author>
    <author>tc={458E2132-C6DD-4DDF-948F-9DEDE611D3E8}</author>
  </authors>
  <commentList>
    <comment ref="C1" authorId="0" shapeId="0" xr:uid="{8CC516A2-779D-4072-9434-A295CEB35A42}">
      <text>
        <t>[Threaded comment]
Your version of Excel allows you to read this threaded comment; however, any edits to it will get removed if the file is opened in a newer version of Excel. Learn more: https://go.microsoft.com/fwlink/?linkid=870924
Comment:
    Revise or delete column &amp; header.</t>
      </text>
    </comment>
    <comment ref="D1" authorId="1" shapeId="0" xr:uid="{AFC1F2AE-F24B-44BC-B288-0F47E8289A1C}">
      <text>
        <t>[Threaded comment]
Your version of Excel allows you to read this threaded comment; however, any edits to it will get removed if the file is opened in a newer version of Excel. Learn more: https://go.microsoft.com/fwlink/?linkid=870924
Comment:
    Add or subtract columns as you want.</t>
      </text>
    </comment>
    <comment ref="E1" authorId="2" shapeId="0" xr:uid="{EA9E6990-300E-4A2B-9660-BD9DE8701F0F}">
      <text>
        <t>[Threaded comment]
Your version of Excel allows you to read this threaded comment; however, any edits to it will get removed if the file is opened in a newer version of Excel. Learn more: https://go.microsoft.com/fwlink/?linkid=870924
Comment:
    Revise or delete column &amp; header.</t>
      </text>
    </comment>
    <comment ref="F1" authorId="3" shapeId="0" xr:uid="{34A40097-837A-448E-AA73-08E9F9C1D3B0}">
      <text>
        <t>[Threaded comment]
Your version of Excel allows you to read this threaded comment; however, any edits to it will get removed if the file is opened in a newer version of Excel. Learn more: https://go.microsoft.com/fwlink/?linkid=870924
Comment:
    Do not edit the text in this cell</t>
      </text>
    </comment>
    <comment ref="G1" authorId="4" shapeId="0" xr:uid="{458E2132-C6DD-4DDF-948F-9DEDE611D3E8}">
      <text>
        <t>[Threaded comment]
Your version of Excel allows you to read this threaded comment; however, any edits to it will get removed if the file is opened in a newer version of Excel. Learn more: https://go.microsoft.com/fwlink/?linkid=870924
Comment:
    Do not edit the text in this cell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tc={DA71A6C4-10CB-4A1B-BB03-5226AF83703B}</author>
    <author>tc={6930EE13-CD67-41EC-9446-14DB73CCDA7C}</author>
  </authors>
  <commentList>
    <comment ref="A3" authorId="0" shapeId="0" xr:uid="{DA71A6C4-10CB-4A1B-BB03-5226AF83703B}">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criteria).</t>
      </text>
    </comment>
    <comment ref="G9" authorId="1" shapeId="0" xr:uid="{6930EE13-CD67-41EC-9446-14DB73CCDA7C}">
      <text>
        <t>[Threaded comment]
Your version of Excel allows you to read this threaded comment; however, any edits to it will get removed if the file is opened in a newer version of Excel. Learn more: https://go.microsoft.com/fwlink/?linkid=870924
Comment:
    This table is created by a COPY of the table in columns A:E, followed by a PASTE SPECIAL TRANSPOSE referencing this cell.</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tc={50D2810D-8BA7-4803-A8D6-1E56FD07D921}</author>
  </authors>
  <commentList>
    <comment ref="A3" authorId="0" shapeId="0" xr:uid="{50D2810D-8BA7-4803-A8D6-1E56FD07D921}">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projects).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tc={61C2371B-FA3F-4E15-A0AE-5701D3755BE6}</author>
    <author>tc={A20A89BC-5DC8-4D0A-A332-392D1A1854A2}</author>
  </authors>
  <commentList>
    <comment ref="A1" authorId="0" shapeId="0" xr:uid="{61C2371B-FA3F-4E15-A0AE-5701D3755BE6}">
      <text>
        <t>[Threaded comment]
Your version of Excel allows you to read this threaded comment; however, any edits to it will get removed if the file is opened in a newer version of Excel. Learn more: https://go.microsoft.com/fwlink/?linkid=870924
Comment:
    Don't change the text in this cell (used by a Macro)</t>
      </text>
    </comment>
    <comment ref="A2" authorId="1" shapeId="0" xr:uid="{A20A89BC-5DC8-4D0A-A332-392D1A1854A2}">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markers).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tc={6C436D16-28F9-4BA7-8140-06B2A2773B57}</author>
    <author>tc={7392DF51-0566-4F6A-8CFC-FC21435CA51F}</author>
    <author>tc={017CCAFF-0E9E-48ED-A3FA-0A8F47802D9E}</author>
    <author>tc={71385702-9E16-4D48-AF50-462233A082ED}</author>
  </authors>
  <commentList>
    <comment ref="D2" authorId="0" shapeId="0" xr:uid="{6C436D16-28F9-4BA7-8140-06B2A2773B57}">
      <text>
        <t>[Threaded comment]
Your version of Excel allows you to read this threaded comment; however, any edits to it will get removed if the file is opened in a newer version of Excel. Learn more: https://go.microsoft.com/fwlink/?linkid=870924
Comment:
    A zero or empty weight indicates the keyword is not used.</t>
      </text>
    </comment>
    <comment ref="A3" authorId="1" shapeId="0" xr:uid="{7392DF51-0566-4F6A-8CFC-FC21435CA51F}">
      <text>
        <t>[Threaded comment]
Your version of Excel allows you to read this threaded comment; however, any edits to it will get removed if the file is opened in a newer version of Excel. Learn more: https://go.microsoft.com/fwlink/?linkid=870924
Comment:
    This column must have consecutive integers starting at 1 (up to the number of keywords).</t>
      </text>
    </comment>
    <comment ref="F4" authorId="2" shapeId="0" xr:uid="{017CCAFF-0E9E-48ED-A3FA-0A8F47802D9E}">
      <text>
        <t>[Threaded comment]
Your version of Excel allows you to read this threaded comment; however, any edits to it will get removed if the file is opened in a newer version of Excel. Learn more: https://go.microsoft.com/fwlink/?linkid=870924
Comment:
    This table is created by a COPY of the table in columns A:D, followed by a PASTE SPECIAL TRANSPOSE referencing this cell.</t>
      </text>
    </comment>
    <comment ref="F7" authorId="3" shapeId="0" xr:uid="{71385702-9E16-4D48-AF50-462233A082ED}">
      <text>
        <t>[Threaded comment]
Your version of Excel allows you to read this threaded comment; however, any edits to it will get removed if the file is opened in a newer version of Excel. Learn more: https://go.microsoft.com/fwlink/?linkid=870924
Comment:
    A zero or empty weight indicates the keyword is not used.</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tc={4772059E-58B6-4CA6-9C3F-3AC03A63A04C}</author>
    <author>tc={6935EC24-1311-4F59-83CE-0A3707A8899B}</author>
  </authors>
  <commentList>
    <comment ref="C4" authorId="0" shapeId="0" xr:uid="{4772059E-58B6-4CA6-9C3F-3AC03A63A04C}">
      <text>
        <t>[Threaded comment]
Your version of Excel allows you to read this threaded comment; however, any edits to it will get removed if the file is opened in a newer version of Excel. Learn more: https://go.microsoft.com/fwlink/?linkid=870924
Comment:
    Enter your level of expertise for each project as  L (low), M (medium) or H (high) in each cell.</t>
      </text>
    </comment>
    <comment ref="U4" authorId="1" shapeId="0" xr:uid="{6935EC24-1311-4F59-83CE-0A3707A8899B}">
      <text>
        <t>[Threaded comment]
Your version of Excel allows you to read this threaded comment; however, any edits to it will get removed if the file is opened in a newer version of Excel. Learn more: https://go.microsoft.com/fwlink/?linkid=870924
Comment:
    This table shows the number corresponding to the expertise signaled in the left hand table: 1 = High, .666 = Medium, .333 = Low).  Do not directly edit this table.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tc={F90E5B16-CB7D-4C59-A042-B0AB28FA8A35}</author>
    <author>tc={75DAA3A3-0398-4945-9B4F-E377566E7466}</author>
  </authors>
  <commentList>
    <comment ref="C4" authorId="0" shapeId="0" xr:uid="{F90E5B16-CB7D-4C59-A042-B0AB28FA8A35}">
      <text>
        <t>[Threaded comment]
Your version of Excel allows you to read this threaded comment; however, any edits to it will get removed if the file is opened in a newer version of Excel. Learn more: https://go.microsoft.com/fwlink/?linkid=870924
Comment:
    This table should have expertise against the keywords as L, M or H (or blank).</t>
      </text>
    </comment>
    <comment ref="U4" authorId="1" shapeId="0" xr:uid="{75DAA3A3-0398-4945-9B4F-E377566E7466}">
      <text>
        <t>[Threaded comment]
Your version of Excel allows you to read this threaded comment; however, any edits to it will get removed if the file is opened in a newer version of Excel. Learn more: https://go.microsoft.com/fwlink/?linkid=870924
Comment:
    This table shows the number corresponding to the expertise signaled in the left hand table: 1 = High, .666 = Medium, .333 = Low).  Do not directly edit this table.</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tc={CF66DA2F-056F-45F0-9AD8-D0532D015D70}</author>
  </authors>
  <commentList>
    <comment ref="N7" authorId="0" shapeId="0" xr:uid="{CF66DA2F-056F-45F0-9AD8-D0532D015D70}">
      <text>
        <t>[Threaded comment]
Your version of Excel allows you to read this threaded comment; however, any edits to it will get removed if the file is opened in a newer version of Excel. Learn more: https://go.microsoft.com/fwlink/?linkid=870924
Comment:
    To make/change assignments, change the number of the marker in these columns.
Then run ASSIGN MARKERS which will complete the assignments, and put the assignments in the Assignments Master sheet.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tc={A805EE96-9718-422E-95F5-A717E5869BCD}</author>
    <author>tc={41B44DEC-7843-4FE8-BA6F-51AEC91C5010}</author>
    <author>tc={F608CFEC-DB04-436E-A884-7E68743BC3F8}</author>
    <author>tc={C2CBE44B-F212-4741-81CC-06D33CBE7918}</author>
    <author>tc={6A5CEABB-E52F-4FB2-9FD8-C96806B5A541}</author>
    <author>tc={6C19556A-D811-4F77-A708-DF09A39F19E2}</author>
    <author>tc={4392BDD9-EA83-46E0-8C75-DC3642996E4B}</author>
    <author>tc={0B2B039B-FA6B-46ED-84C3-056B5D490F58}</author>
    <author>tc={A80359B2-D367-4A23-BB17-97B59DC3FC9D}</author>
  </authors>
  <commentList>
    <comment ref="E1" authorId="0" shapeId="0" xr:uid="{A805EE96-9718-422E-95F5-A717E5869BCD}">
      <text>
        <t>[Threaded comment]
Your version of Excel allows you to read this threaded comment; however, any edits to it will get removed if the file is opened in a newer version of Excel. Learn more: https://go.microsoft.com/fwlink/?linkid=870924
Comment:
    Sum of H=3, M=2, L=1 for assignments.</t>
      </text>
    </comment>
    <comment ref="J2" authorId="1" shapeId="0" xr:uid="{41B44DEC-7843-4FE8-BA6F-51AEC91C5010}">
      <text>
        <t>[Threaded comment]
Your version of Excel allows you to read this threaded comment; however, any edits to it will get removed if the file is opened in a newer version of Excel. Learn more: https://go.microsoft.com/fwlink/?linkid=870924
Comment:
    Don't change the text in this cell (used by a Macro)</t>
      </text>
    </comment>
    <comment ref="O2" authorId="2" shapeId="0" xr:uid="{F608CFEC-DB04-436E-A884-7E68743BC3F8}">
      <text>
        <t>[Threaded comment]
Your version of Excel allows you to read this threaded comment; however, any edits to it will get removed if the file is opened in a newer version of Excel. Learn more: https://go.microsoft.com/fwlink/?linkid=870924
Comment:
    Don't change the text in this cell (used by a Macro)</t>
      </text>
    </comment>
    <comment ref="W2" authorId="3" shapeId="0" xr:uid="{C2CBE44B-F212-4741-81CC-06D33CBE7918}">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3" authorId="4" shapeId="0" xr:uid="{6A5CEABB-E52F-4FB2-9FD8-C96806B5A541}">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4" authorId="5" shapeId="0" xr:uid="{6C19556A-D811-4F77-A708-DF09A39F19E2}">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5" authorId="6" shapeId="0" xr:uid="{4392BDD9-EA83-46E0-8C75-DC3642996E4B}">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6" authorId="7" shapeId="0" xr:uid="{0B2B039B-FA6B-46ED-84C3-056B5D490F58}">
      <text>
        <t>[Threaded comment]
Your version of Excel allows you to read this threaded comment; however, any edits to it will get removed if the file is opened in a newer version of Excel. Learn more: https://go.microsoft.com/fwlink/?linkid=870924
Comment:
    Compare this with the value set in the "Competition Parameters" sheet</t>
      </text>
    </comment>
    <comment ref="W7" authorId="8" shapeId="0" xr:uid="{A80359B2-D367-4A23-BB17-97B59DC3FC9D}">
      <text>
        <t>[Threaded comment]
Your version of Excel allows you to read this threaded comment; however, any edits to it will get removed if the file is opened in a newer version of Excel. Learn more: https://go.microsoft.com/fwlink/?linkid=870924
Comment:
    sum of entries from Columns F to J, compare with (# of Markers) X (Target # per Marker) or (# of projects) X (target # of markers per project)</t>
      </text>
    </comment>
  </commentList>
</comments>
</file>

<file path=xl/sharedStrings.xml><?xml version="1.0" encoding="utf-8"?>
<sst xmlns="http://schemas.openxmlformats.org/spreadsheetml/2006/main" count="3597" uniqueCount="486">
  <si>
    <t>Parameter</t>
  </si>
  <si>
    <t>Value for this Competition</t>
  </si>
  <si>
    <t>Number of marking criteria in this competition</t>
  </si>
  <si>
    <t>target # of markers per project</t>
  </si>
  <si>
    <t>Maximum # of projects to be assigned to a marker</t>
  </si>
  <si>
    <t>Number of keywords</t>
  </si>
  <si>
    <t>Target scores after normalization (as % of total)</t>
  </si>
  <si>
    <t>typically 50% or higher</t>
  </si>
  <si>
    <t>Name of the competition</t>
  </si>
  <si>
    <t>AN EXCITING PROGRAM/COMPETITION</t>
  </si>
  <si>
    <t xml:space="preserve">Competition Contact person &amp; email </t>
  </si>
  <si>
    <t>…</t>
  </si>
  <si>
    <t>contact Website</t>
  </si>
  <si>
    <t>Root Directory for this competition</t>
  </si>
  <si>
    <t>Use subfolders for managing personalized files for markers</t>
  </si>
  <si>
    <t xml:space="preserve">     expertise_by_project_requested_folder </t>
  </si>
  <si>
    <t>\Expertise by Project Requested\</t>
  </si>
  <si>
    <t>Subfolder under about root folder</t>
  </si>
  <si>
    <t xml:space="preserve">     expertise_by_project_received_folder </t>
  </si>
  <si>
    <t>\Expertise by Project Received\</t>
  </si>
  <si>
    <t>subfolder name</t>
  </si>
  <si>
    <t>Marking Cohort Design Parameters</t>
  </si>
  <si>
    <t xml:space="preserve">     expertise_by_keyword_requested_folder</t>
  </si>
  <si>
    <t>\Expertise by Keyword Requested\</t>
  </si>
  <si>
    <t># projects</t>
  </si>
  <si>
    <t>INPUTS</t>
  </si>
  <si>
    <t xml:space="preserve">     expertise_by_keyword_received_folder </t>
  </si>
  <si>
    <t>\Expertise by Keyword Received\</t>
  </si>
  <si>
    <t>target # markers per project</t>
  </si>
  <si>
    <t xml:space="preserve">     scores_requested_folder </t>
  </si>
  <si>
    <t>\Scores Requested\</t>
  </si>
  <si>
    <t>Maximum # of first reader assignments per marker</t>
  </si>
  <si>
    <t xml:space="preserve">     scores_received_folder </t>
  </si>
  <si>
    <t>\Scores Received\</t>
  </si>
  <si>
    <t xml:space="preserve"># of markers </t>
  </si>
  <si>
    <t>Comments compiled by project folder</t>
  </si>
  <si>
    <t>\Comments on Projects\</t>
  </si>
  <si>
    <t># of marking assignments</t>
  </si>
  <si>
    <t>OUTPUTS</t>
  </si>
  <si>
    <t>Use organization in Personalized file names</t>
  </si>
  <si>
    <t>For disambiguation</t>
  </si>
  <si>
    <t># each marker scores</t>
  </si>
  <si>
    <t>Use Email in Personalized File Names</t>
  </si>
  <si>
    <t>Target # as first marker</t>
  </si>
  <si>
    <t>Use Normalized Scoring</t>
  </si>
  <si>
    <t>Deals W/ harsh &amp; generous markers</t>
  </si>
  <si>
    <t>Gather Comments on the Submissions</t>
  </si>
  <si>
    <t>different scoresheet</t>
  </si>
  <si>
    <t>Comment Output format</t>
  </si>
  <si>
    <t>TEXT</t>
  </si>
  <si>
    <t>Choices: HTML, XLSX, TEXT or PRINTER</t>
  </si>
  <si>
    <t>Treat blank expertise  as exclusions</t>
  </si>
  <si>
    <t>See the System Parameters sheet and Assignments Master for limits related to the  parameters on this sheet</t>
  </si>
  <si>
    <t>PLEASE DO NOT EDIT CELLS WITH GREY BACKGROUND - IT MAY AFFECT HOW THE MACROS OPERATE.</t>
  </si>
  <si>
    <t>Enter the list the Criteria for this competition</t>
  </si>
  <si>
    <t># of Criteria</t>
  </si>
  <si>
    <t>Criteria #</t>
  </si>
  <si>
    <t>Criteria Names 
(keep these short)</t>
  </si>
  <si>
    <t>Min value</t>
  </si>
  <si>
    <t>Max Value</t>
  </si>
  <si>
    <t>Score Limits</t>
  </si>
  <si>
    <t xml:space="preserve">max score possible </t>
  </si>
  <si>
    <t>Criteria 1</t>
  </si>
  <si>
    <t>min score possible</t>
  </si>
  <si>
    <t>Criteria 2</t>
  </si>
  <si>
    <t>Criteria 3</t>
  </si>
  <si>
    <t>Criteria 4</t>
  </si>
  <si>
    <t>Criteria 5</t>
  </si>
  <si>
    <t>DO NOT MODIFY THESE ENTRIES</t>
  </si>
  <si>
    <t>(Used to populate headers in the scoresheets)</t>
  </si>
  <si>
    <t>Project #</t>
  </si>
  <si>
    <t>Mentor's Marker #</t>
  </si>
  <si>
    <t>TAGS</t>
  </si>
  <si>
    <t>Number of projects</t>
  </si>
  <si>
    <t>Project Name</t>
  </si>
  <si>
    <t>Contact Name</t>
  </si>
  <si>
    <t>Organization</t>
  </si>
  <si>
    <t>Contact Email</t>
  </si>
  <si>
    <t>Description</t>
  </si>
  <si>
    <t>Sub-competition</t>
  </si>
  <si>
    <t>bonus topic 1</t>
  </si>
  <si>
    <t>bonus aspect 2</t>
  </si>
  <si>
    <t>T1  Project1</t>
  </si>
  <si>
    <t>T1  Project2</t>
  </si>
  <si>
    <t>T1  Project3</t>
  </si>
  <si>
    <t>T1  Project4</t>
  </si>
  <si>
    <t>T2  Project5</t>
  </si>
  <si>
    <t>T2  Project6</t>
  </si>
  <si>
    <t>T2  Project7</t>
  </si>
  <si>
    <t>T2  Project8</t>
  </si>
  <si>
    <t>T2  Project9</t>
  </si>
  <si>
    <t>T2  Project10</t>
  </si>
  <si>
    <t>T2  Project11</t>
  </si>
  <si>
    <t>T2  Project12</t>
  </si>
  <si>
    <t>T2  Project13</t>
  </si>
  <si>
    <t>T2  Project14</t>
  </si>
  <si>
    <t>T3  Project15</t>
  </si>
  <si>
    <t>T3  Project16</t>
  </si>
  <si>
    <t>T3  Project17</t>
  </si>
  <si>
    <t>T3  Project18</t>
  </si>
  <si>
    <t>T3  Project19</t>
  </si>
  <si>
    <t>T3  Project20</t>
  </si>
  <si>
    <t>T3  Project21</t>
  </si>
  <si>
    <t>T3  Project22</t>
  </si>
  <si>
    <t>T3  Project23</t>
  </si>
  <si>
    <t>T3  Project24</t>
  </si>
  <si>
    <t>T3  Project25</t>
  </si>
  <si>
    <t>T3  Project26</t>
  </si>
  <si>
    <t>T3  Project27</t>
  </si>
  <si>
    <t>T3  Project28</t>
  </si>
  <si>
    <t>T3  Project29</t>
  </si>
  <si>
    <t>T3  Project30</t>
  </si>
  <si>
    <t>T3  Project31</t>
  </si>
  <si>
    <t>T3  Project32</t>
  </si>
  <si>
    <t>T4  Project33</t>
  </si>
  <si>
    <t>T4  Project34</t>
  </si>
  <si>
    <t>T4  Project35</t>
  </si>
  <si>
    <t>T5  Project36</t>
  </si>
  <si>
    <t>T5  Project37</t>
  </si>
  <si>
    <t>T5  Project38</t>
  </si>
  <si>
    <t>T5  Project39</t>
  </si>
  <si>
    <t>T5  Project40</t>
  </si>
  <si>
    <t>T5  Project41</t>
  </si>
  <si>
    <t>T5  Project42</t>
  </si>
  <si>
    <t>T5  Project43</t>
  </si>
  <si>
    <t>T5  Project44</t>
  </si>
  <si>
    <t>T5  Project45</t>
  </si>
  <si>
    <t>T6  Project46</t>
  </si>
  <si>
    <t>T6  Project47</t>
  </si>
  <si>
    <t>T6  Project48</t>
  </si>
  <si>
    <t>T6  Project49</t>
  </si>
  <si>
    <t>T6  Project50</t>
  </si>
  <si>
    <t>T6  Project51</t>
  </si>
  <si>
    <t>T6  Project52</t>
  </si>
  <si>
    <t>T6  Project53</t>
  </si>
  <si>
    <t>T7  Project54</t>
  </si>
  <si>
    <t>T7  Project55</t>
  </si>
  <si>
    <t>T7  Project56</t>
  </si>
  <si>
    <t>T7  Project57</t>
  </si>
  <si>
    <t>T7  Project58</t>
  </si>
  <si>
    <t>T7  Project59</t>
  </si>
  <si>
    <t>T7  Project60</t>
  </si>
  <si>
    <t>T7  Project61</t>
  </si>
  <si>
    <t>T7  Project62</t>
  </si>
  <si>
    <t>T7  Project63</t>
  </si>
  <si>
    <t>T7  Project64</t>
  </si>
  <si>
    <t>T7  Project65</t>
  </si>
  <si>
    <t>T7  Project66</t>
  </si>
  <si>
    <t>T7  Project67</t>
  </si>
  <si>
    <t>T7  Project68</t>
  </si>
  <si>
    <t>T7  Project69</t>
  </si>
  <si>
    <t>T7  Project70</t>
  </si>
  <si>
    <t>T7  Project71</t>
  </si>
  <si>
    <t>T7  Project72</t>
  </si>
  <si>
    <t>T7  Project73</t>
  </si>
  <si>
    <t>T7  Project74</t>
  </si>
  <si>
    <t>T7  Project75</t>
  </si>
  <si>
    <t>T7  Project76</t>
  </si>
  <si>
    <t>T7  Project77</t>
  </si>
  <si>
    <t>T7  Project78</t>
  </si>
  <si>
    <t>T7  Project79</t>
  </si>
  <si>
    <t>T7  Project80</t>
  </si>
  <si>
    <t>T7  Project81</t>
  </si>
  <si>
    <t>T7  Project82</t>
  </si>
  <si>
    <t>T7  Project83</t>
  </si>
  <si>
    <t>T7  Project84</t>
  </si>
  <si>
    <t>T7  Project85</t>
  </si>
  <si>
    <t>T7  Project86</t>
  </si>
  <si>
    <t>T7  Project87</t>
  </si>
  <si>
    <t>T8  Project88</t>
  </si>
  <si>
    <t>T8  Project89</t>
  </si>
  <si>
    <t>T8  Project90</t>
  </si>
  <si>
    <t>T8  Project91</t>
  </si>
  <si>
    <t>T9  Project92</t>
  </si>
  <si>
    <t>T9  Project93</t>
  </si>
  <si>
    <t>T9  Project94</t>
  </si>
  <si>
    <t>T9  Project95</t>
  </si>
  <si>
    <t>T9  Project96</t>
  </si>
  <si>
    <t>T9  Project97</t>
  </si>
  <si>
    <t>T9  Project98</t>
  </si>
  <si>
    <t>T9  Project99</t>
  </si>
  <si>
    <t>T10 Project100</t>
  </si>
  <si>
    <t>T10 Project101</t>
  </si>
  <si>
    <t>T10 Project102</t>
  </si>
  <si>
    <t>T10 Project103</t>
  </si>
  <si>
    <t>T10 Project104</t>
  </si>
  <si>
    <t>T10 Project105</t>
  </si>
  <si>
    <t>T10 Project106</t>
  </si>
  <si>
    <t>T10 Project107</t>
  </si>
  <si>
    <t>T10 Project108</t>
  </si>
  <si>
    <t>T10 Project109</t>
  </si>
  <si>
    <t>T10 Project110</t>
  </si>
  <si>
    <t>T10 Project111</t>
  </si>
  <si>
    <t>T10 Project112</t>
  </si>
  <si>
    <t>T10 Project113</t>
  </si>
  <si>
    <t>T10 Project114</t>
  </si>
  <si>
    <t>T10 Project115</t>
  </si>
  <si>
    <t>T10 Project116</t>
  </si>
  <si>
    <t>T10 Project117</t>
  </si>
  <si>
    <t>T11 Project118</t>
  </si>
  <si>
    <t>T11 Project119</t>
  </si>
  <si>
    <t>T11 Project120</t>
  </si>
  <si>
    <t>T11 Project121</t>
  </si>
  <si>
    <t>T11 Project122</t>
  </si>
  <si>
    <t>T11 Project123</t>
  </si>
  <si>
    <t>T11 Project124</t>
  </si>
  <si>
    <t>T11 Project125</t>
  </si>
  <si>
    <t>T11 Project126</t>
  </si>
  <si>
    <t>T11 Project127</t>
  </si>
  <si>
    <t>T11 Project128</t>
  </si>
  <si>
    <t>T11 Project129</t>
  </si>
  <si>
    <t>T12 Project130</t>
  </si>
  <si>
    <t>T12 Project131</t>
  </si>
  <si>
    <t>T12 Project132</t>
  </si>
  <si>
    <t>T12 Project133</t>
  </si>
  <si>
    <t>T12 Project134</t>
  </si>
  <si>
    <t>T12 Project135</t>
  </si>
  <si>
    <t>T12 Project136</t>
  </si>
  <si>
    <t>T13 Project137</t>
  </si>
  <si>
    <t>T13 Project138</t>
  </si>
  <si>
    <t>T13 Project139</t>
  </si>
  <si>
    <t>T13 Project140</t>
  </si>
  <si>
    <t>T14 Project141</t>
  </si>
  <si>
    <t>T14 Project142</t>
  </si>
  <si>
    <t>T14 Project143</t>
  </si>
  <si>
    <t>T14 Project144</t>
  </si>
  <si>
    <t>T14 Project145</t>
  </si>
  <si>
    <t>T15 Project146</t>
  </si>
  <si>
    <t>T15 Project147</t>
  </si>
  <si>
    <t>T15 Project148</t>
  </si>
  <si>
    <t>T15 Project149</t>
  </si>
  <si>
    <t>T15 Project150</t>
  </si>
  <si>
    <t>T15 Project151</t>
  </si>
  <si>
    <t>T15 Project152</t>
  </si>
  <si>
    <t>T15 Project153</t>
  </si>
  <si>
    <t>T15 Project154</t>
  </si>
  <si>
    <t>T15 Project155</t>
  </si>
  <si>
    <t>T15 Project156</t>
  </si>
  <si>
    <t>T15 Project157</t>
  </si>
  <si>
    <t>Marker #</t>
  </si>
  <si>
    <t>Marker Name</t>
  </si>
  <si>
    <t># of teams mentoring</t>
  </si>
  <si>
    <t>Number of Markers</t>
  </si>
  <si>
    <t>Marker 1</t>
  </si>
  <si>
    <t>Marker 2</t>
  </si>
  <si>
    <t>Marker 3</t>
  </si>
  <si>
    <t>Marker 4</t>
  </si>
  <si>
    <t>Marker 5</t>
  </si>
  <si>
    <t>Marker 6</t>
  </si>
  <si>
    <t>Marker 7</t>
  </si>
  <si>
    <t>Marker 8</t>
  </si>
  <si>
    <t>Marker 9</t>
  </si>
  <si>
    <t>Marker 10</t>
  </si>
  <si>
    <t>Marker 11</t>
  </si>
  <si>
    <t>Marker 12</t>
  </si>
  <si>
    <t>Marker 13</t>
  </si>
  <si>
    <t>Marker 14</t>
  </si>
  <si>
    <t>Marker 15</t>
  </si>
  <si>
    <t>Marker 16</t>
  </si>
  <si>
    <t>Marker 17</t>
  </si>
  <si>
    <t>Marker 18</t>
  </si>
  <si>
    <t>Marker 19</t>
  </si>
  <si>
    <t>Marker 20</t>
  </si>
  <si>
    <t>Marker 21</t>
  </si>
  <si>
    <t>Marker 22</t>
  </si>
  <si>
    <t>Marker 23</t>
  </si>
  <si>
    <t>Marker 24</t>
  </si>
  <si>
    <t>Marker 25</t>
  </si>
  <si>
    <t>Marker 26</t>
  </si>
  <si>
    <t>Marker 27</t>
  </si>
  <si>
    <t>Marker 28</t>
  </si>
  <si>
    <t>Marker 29</t>
  </si>
  <si>
    <t>Marker 30</t>
  </si>
  <si>
    <t>Marker 31</t>
  </si>
  <si>
    <t>Marker 32</t>
  </si>
  <si>
    <t>Marker 33</t>
  </si>
  <si>
    <t>Marker 34</t>
  </si>
  <si>
    <t>Marker 35</t>
  </si>
  <si>
    <t>Marker 36</t>
  </si>
  <si>
    <t>Marker 37</t>
  </si>
  <si>
    <t>Marker 38</t>
  </si>
  <si>
    <t>Marker 39</t>
  </si>
  <si>
    <t>Marker 40</t>
  </si>
  <si>
    <t>Marker 41</t>
  </si>
  <si>
    <t>Marker 42</t>
  </si>
  <si>
    <t>Marker 43</t>
  </si>
  <si>
    <t>Marker 44</t>
  </si>
  <si>
    <t>Marker 45</t>
  </si>
  <si>
    <t>Marker 46</t>
  </si>
  <si>
    <t>Marker 47</t>
  </si>
  <si>
    <t>Marker 48</t>
  </si>
  <si>
    <t>Marker 49</t>
  </si>
  <si>
    <t>Marker 50</t>
  </si>
  <si>
    <t>Marker 51</t>
  </si>
  <si>
    <t>Marker 52</t>
  </si>
  <si>
    <t>Marker 53</t>
  </si>
  <si>
    <t>Marker 54</t>
  </si>
  <si>
    <t>Marker 55</t>
  </si>
  <si>
    <t>Marker 56</t>
  </si>
  <si>
    <t>Marker 57</t>
  </si>
  <si>
    <t>Marker 58</t>
  </si>
  <si>
    <t>Marker 59</t>
  </si>
  <si>
    <t>Marker 60</t>
  </si>
  <si>
    <t>Marker 61</t>
  </si>
  <si>
    <t>Marker 62</t>
  </si>
  <si>
    <t>Marker 63</t>
  </si>
  <si>
    <t>Marker 64</t>
  </si>
  <si>
    <t>Marker 65</t>
  </si>
  <si>
    <t>Marker 66</t>
  </si>
  <si>
    <t>Marker 67</t>
  </si>
  <si>
    <t>Marker 68</t>
  </si>
  <si>
    <t>Marker 69</t>
  </si>
  <si>
    <t>Marker 70</t>
  </si>
  <si>
    <t>Marker 71</t>
  </si>
  <si>
    <t>Marker 72</t>
  </si>
  <si>
    <t>List the Keywords Important for this Competition</t>
  </si>
  <si>
    <t>Keyword #</t>
  </si>
  <si>
    <t>Broad areas</t>
  </si>
  <si>
    <t>Subtopics</t>
  </si>
  <si>
    <t>Subtopic Weight</t>
  </si>
  <si>
    <t># of keywords</t>
  </si>
  <si>
    <t>Sum of weights</t>
  </si>
  <si>
    <t>Topic 1</t>
  </si>
  <si>
    <t>Topic 2</t>
  </si>
  <si>
    <t>Topic 3</t>
  </si>
  <si>
    <t>Topic 4</t>
  </si>
  <si>
    <t>Topic 5</t>
  </si>
  <si>
    <t>Topic 6</t>
  </si>
  <si>
    <t>Topic 7</t>
  </si>
  <si>
    <t>Topic 8</t>
  </si>
  <si>
    <t>Topic 9</t>
  </si>
  <si>
    <t>Topic 10</t>
  </si>
  <si>
    <t>Topic 11</t>
  </si>
  <si>
    <t>Topic 12</t>
  </si>
  <si>
    <t>Topic 13</t>
  </si>
  <si>
    <t>Topic 14</t>
  </si>
  <si>
    <t>Topic 15</t>
  </si>
  <si>
    <t>Please indicate which topic(s) is/are relevant to your project  in these areas as H (High), M (Medium) or L (Low)</t>
  </si>
  <si>
    <t>Weight</t>
  </si>
  <si>
    <t>Error Checking</t>
  </si>
  <si>
    <t>Total</t>
  </si>
  <si>
    <t xml:space="preserve"> Expertise per Keyword</t>
  </si>
  <si>
    <t>Please enter your expertise in these areas as H (High), M (Medium) or L (Low)</t>
  </si>
  <si>
    <t>Project Relevance to Keywords asa Numbers (0  to 1)</t>
  </si>
  <si>
    <t>Expertise (aim for below zero)</t>
  </si>
  <si>
    <t>AVERAGE</t>
  </si>
  <si>
    <t>AVG.EXP.</t>
  </si>
  <si>
    <t>Marker name
Projects                             .</t>
  </si>
  <si>
    <t>Use this sheet to manually adjust assignments BEFORE the final ASSIGN MARKERS run.</t>
  </si>
  <si>
    <t xml:space="preserve"> Total # of expertise levels</t>
  </si>
  <si>
    <t>Expertise signalled by markers</t>
  </si>
  <si>
    <t xml:space="preserve">PLEASE DO NOT EDIT CELLS WITH GREY BACKGROUND </t>
  </si>
  <si>
    <t>X</t>
  </si>
  <si>
    <t>Confidence Sum</t>
  </si>
  <si>
    <t># of COI</t>
  </si>
  <si>
    <t>IT MAY AFFECT HOW THE MACROS OPERATE.</t>
  </si>
  <si>
    <t># of Low</t>
  </si>
  <si>
    <t>Expertise</t>
  </si>
  <si>
    <t>Selected Marker Confidence 
(3 = High)</t>
  </si>
  <si>
    <t># of medium</t>
  </si>
  <si>
    <t>Counts</t>
  </si>
  <si>
    <t xml:space="preserve">Marker # assigned </t>
  </si>
  <si>
    <t># HIGH</t>
  </si>
  <si>
    <t xml:space="preserve">Project Name   </t>
  </si>
  <si>
    <t xml:space="preserve">Scaled Total </t>
  </si>
  <si>
    <t>Count total</t>
  </si>
  <si>
    <t xml:space="preserve"># COIs </t>
  </si>
  <si>
    <t>L</t>
  </si>
  <si>
    <t>M</t>
  </si>
  <si>
    <t>H</t>
  </si>
  <si>
    <t>Marker#</t>
  </si>
  <si>
    <t>Marker # assigned</t>
  </si>
  <si>
    <t>Name of marker assigned</t>
  </si>
  <si>
    <t>Verification about marker assignments</t>
  </si>
  <si>
    <t>Item</t>
  </si>
  <si>
    <t>calculated</t>
  </si>
  <si>
    <t>Flag</t>
  </si>
  <si>
    <t>Mentor #</t>
  </si>
  <si>
    <t>mentor / Marker conflict?</t>
  </si>
  <si>
    <t># projects assigned</t>
  </si>
  <si>
    <t xml:space="preserve">Issues RE # assigned  </t>
  </si>
  <si>
    <t># as first reviewer</t>
  </si>
  <si>
    <t xml:space="preserve">Issues re # first reviews assigned </t>
  </si>
  <si>
    <t># of assignments specified</t>
  </si>
  <si>
    <t>RAW SCORES TABLE</t>
  </si>
  <si>
    <t>NORMALIZATION</t>
  </si>
  <si>
    <t>Target</t>
  </si>
  <si>
    <t>Reader #</t>
  </si>
  <si>
    <t>Criteria-&gt;</t>
  </si>
  <si>
    <t>MAX-&gt;</t>
  </si>
  <si>
    <t>All Criteria Scored?</t>
  </si>
  <si>
    <t># Useful Scores</t>
  </si>
  <si>
    <t>Sum of scores</t>
  </si>
  <si>
    <t># of scores used</t>
  </si>
  <si>
    <t>Total of Scores</t>
  </si>
  <si>
    <t>Average</t>
  </si>
  <si>
    <t>Normalization Factor</t>
  </si>
  <si>
    <t>Total score</t>
  </si>
  <si>
    <t>Criteria&gt;</t>
  </si>
  <si>
    <t># of Markers</t>
  </si>
  <si>
    <t>Final Total</t>
  </si>
  <si>
    <t>Minimum</t>
  </si>
  <si>
    <t>Maximum</t>
  </si>
  <si>
    <t>Valid Criteria Score? (1 = yes)</t>
  </si>
  <si>
    <t># scores</t>
  </si>
  <si>
    <t>RANK</t>
  </si>
  <si>
    <t>Raw Scores</t>
  </si>
  <si>
    <t>Normalized Scores</t>
  </si>
  <si>
    <t>Rank</t>
  </si>
  <si>
    <t>Raw Reader #</t>
  </si>
  <si>
    <t># of Readers</t>
  </si>
  <si>
    <t>Raw Average</t>
  </si>
  <si>
    <t>Raw Min</t>
  </si>
  <si>
    <t>Raw Max</t>
  </si>
  <si>
    <t>Raw Span</t>
  </si>
  <si>
    <t>Raw Variance</t>
  </si>
  <si>
    <t>Raw Std. Dev.</t>
  </si>
  <si>
    <t>Norm.Reader #</t>
  </si>
  <si>
    <t>Norm. Average</t>
  </si>
  <si>
    <t>Norm. Min</t>
  </si>
  <si>
    <t>Norm. Max</t>
  </si>
  <si>
    <t>Norm. Span</t>
  </si>
  <si>
    <t>Norm. Variance</t>
  </si>
  <si>
    <t>Norm. Std. Dev.</t>
  </si>
  <si>
    <r>
      <t xml:space="preserve">In the </t>
    </r>
    <r>
      <rPr>
        <b/>
        <sz val="11"/>
        <color theme="1"/>
        <rFont val="Calibri"/>
        <family val="2"/>
        <scheme val="minor"/>
      </rPr>
      <t xml:space="preserve">attached worksheet </t>
    </r>
    <r>
      <rPr>
        <sz val="11"/>
        <color theme="1"/>
        <rFont val="Calibri"/>
        <family val="2"/>
        <scheme val="minor"/>
      </rPr>
      <t>please review the information for each team and then signal:</t>
    </r>
  </si>
  <si>
    <t>1) Do you have a relationship or other factor which would put you in a possible conflict of interest to review this proposal? (column F).</t>
  </si>
  <si>
    <t>(This includes if you are the mentor advising that team, which hopefully we have captured on your expertise sheet as a conflict of interest).</t>
  </si>
  <si>
    <t>What level of confidence do you have in rating each of the projects listed that you do not have aconflict of interest with  based on the information provided? (Enter L, M or H)</t>
  </si>
  <si>
    <t>There are two sheets for you to complete. One the next sheet, please indicate your level of confidence in scoring proposals that focus on the indicated keywords. Score your confidence as: High (H), Medium (M) or Low (L).
On the last sheet, please indicate if you are in conflict of interest with any of the projects submitted. 
 You will not review projects where you are in a Conflict of Interest.
We will attempt to match you with projects that intersect with your keywords, but it may not be possible in all cases.</t>
  </si>
  <si>
    <t>We will contact you shortly after the projects are submitted to advise you further about scoring the projects.</t>
  </si>
  <si>
    <t>Conflict of Interest:  
 Y for YES.
 Leave empty for No COI.</t>
  </si>
  <si>
    <t>Expertise: Enter your level of comfort/expertise marking each project (use L for Low, M for Medium, H for High)</t>
  </si>
  <si>
    <t>Advice to Expert</t>
  </si>
  <si>
    <t>KEYWORD</t>
  </si>
  <si>
    <r>
      <t>Enter your level of expertise marking each project in this area</t>
    </r>
    <r>
      <rPr>
        <sz val="11"/>
        <color theme="1"/>
        <rFont val="Calibri"/>
        <family val="2"/>
        <scheme val="minor"/>
      </rPr>
      <t xml:space="preserve"> 
</t>
    </r>
    <r>
      <rPr>
        <b/>
        <sz val="11"/>
        <color theme="1"/>
        <rFont val="Calibri"/>
        <family val="2"/>
        <scheme val="minor"/>
      </rPr>
      <t>(use L for Low, M for Medium, H for High)</t>
    </r>
  </si>
  <si>
    <t>In this workbook there are individual sheets for you to complete, one for each project that we are asking to you score.  
For each sheet, please:
  - Confirm whether you have a conflict of interest with the submission (if you have a conflict please do not complete the remainder of the sheet).
  - Confirm your confidence in evaluting the submission (High, Medium or Low).
  - For each of the criteria, please enter a score, and provide any comments about the strengths or weaknesses of this aspect of the submission.</t>
  </si>
  <si>
    <t>The submission number, submission name and corresponding tab name are given in the table below.</t>
  </si>
  <si>
    <t>Thank you for your time and effort to contribute to the evaluation of these submissions.</t>
  </si>
  <si>
    <t>Total:</t>
  </si>
  <si>
    <t>Submission #</t>
  </si>
  <si>
    <t>Submission Title</t>
  </si>
  <si>
    <t>Tab Name</t>
  </si>
  <si>
    <t>Competition:</t>
  </si>
  <si>
    <t>SCORESHEET</t>
  </si>
  <si>
    <t>PLEASE ENTER ONE SCORE FOR EACH CRITERION</t>
  </si>
  <si>
    <t>Reader # on this submission:</t>
  </si>
  <si>
    <t>Submission Title:</t>
  </si>
  <si>
    <t>I confirm that I am not in a conflict of interest with the applicant(s) or this submission (YES/NO)</t>
  </si>
  <si>
    <t>After reviewing the information about this submission, my confidence in rating it is: (place an "X" in the appropriate box)</t>
  </si>
  <si>
    <t>Low</t>
  </si>
  <si>
    <t>Medium</t>
  </si>
  <si>
    <t>High</t>
  </si>
  <si>
    <t>In the box below, provide any general comments about the the submission that are not relevant to the evalution criteria:</t>
  </si>
  <si>
    <t>Criteria Title:</t>
  </si>
  <si>
    <t>Your Score:</t>
  </si>
  <si>
    <t>Comments on the Strengths and Weaknesses with regards to this criteria</t>
  </si>
  <si>
    <t>Thanks you for your contributions to this competition.</t>
  </si>
  <si>
    <t>#</t>
  </si>
  <si>
    <t>Name:</t>
  </si>
  <si>
    <t xml:space="preserve">Please enter your marks for each of the projects that you have been assigned in the white boxes below </t>
  </si>
  <si>
    <t xml:space="preserve">To compensate for some markers being generous, </t>
  </si>
  <si>
    <t>Raw Scores for each criteria</t>
  </si>
  <si>
    <t>Normalized Scores for each criteria</t>
  </si>
  <si>
    <t>or harsh, the formulas in the sheet will calculate</t>
  </si>
  <si>
    <t xml:space="preserve"> 'normalized' marks, so that the average </t>
  </si>
  <si>
    <t>Criteria Name</t>
  </si>
  <si>
    <t>Raw Total</t>
  </si>
  <si>
    <t>Norm’zed Total</t>
  </si>
  <si>
    <t xml:space="preserve"> for all markers is the same (averaged across all the</t>
  </si>
  <si>
    <t>Min</t>
  </si>
  <si>
    <t xml:space="preserve"> projects they mark).</t>
  </si>
  <si>
    <t>Max</t>
  </si>
  <si>
    <t>Reader Number</t>
  </si>
  <si>
    <t>Enter your scores below:</t>
  </si>
  <si>
    <t>PLEASE DO NOT EDIT CELLS WITH GREY BACKGROUND.</t>
  </si>
  <si>
    <t>Number Assigned</t>
  </si>
  <si>
    <t>Normalization Target</t>
  </si>
  <si>
    <t>(Harsh, Neutral, Generous)</t>
  </si>
  <si>
    <t>Comments compiled from markers</t>
  </si>
  <si>
    <t>General Comments provided</t>
  </si>
  <si>
    <t>Description:</t>
  </si>
  <si>
    <t>Comments provided on the Strengths and Weaknesses with regards to this criteria</t>
  </si>
  <si>
    <t>This concludes the feedback on your project.</t>
  </si>
  <si>
    <t>A</t>
  </si>
  <si>
    <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</si>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</sst>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0_-;\-* #,##0.0_-;_-* &quot;-&quot;??_-;_-@_-"/>
    <numFmt numFmtId="166" formatCode="_-* #,##0_-;\-* #,##0_-;_-* &quot;-&quot;??_-;_-@_-"/>
  </numFmts>
  <fonts count="1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sz val="11"/>
      <name val="Calibri"/>
      <family val="2"/>
      <scheme val="minor"/>
    </font>
    <font>
      <sz val="13"/>
      <color indexed="81"/>
      <name val="Tahoma"/>
      <family val="2"/>
    </font>
    <font>
      <b/>
      <sz val="12"/>
      <color theme="1"/>
      <name val="Calibri"/>
      <family val="2"/>
      <scheme val="minor"/>
    </font>
    <font>
      <sz val="12"/>
      <color theme="1"/>
      <name val="Calibri"/>
      <family val="2"/>
      <scheme val="minor"/>
    </font>
    <font>
      <b/>
      <sz val="11"/>
      <name val="Calibri"/>
      <family val="2"/>
      <scheme val="minor"/>
    </font>
    <font>
      <b/>
      <sz val="11"/>
      <color rgb="FF000000"/>
      <name val="Calibri"/>
      <family val="2"/>
      <scheme val="minor"/>
    </font>
    <font>
      <b/>
      <sz val="16"/>
      <color theme="1"/>
      <name val="Calibri"/>
      <family val="2"/>
      <scheme val="minor"/>
    </font>
    <font>
      <b/>
      <sz val="16"/>
      <color rgb="FF000000"/>
      <name val="Calibri"/>
      <family val="2"/>
      <scheme val="minor"/>
    </font>
    <font>
      <sz val="11"/>
      <color rgb="FF000000"/>
      <name val="Calibri"/>
      <family val="2"/>
      <scheme val="minor"/>
    </font>
    <font>
      <b/>
      <sz val="14"/>
      <color theme="1"/>
      <name val="Calibri"/>
      <family val="2"/>
      <scheme val="minor"/>
    </font>
    <font>
      <b/>
      <sz val="12"/>
      <color rgb="FFFF0000"/>
      <name val="Calibri"/>
      <family val="2"/>
      <scheme val="minor"/>
    </font>
    <font>
      <b/>
      <sz val="11"/>
      <color rgb="FFFF0000"/>
      <name val="Calibri"/>
      <family val="2"/>
      <scheme val="minor"/>
    </font>
    <font>
      <b/>
      <i/>
      <sz val="11"/>
      <color theme="1"/>
      <name val="Calibri"/>
      <family val="2"/>
      <scheme val="minor"/>
    </font>
  </fonts>
  <fills count="13">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rgb="FF92D05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99"/>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diagonalUp="1" diagonalDown="1">
      <left style="thin">
        <color indexed="64"/>
      </left>
      <right style="thin">
        <color indexed="64"/>
      </right>
      <top style="thin">
        <color indexed="64"/>
      </top>
      <bottom style="thin">
        <color indexed="64"/>
      </bottom>
      <diagonal style="thin">
        <color indexed="64"/>
      </diagonal>
    </border>
    <border diagonalUp="1" diagonalDown="1">
      <left style="thin">
        <color indexed="64"/>
      </left>
      <right style="thin">
        <color indexed="64"/>
      </right>
      <top style="thin">
        <color indexed="64"/>
      </top>
      <bottom/>
      <diagonal style="thin">
        <color indexed="64"/>
      </diagonal>
    </border>
    <border diagonalUp="1" diagonalDown="1">
      <left/>
      <right/>
      <top/>
      <bottom/>
      <diagonal style="thin">
        <color indexed="64"/>
      </diagonal>
    </border>
    <border diagonalDown="1">
      <left style="thin">
        <color indexed="64"/>
      </left>
      <right style="thin">
        <color indexed="64"/>
      </right>
      <top style="thin">
        <color indexed="64"/>
      </top>
      <bottom style="thin">
        <color indexed="64"/>
      </bottom>
      <diagonal style="thin">
        <color auto="1"/>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484">
    <xf numFmtId="0" fontId="0" fillId="0" borderId="0" xfId="0"/>
    <xf numFmtId="0" fontId="4" fillId="2" borderId="0" xfId="0" applyFont="1" applyFill="1" applyAlignment="1">
      <alignment horizontal="center" vertical="center"/>
    </xf>
    <xf numFmtId="0" fontId="4"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0" fillId="2" borderId="1" xfId="0" applyFill="1" applyBorder="1" applyAlignment="1">
      <alignment horizontal="right"/>
    </xf>
    <xf numFmtId="0" fontId="0" fillId="2" borderId="2" xfId="0" applyFill="1" applyBorder="1" applyAlignment="1">
      <alignment horizontal="center"/>
    </xf>
    <xf numFmtId="0" fontId="0" fillId="2" borderId="3" xfId="0" applyFill="1" applyBorder="1" applyAlignment="1">
      <alignment horizontal="right"/>
    </xf>
    <xf numFmtId="0" fontId="0" fillId="3" borderId="4" xfId="0" applyFill="1" applyBorder="1" applyAlignment="1">
      <alignment horizontal="center"/>
    </xf>
    <xf numFmtId="1" fontId="0" fillId="2" borderId="2" xfId="0" applyNumberFormat="1" applyFill="1" applyBorder="1" applyAlignment="1">
      <alignment horizontal="center"/>
    </xf>
    <xf numFmtId="9" fontId="0" fillId="0" borderId="1" xfId="0" applyNumberFormat="1" applyBorder="1" applyAlignment="1">
      <alignment horizontal="center"/>
    </xf>
    <xf numFmtId="0" fontId="0" fillId="0" borderId="1" xfId="0" applyBorder="1"/>
    <xf numFmtId="0" fontId="0" fillId="0" borderId="5" xfId="0" applyBorder="1"/>
    <xf numFmtId="0" fontId="6" fillId="0" borderId="1" xfId="3" applyFont="1" applyBorder="1" applyAlignment="1">
      <alignment horizontal="center"/>
    </xf>
    <xf numFmtId="0" fontId="0" fillId="0" borderId="4" xfId="0" applyBorder="1"/>
    <xf numFmtId="0" fontId="0" fillId="0" borderId="6" xfId="0" applyBorder="1"/>
    <xf numFmtId="0" fontId="0" fillId="0" borderId="1" xfId="0" applyBorder="1" applyAlignment="1">
      <alignment horizontal="center"/>
    </xf>
    <xf numFmtId="0" fontId="5" fillId="0" borderId="1" xfId="3" applyBorder="1"/>
    <xf numFmtId="0" fontId="0" fillId="0" borderId="7" xfId="0" applyBorder="1"/>
    <xf numFmtId="0" fontId="0" fillId="0" borderId="8" xfId="0" applyBorder="1"/>
    <xf numFmtId="0" fontId="0" fillId="2" borderId="3" xfId="0" applyFill="1" applyBorder="1" applyAlignment="1">
      <alignment horizontal="right" vertical="center"/>
    </xf>
    <xf numFmtId="9" fontId="0" fillId="0" borderId="1" xfId="0" applyNumberFormat="1" applyBorder="1" applyAlignment="1">
      <alignment horizontal="center" wrapText="1"/>
    </xf>
    <xf numFmtId="0" fontId="0" fillId="0" borderId="2" xfId="0" applyBorder="1" applyAlignment="1">
      <alignment horizontal="left" vertical="center" wrapText="1"/>
    </xf>
    <xf numFmtId="0" fontId="0" fillId="0" borderId="9" xfId="0" applyBorder="1" applyAlignment="1">
      <alignment horizontal="left" vertical="center" wrapText="1"/>
    </xf>
    <xf numFmtId="0" fontId="0" fillId="0" borderId="10" xfId="0" applyBorder="1" applyAlignment="1">
      <alignment horizontal="left" vertical="center" wrapText="1"/>
    </xf>
    <xf numFmtId="0" fontId="0" fillId="2" borderId="1" xfId="0" applyFill="1" applyBorder="1" applyAlignment="1">
      <alignment horizontal="right" vertical="center"/>
    </xf>
    <xf numFmtId="0" fontId="0" fillId="0" borderId="10" xfId="0" applyBorder="1"/>
    <xf numFmtId="0" fontId="0" fillId="0" borderId="9" xfId="0" applyBorder="1"/>
    <xf numFmtId="0" fontId="4" fillId="0" borderId="0" xfId="0" applyFont="1" applyAlignment="1">
      <alignment horizontal="center"/>
    </xf>
    <xf numFmtId="0" fontId="0" fillId="2" borderId="11" xfId="0" applyFill="1" applyBorder="1" applyAlignment="1">
      <alignment horizontal="right"/>
    </xf>
    <xf numFmtId="0" fontId="0" fillId="2" borderId="12" xfId="0" applyFill="1" applyBorder="1" applyAlignment="1">
      <alignment horizontal="right"/>
    </xf>
    <xf numFmtId="0" fontId="0" fillId="2" borderId="13" xfId="0" applyFill="1" applyBorder="1" applyAlignment="1">
      <alignment horizontal="center"/>
    </xf>
    <xf numFmtId="0" fontId="0" fillId="0" borderId="14" xfId="0" applyBorder="1" applyAlignment="1">
      <alignment horizontal="center" vertical="center"/>
    </xf>
    <xf numFmtId="0" fontId="0" fillId="2" borderId="15" xfId="0" applyFill="1" applyBorder="1" applyAlignment="1">
      <alignment horizontal="right"/>
    </xf>
    <xf numFmtId="0" fontId="0" fillId="2" borderId="0" xfId="0" applyFill="1" applyAlignment="1">
      <alignment horizontal="right"/>
    </xf>
    <xf numFmtId="0" fontId="0" fillId="0" borderId="16" xfId="0" applyBorder="1" applyAlignment="1">
      <alignment horizontal="center" vertical="center"/>
    </xf>
    <xf numFmtId="0" fontId="0" fillId="0" borderId="15" xfId="0" applyBorder="1"/>
    <xf numFmtId="0" fontId="0" fillId="0" borderId="2" xfId="0" applyBorder="1"/>
    <xf numFmtId="0" fontId="0" fillId="2" borderId="17" xfId="0" applyFill="1" applyBorder="1" applyAlignment="1">
      <alignment horizontal="right"/>
    </xf>
    <xf numFmtId="0" fontId="0" fillId="2" borderId="18" xfId="0" applyFill="1" applyBorder="1" applyAlignment="1">
      <alignment horizontal="right"/>
    </xf>
    <xf numFmtId="0" fontId="0" fillId="2" borderId="19" xfId="0" applyFill="1" applyBorder="1" applyAlignment="1">
      <alignment horizontal="center"/>
    </xf>
    <xf numFmtId="0" fontId="0" fillId="0" borderId="20" xfId="0" applyBorder="1" applyAlignment="1">
      <alignment horizontal="center" vertical="center"/>
    </xf>
    <xf numFmtId="0" fontId="0" fillId="0" borderId="21" xfId="0" applyBorder="1" applyAlignment="1">
      <alignment horizontal="center" vertical="center"/>
    </xf>
    <xf numFmtId="0" fontId="0" fillId="2" borderId="22" xfId="0" applyFill="1" applyBorder="1" applyAlignment="1">
      <alignment horizontal="right" vertical="center"/>
    </xf>
    <xf numFmtId="0" fontId="0" fillId="0" borderId="22" xfId="0" applyBorder="1"/>
    <xf numFmtId="0" fontId="0" fillId="0" borderId="23" xfId="0" applyBorder="1"/>
    <xf numFmtId="0" fontId="0" fillId="3" borderId="0" xfId="0" applyFill="1" applyAlignment="1">
      <alignment horizontal="center"/>
    </xf>
    <xf numFmtId="0" fontId="0" fillId="0" borderId="24" xfId="0" applyBorder="1" applyAlignment="1">
      <alignment horizontal="center" vertical="center"/>
    </xf>
    <xf numFmtId="0" fontId="0" fillId="3" borderId="19" xfId="0" applyFill="1" applyBorder="1" applyAlignment="1">
      <alignment horizontal="center"/>
    </xf>
    <xf numFmtId="0" fontId="0" fillId="0" borderId="25" xfId="0" applyBorder="1" applyAlignment="1">
      <alignment horizontal="center" vertical="center"/>
    </xf>
    <xf numFmtId="0" fontId="0" fillId="0" borderId="2"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xf numFmtId="0" fontId="0" fillId="2" borderId="26" xfId="0" applyFill="1" applyBorder="1"/>
    <xf numFmtId="0" fontId="0" fillId="2" borderId="0" xfId="0" applyFill="1"/>
    <xf numFmtId="0" fontId="3" fillId="2" borderId="0" xfId="0" applyFont="1" applyFill="1" applyAlignment="1">
      <alignment horizontal="center" vertical="top"/>
    </xf>
    <xf numFmtId="0" fontId="3" fillId="0" borderId="0" xfId="0" applyFont="1" applyAlignment="1">
      <alignment horizontal="center" wrapText="1"/>
    </xf>
    <xf numFmtId="0" fontId="3" fillId="2" borderId="1" xfId="0" applyFont="1" applyFill="1" applyBorder="1" applyAlignment="1">
      <alignment horizontal="right" vertical="center" wrapText="1"/>
    </xf>
    <xf numFmtId="0" fontId="8" fillId="2" borderId="1" xfId="0" applyFont="1" applyFill="1" applyBorder="1" applyAlignment="1">
      <alignment horizontal="center" vertical="center" wrapText="1"/>
    </xf>
    <xf numFmtId="0" fontId="0" fillId="0" borderId="0" xfId="0" applyAlignment="1">
      <alignment horizontal="center" wrapText="1"/>
    </xf>
    <xf numFmtId="0" fontId="3" fillId="2" borderId="1" xfId="0" applyFont="1" applyFill="1" applyBorder="1" applyAlignment="1">
      <alignment horizontal="center"/>
    </xf>
    <xf numFmtId="0" fontId="3" fillId="2" borderId="1" xfId="0" applyFont="1" applyFill="1" applyBorder="1" applyAlignment="1">
      <alignment horizontal="center" wrapText="1"/>
    </xf>
    <xf numFmtId="0" fontId="9" fillId="2" borderId="1" xfId="0" applyFont="1" applyFill="1" applyBorder="1" applyAlignment="1">
      <alignment horizontal="center" vertical="center"/>
    </xf>
    <xf numFmtId="0" fontId="0" fillId="2" borderId="1" xfId="0" applyFill="1" applyBorder="1" applyAlignment="1">
      <alignment horizontal="center"/>
    </xf>
    <xf numFmtId="0" fontId="0" fillId="2" borderId="0" xfId="0" applyFill="1" applyAlignment="1">
      <alignment horizontal="center"/>
    </xf>
    <xf numFmtId="0" fontId="0" fillId="2" borderId="5" xfId="0" applyFill="1" applyBorder="1" applyAlignment="1">
      <alignment horizontal="center"/>
    </xf>
    <xf numFmtId="0" fontId="0" fillId="2" borderId="5" xfId="0" applyFill="1" applyBorder="1" applyAlignment="1">
      <alignment horizontal="left" wrapText="1"/>
    </xf>
    <xf numFmtId="0" fontId="0" fillId="2" borderId="0" xfId="0" applyFill="1" applyAlignment="1">
      <alignment horizontal="left" wrapText="1"/>
    </xf>
    <xf numFmtId="0" fontId="3" fillId="2" borderId="8" xfId="0" applyFont="1" applyFill="1" applyBorder="1" applyAlignment="1">
      <alignment horizontal="center"/>
    </xf>
    <xf numFmtId="0" fontId="0" fillId="2" borderId="8" xfId="0" applyFill="1" applyBorder="1"/>
    <xf numFmtId="0" fontId="0" fillId="2" borderId="8" xfId="0" applyFill="1" applyBorder="1" applyAlignment="1">
      <alignment horizontal="center"/>
    </xf>
    <xf numFmtId="0" fontId="0" fillId="2" borderId="1" xfId="0" applyFill="1" applyBorder="1"/>
    <xf numFmtId="0" fontId="0" fillId="2" borderId="1" xfId="0" applyFill="1" applyBorder="1" applyAlignment="1">
      <alignment wrapText="1"/>
    </xf>
    <xf numFmtId="0" fontId="0" fillId="0" borderId="0" xfId="0" applyAlignment="1">
      <alignment wrapText="1"/>
    </xf>
    <xf numFmtId="0" fontId="0" fillId="2" borderId="1" xfId="0" applyFill="1" applyBorder="1" applyAlignment="1">
      <alignment horizontal="center" wrapText="1"/>
    </xf>
    <xf numFmtId="0" fontId="0" fillId="2" borderId="1" xfId="0" applyFill="1" applyBorder="1" applyAlignment="1">
      <alignment horizontal="center" vertical="center"/>
    </xf>
    <xf numFmtId="0" fontId="3" fillId="2" borderId="1" xfId="0" applyFont="1" applyFill="1" applyBorder="1" applyAlignment="1">
      <alignment horizontal="center" textRotation="90"/>
    </xf>
    <xf numFmtId="0" fontId="10" fillId="2" borderId="2" xfId="0" applyFont="1" applyFill="1" applyBorder="1"/>
    <xf numFmtId="0" fontId="10" fillId="2" borderId="0" xfId="0" applyFont="1" applyFill="1"/>
    <xf numFmtId="0" fontId="10" fillId="2" borderId="0" xfId="0" applyFont="1" applyFill="1" applyAlignment="1">
      <alignment horizontal="center"/>
    </xf>
    <xf numFmtId="0" fontId="10" fillId="2" borderId="9" xfId="0" applyFont="1" applyFill="1" applyBorder="1"/>
    <xf numFmtId="0" fontId="3" fillId="2" borderId="27" xfId="0" applyFont="1" applyFill="1" applyBorder="1" applyAlignment="1">
      <alignment horizontal="center" textRotation="90" wrapText="1"/>
    </xf>
    <xf numFmtId="0" fontId="3" fillId="2" borderId="28" xfId="0" applyFont="1" applyFill="1" applyBorder="1" applyAlignment="1">
      <alignment horizontal="center" textRotation="90" wrapText="1"/>
    </xf>
    <xf numFmtId="0" fontId="3" fillId="2" borderId="29" xfId="0" applyFont="1" applyFill="1" applyBorder="1" applyAlignment="1">
      <alignment horizontal="center" vertical="center"/>
    </xf>
    <xf numFmtId="0" fontId="3" fillId="2" borderId="21" xfId="0" applyFont="1" applyFill="1" applyBorder="1" applyAlignment="1">
      <alignment horizontal="center" textRotation="90" wrapText="1"/>
    </xf>
    <xf numFmtId="0" fontId="3" fillId="2" borderId="0" xfId="0" applyFont="1" applyFill="1"/>
    <xf numFmtId="0" fontId="3" fillId="0" borderId="0" xfId="0" applyFont="1"/>
    <xf numFmtId="0" fontId="3" fillId="2" borderId="3" xfId="0" applyFont="1" applyFill="1" applyBorder="1" applyAlignment="1">
      <alignment horizontal="center" textRotation="90"/>
    </xf>
    <xf numFmtId="0" fontId="11" fillId="2"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0" xfId="0" applyFont="1" applyFill="1" applyBorder="1" applyAlignment="1">
      <alignment horizontal="center" textRotation="90" wrapText="1"/>
    </xf>
    <xf numFmtId="0" fontId="3" fillId="2" borderId="31" xfId="0" applyFont="1" applyFill="1" applyBorder="1" applyAlignment="1">
      <alignment horizontal="center" textRotation="90" wrapText="1"/>
    </xf>
    <xf numFmtId="0" fontId="3" fillId="2" borderId="26" xfId="0" applyFont="1" applyFill="1" applyBorder="1" applyAlignment="1">
      <alignment horizontal="center" textRotation="90" wrapText="1"/>
    </xf>
    <xf numFmtId="0" fontId="3" fillId="2" borderId="24" xfId="0" applyFont="1" applyFill="1" applyBorder="1" applyAlignment="1">
      <alignment horizontal="center" textRotation="90" wrapText="1"/>
    </xf>
    <xf numFmtId="0" fontId="0" fillId="2" borderId="15" xfId="0" applyFill="1" applyBorder="1" applyAlignment="1">
      <alignment horizontal="center" wrapText="1"/>
    </xf>
    <xf numFmtId="0" fontId="0" fillId="2" borderId="0" xfId="0" applyFill="1" applyAlignment="1">
      <alignment horizontal="center" wrapText="1"/>
    </xf>
    <xf numFmtId="0" fontId="0" fillId="2" borderId="32" xfId="0" applyFill="1" applyBorder="1" applyAlignment="1">
      <alignment horizontal="center" wrapText="1"/>
    </xf>
    <xf numFmtId="0" fontId="3" fillId="0" borderId="0" xfId="0" applyFont="1" applyAlignment="1">
      <alignment horizont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0" xfId="0" applyFont="1" applyFill="1" applyAlignment="1">
      <alignment horizontal="center" wrapText="1"/>
    </xf>
    <xf numFmtId="0" fontId="0" fillId="2" borderId="33" xfId="0" applyFill="1" applyBorder="1" applyAlignment="1">
      <alignment horizontal="right" wrapText="1"/>
    </xf>
    <xf numFmtId="0" fontId="0" fillId="2" borderId="34" xfId="0" applyFill="1" applyBorder="1" applyAlignment="1">
      <alignment horizontal="center"/>
    </xf>
    <xf numFmtId="0" fontId="0" fillId="2" borderId="35" xfId="0" applyFill="1" applyBorder="1" applyAlignment="1">
      <alignment horizontal="left" wrapText="1"/>
    </xf>
    <xf numFmtId="0" fontId="0" fillId="2" borderId="12" xfId="0" applyFill="1" applyBorder="1" applyAlignment="1">
      <alignment horizontal="left" wrapText="1"/>
    </xf>
    <xf numFmtId="0" fontId="0" fillId="0" borderId="0" xfId="0" applyAlignment="1">
      <alignment horizontal="left"/>
    </xf>
    <xf numFmtId="0" fontId="3" fillId="0" borderId="0" xfId="0" applyFont="1" applyAlignment="1">
      <alignment horizontal="left" vertical="top"/>
    </xf>
    <xf numFmtId="0" fontId="3" fillId="2" borderId="1" xfId="0" applyFont="1" applyFill="1" applyBorder="1" applyAlignment="1">
      <alignment horizontal="center" vertical="center" wrapText="1"/>
    </xf>
    <xf numFmtId="0" fontId="0" fillId="2" borderId="3" xfId="0" applyFill="1" applyBorder="1" applyAlignment="1">
      <alignment horizontal="right" wrapText="1"/>
    </xf>
    <xf numFmtId="0" fontId="0" fillId="2" borderId="3" xfId="0" applyFill="1" applyBorder="1" applyAlignment="1">
      <alignment horizontal="center" vertical="center" wrapText="1"/>
    </xf>
    <xf numFmtId="0" fontId="3" fillId="0" borderId="0" xfId="0" applyFont="1" applyAlignment="1">
      <alignment wrapText="1"/>
    </xf>
    <xf numFmtId="0" fontId="0" fillId="0" borderId="1" xfId="0" applyBorder="1" applyAlignment="1">
      <alignment horizontal="center" textRotation="90"/>
    </xf>
    <xf numFmtId="0" fontId="0" fillId="2" borderId="1" xfId="0" applyFill="1" applyBorder="1" applyAlignment="1">
      <alignment horizontal="center" textRotation="90" wrapText="1"/>
    </xf>
    <xf numFmtId="0" fontId="0" fillId="5" borderId="0" xfId="0" applyFill="1" applyAlignment="1">
      <alignment horizontal="center" wrapText="1"/>
    </xf>
    <xf numFmtId="0" fontId="0" fillId="2" borderId="1" xfId="0" applyFill="1" applyBorder="1" applyAlignment="1">
      <alignment horizontal="center" textRotation="90"/>
    </xf>
    <xf numFmtId="0" fontId="0" fillId="0" borderId="36" xfId="0" applyBorder="1" applyAlignment="1">
      <alignment horizontal="center" vertical="center" textRotation="90"/>
    </xf>
    <xf numFmtId="0" fontId="0" fillId="0" borderId="36" xfId="0" applyBorder="1" applyAlignment="1">
      <alignment horizontal="center" vertical="center" textRotation="90" wrapText="1"/>
    </xf>
    <xf numFmtId="0" fontId="0" fillId="0" borderId="37" xfId="0" applyBorder="1" applyAlignment="1">
      <alignment horizontal="center" vertical="center" textRotation="90" wrapText="1"/>
    </xf>
    <xf numFmtId="0" fontId="0" fillId="0" borderId="38" xfId="0" applyBorder="1" applyAlignment="1">
      <alignment horizontal="center" vertical="center" textRotation="90" wrapText="1"/>
    </xf>
    <xf numFmtId="0" fontId="0" fillId="5" borderId="0" xfId="0" applyFill="1" applyAlignment="1">
      <alignment horizontal="center" vertical="center" wrapText="1"/>
    </xf>
    <xf numFmtId="2" fontId="0" fillId="0" borderId="0" xfId="0" applyNumberFormat="1" applyAlignment="1">
      <alignment horizontal="center" vertical="center"/>
    </xf>
    <xf numFmtId="0" fontId="0" fillId="0" borderId="0" xfId="0" applyAlignment="1">
      <alignment horizontal="center" vertical="center"/>
    </xf>
    <xf numFmtId="0" fontId="0" fillId="2" borderId="2" xfId="0" applyFill="1" applyBorder="1"/>
    <xf numFmtId="0" fontId="0" fillId="2" borderId="0" xfId="0" applyFill="1" applyAlignment="1">
      <alignment vertical="center"/>
    </xf>
    <xf numFmtId="0" fontId="0" fillId="5" borderId="0" xfId="0" applyFill="1" applyAlignment="1">
      <alignment vertical="center"/>
    </xf>
    <xf numFmtId="1" fontId="0" fillId="2" borderId="0" xfId="0" applyNumberFormat="1" applyFill="1" applyAlignment="1">
      <alignment horizontal="center"/>
    </xf>
    <xf numFmtId="2" fontId="0" fillId="0" borderId="1" xfId="0" applyNumberFormat="1" applyBorder="1" applyAlignment="1">
      <alignment horizontal="center"/>
    </xf>
    <xf numFmtId="2" fontId="0" fillId="6" borderId="0" xfId="0" applyNumberFormat="1" applyFill="1"/>
    <xf numFmtId="0" fontId="3" fillId="0" borderId="0" xfId="0" applyFont="1" applyAlignment="1">
      <alignment horizontal="left"/>
    </xf>
    <xf numFmtId="0" fontId="0" fillId="5" borderId="0" xfId="0" applyFill="1"/>
    <xf numFmtId="0" fontId="0" fillId="0" borderId="36" xfId="0" applyBorder="1" applyAlignment="1">
      <alignment horizontal="center" textRotation="90" wrapText="1"/>
    </xf>
    <xf numFmtId="2" fontId="0" fillId="0" borderId="0" xfId="0" applyNumberFormat="1"/>
    <xf numFmtId="0" fontId="0" fillId="2" borderId="0" xfId="0" applyFill="1" applyAlignment="1">
      <alignment horizontal="center" vertical="center"/>
    </xf>
    <xf numFmtId="0" fontId="3" fillId="2" borderId="1" xfId="0" applyFont="1" applyFill="1" applyBorder="1" applyAlignment="1">
      <alignment horizontal="right"/>
    </xf>
    <xf numFmtId="0" fontId="0" fillId="0" borderId="5" xfId="0" applyBorder="1" applyAlignment="1">
      <alignment horizontal="center" vertical="center"/>
    </xf>
    <xf numFmtId="0" fontId="0" fillId="0" borderId="1" xfId="0" applyBorder="1" applyAlignment="1">
      <alignment horizontal="right"/>
    </xf>
    <xf numFmtId="9" fontId="0" fillId="0" borderId="1" xfId="0" applyNumberFormat="1" applyBorder="1"/>
    <xf numFmtId="9" fontId="0" fillId="0" borderId="5" xfId="0" applyNumberFormat="1" applyBorder="1"/>
    <xf numFmtId="0" fontId="3" fillId="0" borderId="39" xfId="0" applyFont="1" applyBorder="1" applyAlignment="1">
      <alignment horizontal="right" wrapText="1"/>
    </xf>
    <xf numFmtId="9" fontId="0" fillId="0" borderId="1" xfId="0" applyNumberFormat="1" applyBorder="1" applyAlignment="1">
      <alignment horizontal="center" vertical="center" wrapText="1"/>
    </xf>
    <xf numFmtId="9" fontId="0" fillId="0" borderId="1" xfId="0" applyNumberFormat="1" applyBorder="1" applyAlignment="1">
      <alignment horizontal="right" wrapText="1"/>
    </xf>
    <xf numFmtId="9" fontId="0" fillId="0" borderId="1" xfId="2" applyFont="1" applyBorder="1" applyAlignment="1">
      <alignment horizontal="center"/>
    </xf>
    <xf numFmtId="0" fontId="0" fillId="0" borderId="6" xfId="0" applyBorder="1" applyAlignment="1">
      <alignment horizontal="center"/>
    </xf>
    <xf numFmtId="9" fontId="0" fillId="0" borderId="6" xfId="0" applyNumberFormat="1" applyBorder="1"/>
    <xf numFmtId="9" fontId="0" fillId="0" borderId="0" xfId="0" applyNumberFormat="1"/>
    <xf numFmtId="0" fontId="3" fillId="4" borderId="0" xfId="0" applyFont="1" applyFill="1"/>
    <xf numFmtId="0" fontId="3" fillId="4" borderId="6" xfId="0" applyFont="1" applyFill="1" applyBorder="1"/>
    <xf numFmtId="0" fontId="3" fillId="0" borderId="40" xfId="0" applyFont="1" applyBorder="1"/>
    <xf numFmtId="1" fontId="3" fillId="0" borderId="0" xfId="0" applyNumberFormat="1" applyFont="1" applyAlignment="1">
      <alignment horizontal="center"/>
    </xf>
    <xf numFmtId="0" fontId="3" fillId="2" borderId="15" xfId="0" applyFont="1" applyFill="1" applyBorder="1" applyAlignment="1">
      <alignment horizontal="left"/>
    </xf>
    <xf numFmtId="0" fontId="0" fillId="2" borderId="5" xfId="0" applyFill="1" applyBorder="1"/>
    <xf numFmtId="9" fontId="3" fillId="2" borderId="2" xfId="2" applyFont="1" applyFill="1" applyBorder="1" applyAlignment="1">
      <alignment horizontal="center"/>
    </xf>
    <xf numFmtId="9" fontId="3" fillId="2" borderId="9" xfId="2" applyFont="1" applyFill="1" applyBorder="1" applyAlignment="1">
      <alignment horizontal="center"/>
    </xf>
    <xf numFmtId="9" fontId="3" fillId="2" borderId="10" xfId="2" applyFont="1" applyFill="1" applyBorder="1" applyAlignment="1">
      <alignment horizontal="center"/>
    </xf>
    <xf numFmtId="0" fontId="3" fillId="0" borderId="41" xfId="0" applyFont="1" applyBorder="1"/>
    <xf numFmtId="1" fontId="3" fillId="0" borderId="42" xfId="0" applyNumberFormat="1" applyFont="1" applyBorder="1" applyAlignment="1">
      <alignment horizontal="center"/>
    </xf>
    <xf numFmtId="0" fontId="3" fillId="2" borderId="42" xfId="0" applyFont="1" applyFill="1" applyBorder="1" applyAlignment="1">
      <alignment horizontal="right"/>
    </xf>
    <xf numFmtId="0" fontId="3" fillId="2" borderId="42" xfId="0" applyFont="1" applyFill="1" applyBorder="1" applyAlignment="1">
      <alignment horizontal="center"/>
    </xf>
    <xf numFmtId="0" fontId="0" fillId="2" borderId="5" xfId="0" quotePrefix="1" applyFill="1" applyBorder="1"/>
    <xf numFmtId="1" fontId="0" fillId="2" borderId="1" xfId="0" applyNumberFormat="1" applyFill="1" applyBorder="1" applyAlignment="1">
      <alignment horizontal="center"/>
    </xf>
    <xf numFmtId="0" fontId="0" fillId="0" borderId="43" xfId="0" applyBorder="1" applyAlignment="1">
      <alignment horizontal="center"/>
    </xf>
    <xf numFmtId="1" fontId="0" fillId="0" borderId="1" xfId="0" applyNumberFormat="1" applyBorder="1" applyAlignment="1">
      <alignment horizontal="center"/>
    </xf>
    <xf numFmtId="0" fontId="3" fillId="2" borderId="0" xfId="0" applyFont="1" applyFill="1" applyAlignment="1">
      <alignment vertical="center"/>
    </xf>
    <xf numFmtId="0" fontId="3" fillId="2" borderId="0" xfId="0" applyFont="1" applyFill="1" applyAlignment="1">
      <alignment textRotation="90" wrapText="1"/>
    </xf>
    <xf numFmtId="0" fontId="3" fillId="2" borderId="0" xfId="0" applyFont="1" applyFill="1" applyAlignment="1">
      <alignment wrapText="1"/>
    </xf>
    <xf numFmtId="0" fontId="3" fillId="2" borderId="5" xfId="0" applyFont="1" applyFill="1" applyBorder="1"/>
    <xf numFmtId="0" fontId="3" fillId="2" borderId="8" xfId="0" applyFont="1" applyFill="1" applyBorder="1" applyAlignment="1">
      <alignment wrapText="1"/>
    </xf>
    <xf numFmtId="0" fontId="3" fillId="2" borderId="44" xfId="0" applyFont="1" applyFill="1" applyBorder="1" applyAlignment="1">
      <alignment wrapText="1"/>
    </xf>
    <xf numFmtId="0" fontId="3" fillId="2" borderId="43" xfId="0" applyFont="1" applyFill="1" applyBorder="1"/>
    <xf numFmtId="1" fontId="3" fillId="2" borderId="1" xfId="0" applyNumberFormat="1" applyFont="1" applyFill="1" applyBorder="1" applyAlignment="1">
      <alignment horizontal="center"/>
    </xf>
    <xf numFmtId="0" fontId="3" fillId="2" borderId="0" xfId="0" applyFont="1" applyFill="1" applyAlignment="1">
      <alignment horizontal="left" vertical="top"/>
    </xf>
    <xf numFmtId="0" fontId="3" fillId="2" borderId="8" xfId="0" applyFont="1" applyFill="1" applyBorder="1"/>
    <xf numFmtId="0" fontId="3" fillId="2" borderId="2" xfId="0" applyFont="1" applyFill="1" applyBorder="1" applyAlignment="1">
      <alignment wrapText="1"/>
    </xf>
    <xf numFmtId="0" fontId="3" fillId="2" borderId="9" xfId="0" applyFont="1" applyFill="1" applyBorder="1" applyAlignment="1">
      <alignment wrapText="1"/>
    </xf>
    <xf numFmtId="0" fontId="3" fillId="2" borderId="45" xfId="0" applyFont="1" applyFill="1" applyBorder="1" applyAlignment="1">
      <alignment wrapText="1"/>
    </xf>
    <xf numFmtId="0" fontId="3" fillId="2" borderId="43" xfId="0" applyFont="1" applyFill="1" applyBorder="1" applyAlignment="1">
      <alignment wrapText="1"/>
    </xf>
    <xf numFmtId="0" fontId="3" fillId="2" borderId="1" xfId="0" applyFont="1" applyFill="1" applyBorder="1"/>
    <xf numFmtId="0" fontId="3" fillId="2" borderId="41" xfId="0" applyFont="1" applyFill="1" applyBorder="1" applyAlignment="1">
      <alignment horizontal="left" vertical="center"/>
    </xf>
    <xf numFmtId="0" fontId="3" fillId="2" borderId="29" xfId="0" applyFont="1" applyFill="1" applyBorder="1" applyAlignment="1">
      <alignment horizontal="center" vertical="center" wrapText="1"/>
    </xf>
    <xf numFmtId="0" fontId="3" fillId="2" borderId="3" xfId="0" applyFont="1" applyFill="1" applyBorder="1" applyAlignment="1">
      <alignment horizontal="center" wrapText="1"/>
    </xf>
    <xf numFmtId="0" fontId="3" fillId="2" borderId="46" xfId="0" applyFont="1" applyFill="1" applyBorder="1" applyAlignment="1">
      <alignment horizontal="center" wrapText="1"/>
    </xf>
    <xf numFmtId="0" fontId="3" fillId="2" borderId="47" xfId="0" applyFont="1" applyFill="1" applyBorder="1" applyAlignment="1">
      <alignment horizontal="center" wrapText="1"/>
    </xf>
    <xf numFmtId="0" fontId="3" fillId="2" borderId="48" xfId="0" applyFont="1" applyFill="1" applyBorder="1" applyAlignment="1">
      <alignment horizontal="center" wrapText="1"/>
    </xf>
    <xf numFmtId="0" fontId="3" fillId="2" borderId="49" xfId="0" applyFont="1" applyFill="1" applyBorder="1" applyAlignment="1">
      <alignment horizontal="center" wrapText="1"/>
    </xf>
    <xf numFmtId="0" fontId="3" fillId="2" borderId="50" xfId="0" applyFont="1" applyFill="1" applyBorder="1" applyAlignment="1">
      <alignment horizontal="center" wrapText="1"/>
    </xf>
    <xf numFmtId="1" fontId="3" fillId="2" borderId="48" xfId="0" applyNumberFormat="1" applyFont="1" applyFill="1" applyBorder="1" applyAlignment="1">
      <alignment horizontal="center" wrapText="1"/>
    </xf>
    <xf numFmtId="1" fontId="3" fillId="2" borderId="48" xfId="0" applyNumberFormat="1" applyFont="1" applyFill="1" applyBorder="1" applyAlignment="1">
      <alignment horizontal="right" wrapText="1"/>
    </xf>
    <xf numFmtId="0" fontId="3" fillId="2" borderId="48" xfId="0" applyFont="1" applyFill="1" applyBorder="1" applyAlignment="1">
      <alignment horizontal="center"/>
    </xf>
    <xf numFmtId="0" fontId="0" fillId="2" borderId="43" xfId="0" applyFill="1" applyBorder="1" applyAlignment="1">
      <alignment horizontal="center"/>
    </xf>
    <xf numFmtId="0" fontId="0" fillId="2" borderId="22" xfId="0" applyFill="1" applyBorder="1" applyAlignment="1">
      <alignment horizontal="center"/>
    </xf>
    <xf numFmtId="1" fontId="0" fillId="2" borderId="22" xfId="0" applyNumberFormat="1" applyFill="1" applyBorder="1" applyAlignment="1">
      <alignment horizontal="center"/>
    </xf>
    <xf numFmtId="0" fontId="0" fillId="2" borderId="22" xfId="0" applyFill="1" applyBorder="1" applyAlignment="1">
      <alignment horizontal="center" vertical="center"/>
    </xf>
    <xf numFmtId="0" fontId="0" fillId="0" borderId="22" xfId="0" applyBorder="1" applyAlignment="1">
      <alignment horizontal="center"/>
    </xf>
    <xf numFmtId="0" fontId="0" fillId="3" borderId="29" xfId="0" applyFill="1" applyBorder="1" applyAlignment="1">
      <alignment horizontal="center"/>
    </xf>
    <xf numFmtId="164" fontId="0" fillId="0" borderId="0" xfId="0" applyNumberFormat="1"/>
    <xf numFmtId="0" fontId="0" fillId="2" borderId="29" xfId="0" applyFill="1" applyBorder="1" applyAlignment="1">
      <alignment horizontal="center" textRotation="90" wrapText="1"/>
    </xf>
    <xf numFmtId="0" fontId="0" fillId="2" borderId="26" xfId="0" applyFill="1" applyBorder="1" applyAlignment="1">
      <alignment horizontal="center" textRotation="90" wrapText="1"/>
    </xf>
    <xf numFmtId="0" fontId="0" fillId="2" borderId="3" xfId="0" applyFill="1" applyBorder="1" applyAlignment="1">
      <alignment horizontal="center" textRotation="90"/>
    </xf>
    <xf numFmtId="0" fontId="3" fillId="0" borderId="2" xfId="0" applyFont="1" applyBorder="1"/>
    <xf numFmtId="0" fontId="3" fillId="2" borderId="7" xfId="0" applyFont="1" applyFill="1" applyBorder="1"/>
    <xf numFmtId="0" fontId="0" fillId="2" borderId="11" xfId="0" applyFill="1" applyBorder="1" applyAlignment="1">
      <alignment horizontal="center"/>
    </xf>
    <xf numFmtId="0" fontId="3" fillId="2" borderId="12" xfId="0" applyFont="1" applyFill="1" applyBorder="1"/>
    <xf numFmtId="0" fontId="3" fillId="2" borderId="14" xfId="0" applyFont="1" applyFill="1" applyBorder="1"/>
    <xf numFmtId="0" fontId="4" fillId="2" borderId="0" xfId="0" applyFont="1" applyFill="1" applyAlignment="1">
      <alignment horizontal="center"/>
    </xf>
    <xf numFmtId="0" fontId="3" fillId="2" borderId="3" xfId="0" applyFont="1" applyFill="1" applyBorder="1" applyAlignment="1">
      <alignment horizontal="center" textRotation="90"/>
    </xf>
    <xf numFmtId="0" fontId="0" fillId="2" borderId="22" xfId="0" applyFill="1" applyBorder="1" applyAlignment="1">
      <alignment horizontal="center" vertical="center" wrapText="1"/>
    </xf>
    <xf numFmtId="0" fontId="0" fillId="2" borderId="0" xfId="0" applyFill="1" applyAlignment="1">
      <alignment horizontal="center" textRotation="90"/>
    </xf>
    <xf numFmtId="0" fontId="3" fillId="2" borderId="43" xfId="0" applyFont="1" applyFill="1" applyBorder="1" applyAlignment="1">
      <alignment horizontal="center" textRotation="90"/>
    </xf>
    <xf numFmtId="0" fontId="3" fillId="2" borderId="2" xfId="0" applyFont="1" applyFill="1" applyBorder="1" applyAlignment="1">
      <alignment horizontal="center" textRotation="90" wrapText="1"/>
    </xf>
    <xf numFmtId="0" fontId="3" fillId="2" borderId="1" xfId="0" applyFont="1" applyFill="1" applyBorder="1" applyAlignment="1">
      <alignment horizontal="center" textRotation="90" wrapText="1"/>
    </xf>
    <xf numFmtId="0" fontId="3" fillId="2" borderId="16" xfId="0" applyFont="1" applyFill="1" applyBorder="1" applyAlignment="1">
      <alignment horizontal="center" wrapText="1"/>
    </xf>
    <xf numFmtId="0" fontId="0" fillId="2" borderId="41" xfId="0" applyFill="1" applyBorder="1" applyAlignment="1">
      <alignment horizontal="right" vertical="center"/>
    </xf>
    <xf numFmtId="0" fontId="0" fillId="2" borderId="42" xfId="0" applyFill="1" applyBorder="1" applyAlignment="1">
      <alignment horizontal="center" vertical="center"/>
    </xf>
    <xf numFmtId="0" fontId="0" fillId="2" borderId="42" xfId="0" applyFill="1" applyBorder="1"/>
    <xf numFmtId="0" fontId="0" fillId="2" borderId="21" xfId="0" applyFill="1" applyBorder="1" applyAlignment="1">
      <alignment vertical="center"/>
    </xf>
    <xf numFmtId="0" fontId="0" fillId="2" borderId="45" xfId="0" applyFill="1" applyBorder="1" applyAlignment="1">
      <alignment horizontal="center"/>
    </xf>
    <xf numFmtId="0" fontId="0" fillId="2" borderId="43" xfId="0" applyFill="1" applyBorder="1" applyAlignment="1">
      <alignment horizontal="right" vertical="center"/>
    </xf>
    <xf numFmtId="0" fontId="0" fillId="2" borderId="51" xfId="0" applyFill="1" applyBorder="1" applyAlignment="1">
      <alignment vertical="center" textRotation="90"/>
    </xf>
    <xf numFmtId="0" fontId="0" fillId="2" borderId="52" xfId="0" applyFill="1" applyBorder="1" applyAlignment="1">
      <alignment vertical="center" textRotation="90"/>
    </xf>
    <xf numFmtId="0" fontId="0" fillId="2" borderId="24" xfId="0" applyFill="1" applyBorder="1" applyAlignment="1">
      <alignment vertical="center" textRotation="90"/>
    </xf>
    <xf numFmtId="0" fontId="0" fillId="2" borderId="24" xfId="0" applyFill="1" applyBorder="1" applyAlignment="1">
      <alignment vertical="center"/>
    </xf>
    <xf numFmtId="0" fontId="0" fillId="2" borderId="50" xfId="0" applyFill="1" applyBorder="1" applyAlignment="1">
      <alignment horizontal="center" vertical="center"/>
    </xf>
    <xf numFmtId="0" fontId="0" fillId="2" borderId="48" xfId="0" applyFill="1" applyBorder="1" applyAlignment="1">
      <alignment horizontal="center" vertical="center"/>
    </xf>
    <xf numFmtId="0" fontId="0" fillId="2" borderId="48" xfId="0" applyFill="1" applyBorder="1"/>
    <xf numFmtId="0" fontId="0" fillId="2" borderId="25" xfId="0" applyFill="1" applyBorder="1" applyAlignment="1">
      <alignment vertical="center" textRotation="90"/>
    </xf>
    <xf numFmtId="0" fontId="3" fillId="7" borderId="7" xfId="0" applyFont="1" applyFill="1" applyBorder="1" applyAlignment="1">
      <alignment horizontal="left"/>
    </xf>
    <xf numFmtId="0" fontId="3" fillId="7" borderId="8" xfId="0" applyFont="1" applyFill="1" applyBorder="1" applyAlignment="1">
      <alignment horizontal="right"/>
    </xf>
    <xf numFmtId="0" fontId="0" fillId="7" borderId="1" xfId="0" applyFill="1" applyBorder="1" applyAlignment="1">
      <alignment horizontal="center"/>
    </xf>
    <xf numFmtId="1" fontId="3" fillId="2" borderId="34" xfId="0" applyNumberFormat="1" applyFont="1" applyFill="1" applyBorder="1" applyAlignment="1">
      <alignment horizontal="center"/>
    </xf>
    <xf numFmtId="0" fontId="3" fillId="7" borderId="0" xfId="0" applyFont="1" applyFill="1"/>
    <xf numFmtId="0" fontId="3" fillId="8" borderId="2" xfId="0" applyFont="1" applyFill="1" applyBorder="1" applyAlignment="1">
      <alignment horizontal="left"/>
    </xf>
    <xf numFmtId="0" fontId="3" fillId="8" borderId="9" xfId="0" applyFont="1" applyFill="1" applyBorder="1" applyAlignment="1">
      <alignment horizontal="center"/>
    </xf>
    <xf numFmtId="0" fontId="3" fillId="8" borderId="10" xfId="0" applyFont="1" applyFill="1" applyBorder="1" applyAlignment="1">
      <alignment horizontal="center"/>
    </xf>
    <xf numFmtId="0" fontId="3" fillId="8" borderId="2" xfId="0" applyFont="1" applyFill="1" applyBorder="1" applyAlignment="1">
      <alignment horizontal="right"/>
    </xf>
    <xf numFmtId="0" fontId="3" fillId="9" borderId="8" xfId="0" applyFont="1" applyFill="1" applyBorder="1"/>
    <xf numFmtId="0" fontId="3" fillId="10" borderId="8" xfId="0" applyFont="1" applyFill="1" applyBorder="1"/>
    <xf numFmtId="0" fontId="3" fillId="0" borderId="0" xfId="0" applyFont="1" applyAlignment="1">
      <alignment horizontal="center" vertical="center"/>
    </xf>
    <xf numFmtId="0" fontId="3" fillId="7" borderId="3" xfId="0" applyFont="1" applyFill="1" applyBorder="1" applyAlignment="1">
      <alignment horizontal="center" textRotation="90"/>
    </xf>
    <xf numFmtId="0" fontId="3" fillId="7" borderId="3" xfId="0" applyFont="1" applyFill="1" applyBorder="1" applyAlignment="1">
      <alignment horizontal="center" vertical="center" wrapText="1"/>
    </xf>
    <xf numFmtId="0" fontId="3" fillId="7" borderId="1" xfId="0" applyFont="1" applyFill="1" applyBorder="1" applyAlignment="1">
      <alignment horizontal="right" vertical="center" wrapText="1"/>
    </xf>
    <xf numFmtId="0" fontId="0" fillId="7" borderId="1" xfId="0" applyFill="1" applyBorder="1" applyAlignment="1">
      <alignment horizontal="center" wrapText="1"/>
    </xf>
    <xf numFmtId="0" fontId="3" fillId="7" borderId="32" xfId="0" applyFont="1" applyFill="1" applyBorder="1" applyAlignment="1">
      <alignment horizontal="center" vertical="top" textRotation="90" wrapText="1"/>
    </xf>
    <xf numFmtId="0" fontId="3" fillId="7" borderId="1" xfId="0" applyFont="1" applyFill="1" applyBorder="1" applyAlignment="1">
      <alignment horizontal="center" textRotation="90" wrapText="1"/>
    </xf>
    <xf numFmtId="0" fontId="3" fillId="8" borderId="26" xfId="0" applyFont="1" applyFill="1" applyBorder="1" applyAlignment="1">
      <alignment horizontal="center" textRotation="90" wrapText="1"/>
    </xf>
    <xf numFmtId="0" fontId="3" fillId="9" borderId="1" xfId="0" applyFont="1" applyFill="1" applyBorder="1" applyAlignment="1">
      <alignment horizontal="center" vertical="center" wrapText="1"/>
    </xf>
    <xf numFmtId="165" fontId="3" fillId="9" borderId="1" xfId="1" applyNumberFormat="1" applyFont="1" applyFill="1" applyBorder="1" applyAlignment="1">
      <alignment wrapText="1"/>
    </xf>
    <xf numFmtId="0" fontId="3" fillId="10" borderId="3" xfId="0" applyFont="1" applyFill="1" applyBorder="1" applyAlignment="1">
      <alignment horizontal="center" textRotation="90" wrapText="1"/>
    </xf>
    <xf numFmtId="0" fontId="3" fillId="10" borderId="3" xfId="0" applyFont="1" applyFill="1" applyBorder="1" applyAlignment="1">
      <alignment horizontal="right" vertical="center" wrapText="1"/>
    </xf>
    <xf numFmtId="0" fontId="3" fillId="10" borderId="1" xfId="0" applyFont="1" applyFill="1" applyBorder="1" applyAlignment="1">
      <alignment horizontal="center" vertical="center" wrapText="1"/>
    </xf>
    <xf numFmtId="0" fontId="3" fillId="2" borderId="0" xfId="0" applyFont="1" applyFill="1" applyAlignment="1">
      <alignment horizontal="center" vertical="center" wrapText="1"/>
    </xf>
    <xf numFmtId="0" fontId="3" fillId="7" borderId="26" xfId="0" applyFont="1" applyFill="1" applyBorder="1" applyAlignment="1">
      <alignment horizontal="center" textRotation="90"/>
    </xf>
    <xf numFmtId="0" fontId="3" fillId="7" borderId="26" xfId="0" applyFont="1" applyFill="1" applyBorder="1" applyAlignment="1">
      <alignment horizontal="center" vertical="center" wrapText="1"/>
    </xf>
    <xf numFmtId="0" fontId="3" fillId="7" borderId="1" xfId="0" applyFont="1" applyFill="1" applyBorder="1" applyAlignment="1">
      <alignment horizontal="center" vertical="center"/>
    </xf>
    <xf numFmtId="0" fontId="3" fillId="9" borderId="1" xfId="0" applyFont="1" applyFill="1" applyBorder="1" applyAlignment="1">
      <alignment horizontal="center" vertical="center"/>
    </xf>
    <xf numFmtId="165" fontId="3" fillId="9" borderId="1" xfId="1" applyNumberFormat="1" applyFont="1" applyFill="1" applyBorder="1" applyAlignment="1">
      <alignment horizontal="center" wrapText="1"/>
    </xf>
    <xf numFmtId="0" fontId="3" fillId="10" borderId="26" xfId="0" applyFont="1" applyFill="1" applyBorder="1" applyAlignment="1">
      <alignment horizontal="center" textRotation="90" wrapText="1"/>
    </xf>
    <xf numFmtId="0" fontId="3" fillId="10" borderId="26" xfId="0" applyFont="1" applyFill="1" applyBorder="1" applyAlignment="1">
      <alignment vertical="center" wrapText="1"/>
    </xf>
    <xf numFmtId="0" fontId="3" fillId="10" borderId="1" xfId="0" applyFont="1" applyFill="1" applyBorder="1" applyAlignment="1">
      <alignment horizontal="center" vertical="center"/>
    </xf>
    <xf numFmtId="0" fontId="3" fillId="2" borderId="0" xfId="0" applyFont="1" applyFill="1" applyAlignment="1">
      <alignment horizontal="center" vertical="center"/>
    </xf>
    <xf numFmtId="0" fontId="3" fillId="7" borderId="22" xfId="0" applyFont="1" applyFill="1" applyBorder="1" applyAlignment="1">
      <alignment horizontal="center" vertical="center" wrapText="1"/>
    </xf>
    <xf numFmtId="0" fontId="3" fillId="7" borderId="22" xfId="0" applyFont="1" applyFill="1" applyBorder="1" applyAlignment="1">
      <alignment horizontal="center" textRotation="90" wrapText="1"/>
    </xf>
    <xf numFmtId="164" fontId="0" fillId="8" borderId="1" xfId="0" applyNumberFormat="1" applyFill="1" applyBorder="1"/>
    <xf numFmtId="166" fontId="3" fillId="9" borderId="1" xfId="1" applyNumberFormat="1" applyFont="1" applyFill="1" applyBorder="1" applyAlignment="1">
      <alignment horizontal="center" wrapText="1"/>
    </xf>
    <xf numFmtId="0" fontId="3" fillId="10" borderId="22" xfId="0" applyFont="1" applyFill="1" applyBorder="1" applyAlignment="1">
      <alignment horizontal="center" textRotation="90" wrapText="1"/>
    </xf>
    <xf numFmtId="0" fontId="3" fillId="10" borderId="22" xfId="0" applyFont="1" applyFill="1" applyBorder="1" applyAlignment="1">
      <alignment horizontal="center" vertical="center" wrapText="1"/>
    </xf>
    <xf numFmtId="0" fontId="0" fillId="7" borderId="37" xfId="0" applyFill="1" applyBorder="1"/>
    <xf numFmtId="165" fontId="0" fillId="7" borderId="1" xfId="1" applyNumberFormat="1" applyFont="1" applyFill="1" applyBorder="1"/>
    <xf numFmtId="0" fontId="0" fillId="7" borderId="3" xfId="0" applyFill="1" applyBorder="1" applyAlignment="1">
      <alignment horizontal="center"/>
    </xf>
    <xf numFmtId="1" fontId="0" fillId="7" borderId="1" xfId="2" applyNumberFormat="1" applyFont="1" applyFill="1" applyBorder="1" applyAlignment="1">
      <alignment horizontal="center"/>
    </xf>
    <xf numFmtId="0" fontId="0" fillId="7" borderId="1" xfId="0" applyFill="1" applyBorder="1"/>
    <xf numFmtId="164" fontId="0" fillId="7" borderId="1" xfId="2" applyNumberFormat="1" applyFont="1" applyFill="1" applyBorder="1" applyAlignment="1">
      <alignment horizontal="center"/>
    </xf>
    <xf numFmtId="1" fontId="0" fillId="8" borderId="1" xfId="2" applyNumberFormat="1" applyFont="1" applyFill="1" applyBorder="1" applyAlignment="1">
      <alignment horizontal="center"/>
    </xf>
    <xf numFmtId="0" fontId="0" fillId="8" borderId="1" xfId="0" applyFill="1" applyBorder="1" applyAlignment="1">
      <alignment horizontal="center"/>
    </xf>
    <xf numFmtId="165" fontId="0" fillId="8" borderId="1" xfId="1" applyNumberFormat="1" applyFont="1" applyFill="1" applyBorder="1"/>
    <xf numFmtId="164" fontId="0" fillId="8" borderId="1" xfId="2" applyNumberFormat="1" applyFont="1" applyFill="1" applyBorder="1"/>
    <xf numFmtId="9" fontId="0" fillId="8" borderId="1" xfId="2" applyFont="1" applyFill="1" applyBorder="1"/>
    <xf numFmtId="0" fontId="0" fillId="9" borderId="1" xfId="0" applyFill="1" applyBorder="1" applyAlignment="1">
      <alignment horizontal="center"/>
    </xf>
    <xf numFmtId="0" fontId="0" fillId="9" borderId="37" xfId="0" applyFill="1" applyBorder="1" applyAlignment="1">
      <alignment horizontal="center"/>
    </xf>
    <xf numFmtId="165" fontId="0" fillId="9" borderId="1" xfId="1" applyNumberFormat="1" applyFont="1" applyFill="1" applyBorder="1"/>
    <xf numFmtId="0" fontId="0" fillId="10" borderId="1" xfId="0" applyFill="1" applyBorder="1" applyAlignment="1">
      <alignment horizontal="center"/>
    </xf>
    <xf numFmtId="165" fontId="0" fillId="10" borderId="1" xfId="1" applyNumberFormat="1" applyFont="1" applyFill="1" applyBorder="1"/>
    <xf numFmtId="166" fontId="0" fillId="10" borderId="1" xfId="1" applyNumberFormat="1" applyFont="1" applyFill="1" applyBorder="1" applyAlignment="1">
      <alignment horizontal="center" vertical="center"/>
    </xf>
    <xf numFmtId="165" fontId="0" fillId="0" borderId="0" xfId="1" applyNumberFormat="1" applyFont="1" applyFill="1"/>
    <xf numFmtId="0" fontId="3" fillId="11" borderId="8" xfId="0" applyFont="1" applyFill="1" applyBorder="1" applyAlignment="1">
      <alignment horizontal="left"/>
    </xf>
    <xf numFmtId="0" fontId="3" fillId="9" borderId="8" xfId="0" applyFont="1" applyFill="1" applyBorder="1" applyAlignment="1">
      <alignment horizontal="right"/>
    </xf>
    <xf numFmtId="0" fontId="3" fillId="10" borderId="8" xfId="0" applyFont="1" applyFill="1" applyBorder="1" applyAlignment="1">
      <alignment horizontal="right"/>
    </xf>
    <xf numFmtId="0" fontId="3" fillId="11" borderId="26" xfId="0" applyFont="1" applyFill="1" applyBorder="1" applyAlignment="1">
      <alignment horizontal="center" textRotation="90"/>
    </xf>
    <xf numFmtId="0" fontId="3" fillId="9" borderId="26" xfId="0" applyFont="1" applyFill="1" applyBorder="1" applyAlignment="1">
      <alignment horizontal="center"/>
    </xf>
    <xf numFmtId="0" fontId="3" fillId="10" borderId="26" xfId="0" applyFont="1" applyFill="1" applyBorder="1" applyAlignment="1">
      <alignment horizontal="center"/>
    </xf>
    <xf numFmtId="0" fontId="3" fillId="11" borderId="3" xfId="0" applyFont="1" applyFill="1" applyBorder="1" applyAlignment="1">
      <alignment horizontal="center" textRotation="90"/>
    </xf>
    <xf numFmtId="0" fontId="3" fillId="9" borderId="3" xfId="0" applyFont="1" applyFill="1" applyBorder="1" applyAlignment="1">
      <alignment horizontal="center" textRotation="90"/>
    </xf>
    <xf numFmtId="0" fontId="3" fillId="10" borderId="3" xfId="0" applyFont="1" applyFill="1" applyBorder="1" applyAlignment="1">
      <alignment horizontal="center" textRotation="90"/>
    </xf>
    <xf numFmtId="0" fontId="0" fillId="11" borderId="1" xfId="0" applyFill="1" applyBorder="1" applyAlignment="1">
      <alignment horizontal="center"/>
    </xf>
    <xf numFmtId="164" fontId="0" fillId="9" borderId="1" xfId="0" applyNumberFormat="1" applyFill="1" applyBorder="1" applyAlignment="1">
      <alignment horizontal="center"/>
    </xf>
    <xf numFmtId="164" fontId="3" fillId="9" borderId="1" xfId="0" applyNumberFormat="1" applyFont="1" applyFill="1" applyBorder="1" applyAlignment="1">
      <alignment horizontal="center"/>
    </xf>
    <xf numFmtId="164" fontId="0" fillId="10" borderId="1" xfId="0" applyNumberFormat="1" applyFill="1" applyBorder="1" applyAlignment="1">
      <alignment horizontal="center"/>
    </xf>
    <xf numFmtId="164" fontId="3" fillId="10" borderId="1" xfId="0" applyNumberFormat="1" applyFont="1" applyFill="1" applyBorder="1" applyAlignment="1">
      <alignment horizontal="center"/>
    </xf>
    <xf numFmtId="0" fontId="0" fillId="12" borderId="0" xfId="0" applyFill="1"/>
    <xf numFmtId="0" fontId="0" fillId="12" borderId="0" xfId="0" applyFill="1" applyAlignment="1">
      <alignment wrapText="1"/>
    </xf>
    <xf numFmtId="0" fontId="3" fillId="12" borderId="0" xfId="0" applyFont="1" applyFill="1"/>
    <xf numFmtId="0" fontId="0" fillId="4" borderId="0" xfId="0" applyFill="1" applyAlignment="1">
      <alignment horizontal="left"/>
    </xf>
    <xf numFmtId="0" fontId="12" fillId="2" borderId="1" xfId="0" applyFont="1" applyFill="1" applyBorder="1" applyAlignment="1">
      <alignment horizontal="center" vertical="center" textRotation="90"/>
    </xf>
    <xf numFmtId="0" fontId="13" fillId="2" borderId="3" xfId="0" applyFont="1" applyFill="1" applyBorder="1" applyAlignment="1">
      <alignment horizontal="center" vertical="center" wrapText="1"/>
    </xf>
    <xf numFmtId="0" fontId="0" fillId="10" borderId="0" xfId="0" applyFill="1"/>
    <xf numFmtId="0" fontId="14" fillId="2" borderId="1" xfId="0" applyFont="1" applyFill="1" applyBorder="1" applyAlignment="1">
      <alignment vertical="center" wrapText="1"/>
    </xf>
    <xf numFmtId="0" fontId="0" fillId="2" borderId="1" xfId="0" applyFill="1" applyBorder="1" applyAlignment="1">
      <alignment vertical="center"/>
    </xf>
    <xf numFmtId="0" fontId="14" fillId="0" borderId="1" xfId="0" applyFont="1" applyBorder="1" applyAlignment="1">
      <alignment horizontal="center" vertical="center" wrapText="1"/>
    </xf>
    <xf numFmtId="0" fontId="0" fillId="0" borderId="1" xfId="0" applyBorder="1" applyAlignment="1">
      <alignment horizontal="center" vertical="center"/>
    </xf>
    <xf numFmtId="0" fontId="0" fillId="2" borderId="1" xfId="0" applyFill="1" applyBorder="1" applyAlignment="1">
      <alignment horizontal="left" vertical="center"/>
    </xf>
    <xf numFmtId="0" fontId="3" fillId="2" borderId="1" xfId="0" applyFont="1" applyFill="1" applyBorder="1" applyAlignment="1">
      <alignment horizontal="center" vertical="center" textRotation="90"/>
    </xf>
    <xf numFmtId="0" fontId="3" fillId="0" borderId="1" xfId="0" applyFont="1" applyBorder="1" applyAlignment="1">
      <alignment horizontal="center" vertical="center" wrapText="1"/>
    </xf>
    <xf numFmtId="0" fontId="14" fillId="2" borderId="1" xfId="0" applyFont="1" applyFill="1" applyBorder="1" applyAlignment="1">
      <alignment horizontal="center" vertical="center" wrapText="1"/>
    </xf>
    <xf numFmtId="0" fontId="0" fillId="12" borderId="0" xfId="0" applyFill="1" applyAlignment="1">
      <alignment horizontal="left"/>
    </xf>
    <xf numFmtId="0" fontId="0" fillId="12" borderId="0" xfId="0" applyFill="1" applyAlignment="1">
      <alignment horizontal="left" wrapText="1"/>
    </xf>
    <xf numFmtId="0" fontId="3" fillId="12" borderId="0" xfId="0" applyFont="1" applyFill="1" applyAlignment="1">
      <alignment horizontal="left"/>
    </xf>
    <xf numFmtId="0" fontId="0" fillId="4" borderId="0" xfId="0" applyFill="1" applyAlignment="1">
      <alignment horizontal="left"/>
    </xf>
    <xf numFmtId="0" fontId="0" fillId="2" borderId="0" xfId="0" applyFill="1" applyAlignment="1">
      <alignment horizontal="left"/>
    </xf>
    <xf numFmtId="0" fontId="4" fillId="0" borderId="1" xfId="0" applyFont="1" applyBorder="1" applyAlignment="1">
      <alignment horizontal="center" vertical="center"/>
    </xf>
    <xf numFmtId="0" fontId="4" fillId="0" borderId="1" xfId="0" applyFont="1" applyBorder="1" applyAlignment="1">
      <alignment horizontal="center" wrapText="1"/>
    </xf>
    <xf numFmtId="0" fontId="4" fillId="0" borderId="1" xfId="0" applyFont="1" applyBorder="1"/>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15" fillId="2" borderId="8" xfId="0" applyFont="1" applyFill="1" applyBorder="1" applyAlignment="1">
      <alignment horizontal="center"/>
    </xf>
    <xf numFmtId="0" fontId="0" fillId="2" borderId="44" xfId="0" applyFill="1" applyBorder="1"/>
    <xf numFmtId="0" fontId="0" fillId="2" borderId="2" xfId="0" applyFill="1" applyBorder="1" applyAlignment="1">
      <alignment horizontal="left"/>
    </xf>
    <xf numFmtId="0" fontId="0" fillId="2" borderId="9" xfId="0" applyFill="1" applyBorder="1" applyAlignment="1">
      <alignment horizontal="left"/>
    </xf>
    <xf numFmtId="0" fontId="0" fillId="2" borderId="10" xfId="0" applyFill="1" applyBorder="1" applyAlignment="1">
      <alignment horizontal="left"/>
    </xf>
    <xf numFmtId="0" fontId="16" fillId="0" borderId="6" xfId="0" applyFont="1" applyBorder="1" applyAlignment="1">
      <alignment horizontal="center" vertical="center" wrapText="1"/>
    </xf>
    <xf numFmtId="0" fontId="16" fillId="0" borderId="53" xfId="0" applyFont="1" applyBorder="1" applyAlignment="1">
      <alignment horizontal="center" vertical="center" wrapText="1"/>
    </xf>
    <xf numFmtId="0" fontId="3" fillId="2" borderId="54" xfId="0" applyFont="1" applyFill="1" applyBorder="1"/>
    <xf numFmtId="0" fontId="0" fillId="2" borderId="3" xfId="0" applyFill="1" applyBorder="1" applyAlignment="1">
      <alignment horizontal="center"/>
    </xf>
    <xf numFmtId="0" fontId="16" fillId="0" borderId="18" xfId="0" applyFont="1" applyBorder="1" applyAlignment="1">
      <alignment horizontal="center" vertical="center" wrapText="1"/>
    </xf>
    <xf numFmtId="0" fontId="16" fillId="0" borderId="20" xfId="0" applyFont="1" applyBorder="1" applyAlignment="1">
      <alignment horizontal="center" vertical="center" wrapText="1"/>
    </xf>
    <xf numFmtId="0" fontId="0" fillId="2" borderId="55" xfId="0" applyFill="1" applyBorder="1"/>
    <xf numFmtId="0" fontId="0" fillId="2" borderId="56" xfId="0" applyFill="1" applyBorder="1"/>
    <xf numFmtId="0" fontId="3" fillId="2" borderId="55" xfId="0" applyFont="1" applyFill="1" applyBorder="1"/>
    <xf numFmtId="0" fontId="0" fillId="2" borderId="57" xfId="0" applyFill="1" applyBorder="1" applyAlignment="1">
      <alignment horizontal="center" vertical="top"/>
    </xf>
    <xf numFmtId="0" fontId="0" fillId="9" borderId="58" xfId="0" applyFill="1" applyBorder="1" applyAlignment="1">
      <alignment horizontal="left" vertical="top"/>
    </xf>
    <xf numFmtId="0" fontId="0" fillId="9" borderId="25" xfId="0" applyFill="1" applyBorder="1" applyAlignment="1">
      <alignment horizontal="left" vertical="top"/>
    </xf>
    <xf numFmtId="0" fontId="0" fillId="2" borderId="33" xfId="0" applyFill="1" applyBorder="1" applyAlignment="1">
      <alignment horizontal="right"/>
    </xf>
    <xf numFmtId="0" fontId="0" fillId="2" borderId="55" xfId="0" applyFill="1" applyBorder="1" applyAlignment="1">
      <alignment horizontal="right"/>
    </xf>
    <xf numFmtId="0" fontId="0" fillId="2" borderId="59" xfId="0" applyFill="1" applyBorder="1" applyAlignment="1">
      <alignment horizontal="right"/>
    </xf>
    <xf numFmtId="0" fontId="0" fillId="12" borderId="60" xfId="0" applyFill="1" applyBorder="1"/>
    <xf numFmtId="0" fontId="0" fillId="2" borderId="11" xfId="0" applyFill="1" applyBorder="1"/>
    <xf numFmtId="0" fontId="0" fillId="2" borderId="12" xfId="0" applyFill="1" applyBorder="1"/>
    <xf numFmtId="0" fontId="0" fillId="2" borderId="14" xfId="0" applyFill="1" applyBorder="1"/>
    <xf numFmtId="0" fontId="8" fillId="12" borderId="48" xfId="0" applyFont="1" applyFill="1" applyBorder="1" applyAlignment="1">
      <alignment horizontal="center"/>
    </xf>
    <xf numFmtId="0" fontId="0" fillId="2" borderId="18" xfId="0" applyFill="1" applyBorder="1"/>
    <xf numFmtId="0" fontId="2" fillId="2" borderId="48" xfId="0" applyFont="1" applyFill="1" applyBorder="1" applyAlignment="1">
      <alignment horizontal="center"/>
    </xf>
    <xf numFmtId="0" fontId="2" fillId="2" borderId="47" xfId="0" applyFont="1" applyFill="1" applyBorder="1" applyAlignment="1">
      <alignment horizontal="center"/>
    </xf>
    <xf numFmtId="0" fontId="3" fillId="2" borderId="0" xfId="0" applyFont="1" applyFill="1" applyAlignment="1">
      <alignment horizontal="left" vertical="top"/>
    </xf>
    <xf numFmtId="0" fontId="0" fillId="12" borderId="50" xfId="0" applyFill="1" applyBorder="1" applyAlignment="1">
      <alignment horizontal="left" vertical="top" wrapText="1"/>
    </xf>
    <xf numFmtId="0" fontId="0" fillId="12" borderId="48" xfId="0" applyFill="1" applyBorder="1" applyAlignment="1">
      <alignment horizontal="left" vertical="top" wrapText="1"/>
    </xf>
    <xf numFmtId="0" fontId="0" fillId="12" borderId="47" xfId="0" applyFill="1" applyBorder="1" applyAlignment="1">
      <alignment horizontal="left" vertical="top" wrapText="1"/>
    </xf>
    <xf numFmtId="0" fontId="0" fillId="2" borderId="0" xfId="0" applyFill="1" applyAlignment="1">
      <alignment horizontal="left" vertical="top"/>
    </xf>
    <xf numFmtId="0" fontId="3" fillId="2" borderId="41" xfId="0" applyFont="1" applyFill="1" applyBorder="1" applyAlignment="1">
      <alignment horizontal="right"/>
    </xf>
    <xf numFmtId="0" fontId="0" fillId="2" borderId="42" xfId="0" applyFill="1" applyBorder="1" applyAlignment="1">
      <alignment horizontal="center"/>
    </xf>
    <xf numFmtId="0" fontId="3" fillId="2" borderId="42" xfId="0" applyFont="1" applyFill="1" applyBorder="1"/>
    <xf numFmtId="0" fontId="0" fillId="2" borderId="42" xfId="0" applyFill="1" applyBorder="1" applyAlignment="1">
      <alignment horizontal="left"/>
    </xf>
    <xf numFmtId="0" fontId="0" fillId="2" borderId="61" xfId="0" applyFill="1" applyBorder="1" applyAlignment="1">
      <alignment horizontal="left"/>
    </xf>
    <xf numFmtId="0" fontId="0" fillId="2" borderId="7" xfId="0" applyFill="1" applyBorder="1" applyAlignment="1">
      <alignment horizontal="center"/>
    </xf>
    <xf numFmtId="0" fontId="3" fillId="2" borderId="1" xfId="0" applyFont="1" applyFill="1" applyBorder="1" applyAlignment="1">
      <alignment horizontal="left"/>
    </xf>
    <xf numFmtId="0" fontId="0" fillId="12" borderId="22" xfId="0" applyFill="1" applyBorder="1" applyAlignment="1">
      <alignment horizontal="left"/>
    </xf>
    <xf numFmtId="0" fontId="0" fillId="2" borderId="2" xfId="0" applyFill="1" applyBorder="1" applyAlignment="1">
      <alignment horizontal="center"/>
    </xf>
    <xf numFmtId="0" fontId="0" fillId="2" borderId="9" xfId="0" applyFill="1" applyBorder="1" applyAlignment="1">
      <alignment horizontal="center"/>
    </xf>
    <xf numFmtId="0" fontId="0" fillId="2" borderId="45" xfId="0" applyFill="1" applyBorder="1" applyAlignment="1">
      <alignment horizontal="center"/>
    </xf>
    <xf numFmtId="0" fontId="3" fillId="2" borderId="43" xfId="0" applyFont="1" applyFill="1" applyBorder="1" applyAlignment="1">
      <alignment horizontal="left"/>
    </xf>
    <xf numFmtId="0" fontId="3" fillId="2" borderId="1" xfId="0" applyFont="1" applyFill="1" applyBorder="1" applyAlignment="1">
      <alignment horizontal="left"/>
    </xf>
    <xf numFmtId="0" fontId="3" fillId="2" borderId="62" xfId="0" applyFont="1" applyFill="1" applyBorder="1" applyAlignment="1">
      <alignment horizontal="left"/>
    </xf>
    <xf numFmtId="0" fontId="3" fillId="2" borderId="9" xfId="0" applyFont="1" applyFill="1" applyBorder="1" applyAlignment="1">
      <alignment horizontal="right"/>
    </xf>
    <xf numFmtId="0" fontId="3" fillId="2" borderId="2" xfId="0" applyFont="1" applyFill="1" applyBorder="1" applyAlignment="1">
      <alignment horizontal="left"/>
    </xf>
    <xf numFmtId="0" fontId="0" fillId="2" borderId="2" xfId="0" applyFill="1" applyBorder="1" applyAlignment="1">
      <alignment horizontal="right"/>
    </xf>
    <xf numFmtId="0" fontId="0" fillId="2" borderId="2" xfId="0" applyFill="1" applyBorder="1" applyAlignment="1">
      <alignment horizontal="left"/>
    </xf>
    <xf numFmtId="0" fontId="0" fillId="2" borderId="9" xfId="0" applyFill="1" applyBorder="1" applyAlignment="1">
      <alignment horizontal="left"/>
    </xf>
    <xf numFmtId="0" fontId="17" fillId="0" borderId="4" xfId="0" applyFont="1" applyBorder="1" applyAlignment="1">
      <alignment horizontal="left" vertical="center"/>
    </xf>
    <xf numFmtId="0" fontId="17" fillId="0" borderId="6" xfId="0" applyFont="1" applyBorder="1" applyAlignment="1">
      <alignment horizontal="center" vertical="center"/>
    </xf>
    <xf numFmtId="0" fontId="17" fillId="2" borderId="6" xfId="0" applyFont="1" applyFill="1" applyBorder="1" applyAlignment="1">
      <alignment horizontal="center" vertical="center"/>
    </xf>
    <xf numFmtId="0" fontId="17" fillId="2" borderId="40" xfId="0" applyFont="1" applyFill="1" applyBorder="1" applyAlignment="1">
      <alignment horizontal="center" vertical="center"/>
    </xf>
    <xf numFmtId="0" fontId="0" fillId="12" borderId="4" xfId="0" applyFill="1" applyBorder="1" applyAlignment="1">
      <alignment horizontal="left"/>
    </xf>
    <xf numFmtId="0" fontId="0" fillId="12" borderId="40" xfId="0" applyFill="1" applyBorder="1"/>
    <xf numFmtId="0" fontId="3" fillId="2" borderId="9" xfId="0" applyFont="1" applyFill="1" applyBorder="1"/>
    <xf numFmtId="0" fontId="3" fillId="2" borderId="10" xfId="0" applyFont="1" applyFill="1" applyBorder="1" applyAlignment="1">
      <alignment wrapText="1"/>
    </xf>
    <xf numFmtId="0" fontId="3" fillId="2" borderId="9" xfId="0" applyFont="1" applyFill="1" applyBorder="1" applyAlignment="1">
      <alignment horizontal="left" vertical="center"/>
    </xf>
    <xf numFmtId="0" fontId="3" fillId="2" borderId="10" xfId="0" applyFont="1" applyFill="1" applyBorder="1"/>
    <xf numFmtId="0" fontId="0" fillId="12" borderId="5" xfId="0" applyFill="1" applyBorder="1" applyAlignment="1">
      <alignment horizontal="left"/>
    </xf>
    <xf numFmtId="0" fontId="0" fillId="12" borderId="32" xfId="0" applyFill="1" applyBorder="1"/>
    <xf numFmtId="0" fontId="0" fillId="12" borderId="5" xfId="0" applyFill="1" applyBorder="1" applyAlignment="1">
      <alignment vertical="center"/>
    </xf>
    <xf numFmtId="0" fontId="0" fillId="12" borderId="32" xfId="0" applyFill="1" applyBorder="1" applyAlignment="1">
      <alignment horizontal="left" vertical="center"/>
    </xf>
    <xf numFmtId="0" fontId="0" fillId="2" borderId="3" xfId="0" applyFill="1" applyBorder="1" applyAlignment="1">
      <alignment horizontal="right" vertical="center" wrapText="1"/>
    </xf>
    <xf numFmtId="0" fontId="0" fillId="12" borderId="5" xfId="0" applyFill="1" applyBorder="1"/>
    <xf numFmtId="0" fontId="0" fillId="12" borderId="32" xfId="0" applyFill="1" applyBorder="1" applyAlignment="1">
      <alignment horizontal="center" wrapText="1"/>
    </xf>
    <xf numFmtId="0" fontId="0" fillId="2" borderId="1" xfId="0" applyFill="1" applyBorder="1" applyAlignment="1">
      <alignment horizontal="right" wrapText="1"/>
    </xf>
    <xf numFmtId="0" fontId="0" fillId="12" borderId="7" xfId="0" applyFill="1" applyBorder="1" applyAlignment="1">
      <alignment horizontal="left"/>
    </xf>
    <xf numFmtId="0" fontId="0" fillId="12" borderId="23" xfId="0" applyFill="1" applyBorder="1" applyAlignment="1">
      <alignment horizontal="center" wrapText="1"/>
    </xf>
    <xf numFmtId="0" fontId="0" fillId="2" borderId="43" xfId="0" applyFill="1" applyBorder="1" applyAlignment="1">
      <alignment horizontal="center" textRotation="90" wrapText="1"/>
    </xf>
    <xf numFmtId="0" fontId="0" fillId="2" borderId="2" xfId="0" applyFill="1" applyBorder="1" applyAlignment="1">
      <alignment horizontal="center" textRotation="90" wrapText="1"/>
    </xf>
    <xf numFmtId="0" fontId="3" fillId="2" borderId="48" xfId="0" applyFont="1" applyFill="1" applyBorder="1" applyAlignment="1">
      <alignment horizontal="left"/>
    </xf>
    <xf numFmtId="0" fontId="3" fillId="2" borderId="1" xfId="0" applyFont="1" applyFill="1" applyBorder="1" applyAlignment="1">
      <alignment vertical="center"/>
    </xf>
    <xf numFmtId="0" fontId="3" fillId="2" borderId="10" xfId="0" applyFont="1" applyFill="1" applyBorder="1" applyAlignment="1">
      <alignment vertical="center" wrapText="1"/>
    </xf>
    <xf numFmtId="164" fontId="0" fillId="0" borderId="42" xfId="0" applyNumberFormat="1" applyBorder="1" applyAlignment="1">
      <alignment horizontal="center"/>
    </xf>
    <xf numFmtId="164" fontId="0" fillId="2" borderId="1" xfId="0" applyNumberFormat="1" applyFill="1" applyBorder="1" applyAlignment="1">
      <alignment horizontal="center"/>
    </xf>
    <xf numFmtId="164" fontId="0" fillId="2" borderId="10" xfId="0" applyNumberFormat="1" applyFill="1" applyBorder="1" applyAlignment="1">
      <alignment horizontal="center"/>
    </xf>
    <xf numFmtId="0" fontId="0" fillId="2" borderId="50" xfId="0" applyFill="1" applyBorder="1" applyAlignment="1">
      <alignment horizontal="center"/>
    </xf>
    <xf numFmtId="0" fontId="0" fillId="2" borderId="46" xfId="0" applyFill="1" applyBorder="1"/>
    <xf numFmtId="164" fontId="0" fillId="0" borderId="1" xfId="0" applyNumberFormat="1" applyBorder="1"/>
    <xf numFmtId="0" fontId="3" fillId="2" borderId="33" xfId="0" applyFont="1" applyFill="1" applyBorder="1"/>
    <xf numFmtId="0" fontId="3" fillId="2" borderId="55" xfId="0" applyFont="1" applyFill="1" applyBorder="1" applyAlignment="1">
      <alignment wrapText="1"/>
    </xf>
    <xf numFmtId="0" fontId="3" fillId="2" borderId="34" xfId="0" applyFont="1" applyFill="1" applyBorder="1" applyAlignment="1">
      <alignment wrapText="1"/>
    </xf>
    <xf numFmtId="0" fontId="0" fillId="2" borderId="10" xfId="0" applyFill="1" applyBorder="1" applyAlignment="1">
      <alignment horizontal="left"/>
    </xf>
    <xf numFmtId="0" fontId="0" fillId="2" borderId="40" xfId="0" applyFill="1" applyBorder="1"/>
    <xf numFmtId="164" fontId="0" fillId="2" borderId="3" xfId="0" applyNumberFormat="1" applyFill="1" applyBorder="1" applyAlignment="1">
      <alignment horizontal="center"/>
    </xf>
    <xf numFmtId="0" fontId="0" fillId="2" borderId="26" xfId="0" applyFill="1" applyBorder="1" applyAlignment="1">
      <alignment horizontal="center"/>
    </xf>
    <xf numFmtId="0" fontId="0" fillId="2" borderId="9" xfId="0" applyFill="1" applyBorder="1" applyAlignment="1">
      <alignment horizontal="center"/>
    </xf>
    <xf numFmtId="0" fontId="0" fillId="2" borderId="10" xfId="0" applyFill="1" applyBorder="1"/>
    <xf numFmtId="9" fontId="0" fillId="2" borderId="1" xfId="0" applyNumberFormat="1" applyFill="1" applyBorder="1" applyAlignment="1">
      <alignment horizontal="center"/>
    </xf>
    <xf numFmtId="0" fontId="0" fillId="2" borderId="9" xfId="0" applyFill="1" applyBorder="1"/>
    <xf numFmtId="0" fontId="0" fillId="2" borderId="22" xfId="0" applyFill="1" applyBorder="1"/>
    <xf numFmtId="0" fontId="3" fillId="2" borderId="11" xfId="0" applyFont="1" applyFill="1" applyBorder="1" applyAlignment="1">
      <alignment vertical="center"/>
    </xf>
    <xf numFmtId="0" fontId="15" fillId="2" borderId="63" xfId="0" applyFont="1" applyFill="1" applyBorder="1" applyAlignment="1">
      <alignment horizontal="center" vertical="center"/>
    </xf>
    <xf numFmtId="0" fontId="18" fillId="2" borderId="33" xfId="0" applyFont="1" applyFill="1" applyBorder="1" applyAlignment="1">
      <alignment horizontal="center" wrapText="1"/>
    </xf>
    <xf numFmtId="0" fontId="18" fillId="2" borderId="55" xfId="0" applyFont="1" applyFill="1" applyBorder="1" applyAlignment="1">
      <alignment horizontal="center" wrapText="1"/>
    </xf>
    <xf numFmtId="0" fontId="18" fillId="2" borderId="34" xfId="0" applyFont="1" applyFill="1" applyBorder="1" applyAlignment="1">
      <alignment horizontal="center" wrapText="1"/>
    </xf>
    <xf numFmtId="0" fontId="0" fillId="2" borderId="33" xfId="0" applyFill="1" applyBorder="1"/>
    <xf numFmtId="0" fontId="0" fillId="2" borderId="64" xfId="0" applyFill="1" applyBorder="1"/>
    <xf numFmtId="0" fontId="0" fillId="2" borderId="34" xfId="0" applyFill="1" applyBorder="1"/>
    <xf numFmtId="0" fontId="0" fillId="2" borderId="57" xfId="0" applyFill="1" applyBorder="1" applyAlignment="1">
      <alignment horizontal="right" vertical="top" wrapText="1"/>
    </xf>
    <xf numFmtId="0" fontId="0" fillId="0" borderId="58" xfId="0" applyBorder="1" applyAlignment="1">
      <alignment horizontal="left" vertical="top"/>
    </xf>
    <xf numFmtId="0" fontId="0" fillId="0" borderId="25" xfId="0" applyBorder="1" applyAlignment="1">
      <alignment horizontal="left" vertical="top"/>
    </xf>
    <xf numFmtId="0" fontId="3" fillId="2" borderId="15" xfId="0" applyFont="1" applyFill="1" applyBorder="1" applyAlignment="1">
      <alignment horizontal="left" vertical="top"/>
    </xf>
    <xf numFmtId="0" fontId="3" fillId="2" borderId="16" xfId="0" applyFont="1" applyFill="1" applyBorder="1" applyAlignment="1">
      <alignment horizontal="left" vertical="top"/>
    </xf>
    <xf numFmtId="0" fontId="0" fillId="0" borderId="50" xfId="0" applyBorder="1" applyAlignment="1">
      <alignment horizontal="left" vertical="top" wrapText="1"/>
    </xf>
    <xf numFmtId="0" fontId="0" fillId="0" borderId="48" xfId="0" applyBorder="1" applyAlignment="1">
      <alignment horizontal="left" vertical="top" wrapText="1"/>
    </xf>
    <xf numFmtId="0" fontId="0" fillId="0" borderId="47" xfId="0" applyBorder="1" applyAlignment="1">
      <alignment horizontal="left" vertical="top" wrapText="1"/>
    </xf>
    <xf numFmtId="0" fontId="0" fillId="2" borderId="15" xfId="0" applyFill="1" applyBorder="1" applyAlignment="1">
      <alignment horizontal="left" vertical="top"/>
    </xf>
    <xf numFmtId="0" fontId="0" fillId="2" borderId="16" xfId="0" applyFill="1" applyBorder="1" applyAlignment="1">
      <alignment horizontal="left" vertical="top"/>
    </xf>
    <xf numFmtId="0" fontId="0" fillId="2" borderId="65" xfId="0" applyFill="1" applyBorder="1" applyAlignment="1">
      <alignment horizontal="left"/>
    </xf>
    <xf numFmtId="0" fontId="0" fillId="2" borderId="63" xfId="0" applyFill="1" applyBorder="1" applyAlignment="1">
      <alignment horizontal="left"/>
    </xf>
    <xf numFmtId="0" fontId="0" fillId="2" borderId="66" xfId="0" applyFill="1" applyBorder="1" applyAlignment="1">
      <alignment horizontal="left"/>
    </xf>
    <xf numFmtId="0" fontId="3" fillId="2" borderId="67" xfId="0" applyFont="1" applyFill="1" applyBorder="1" applyAlignment="1">
      <alignment horizontal="left"/>
    </xf>
    <xf numFmtId="0" fontId="3" fillId="2" borderId="68" xfId="0" applyFont="1" applyFill="1" applyBorder="1" applyAlignment="1">
      <alignment horizontal="left"/>
    </xf>
    <xf numFmtId="0" fontId="0" fillId="2" borderId="17" xfId="0" applyFill="1" applyBorder="1" applyAlignment="1">
      <alignment horizontal="center"/>
    </xf>
    <xf numFmtId="0" fontId="0" fillId="2" borderId="18" xfId="0" applyFill="1" applyBorder="1" applyAlignment="1">
      <alignment horizontal="center"/>
    </xf>
    <xf numFmtId="0" fontId="0" fillId="2" borderId="20" xfId="0" applyFill="1" applyBorder="1" applyAlignment="1">
      <alignment horizontal="center"/>
    </xf>
    <xf numFmtId="0" fontId="3" fillId="2" borderId="16" xfId="0" applyFont="1" applyFill="1" applyBorder="1" applyAlignment="1">
      <alignment horizontal="center" textRotation="90"/>
    </xf>
    <xf numFmtId="0" fontId="3" fillId="7" borderId="3" xfId="0" applyFont="1" applyFill="1" applyBorder="1" applyAlignment="1">
      <alignment horizontal="center" textRotation="90"/>
    </xf>
    <xf numFmtId="0" fontId="3" fillId="7" borderId="26" xfId="0" applyFont="1" applyFill="1" applyBorder="1" applyAlignment="1">
      <alignment horizontal="center" textRotation="90"/>
    </xf>
    <xf numFmtId="0" fontId="3" fillId="7" borderId="22" xfId="0" applyFont="1" applyFill="1" applyBorder="1" applyAlignment="1">
      <alignment horizontal="center" textRotation="90"/>
    </xf>
    <xf numFmtId="0" fontId="0" fillId="7" borderId="3" xfId="0" applyFill="1" applyBorder="1" applyAlignment="1">
      <alignment horizontal="center" textRotation="90"/>
    </xf>
    <xf numFmtId="0" fontId="0" fillId="7" borderId="26" xfId="0" applyFill="1" applyBorder="1" applyAlignment="1">
      <alignment horizontal="center" textRotation="90"/>
    </xf>
    <xf numFmtId="0" fontId="0" fillId="7" borderId="22" xfId="0" applyFill="1" applyBorder="1" applyAlignment="1">
      <alignment horizontal="center" textRotation="90"/>
    </xf>
    <xf numFmtId="0" fontId="3" fillId="8" borderId="3" xfId="0" applyFont="1" applyFill="1" applyBorder="1" applyAlignment="1">
      <alignment horizontal="center" textRotation="90"/>
    </xf>
    <xf numFmtId="0" fontId="3" fillId="8" borderId="26" xfId="0" applyFont="1" applyFill="1" applyBorder="1" applyAlignment="1">
      <alignment horizontal="center" textRotation="90"/>
    </xf>
    <xf numFmtId="0" fontId="3" fillId="8" borderId="22" xfId="0" applyFont="1" applyFill="1" applyBorder="1" applyAlignment="1">
      <alignment horizontal="center" textRotation="90"/>
    </xf>
    <xf numFmtId="0" fontId="3" fillId="8" borderId="29" xfId="0" applyFont="1" applyFill="1" applyBorder="1" applyAlignment="1">
      <alignment horizontal="center" textRotation="90"/>
    </xf>
    <xf numFmtId="0" fontId="3" fillId="9" borderId="3" xfId="0" applyFont="1" applyFill="1" applyBorder="1" applyAlignment="1">
      <alignment horizontal="center" textRotation="90"/>
    </xf>
    <xf numFmtId="0" fontId="3" fillId="9" borderId="26" xfId="0" applyFont="1" applyFill="1" applyBorder="1" applyAlignment="1">
      <alignment horizontal="center" textRotation="90"/>
    </xf>
    <xf numFmtId="0" fontId="3" fillId="9" borderId="22" xfId="0" applyFont="1" applyFill="1" applyBorder="1" applyAlignment="1">
      <alignment horizontal="center" textRotation="90"/>
    </xf>
    <xf numFmtId="0" fontId="3" fillId="10" borderId="3" xfId="0" applyFont="1" applyFill="1" applyBorder="1" applyAlignment="1">
      <alignment horizontal="center" textRotation="90"/>
    </xf>
    <xf numFmtId="0" fontId="3" fillId="10" borderId="26" xfId="0" applyFont="1" applyFill="1" applyBorder="1" applyAlignment="1">
      <alignment horizontal="center" textRotation="90"/>
    </xf>
    <xf numFmtId="0" fontId="3" fillId="10" borderId="22" xfId="0" applyFont="1" applyFill="1" applyBorder="1" applyAlignment="1">
      <alignment horizontal="center" textRotation="90"/>
    </xf>
    <xf numFmtId="164" fontId="0" fillId="0" borderId="22" xfId="0" applyNumberFormat="1" applyBorder="1" applyAlignment="1">
      <alignment horizontal="center"/>
    </xf>
    <xf numFmtId="0" fontId="3" fillId="7" borderId="7" xfId="0" applyFont="1" applyFill="1" applyBorder="1" applyAlignment="1">
      <alignment horizontal="left" vertical="center"/>
    </xf>
    <xf numFmtId="0" fontId="3" fillId="7" borderId="8" xfId="0" applyFont="1" applyFill="1" applyBorder="1" applyAlignment="1">
      <alignment horizontal="left" vertical="center"/>
    </xf>
    <xf numFmtId="1" fontId="3" fillId="7" borderId="0" xfId="0" applyNumberFormat="1" applyFont="1" applyFill="1" applyAlignment="1">
      <alignment horizontal="left" vertical="center"/>
    </xf>
    <xf numFmtId="1" fontId="3" fillId="7" borderId="32" xfId="0" applyNumberFormat="1" applyFont="1" applyFill="1" applyBorder="1" applyAlignment="1">
      <alignment horizontal="left" vertical="center"/>
    </xf>
    <xf numFmtId="43" fontId="0" fillId="2" borderId="15" xfId="1" applyFont="1" applyFill="1" applyBorder="1" applyAlignment="1">
      <alignment horizontal="left" vertical="center"/>
    </xf>
    <xf numFmtId="43" fontId="0" fillId="2" borderId="0" xfId="1" applyFont="1" applyFill="1" applyBorder="1" applyAlignment="1">
      <alignment horizontal="left" vertical="center"/>
    </xf>
    <xf numFmtId="0" fontId="3" fillId="10" borderId="0" xfId="0" applyFont="1" applyFill="1" applyBorder="1" applyAlignment="1">
      <alignment horizontal="left" vertical="center"/>
    </xf>
    <xf numFmtId="164" fontId="3" fillId="9" borderId="8" xfId="0" applyNumberFormat="1" applyFont="1" applyFill="1" applyBorder="1" applyAlignment="1">
      <alignment horizontal="left"/>
    </xf>
    <xf numFmtId="164" fontId="3" fillId="9" borderId="26" xfId="0" applyNumberFormat="1" applyFont="1" applyFill="1" applyBorder="1" applyAlignment="1">
      <alignment horizontal="center"/>
    </xf>
    <xf numFmtId="164" fontId="3" fillId="9" borderId="3" xfId="0" applyNumberFormat="1" applyFont="1" applyFill="1" applyBorder="1" applyAlignment="1">
      <alignment horizontal="center" textRotation="90"/>
    </xf>
    <xf numFmtId="164" fontId="3" fillId="0" borderId="0" xfId="0" applyNumberFormat="1" applyFont="1"/>
    <xf numFmtId="164" fontId="3" fillId="9" borderId="8" xfId="0" applyNumberFormat="1" applyFont="1" applyFill="1" applyBorder="1" applyAlignment="1">
      <alignment horizontal="right"/>
    </xf>
    <xf numFmtId="164" fontId="3" fillId="9" borderId="8" xfId="0" applyNumberFormat="1" applyFont="1" applyFill="1" applyBorder="1" applyAlignment="1">
      <alignment horizontal="center" vertical="center"/>
    </xf>
    <xf numFmtId="164" fontId="3" fillId="10" borderId="8" xfId="0" applyNumberFormat="1" applyFont="1" applyFill="1" applyBorder="1" applyAlignment="1">
      <alignment horizontal="center"/>
    </xf>
    <xf numFmtId="164" fontId="3" fillId="10" borderId="26" xfId="0" applyNumberFormat="1" applyFont="1" applyFill="1" applyBorder="1" applyAlignment="1">
      <alignment horizontal="center"/>
    </xf>
    <xf numFmtId="164" fontId="3" fillId="10" borderId="3" xfId="0" applyNumberFormat="1" applyFont="1" applyFill="1" applyBorder="1" applyAlignment="1">
      <alignment horizontal="center" textRotation="90"/>
    </xf>
    <xf numFmtId="164" fontId="3" fillId="10" borderId="8" xfId="0" applyNumberFormat="1" applyFont="1" applyFill="1" applyBorder="1" applyAlignment="1">
      <alignment horizontal="right"/>
    </xf>
    <xf numFmtId="164" fontId="3" fillId="10" borderId="8" xfId="0" applyNumberFormat="1" applyFont="1" applyFill="1" applyBorder="1" applyAlignment="1">
      <alignment horizontal="center" vertical="center"/>
    </xf>
    <xf numFmtId="1" fontId="3" fillId="9" borderId="26" xfId="0" applyNumberFormat="1" applyFont="1" applyFill="1" applyBorder="1" applyAlignment="1">
      <alignment horizontal="center"/>
    </xf>
    <xf numFmtId="1" fontId="3" fillId="10" borderId="26" xfId="0" applyNumberFormat="1" applyFont="1" applyFill="1" applyBorder="1" applyAlignment="1">
      <alignment horizontal="center"/>
    </xf>
  </cellXfs>
  <cellStyles count="4">
    <cellStyle name="Comma" xfId="1" builtinId="3"/>
    <cellStyle name="Hyperlink" xfId="3" builtinId="8"/>
    <cellStyle name="Normal" xfId="0" builtinId="0"/>
    <cellStyle name="Percent" xfId="2" builtinId="5"/>
  </cellStyles>
  <dxfs count="3">
    <dxf>
      <fill>
        <patternFill>
          <bgColor rgb="FFFF6699"/>
        </patternFill>
      </fill>
    </dxf>
    <dxf>
      <font>
        <color theme="1" tint="0.34998626667073579"/>
      </font>
      <fill>
        <patternFill>
          <bgColor theme="0" tint="-0.14996795556505021"/>
        </patternFill>
      </fill>
    </dxf>
    <dxf>
      <font>
        <color theme="9" tint="0.39994506668294322"/>
      </font>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hartsheet" Target="chartsheets/sheet1.xml"/><Relationship Id="rId18" Type="http://schemas.openxmlformats.org/officeDocument/2006/relationships/worksheet" Target="worksheets/sheet17.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6.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4.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Competition Results:</a:t>
            </a:r>
          </a:p>
          <a:p>
            <a:pPr>
              <a:defRPr/>
            </a:pPr>
            <a:r>
              <a:rPr lang="en-US"/>
              <a:t>Ranked by Increasing (normalized) Scores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Analysis!$K$3</c:f>
              <c:strCache>
                <c:ptCount val="1"/>
                <c:pt idx="0">
                  <c:v>Raw Span</c:v>
                </c:pt>
              </c:strCache>
            </c:strRef>
          </c:tx>
          <c:spPr>
            <a:ln w="28575" cap="rnd">
              <a:solidFill>
                <a:schemeClr val="accent1"/>
              </a:solidFill>
              <a:round/>
            </a:ln>
            <a:effectLst/>
          </c:spPr>
          <c:marker>
            <c:symbol val="none"/>
          </c:marker>
          <c:val>
            <c:numRef>
              <c:f>Analysis!$K$4:$K$160</c:f>
              <c:numCache>
                <c:formatCode>0.0</c:formatCode>
                <c:ptCount val="157"/>
                <c:pt idx="0">
                  <c:v>12.582069039344788</c:v>
                </c:pt>
                <c:pt idx="1">
                  <c:v>16.796027421951294</c:v>
                </c:pt>
                <c:pt idx="2">
                  <c:v>13.404630422592163</c:v>
                </c:pt>
                <c:pt idx="3">
                  <c:v>7.5483208894729614</c:v>
                </c:pt>
                <c:pt idx="4">
                  <c:v>19.720004200935364</c:v>
                </c:pt>
                <c:pt idx="5">
                  <c:v>6.6300863027572632</c:v>
                </c:pt>
                <c:pt idx="6">
                  <c:v>10.669161081314087</c:v>
                </c:pt>
                <c:pt idx="7">
                  <c:v>10.729645490646362</c:v>
                </c:pt>
                <c:pt idx="8">
                  <c:v>12.460049986839294</c:v>
                </c:pt>
                <c:pt idx="9">
                  <c:v>18.411622643470764</c:v>
                </c:pt>
                <c:pt idx="10">
                  <c:v>12.042174935340881</c:v>
                </c:pt>
                <c:pt idx="11">
                  <c:v>14.608350396156311</c:v>
                </c:pt>
                <c:pt idx="12">
                  <c:v>13.595423102378845</c:v>
                </c:pt>
                <c:pt idx="13">
                  <c:v>18.909345865249634</c:v>
                </c:pt>
                <c:pt idx="14">
                  <c:v>19.798831343650818</c:v>
                </c:pt>
                <c:pt idx="15">
                  <c:v>14.117620587348938</c:v>
                </c:pt>
                <c:pt idx="16">
                  <c:v>10.796722769737244</c:v>
                </c:pt>
                <c:pt idx="17">
                  <c:v>18.374305367469788</c:v>
                </c:pt>
                <c:pt idx="18">
                  <c:v>21.449588537216187</c:v>
                </c:pt>
                <c:pt idx="19">
                  <c:v>15.733555555343628</c:v>
                </c:pt>
                <c:pt idx="20">
                  <c:v>5.7355988025665283</c:v>
                </c:pt>
                <c:pt idx="21">
                  <c:v>23.711734414100647</c:v>
                </c:pt>
                <c:pt idx="22">
                  <c:v>6.6589683294296265</c:v>
                </c:pt>
                <c:pt idx="23">
                  <c:v>15.750657916069031</c:v>
                </c:pt>
                <c:pt idx="24">
                  <c:v>12.734285593032837</c:v>
                </c:pt>
                <c:pt idx="25">
                  <c:v>11.859675645828247</c:v>
                </c:pt>
                <c:pt idx="26">
                  <c:v>2.3350328207015991</c:v>
                </c:pt>
                <c:pt idx="27">
                  <c:v>0.72407901287078857</c:v>
                </c:pt>
                <c:pt idx="28">
                  <c:v>10.638684034347534</c:v>
                </c:pt>
                <c:pt idx="29">
                  <c:v>16.361631751060486</c:v>
                </c:pt>
                <c:pt idx="30">
                  <c:v>17.94547975063324</c:v>
                </c:pt>
                <c:pt idx="31">
                  <c:v>10.5634605884552</c:v>
                </c:pt>
                <c:pt idx="32">
                  <c:v>15.890613198280334</c:v>
                </c:pt>
                <c:pt idx="33">
                  <c:v>11.483220458030701</c:v>
                </c:pt>
                <c:pt idx="34">
                  <c:v>11.640483140945435</c:v>
                </c:pt>
                <c:pt idx="35">
                  <c:v>17.619391679763794</c:v>
                </c:pt>
                <c:pt idx="36">
                  <c:v>9.8534715175628662</c:v>
                </c:pt>
                <c:pt idx="37">
                  <c:v>8.7655884027481079</c:v>
                </c:pt>
                <c:pt idx="38">
                  <c:v>24.786533713340759</c:v>
                </c:pt>
                <c:pt idx="39">
                  <c:v>5.6537145376205444</c:v>
                </c:pt>
                <c:pt idx="40">
                  <c:v>4.8369449377059937</c:v>
                </c:pt>
                <c:pt idx="41">
                  <c:v>3.1011146306991577</c:v>
                </c:pt>
                <c:pt idx="42">
                  <c:v>19.085219502449036</c:v>
                </c:pt>
                <c:pt idx="43">
                  <c:v>2.6801192760467529</c:v>
                </c:pt>
                <c:pt idx="44">
                  <c:v>13.692289590835571</c:v>
                </c:pt>
                <c:pt idx="45">
                  <c:v>8.8570600748062134</c:v>
                </c:pt>
                <c:pt idx="46">
                  <c:v>12.403591275215149</c:v>
                </c:pt>
                <c:pt idx="47">
                  <c:v>23.345834612846375</c:v>
                </c:pt>
                <c:pt idx="48">
                  <c:v>6.6772788763046265</c:v>
                </c:pt>
                <c:pt idx="49">
                  <c:v>3.4532934427261353</c:v>
                </c:pt>
                <c:pt idx="50">
                  <c:v>17.543643116950989</c:v>
                </c:pt>
                <c:pt idx="51">
                  <c:v>11.370119452476501</c:v>
                </c:pt>
                <c:pt idx="52">
                  <c:v>3.9355748891830444</c:v>
                </c:pt>
                <c:pt idx="53">
                  <c:v>18.083792924880981</c:v>
                </c:pt>
                <c:pt idx="54">
                  <c:v>1.887478232383728</c:v>
                </c:pt>
                <c:pt idx="55">
                  <c:v>11.895719766616821</c:v>
                </c:pt>
                <c:pt idx="56">
                  <c:v>7.4942523241043091</c:v>
                </c:pt>
                <c:pt idx="57">
                  <c:v>9.1654318571090698</c:v>
                </c:pt>
                <c:pt idx="58">
                  <c:v>11.77888810634613</c:v>
                </c:pt>
                <c:pt idx="59">
                  <c:v>17.851970791816711</c:v>
                </c:pt>
                <c:pt idx="60">
                  <c:v>6.2980931997299194</c:v>
                </c:pt>
                <c:pt idx="61">
                  <c:v>2.4313580989837646</c:v>
                </c:pt>
                <c:pt idx="62">
                  <c:v>3.0609887838363647</c:v>
                </c:pt>
                <c:pt idx="63">
                  <c:v>9.2328757047653198</c:v>
                </c:pt>
                <c:pt idx="64">
                  <c:v>13.605570197105408</c:v>
                </c:pt>
                <c:pt idx="65">
                  <c:v>22.359727621078491</c:v>
                </c:pt>
                <c:pt idx="66">
                  <c:v>13.515267968177795</c:v>
                </c:pt>
                <c:pt idx="67">
                  <c:v>11.43066942691803</c:v>
                </c:pt>
                <c:pt idx="68">
                  <c:v>26.364093422889709</c:v>
                </c:pt>
                <c:pt idx="69">
                  <c:v>12.267212271690369</c:v>
                </c:pt>
                <c:pt idx="70">
                  <c:v>8.0313742160797119</c:v>
                </c:pt>
                <c:pt idx="71">
                  <c:v>6.3875550031661987</c:v>
                </c:pt>
                <c:pt idx="72">
                  <c:v>18.392874002456665</c:v>
                </c:pt>
                <c:pt idx="73">
                  <c:v>13.066902756690979</c:v>
                </c:pt>
                <c:pt idx="74">
                  <c:v>0.8170706033706665</c:v>
                </c:pt>
                <c:pt idx="75">
                  <c:v>12.583490014076233</c:v>
                </c:pt>
                <c:pt idx="76">
                  <c:v>2.083478569984436</c:v>
                </c:pt>
                <c:pt idx="77">
                  <c:v>21.643205881118774</c:v>
                </c:pt>
                <c:pt idx="78">
                  <c:v>15.466824173927307</c:v>
                </c:pt>
                <c:pt idx="79">
                  <c:v>15.997305512428284</c:v>
                </c:pt>
                <c:pt idx="80">
                  <c:v>16.097471117973328</c:v>
                </c:pt>
                <c:pt idx="81">
                  <c:v>17.723647952079773</c:v>
                </c:pt>
                <c:pt idx="82">
                  <c:v>9.6679818630218506</c:v>
                </c:pt>
                <c:pt idx="83">
                  <c:v>7.7037090063095093</c:v>
                </c:pt>
                <c:pt idx="84">
                  <c:v>8.3136278390884399</c:v>
                </c:pt>
                <c:pt idx="85">
                  <c:v>9.0018707513809204</c:v>
                </c:pt>
                <c:pt idx="86">
                  <c:v>11.513925790786743</c:v>
                </c:pt>
                <c:pt idx="87">
                  <c:v>10.284000039100647</c:v>
                </c:pt>
                <c:pt idx="88">
                  <c:v>9.2468351125717163</c:v>
                </c:pt>
                <c:pt idx="89">
                  <c:v>10.800308585166931</c:v>
                </c:pt>
                <c:pt idx="90">
                  <c:v>2.3189777135848999</c:v>
                </c:pt>
                <c:pt idx="91">
                  <c:v>17.099952101707458</c:v>
                </c:pt>
                <c:pt idx="92">
                  <c:v>12.388933300971985</c:v>
                </c:pt>
                <c:pt idx="93">
                  <c:v>16.958213448524475</c:v>
                </c:pt>
                <c:pt idx="94">
                  <c:v>13.780375123023987</c:v>
                </c:pt>
                <c:pt idx="95">
                  <c:v>8.8099586963653564</c:v>
                </c:pt>
                <c:pt idx="96">
                  <c:v>10.935158133506775</c:v>
                </c:pt>
                <c:pt idx="97">
                  <c:v>15.513129830360413</c:v>
                </c:pt>
                <c:pt idx="98">
                  <c:v>9.776228666305542</c:v>
                </c:pt>
                <c:pt idx="99">
                  <c:v>29.396787285804749</c:v>
                </c:pt>
                <c:pt idx="100">
                  <c:v>11.882611513137817</c:v>
                </c:pt>
                <c:pt idx="101">
                  <c:v>21.282891035079956</c:v>
                </c:pt>
                <c:pt idx="102">
                  <c:v>2.9482465982437134</c:v>
                </c:pt>
                <c:pt idx="103">
                  <c:v>12.747851610183716</c:v>
                </c:pt>
                <c:pt idx="104">
                  <c:v>23.801173567771912</c:v>
                </c:pt>
                <c:pt idx="105">
                  <c:v>17.352166771888733</c:v>
                </c:pt>
                <c:pt idx="106">
                  <c:v>7.5224488973617554</c:v>
                </c:pt>
                <c:pt idx="107">
                  <c:v>16.334983110427856</c:v>
                </c:pt>
                <c:pt idx="108">
                  <c:v>25.614191293716431</c:v>
                </c:pt>
                <c:pt idx="109">
                  <c:v>8.4057295322418213</c:v>
                </c:pt>
                <c:pt idx="110">
                  <c:v>12.175514101982117</c:v>
                </c:pt>
                <c:pt idx="111">
                  <c:v>16.990728974342346</c:v>
                </c:pt>
                <c:pt idx="112">
                  <c:v>9.114803671836853</c:v>
                </c:pt>
                <c:pt idx="113">
                  <c:v>11.327256560325623</c:v>
                </c:pt>
                <c:pt idx="114">
                  <c:v>15.158403515815735</c:v>
                </c:pt>
                <c:pt idx="115">
                  <c:v>17.497102618217468</c:v>
                </c:pt>
                <c:pt idx="116">
                  <c:v>21.7447429895401</c:v>
                </c:pt>
                <c:pt idx="117">
                  <c:v>13.189264535903931</c:v>
                </c:pt>
                <c:pt idx="118">
                  <c:v>5.3751814365386963</c:v>
                </c:pt>
                <c:pt idx="119">
                  <c:v>20.27767539024353</c:v>
                </c:pt>
                <c:pt idx="120">
                  <c:v>12.591608166694641</c:v>
                </c:pt>
                <c:pt idx="121">
                  <c:v>12.39145815372467</c:v>
                </c:pt>
                <c:pt idx="122">
                  <c:v>22.748459577560425</c:v>
                </c:pt>
                <c:pt idx="123">
                  <c:v>15.491719841957092</c:v>
                </c:pt>
                <c:pt idx="124">
                  <c:v>9.2346632480621338</c:v>
                </c:pt>
                <c:pt idx="125">
                  <c:v>13.105477690696716</c:v>
                </c:pt>
                <c:pt idx="126">
                  <c:v>16.353564858436584</c:v>
                </c:pt>
                <c:pt idx="127">
                  <c:v>16.330530047416687</c:v>
                </c:pt>
                <c:pt idx="128">
                  <c:v>12.007325887680054</c:v>
                </c:pt>
                <c:pt idx="129">
                  <c:v>20.60175359249115</c:v>
                </c:pt>
                <c:pt idx="130">
                  <c:v>12.068578600883484</c:v>
                </c:pt>
                <c:pt idx="131">
                  <c:v>9.9376857280731201</c:v>
                </c:pt>
                <c:pt idx="132">
                  <c:v>7.440001368522644</c:v>
                </c:pt>
                <c:pt idx="133">
                  <c:v>19.565035104751587</c:v>
                </c:pt>
                <c:pt idx="134">
                  <c:v>13.150943517684937</c:v>
                </c:pt>
                <c:pt idx="135">
                  <c:v>13.807727098464966</c:v>
                </c:pt>
                <c:pt idx="136">
                  <c:v>16.589800119400024</c:v>
                </c:pt>
                <c:pt idx="137">
                  <c:v>18.808789849281311</c:v>
                </c:pt>
                <c:pt idx="138">
                  <c:v>7.171902060508728</c:v>
                </c:pt>
                <c:pt idx="139">
                  <c:v>21.866856217384338</c:v>
                </c:pt>
                <c:pt idx="140">
                  <c:v>19.983360171318054</c:v>
                </c:pt>
                <c:pt idx="141">
                  <c:v>18.791024088859558</c:v>
                </c:pt>
                <c:pt idx="142">
                  <c:v>22.260050177574158</c:v>
                </c:pt>
                <c:pt idx="143">
                  <c:v>4.8671966791152954</c:v>
                </c:pt>
                <c:pt idx="144">
                  <c:v>7.4485105276107788</c:v>
                </c:pt>
                <c:pt idx="145">
                  <c:v>8.3003103733062744</c:v>
                </c:pt>
                <c:pt idx="146">
                  <c:v>13.143203854560852</c:v>
                </c:pt>
                <c:pt idx="147">
                  <c:v>15.288739800453186</c:v>
                </c:pt>
                <c:pt idx="148">
                  <c:v>5.3593295812606812</c:v>
                </c:pt>
                <c:pt idx="149">
                  <c:v>15.95952570438385</c:v>
                </c:pt>
                <c:pt idx="150">
                  <c:v>12.498463988304138</c:v>
                </c:pt>
                <c:pt idx="151">
                  <c:v>20.998323559761047</c:v>
                </c:pt>
                <c:pt idx="152">
                  <c:v>8.8737398386001587</c:v>
                </c:pt>
                <c:pt idx="153">
                  <c:v>11.722541451454163</c:v>
                </c:pt>
                <c:pt idx="154">
                  <c:v>6.9581514596939087</c:v>
                </c:pt>
                <c:pt idx="155">
                  <c:v>15.88011622428894</c:v>
                </c:pt>
                <c:pt idx="156">
                  <c:v>14.091683030128479</c:v>
                </c:pt>
              </c:numCache>
            </c:numRef>
          </c:val>
          <c:smooth val="0"/>
          <c:extLst>
            <c:ext xmlns:c16="http://schemas.microsoft.com/office/drawing/2014/chart" uri="{C3380CC4-5D6E-409C-BE32-E72D297353CC}">
              <c16:uniqueId val="{00000000-28F3-4F18-B603-0CEB8158D5AD}"/>
            </c:ext>
          </c:extLst>
        </c:ser>
        <c:ser>
          <c:idx val="1"/>
          <c:order val="1"/>
          <c:tx>
            <c:strRef>
              <c:f>Analysis!$S$3</c:f>
              <c:strCache>
                <c:ptCount val="1"/>
                <c:pt idx="0">
                  <c:v>Norm. Average</c:v>
                </c:pt>
              </c:strCache>
            </c:strRef>
          </c:tx>
          <c:spPr>
            <a:ln w="28575" cap="rnd">
              <a:solidFill>
                <a:schemeClr val="accent2"/>
              </a:solidFill>
              <a:round/>
            </a:ln>
            <a:effectLst/>
          </c:spPr>
          <c:marker>
            <c:symbol val="none"/>
          </c:marker>
          <c:val>
            <c:numRef>
              <c:f>Analysis!$S$4:$S$160</c:f>
              <c:numCache>
                <c:formatCode>0.0</c:formatCode>
                <c:ptCount val="157"/>
                <c:pt idx="0">
                  <c:v>22.875567846227046</c:v>
                </c:pt>
                <c:pt idx="1">
                  <c:v>22.953207924350259</c:v>
                </c:pt>
                <c:pt idx="2">
                  <c:v>24.259876122460312</c:v>
                </c:pt>
                <c:pt idx="3">
                  <c:v>25.56808039850689</c:v>
                </c:pt>
                <c:pt idx="4">
                  <c:v>25.657009332739406</c:v>
                </c:pt>
                <c:pt idx="5">
                  <c:v>25.868791774478641</c:v>
                </c:pt>
                <c:pt idx="6">
                  <c:v>25.912929146637733</c:v>
                </c:pt>
                <c:pt idx="7">
                  <c:v>25.953431409988156</c:v>
                </c:pt>
                <c:pt idx="8">
                  <c:v>26.002230906832793</c:v>
                </c:pt>
                <c:pt idx="9">
                  <c:v>26.119917350646602</c:v>
                </c:pt>
                <c:pt idx="10">
                  <c:v>26.221799408962152</c:v>
                </c:pt>
                <c:pt idx="11">
                  <c:v>26.355744448728306</c:v>
                </c:pt>
                <c:pt idx="12">
                  <c:v>26.903984584738311</c:v>
                </c:pt>
                <c:pt idx="13">
                  <c:v>26.918930011335373</c:v>
                </c:pt>
                <c:pt idx="14">
                  <c:v>26.996073355169905</c:v>
                </c:pt>
                <c:pt idx="15">
                  <c:v>27.178978561968421</c:v>
                </c:pt>
                <c:pt idx="16">
                  <c:v>27.318418282973447</c:v>
                </c:pt>
                <c:pt idx="17">
                  <c:v>27.65343230524735</c:v>
                </c:pt>
                <c:pt idx="18">
                  <c:v>27.656557177507906</c:v>
                </c:pt>
                <c:pt idx="19">
                  <c:v>27.798069999238969</c:v>
                </c:pt>
                <c:pt idx="20">
                  <c:v>27.971877437204963</c:v>
                </c:pt>
                <c:pt idx="21">
                  <c:v>27.989042220031621</c:v>
                </c:pt>
                <c:pt idx="22">
                  <c:v>28.095974378304998</c:v>
                </c:pt>
                <c:pt idx="23">
                  <c:v>28.238386513773687</c:v>
                </c:pt>
                <c:pt idx="24">
                  <c:v>28.398340927432002</c:v>
                </c:pt>
                <c:pt idx="25">
                  <c:v>28.448112456951499</c:v>
                </c:pt>
                <c:pt idx="26">
                  <c:v>28.490184118605594</c:v>
                </c:pt>
                <c:pt idx="27">
                  <c:v>28.507431224712946</c:v>
                </c:pt>
                <c:pt idx="28">
                  <c:v>28.747497001749672</c:v>
                </c:pt>
                <c:pt idx="29">
                  <c:v>28.75665122949874</c:v>
                </c:pt>
                <c:pt idx="30">
                  <c:v>28.912442806105616</c:v>
                </c:pt>
                <c:pt idx="31">
                  <c:v>29.113302145315494</c:v>
                </c:pt>
                <c:pt idx="32">
                  <c:v>29.132701857393162</c:v>
                </c:pt>
                <c:pt idx="33">
                  <c:v>29.145457434300404</c:v>
                </c:pt>
                <c:pt idx="34">
                  <c:v>29.242900873189839</c:v>
                </c:pt>
                <c:pt idx="35">
                  <c:v>29.624924332335077</c:v>
                </c:pt>
                <c:pt idx="36">
                  <c:v>29.669067389317327</c:v>
                </c:pt>
                <c:pt idx="37">
                  <c:v>29.682936582980307</c:v>
                </c:pt>
                <c:pt idx="38">
                  <c:v>29.692121409666285</c:v>
                </c:pt>
                <c:pt idx="39">
                  <c:v>29.732686600154139</c:v>
                </c:pt>
                <c:pt idx="40">
                  <c:v>29.996144415118437</c:v>
                </c:pt>
                <c:pt idx="41">
                  <c:v>30.085456364215929</c:v>
                </c:pt>
                <c:pt idx="42">
                  <c:v>30.091928678332266</c:v>
                </c:pt>
                <c:pt idx="43">
                  <c:v>30.193146758281596</c:v>
                </c:pt>
                <c:pt idx="44">
                  <c:v>30.49950645614863</c:v>
                </c:pt>
                <c:pt idx="45">
                  <c:v>30.568249159892179</c:v>
                </c:pt>
                <c:pt idx="46">
                  <c:v>30.581586282274518</c:v>
                </c:pt>
                <c:pt idx="47">
                  <c:v>30.598689622817183</c:v>
                </c:pt>
                <c:pt idx="48">
                  <c:v>30.617634854432637</c:v>
                </c:pt>
                <c:pt idx="49">
                  <c:v>30.702668353046612</c:v>
                </c:pt>
                <c:pt idx="50">
                  <c:v>30.757674669157456</c:v>
                </c:pt>
                <c:pt idx="51">
                  <c:v>30.798870157921506</c:v>
                </c:pt>
                <c:pt idx="52">
                  <c:v>30.843030197696208</c:v>
                </c:pt>
                <c:pt idx="53">
                  <c:v>31.060643642596656</c:v>
                </c:pt>
                <c:pt idx="54">
                  <c:v>31.11811403864553</c:v>
                </c:pt>
                <c:pt idx="55">
                  <c:v>31.135001118505734</c:v>
                </c:pt>
                <c:pt idx="56">
                  <c:v>31.181679013517225</c:v>
                </c:pt>
                <c:pt idx="57">
                  <c:v>31.297178942162084</c:v>
                </c:pt>
                <c:pt idx="58">
                  <c:v>31.300265113200542</c:v>
                </c:pt>
                <c:pt idx="59">
                  <c:v>31.321045052348413</c:v>
                </c:pt>
                <c:pt idx="60">
                  <c:v>31.326512975470731</c:v>
                </c:pt>
                <c:pt idx="61">
                  <c:v>31.371838454789355</c:v>
                </c:pt>
                <c:pt idx="62">
                  <c:v>31.445037603893283</c:v>
                </c:pt>
                <c:pt idx="63">
                  <c:v>31.559244142936464</c:v>
                </c:pt>
                <c:pt idx="64">
                  <c:v>31.563094328385091</c:v>
                </c:pt>
                <c:pt idx="65">
                  <c:v>31.700300797875375</c:v>
                </c:pt>
                <c:pt idx="66">
                  <c:v>31.766776739929426</c:v>
                </c:pt>
                <c:pt idx="67">
                  <c:v>31.8509210139248</c:v>
                </c:pt>
                <c:pt idx="68">
                  <c:v>31.852397751338682</c:v>
                </c:pt>
                <c:pt idx="69">
                  <c:v>31.894691260981041</c:v>
                </c:pt>
                <c:pt idx="70">
                  <c:v>31.929243877657292</c:v>
                </c:pt>
                <c:pt idx="71">
                  <c:v>31.944449613496165</c:v>
                </c:pt>
                <c:pt idx="72">
                  <c:v>31.967262508574148</c:v>
                </c:pt>
                <c:pt idx="73">
                  <c:v>32.117314363600286</c:v>
                </c:pt>
                <c:pt idx="74">
                  <c:v>32.174870916078021</c:v>
                </c:pt>
                <c:pt idx="75">
                  <c:v>32.28143044427199</c:v>
                </c:pt>
                <c:pt idx="76">
                  <c:v>32.281785211686532</c:v>
                </c:pt>
                <c:pt idx="77">
                  <c:v>32.355856654521268</c:v>
                </c:pt>
                <c:pt idx="78">
                  <c:v>32.376581651312371</c:v>
                </c:pt>
                <c:pt idx="79">
                  <c:v>32.408173941962325</c:v>
                </c:pt>
                <c:pt idx="80">
                  <c:v>32.416195357566444</c:v>
                </c:pt>
                <c:pt idx="81">
                  <c:v>32.443775964127589</c:v>
                </c:pt>
                <c:pt idx="82">
                  <c:v>32.555731558961128</c:v>
                </c:pt>
                <c:pt idx="83">
                  <c:v>32.613678500485932</c:v>
                </c:pt>
                <c:pt idx="84">
                  <c:v>32.660023807100444</c:v>
                </c:pt>
                <c:pt idx="85">
                  <c:v>32.686689424487604</c:v>
                </c:pt>
                <c:pt idx="86">
                  <c:v>32.781635736012369</c:v>
                </c:pt>
                <c:pt idx="87">
                  <c:v>32.805835609536189</c:v>
                </c:pt>
                <c:pt idx="88">
                  <c:v>32.845241614451062</c:v>
                </c:pt>
                <c:pt idx="89">
                  <c:v>32.855570265817668</c:v>
                </c:pt>
                <c:pt idx="90">
                  <c:v>32.883320065135003</c:v>
                </c:pt>
                <c:pt idx="91">
                  <c:v>33.179692998097764</c:v>
                </c:pt>
                <c:pt idx="92">
                  <c:v>33.355563472783736</c:v>
                </c:pt>
                <c:pt idx="93">
                  <c:v>33.553530576506333</c:v>
                </c:pt>
                <c:pt idx="94">
                  <c:v>33.566682565748657</c:v>
                </c:pt>
                <c:pt idx="95">
                  <c:v>33.568699368099381</c:v>
                </c:pt>
                <c:pt idx="96">
                  <c:v>33.677820632636781</c:v>
                </c:pt>
                <c:pt idx="97">
                  <c:v>33.730259286714265</c:v>
                </c:pt>
                <c:pt idx="98">
                  <c:v>33.734576492274691</c:v>
                </c:pt>
                <c:pt idx="99">
                  <c:v>33.823875018496977</c:v>
                </c:pt>
                <c:pt idx="100">
                  <c:v>34.057117292461704</c:v>
                </c:pt>
                <c:pt idx="101">
                  <c:v>34.078269860683491</c:v>
                </c:pt>
                <c:pt idx="102">
                  <c:v>34.193670465067306</c:v>
                </c:pt>
                <c:pt idx="103">
                  <c:v>34.20147823332676</c:v>
                </c:pt>
                <c:pt idx="104">
                  <c:v>34.212593261302118</c:v>
                </c:pt>
                <c:pt idx="105">
                  <c:v>34.36743067549402</c:v>
                </c:pt>
                <c:pt idx="106">
                  <c:v>34.514304963915563</c:v>
                </c:pt>
                <c:pt idx="107">
                  <c:v>34.51488976270241</c:v>
                </c:pt>
                <c:pt idx="108">
                  <c:v>34.517480406612222</c:v>
                </c:pt>
                <c:pt idx="109">
                  <c:v>34.578825974837969</c:v>
                </c:pt>
                <c:pt idx="110">
                  <c:v>34.654477240747454</c:v>
                </c:pt>
                <c:pt idx="111">
                  <c:v>34.715940674055403</c:v>
                </c:pt>
                <c:pt idx="112">
                  <c:v>34.716491863759053</c:v>
                </c:pt>
                <c:pt idx="113">
                  <c:v>34.939228606021601</c:v>
                </c:pt>
                <c:pt idx="114">
                  <c:v>35.003848978681212</c:v>
                </c:pt>
                <c:pt idx="115">
                  <c:v>35.178362672257606</c:v>
                </c:pt>
                <c:pt idx="116">
                  <c:v>35.196557341299304</c:v>
                </c:pt>
                <c:pt idx="117">
                  <c:v>35.235109061237964</c:v>
                </c:pt>
                <c:pt idx="118">
                  <c:v>35.241107658433833</c:v>
                </c:pt>
                <c:pt idx="119">
                  <c:v>35.262250446833974</c:v>
                </c:pt>
                <c:pt idx="120">
                  <c:v>35.288459312202882</c:v>
                </c:pt>
                <c:pt idx="121">
                  <c:v>35.35326220282063</c:v>
                </c:pt>
                <c:pt idx="122">
                  <c:v>35.386211627022156</c:v>
                </c:pt>
                <c:pt idx="123">
                  <c:v>35.525793063147852</c:v>
                </c:pt>
                <c:pt idx="124">
                  <c:v>35.753528483999936</c:v>
                </c:pt>
                <c:pt idx="125">
                  <c:v>36.01303895762122</c:v>
                </c:pt>
                <c:pt idx="126">
                  <c:v>36.044166175060326</c:v>
                </c:pt>
                <c:pt idx="127">
                  <c:v>36.067831957030563</c:v>
                </c:pt>
                <c:pt idx="128">
                  <c:v>36.406076417141662</c:v>
                </c:pt>
                <c:pt idx="129">
                  <c:v>36.555687138059547</c:v>
                </c:pt>
                <c:pt idx="130">
                  <c:v>36.692171012765144</c:v>
                </c:pt>
                <c:pt idx="131">
                  <c:v>36.788238095198494</c:v>
                </c:pt>
                <c:pt idx="132">
                  <c:v>36.931259735183936</c:v>
                </c:pt>
                <c:pt idx="133">
                  <c:v>36.994309019064126</c:v>
                </c:pt>
                <c:pt idx="134">
                  <c:v>37.026061062642277</c:v>
                </c:pt>
                <c:pt idx="135">
                  <c:v>37.054486999860259</c:v>
                </c:pt>
                <c:pt idx="136">
                  <c:v>37.28575154697316</c:v>
                </c:pt>
                <c:pt idx="137">
                  <c:v>37.328855253045838</c:v>
                </c:pt>
                <c:pt idx="138">
                  <c:v>37.613275742051187</c:v>
                </c:pt>
                <c:pt idx="139">
                  <c:v>37.849516115716433</c:v>
                </c:pt>
                <c:pt idx="140">
                  <c:v>37.85033385997194</c:v>
                </c:pt>
                <c:pt idx="141">
                  <c:v>38.168743168769922</c:v>
                </c:pt>
                <c:pt idx="142">
                  <c:v>38.194675783226415</c:v>
                </c:pt>
                <c:pt idx="143">
                  <c:v>38.339567738934079</c:v>
                </c:pt>
                <c:pt idx="144">
                  <c:v>38.490248510449483</c:v>
                </c:pt>
                <c:pt idx="145">
                  <c:v>38.602395829352567</c:v>
                </c:pt>
                <c:pt idx="146">
                  <c:v>38.603234831799696</c:v>
                </c:pt>
                <c:pt idx="147">
                  <c:v>38.726449614231662</c:v>
                </c:pt>
                <c:pt idx="148">
                  <c:v>38.726960156250108</c:v>
                </c:pt>
                <c:pt idx="149">
                  <c:v>39.024422860548903</c:v>
                </c:pt>
                <c:pt idx="150">
                  <c:v>39.182562756919083</c:v>
                </c:pt>
                <c:pt idx="151">
                  <c:v>39.858494507426734</c:v>
                </c:pt>
                <c:pt idx="152">
                  <c:v>39.999071386980063</c:v>
                </c:pt>
                <c:pt idx="153">
                  <c:v>40.194987051970799</c:v>
                </c:pt>
                <c:pt idx="154">
                  <c:v>40.508557695886658</c:v>
                </c:pt>
                <c:pt idx="155">
                  <c:v>40.905188829772655</c:v>
                </c:pt>
                <c:pt idx="156">
                  <c:v>41.368214452300734</c:v>
                </c:pt>
              </c:numCache>
            </c:numRef>
          </c:val>
          <c:smooth val="0"/>
          <c:extLst>
            <c:ext xmlns:c16="http://schemas.microsoft.com/office/drawing/2014/chart" uri="{C3380CC4-5D6E-409C-BE32-E72D297353CC}">
              <c16:uniqueId val="{00000001-28F3-4F18-B603-0CEB8158D5AD}"/>
            </c:ext>
          </c:extLst>
        </c:ser>
        <c:ser>
          <c:idx val="2"/>
          <c:order val="2"/>
          <c:tx>
            <c:strRef>
              <c:f>Analysis!$T$3</c:f>
              <c:strCache>
                <c:ptCount val="1"/>
                <c:pt idx="0">
                  <c:v>Norm. Min</c:v>
                </c:pt>
              </c:strCache>
            </c:strRef>
          </c:tx>
          <c:spPr>
            <a:ln w="28575" cap="rnd">
              <a:solidFill>
                <a:schemeClr val="accent3"/>
              </a:solidFill>
              <a:prstDash val="dash"/>
              <a:round/>
            </a:ln>
            <a:effectLst/>
          </c:spPr>
          <c:marker>
            <c:symbol val="none"/>
          </c:marker>
          <c:val>
            <c:numRef>
              <c:f>Analysis!$T$4:$T$160</c:f>
              <c:numCache>
                <c:formatCode>0.0</c:formatCode>
                <c:ptCount val="157"/>
                <c:pt idx="0">
                  <c:v>10.06180303571999</c:v>
                </c:pt>
                <c:pt idx="1">
                  <c:v>10.025717411328523</c:v>
                </c:pt>
                <c:pt idx="2">
                  <c:v>12.958969587363017</c:v>
                </c:pt>
                <c:pt idx="3">
                  <c:v>20.114085974806624</c:v>
                </c:pt>
                <c:pt idx="4">
                  <c:v>13.374458902516659</c:v>
                </c:pt>
                <c:pt idx="5">
                  <c:v>8.5163218185129015</c:v>
                </c:pt>
                <c:pt idx="6">
                  <c:v>21.272323135766765</c:v>
                </c:pt>
                <c:pt idx="7">
                  <c:v>20.670516090100854</c:v>
                </c:pt>
                <c:pt idx="8">
                  <c:v>22.502027469499659</c:v>
                </c:pt>
                <c:pt idx="9">
                  <c:v>19.450562760182269</c:v>
                </c:pt>
                <c:pt idx="10">
                  <c:v>15.672069395464057</c:v>
                </c:pt>
                <c:pt idx="11">
                  <c:v>17.85889296702635</c:v>
                </c:pt>
                <c:pt idx="12">
                  <c:v>17.56303371566754</c:v>
                </c:pt>
                <c:pt idx="13">
                  <c:v>18.459636793783698</c:v>
                </c:pt>
                <c:pt idx="14">
                  <c:v>18.470825604753138</c:v>
                </c:pt>
                <c:pt idx="15">
                  <c:v>21.008159516585579</c:v>
                </c:pt>
                <c:pt idx="16">
                  <c:v>23.323657207788411</c:v>
                </c:pt>
                <c:pt idx="17">
                  <c:v>14.8095936905892</c:v>
                </c:pt>
                <c:pt idx="18">
                  <c:v>20.839309272411267</c:v>
                </c:pt>
                <c:pt idx="19">
                  <c:v>17.995745076340867</c:v>
                </c:pt>
                <c:pt idx="20">
                  <c:v>24.541473981681879</c:v>
                </c:pt>
                <c:pt idx="21">
                  <c:v>24.599025677493781</c:v>
                </c:pt>
                <c:pt idx="22">
                  <c:v>18.91193678104726</c:v>
                </c:pt>
                <c:pt idx="23">
                  <c:v>17.407281569870072</c:v>
                </c:pt>
                <c:pt idx="24">
                  <c:v>23.97874388449064</c:v>
                </c:pt>
                <c:pt idx="25">
                  <c:v>22.512716534700672</c:v>
                </c:pt>
                <c:pt idx="26">
                  <c:v>24.517226315366081</c:v>
                </c:pt>
                <c:pt idx="27">
                  <c:v>27.07600384717416</c:v>
                </c:pt>
                <c:pt idx="28">
                  <c:v>24.348295079959044</c:v>
                </c:pt>
                <c:pt idx="29">
                  <c:v>18.618155420903353</c:v>
                </c:pt>
                <c:pt idx="30">
                  <c:v>19.075764812201722</c:v>
                </c:pt>
                <c:pt idx="31">
                  <c:v>20.71948046612156</c:v>
                </c:pt>
                <c:pt idx="32">
                  <c:v>27.361763760585134</c:v>
                </c:pt>
                <c:pt idx="33">
                  <c:v>20.044619342739452</c:v>
                </c:pt>
                <c:pt idx="34">
                  <c:v>25.100403378906275</c:v>
                </c:pt>
                <c:pt idx="35">
                  <c:v>25.116073136066721</c:v>
                </c:pt>
                <c:pt idx="36">
                  <c:v>23.816135440746798</c:v>
                </c:pt>
                <c:pt idx="37">
                  <c:v>25.031955585747106</c:v>
                </c:pt>
                <c:pt idx="38">
                  <c:v>12.483091970624262</c:v>
                </c:pt>
                <c:pt idx="39">
                  <c:v>23.398370320118524</c:v>
                </c:pt>
                <c:pt idx="40">
                  <c:v>29.450423677170512</c:v>
                </c:pt>
                <c:pt idx="41">
                  <c:v>26.15426114952291</c:v>
                </c:pt>
                <c:pt idx="42">
                  <c:v>16.421471917830367</c:v>
                </c:pt>
                <c:pt idx="43">
                  <c:v>28.584912674510932</c:v>
                </c:pt>
                <c:pt idx="44">
                  <c:v>19.527180011675831</c:v>
                </c:pt>
                <c:pt idx="45">
                  <c:v>27.025061478775886</c:v>
                </c:pt>
                <c:pt idx="46">
                  <c:v>22.086382894994102</c:v>
                </c:pt>
                <c:pt idx="47">
                  <c:v>21.093709035270756</c:v>
                </c:pt>
                <c:pt idx="48">
                  <c:v>25.882171381131098</c:v>
                </c:pt>
                <c:pt idx="49">
                  <c:v>26.223336490865343</c:v>
                </c:pt>
                <c:pt idx="50">
                  <c:v>24.805023080775392</c:v>
                </c:pt>
                <c:pt idx="51">
                  <c:v>24.592479525866942</c:v>
                </c:pt>
                <c:pt idx="52">
                  <c:v>24.403287206030718</c:v>
                </c:pt>
                <c:pt idx="53">
                  <c:v>21.031767702316785</c:v>
                </c:pt>
                <c:pt idx="54">
                  <c:v>28.539020061530067</c:v>
                </c:pt>
                <c:pt idx="55">
                  <c:v>17.522471013658329</c:v>
                </c:pt>
                <c:pt idx="56">
                  <c:v>28.108562949602515</c:v>
                </c:pt>
                <c:pt idx="57">
                  <c:v>26.452255240659603</c:v>
                </c:pt>
                <c:pt idx="58">
                  <c:v>29.671917447019187</c:v>
                </c:pt>
                <c:pt idx="59">
                  <c:v>18.989707831618574</c:v>
                </c:pt>
                <c:pt idx="60">
                  <c:v>28.638793547774199</c:v>
                </c:pt>
                <c:pt idx="61">
                  <c:v>30.060258375942254</c:v>
                </c:pt>
                <c:pt idx="62">
                  <c:v>23.031713752978344</c:v>
                </c:pt>
                <c:pt idx="63">
                  <c:v>26.932293193703245</c:v>
                </c:pt>
                <c:pt idx="64">
                  <c:v>26.335013147250102</c:v>
                </c:pt>
                <c:pt idx="65">
                  <c:v>23.932658604715396</c:v>
                </c:pt>
                <c:pt idx="66">
                  <c:v>22.980132540924515</c:v>
                </c:pt>
                <c:pt idx="67">
                  <c:v>21.679271953603546</c:v>
                </c:pt>
                <c:pt idx="68">
                  <c:v>14.67081136941438</c:v>
                </c:pt>
                <c:pt idx="69">
                  <c:v>24.319996336617443</c:v>
                </c:pt>
                <c:pt idx="70">
                  <c:v>23.663675248387698</c:v>
                </c:pt>
                <c:pt idx="71">
                  <c:v>25.121813749632377</c:v>
                </c:pt>
                <c:pt idx="72">
                  <c:v>27.221676273553726</c:v>
                </c:pt>
                <c:pt idx="73">
                  <c:v>19.703970706696367</c:v>
                </c:pt>
                <c:pt idx="74">
                  <c:v>31.144186638941896</c:v>
                </c:pt>
                <c:pt idx="75">
                  <c:v>25.140590012681834</c:v>
                </c:pt>
                <c:pt idx="76">
                  <c:v>29.254177629271847</c:v>
                </c:pt>
                <c:pt idx="77">
                  <c:v>18.661086752983159</c:v>
                </c:pt>
                <c:pt idx="78">
                  <c:v>21.447346221230767</c:v>
                </c:pt>
                <c:pt idx="79">
                  <c:v>23.558793048521387</c:v>
                </c:pt>
                <c:pt idx="80">
                  <c:v>26.396425710672311</c:v>
                </c:pt>
                <c:pt idx="81">
                  <c:v>25.35025742817993</c:v>
                </c:pt>
                <c:pt idx="82">
                  <c:v>25.477620882924242</c:v>
                </c:pt>
                <c:pt idx="83">
                  <c:v>28.306018374219107</c:v>
                </c:pt>
                <c:pt idx="84">
                  <c:v>28.567270152571169</c:v>
                </c:pt>
                <c:pt idx="85">
                  <c:v>28.105001319220609</c:v>
                </c:pt>
                <c:pt idx="86">
                  <c:v>27.138740438059763</c:v>
                </c:pt>
                <c:pt idx="87">
                  <c:v>25.415012841900385</c:v>
                </c:pt>
                <c:pt idx="88">
                  <c:v>23.172399101655053</c:v>
                </c:pt>
                <c:pt idx="89">
                  <c:v>27.106269267905116</c:v>
                </c:pt>
                <c:pt idx="90">
                  <c:v>32.848858270156555</c:v>
                </c:pt>
                <c:pt idx="91">
                  <c:v>27.080572056356242</c:v>
                </c:pt>
                <c:pt idx="92">
                  <c:v>22.850819232873768</c:v>
                </c:pt>
                <c:pt idx="93">
                  <c:v>24.152824310628162</c:v>
                </c:pt>
                <c:pt idx="94">
                  <c:v>21.079956804897751</c:v>
                </c:pt>
                <c:pt idx="95">
                  <c:v>30.280410297773987</c:v>
                </c:pt>
                <c:pt idx="96">
                  <c:v>23.457901062249771</c:v>
                </c:pt>
                <c:pt idx="97">
                  <c:v>23.243196342335878</c:v>
                </c:pt>
                <c:pt idx="98">
                  <c:v>24.125033706308976</c:v>
                </c:pt>
                <c:pt idx="99">
                  <c:v>20.42385143365771</c:v>
                </c:pt>
                <c:pt idx="100">
                  <c:v>29.442314951050978</c:v>
                </c:pt>
                <c:pt idx="101">
                  <c:v>21.811960499606272</c:v>
                </c:pt>
                <c:pt idx="102">
                  <c:v>29.468526839987838</c:v>
                </c:pt>
                <c:pt idx="103">
                  <c:v>28.700229984199122</c:v>
                </c:pt>
                <c:pt idx="104">
                  <c:v>18.247852006721732</c:v>
                </c:pt>
                <c:pt idx="105">
                  <c:v>29.246192784106398</c:v>
                </c:pt>
                <c:pt idx="106">
                  <c:v>27.166845520842962</c:v>
                </c:pt>
                <c:pt idx="107">
                  <c:v>29.67662497249373</c:v>
                </c:pt>
                <c:pt idx="108">
                  <c:v>18.1910121631159</c:v>
                </c:pt>
                <c:pt idx="109">
                  <c:v>29.818934725361128</c:v>
                </c:pt>
                <c:pt idx="110">
                  <c:v>25.863459359864276</c:v>
                </c:pt>
                <c:pt idx="111">
                  <c:v>29.179743010137685</c:v>
                </c:pt>
                <c:pt idx="112">
                  <c:v>31.033693618446144</c:v>
                </c:pt>
                <c:pt idx="113">
                  <c:v>31.839631668572629</c:v>
                </c:pt>
                <c:pt idx="114">
                  <c:v>27.781254412682642</c:v>
                </c:pt>
                <c:pt idx="115">
                  <c:v>23.07948399553328</c:v>
                </c:pt>
                <c:pt idx="116">
                  <c:v>26.309339907715355</c:v>
                </c:pt>
                <c:pt idx="117">
                  <c:v>28.116910007089263</c:v>
                </c:pt>
                <c:pt idx="118">
                  <c:v>31.103314559581712</c:v>
                </c:pt>
                <c:pt idx="119">
                  <c:v>19.979493499316089</c:v>
                </c:pt>
                <c:pt idx="120">
                  <c:v>29.281355696269539</c:v>
                </c:pt>
                <c:pt idx="121">
                  <c:v>26.495819017380541</c:v>
                </c:pt>
                <c:pt idx="122">
                  <c:v>26.475158691821481</c:v>
                </c:pt>
                <c:pt idx="123">
                  <c:v>28.56078967375614</c:v>
                </c:pt>
                <c:pt idx="124">
                  <c:v>31.527839297427821</c:v>
                </c:pt>
                <c:pt idx="125">
                  <c:v>25.585602405923659</c:v>
                </c:pt>
                <c:pt idx="126">
                  <c:v>28.458077590864296</c:v>
                </c:pt>
                <c:pt idx="127">
                  <c:v>20.186135872179953</c:v>
                </c:pt>
                <c:pt idx="128">
                  <c:v>26.200876030742023</c:v>
                </c:pt>
                <c:pt idx="129">
                  <c:v>23.543162538451284</c:v>
                </c:pt>
                <c:pt idx="130">
                  <c:v>32.167771692246241</c:v>
                </c:pt>
                <c:pt idx="131">
                  <c:v>34.570247783955715</c:v>
                </c:pt>
                <c:pt idx="132">
                  <c:v>34.524850521113784</c:v>
                </c:pt>
                <c:pt idx="133">
                  <c:v>27.585185718355746</c:v>
                </c:pt>
                <c:pt idx="134">
                  <c:v>29.762888551616989</c:v>
                </c:pt>
                <c:pt idx="135">
                  <c:v>29.240560474327935</c:v>
                </c:pt>
                <c:pt idx="136">
                  <c:v>24.212386005791426</c:v>
                </c:pt>
                <c:pt idx="137">
                  <c:v>33.950408948595147</c:v>
                </c:pt>
                <c:pt idx="138">
                  <c:v>36.343768751374228</c:v>
                </c:pt>
                <c:pt idx="139">
                  <c:v>34.110938018924841</c:v>
                </c:pt>
                <c:pt idx="140">
                  <c:v>23.417333131638607</c:v>
                </c:pt>
                <c:pt idx="141">
                  <c:v>27.013449703016811</c:v>
                </c:pt>
                <c:pt idx="142">
                  <c:v>21.412692562014868</c:v>
                </c:pt>
                <c:pt idx="143">
                  <c:v>28.90234124731084</c:v>
                </c:pt>
                <c:pt idx="144">
                  <c:v>34.366001130597184</c:v>
                </c:pt>
                <c:pt idx="145">
                  <c:v>32.577955501735488</c:v>
                </c:pt>
                <c:pt idx="146">
                  <c:v>34.669265855778526</c:v>
                </c:pt>
                <c:pt idx="147">
                  <c:v>25.901586678036296</c:v>
                </c:pt>
                <c:pt idx="148">
                  <c:v>38.203802219879485</c:v>
                </c:pt>
                <c:pt idx="149">
                  <c:v>27.920044803900062</c:v>
                </c:pt>
                <c:pt idx="150">
                  <c:v>32.444825050443484</c:v>
                </c:pt>
                <c:pt idx="151">
                  <c:v>26.880447606907488</c:v>
                </c:pt>
                <c:pt idx="152">
                  <c:v>31.241568317329374</c:v>
                </c:pt>
                <c:pt idx="153">
                  <c:v>37.070734995109632</c:v>
                </c:pt>
                <c:pt idx="154">
                  <c:v>39.755377221483819</c:v>
                </c:pt>
                <c:pt idx="155">
                  <c:v>28.565871926144254</c:v>
                </c:pt>
                <c:pt idx="156">
                  <c:v>39.551914679308133</c:v>
                </c:pt>
              </c:numCache>
            </c:numRef>
          </c:val>
          <c:smooth val="0"/>
          <c:extLst>
            <c:ext xmlns:c16="http://schemas.microsoft.com/office/drawing/2014/chart" uri="{C3380CC4-5D6E-409C-BE32-E72D297353CC}">
              <c16:uniqueId val="{00000002-28F3-4F18-B603-0CEB8158D5AD}"/>
            </c:ext>
          </c:extLst>
        </c:ser>
        <c:ser>
          <c:idx val="3"/>
          <c:order val="3"/>
          <c:tx>
            <c:strRef>
              <c:f>Analysis!$U$3</c:f>
              <c:strCache>
                <c:ptCount val="1"/>
                <c:pt idx="0">
                  <c:v>Norm. Max</c:v>
                </c:pt>
              </c:strCache>
            </c:strRef>
          </c:tx>
          <c:spPr>
            <a:ln w="28575" cap="rnd">
              <a:solidFill>
                <a:schemeClr val="accent4"/>
              </a:solidFill>
              <a:prstDash val="dash"/>
              <a:round/>
            </a:ln>
            <a:effectLst/>
          </c:spPr>
          <c:marker>
            <c:symbol val="none"/>
          </c:marker>
          <c:val>
            <c:numRef>
              <c:f>Analysis!$U$4:$U$160</c:f>
              <c:numCache>
                <c:formatCode>0.0</c:formatCode>
                <c:ptCount val="157"/>
                <c:pt idx="0">
                  <c:v>30.325236104330045</c:v>
                </c:pt>
                <c:pt idx="1">
                  <c:v>29.724439292134981</c:v>
                </c:pt>
                <c:pt idx="2">
                  <c:v>33.58090646033029</c:v>
                </c:pt>
                <c:pt idx="3">
                  <c:v>30.580402538982895</c:v>
                </c:pt>
                <c:pt idx="4">
                  <c:v>31.925538529030128</c:v>
                </c:pt>
                <c:pt idx="5">
                  <c:v>43.221261730444382</c:v>
                </c:pt>
                <c:pt idx="6">
                  <c:v>30.896506772612486</c:v>
                </c:pt>
                <c:pt idx="7">
                  <c:v>30.852050209449747</c:v>
                </c:pt>
                <c:pt idx="8">
                  <c:v>31.857944370985358</c:v>
                </c:pt>
                <c:pt idx="9">
                  <c:v>39.928546341900834</c:v>
                </c:pt>
                <c:pt idx="10">
                  <c:v>37.950626639131876</c:v>
                </c:pt>
                <c:pt idx="11">
                  <c:v>34.852595930430262</c:v>
                </c:pt>
                <c:pt idx="12">
                  <c:v>40.884806023205293</c:v>
                </c:pt>
                <c:pt idx="13">
                  <c:v>37.167659694659001</c:v>
                </c:pt>
                <c:pt idx="14">
                  <c:v>45.650987772920885</c:v>
                </c:pt>
                <c:pt idx="15">
                  <c:v>35.14685591318603</c:v>
                </c:pt>
                <c:pt idx="16">
                  <c:v>33.113017682663823</c:v>
                </c:pt>
                <c:pt idx="17">
                  <c:v>37.821797541121818</c:v>
                </c:pt>
                <c:pt idx="18">
                  <c:v>40.69116534720181</c:v>
                </c:pt>
                <c:pt idx="19">
                  <c:v>33.822036891816751</c:v>
                </c:pt>
                <c:pt idx="20">
                  <c:v>31.754012852845499</c:v>
                </c:pt>
                <c:pt idx="21">
                  <c:v>30.33364520248784</c:v>
                </c:pt>
                <c:pt idx="22">
                  <c:v>37.185066604851478</c:v>
                </c:pt>
                <c:pt idx="23">
                  <c:v>47.905145782076211</c:v>
                </c:pt>
                <c:pt idx="24">
                  <c:v>38.647222456427919</c:v>
                </c:pt>
                <c:pt idx="25">
                  <c:v>37.753477919115284</c:v>
                </c:pt>
                <c:pt idx="26">
                  <c:v>34.924966147827526</c:v>
                </c:pt>
                <c:pt idx="27">
                  <c:v>30.05891141263578</c:v>
                </c:pt>
                <c:pt idx="28">
                  <c:v>35.882519817627859</c:v>
                </c:pt>
                <c:pt idx="29">
                  <c:v>40.744075684927736</c:v>
                </c:pt>
                <c:pt idx="30">
                  <c:v>42.499509812988336</c:v>
                </c:pt>
                <c:pt idx="31">
                  <c:v>39.765004427310593</c:v>
                </c:pt>
                <c:pt idx="32">
                  <c:v>30.964599084359808</c:v>
                </c:pt>
                <c:pt idx="33">
                  <c:v>35.357869551672991</c:v>
                </c:pt>
                <c:pt idx="34">
                  <c:v>36.015048613558349</c:v>
                </c:pt>
                <c:pt idx="35">
                  <c:v>41.74376199005961</c:v>
                </c:pt>
                <c:pt idx="36">
                  <c:v>38.303030943530786</c:v>
                </c:pt>
                <c:pt idx="37">
                  <c:v>32.963241244595793</c:v>
                </c:pt>
                <c:pt idx="38">
                  <c:v>42.135249236563155</c:v>
                </c:pt>
                <c:pt idx="39">
                  <c:v>34.558629127230439</c:v>
                </c:pt>
                <c:pt idx="40">
                  <c:v>30.711061606748988</c:v>
                </c:pt>
                <c:pt idx="41">
                  <c:v>33.896889182290998</c:v>
                </c:pt>
                <c:pt idx="42">
                  <c:v>41.290725377323938</c:v>
                </c:pt>
                <c:pt idx="43">
                  <c:v>30.99793027503577</c:v>
                </c:pt>
                <c:pt idx="44">
                  <c:v>37.986110922561316</c:v>
                </c:pt>
                <c:pt idx="45">
                  <c:v>32.711629915265441</c:v>
                </c:pt>
                <c:pt idx="46">
                  <c:v>35.140944076813469</c:v>
                </c:pt>
                <c:pt idx="47">
                  <c:v>38.635339710330975</c:v>
                </c:pt>
                <c:pt idx="48">
                  <c:v>38.322185846428795</c:v>
                </c:pt>
                <c:pt idx="49">
                  <c:v>39.204081775487658</c:v>
                </c:pt>
                <c:pt idx="50">
                  <c:v>39.917967127434224</c:v>
                </c:pt>
                <c:pt idx="51">
                  <c:v>39.741635758265808</c:v>
                </c:pt>
                <c:pt idx="52">
                  <c:v>37.291582004359441</c:v>
                </c:pt>
                <c:pt idx="53">
                  <c:v>43.278444334696097</c:v>
                </c:pt>
                <c:pt idx="54">
                  <c:v>33.042814871350323</c:v>
                </c:pt>
                <c:pt idx="55">
                  <c:v>38.419439904529199</c:v>
                </c:pt>
                <c:pt idx="56">
                  <c:v>34.77220295158186</c:v>
                </c:pt>
                <c:pt idx="57">
                  <c:v>34.745176244114056</c:v>
                </c:pt>
                <c:pt idx="58">
                  <c:v>33.819998175678947</c:v>
                </c:pt>
                <c:pt idx="59">
                  <c:v>40.316114319579107</c:v>
                </c:pt>
                <c:pt idx="60">
                  <c:v>32.873094773652532</c:v>
                </c:pt>
                <c:pt idx="61">
                  <c:v>32.976489925478646</c:v>
                </c:pt>
                <c:pt idx="62">
                  <c:v>39.858361454808218</c:v>
                </c:pt>
                <c:pt idx="63">
                  <c:v>39.292002706511248</c:v>
                </c:pt>
                <c:pt idx="64">
                  <c:v>40.406346556122756</c:v>
                </c:pt>
                <c:pt idx="65">
                  <c:v>37.676664745350607</c:v>
                </c:pt>
                <c:pt idx="66">
                  <c:v>44.579673192043124</c:v>
                </c:pt>
                <c:pt idx="67">
                  <c:v>38.449884688382873</c:v>
                </c:pt>
                <c:pt idx="68">
                  <c:v>45.440308878862638</c:v>
                </c:pt>
                <c:pt idx="69">
                  <c:v>39.934064243731086</c:v>
                </c:pt>
                <c:pt idx="70">
                  <c:v>37.994251123351646</c:v>
                </c:pt>
                <c:pt idx="71">
                  <c:v>41.881499536698698</c:v>
                </c:pt>
                <c:pt idx="72">
                  <c:v>36.816572588505863</c:v>
                </c:pt>
                <c:pt idx="73">
                  <c:v>39.009944352967594</c:v>
                </c:pt>
                <c:pt idx="74">
                  <c:v>33.205555193214146</c:v>
                </c:pt>
                <c:pt idx="75">
                  <c:v>44.441721152819788</c:v>
                </c:pt>
                <c:pt idx="76">
                  <c:v>35.309392794101221</c:v>
                </c:pt>
                <c:pt idx="77">
                  <c:v>43.147720560156095</c:v>
                </c:pt>
                <c:pt idx="78">
                  <c:v>39.88301704605901</c:v>
                </c:pt>
                <c:pt idx="79">
                  <c:v>42.614568617838785</c:v>
                </c:pt>
                <c:pt idx="80">
                  <c:v>38.871621173345126</c:v>
                </c:pt>
                <c:pt idx="81">
                  <c:v>41.69740862356079</c:v>
                </c:pt>
                <c:pt idx="82">
                  <c:v>37.944939416671843</c:v>
                </c:pt>
                <c:pt idx="83">
                  <c:v>39.619530517598577</c:v>
                </c:pt>
                <c:pt idx="84">
                  <c:v>36.752777461629712</c:v>
                </c:pt>
                <c:pt idx="85">
                  <c:v>42.733742534271919</c:v>
                </c:pt>
                <c:pt idx="86">
                  <c:v>37.407072289495929</c:v>
                </c:pt>
                <c:pt idx="87">
                  <c:v>39.886598686176548</c:v>
                </c:pt>
                <c:pt idx="88">
                  <c:v>37.590854733893146</c:v>
                </c:pt>
                <c:pt idx="89">
                  <c:v>39.38754353160089</c:v>
                </c:pt>
                <c:pt idx="90">
                  <c:v>32.91778186011345</c:v>
                </c:pt>
                <c:pt idx="91">
                  <c:v>42.265629930484408</c:v>
                </c:pt>
                <c:pt idx="92">
                  <c:v>43.469690933028652</c:v>
                </c:pt>
                <c:pt idx="93">
                  <c:v>39.721428335399878</c:v>
                </c:pt>
                <c:pt idx="94">
                  <c:v>43.71253508275116</c:v>
                </c:pt>
                <c:pt idx="95">
                  <c:v>38.952585535156068</c:v>
                </c:pt>
                <c:pt idx="96">
                  <c:v>41.445706237621771</c:v>
                </c:pt>
                <c:pt idx="97">
                  <c:v>39.999553906896537</c:v>
                </c:pt>
                <c:pt idx="98">
                  <c:v>41.074980837062121</c:v>
                </c:pt>
                <c:pt idx="99">
                  <c:v>53.351979547610121</c:v>
                </c:pt>
                <c:pt idx="100">
                  <c:v>36.51576528500344</c:v>
                </c:pt>
                <c:pt idx="101">
                  <c:v>39.115169904703897</c:v>
                </c:pt>
                <c:pt idx="102">
                  <c:v>38.918814090146775</c:v>
                </c:pt>
                <c:pt idx="103">
                  <c:v>41.702356893522612</c:v>
                </c:pt>
                <c:pt idx="104">
                  <c:v>52.185354429723958</c:v>
                </c:pt>
                <c:pt idx="105">
                  <c:v>40.832558629053864</c:v>
                </c:pt>
                <c:pt idx="106">
                  <c:v>40.015813080236896</c:v>
                </c:pt>
                <c:pt idx="107">
                  <c:v>39.456450156664488</c:v>
                </c:pt>
                <c:pt idx="108">
                  <c:v>54.845354971746836</c:v>
                </c:pt>
                <c:pt idx="109">
                  <c:v>40.689292810610397</c:v>
                </c:pt>
                <c:pt idx="110">
                  <c:v>39.327823564580697</c:v>
                </c:pt>
                <c:pt idx="111">
                  <c:v>46.099315573468175</c:v>
                </c:pt>
                <c:pt idx="112">
                  <c:v>44.751148071858225</c:v>
                </c:pt>
                <c:pt idx="113">
                  <c:v>41.387820178515931</c:v>
                </c:pt>
                <c:pt idx="114">
                  <c:v>43.50700142103463</c:v>
                </c:pt>
                <c:pt idx="115">
                  <c:v>40.311613343294397</c:v>
                </c:pt>
                <c:pt idx="116">
                  <c:v>45.444675908288993</c:v>
                </c:pt>
                <c:pt idx="117">
                  <c:v>45.305037537884658</c:v>
                </c:pt>
                <c:pt idx="118">
                  <c:v>37.717183674901165</c:v>
                </c:pt>
                <c:pt idx="119">
                  <c:v>41.866670439902514</c:v>
                </c:pt>
                <c:pt idx="120">
                  <c:v>43.441490084317309</c:v>
                </c:pt>
                <c:pt idx="121">
                  <c:v>47.50582646719964</c:v>
                </c:pt>
                <c:pt idx="122">
                  <c:v>41.716700535356296</c:v>
                </c:pt>
                <c:pt idx="123">
                  <c:v>44.678144555617102</c:v>
                </c:pt>
                <c:pt idx="124">
                  <c:v>40.429232633034353</c:v>
                </c:pt>
                <c:pt idx="125">
                  <c:v>45.347048088177885</c:v>
                </c:pt>
                <c:pt idx="126">
                  <c:v>43.907288590068987</c:v>
                </c:pt>
                <c:pt idx="127">
                  <c:v>43.750414294873679</c:v>
                </c:pt>
                <c:pt idx="128">
                  <c:v>49.086149995599953</c:v>
                </c:pt>
                <c:pt idx="129">
                  <c:v>51.060935417212526</c:v>
                </c:pt>
                <c:pt idx="130">
                  <c:v>43.738453685094868</c:v>
                </c:pt>
                <c:pt idx="131">
                  <c:v>38.803361678689804</c:v>
                </c:pt>
                <c:pt idx="132">
                  <c:v>38.313360032492646</c:v>
                </c:pt>
                <c:pt idx="133">
                  <c:v>48.966149259279625</c:v>
                </c:pt>
                <c:pt idx="134">
                  <c:v>43.770982360767412</c:v>
                </c:pt>
                <c:pt idx="135">
                  <c:v>45.572737590646682</c:v>
                </c:pt>
                <c:pt idx="136">
                  <c:v>54.681864043375811</c:v>
                </c:pt>
                <c:pt idx="137">
                  <c:v>41.376757381679596</c:v>
                </c:pt>
                <c:pt idx="138">
                  <c:v>38.882782732728145</c:v>
                </c:pt>
                <c:pt idx="139">
                  <c:v>44.902717540800893</c:v>
                </c:pt>
                <c:pt idx="140">
                  <c:v>54.972398984978838</c:v>
                </c:pt>
                <c:pt idx="141">
                  <c:v>49.448140220213801</c:v>
                </c:pt>
                <c:pt idx="142">
                  <c:v>48.15164875333592</c:v>
                </c:pt>
                <c:pt idx="143">
                  <c:v>46.309691002310345</c:v>
                </c:pt>
                <c:pt idx="144">
                  <c:v>45.29882326574598</c:v>
                </c:pt>
                <c:pt idx="145">
                  <c:v>47.586147283213158</c:v>
                </c:pt>
                <c:pt idx="146">
                  <c:v>42.458250641948119</c:v>
                </c:pt>
                <c:pt idx="147">
                  <c:v>45.42175941369787</c:v>
                </c:pt>
                <c:pt idx="148">
                  <c:v>39.250118092620731</c:v>
                </c:pt>
                <c:pt idx="149">
                  <c:v>48.87576238274734</c:v>
                </c:pt>
                <c:pt idx="150">
                  <c:v>43.747783915806536</c:v>
                </c:pt>
                <c:pt idx="151">
                  <c:v>52.264684268626389</c:v>
                </c:pt>
                <c:pt idx="152">
                  <c:v>43.718186726595867</c:v>
                </c:pt>
                <c:pt idx="153">
                  <c:v>46.250860332676133</c:v>
                </c:pt>
                <c:pt idx="154">
                  <c:v>41.261738170289497</c:v>
                </c:pt>
                <c:pt idx="155">
                  <c:v>52.80757670353718</c:v>
                </c:pt>
                <c:pt idx="156">
                  <c:v>43.9744077314555</c:v>
                </c:pt>
              </c:numCache>
            </c:numRef>
          </c:val>
          <c:smooth val="0"/>
          <c:extLst>
            <c:ext xmlns:c16="http://schemas.microsoft.com/office/drawing/2014/chart" uri="{C3380CC4-5D6E-409C-BE32-E72D297353CC}">
              <c16:uniqueId val="{00000003-28F3-4F18-B603-0CEB8158D5AD}"/>
            </c:ext>
          </c:extLst>
        </c:ser>
        <c:ser>
          <c:idx val="4"/>
          <c:order val="4"/>
          <c:tx>
            <c:strRef>
              <c:f>Analysis!$V$3</c:f>
              <c:strCache>
                <c:ptCount val="1"/>
                <c:pt idx="0">
                  <c:v>Norm. Span</c:v>
                </c:pt>
              </c:strCache>
            </c:strRef>
          </c:tx>
          <c:spPr>
            <a:ln w="28575" cap="rnd">
              <a:solidFill>
                <a:schemeClr val="accent5"/>
              </a:solidFill>
              <a:round/>
            </a:ln>
            <a:effectLst/>
          </c:spPr>
          <c:marker>
            <c:symbol val="none"/>
          </c:marker>
          <c:val>
            <c:numRef>
              <c:f>Analysis!$V$4:$V$160</c:f>
              <c:numCache>
                <c:formatCode>0.0</c:formatCode>
                <c:ptCount val="157"/>
                <c:pt idx="0">
                  <c:v>20.263433068610055</c:v>
                </c:pt>
                <c:pt idx="1">
                  <c:v>19.69872188080646</c:v>
                </c:pt>
                <c:pt idx="2">
                  <c:v>20.621936872967275</c:v>
                </c:pt>
                <c:pt idx="3">
                  <c:v>10.466316564176271</c:v>
                </c:pt>
                <c:pt idx="4">
                  <c:v>18.55107962651347</c:v>
                </c:pt>
                <c:pt idx="5">
                  <c:v>34.704939911931483</c:v>
                </c:pt>
                <c:pt idx="6">
                  <c:v>9.6241836368457214</c:v>
                </c:pt>
                <c:pt idx="7">
                  <c:v>10.181534119348893</c:v>
                </c:pt>
                <c:pt idx="8">
                  <c:v>9.3559169014856991</c:v>
                </c:pt>
                <c:pt idx="9">
                  <c:v>20.477983581718565</c:v>
                </c:pt>
                <c:pt idx="10">
                  <c:v>22.278557243667819</c:v>
                </c:pt>
                <c:pt idx="11">
                  <c:v>16.993702963403912</c:v>
                </c:pt>
                <c:pt idx="12">
                  <c:v>23.321772307537753</c:v>
                </c:pt>
                <c:pt idx="13">
                  <c:v>18.708022900875303</c:v>
                </c:pt>
                <c:pt idx="14">
                  <c:v>27.180162168167747</c:v>
                </c:pt>
                <c:pt idx="15">
                  <c:v>14.138696396600452</c:v>
                </c:pt>
                <c:pt idx="16">
                  <c:v>9.7893604748754122</c:v>
                </c:pt>
                <c:pt idx="17">
                  <c:v>23.012203850532618</c:v>
                </c:pt>
                <c:pt idx="18">
                  <c:v>19.851856074790543</c:v>
                </c:pt>
                <c:pt idx="19">
                  <c:v>15.826291815475884</c:v>
                </c:pt>
                <c:pt idx="20">
                  <c:v>7.2125388711636198</c:v>
                </c:pt>
                <c:pt idx="21">
                  <c:v>5.7346195249940592</c:v>
                </c:pt>
                <c:pt idx="22">
                  <c:v>18.273129823804219</c:v>
                </c:pt>
                <c:pt idx="23">
                  <c:v>30.497864212206139</c:v>
                </c:pt>
                <c:pt idx="24">
                  <c:v>14.668478571937278</c:v>
                </c:pt>
                <c:pt idx="25">
                  <c:v>15.240761384414611</c:v>
                </c:pt>
                <c:pt idx="26">
                  <c:v>10.407739832461445</c:v>
                </c:pt>
                <c:pt idx="27">
                  <c:v>2.9829075654616197</c:v>
                </c:pt>
                <c:pt idx="28">
                  <c:v>11.534224737668815</c:v>
                </c:pt>
                <c:pt idx="29">
                  <c:v>22.125920264024383</c:v>
                </c:pt>
                <c:pt idx="30">
                  <c:v>23.423745000786614</c:v>
                </c:pt>
                <c:pt idx="31">
                  <c:v>19.045523961189033</c:v>
                </c:pt>
                <c:pt idx="32">
                  <c:v>3.6028353237746735</c:v>
                </c:pt>
                <c:pt idx="33">
                  <c:v>15.313250208933539</c:v>
                </c:pt>
                <c:pt idx="34">
                  <c:v>10.914645234652074</c:v>
                </c:pt>
                <c:pt idx="35">
                  <c:v>16.62768885399289</c:v>
                </c:pt>
                <c:pt idx="36">
                  <c:v>14.486895502783987</c:v>
                </c:pt>
                <c:pt idx="37">
                  <c:v>7.9312856588486866</c:v>
                </c:pt>
                <c:pt idx="38">
                  <c:v>29.652157265938893</c:v>
                </c:pt>
                <c:pt idx="39">
                  <c:v>11.160258807111916</c:v>
                </c:pt>
                <c:pt idx="40">
                  <c:v>1.2606379295784755</c:v>
                </c:pt>
                <c:pt idx="41">
                  <c:v>7.7426280327680885</c:v>
                </c:pt>
                <c:pt idx="42">
                  <c:v>24.869253459493571</c:v>
                </c:pt>
                <c:pt idx="43">
                  <c:v>2.4130176005248387</c:v>
                </c:pt>
                <c:pt idx="44">
                  <c:v>18.458930910885485</c:v>
                </c:pt>
                <c:pt idx="45">
                  <c:v>5.686568436489555</c:v>
                </c:pt>
                <c:pt idx="46">
                  <c:v>13.054561181819366</c:v>
                </c:pt>
                <c:pt idx="47">
                  <c:v>17.541630675060219</c:v>
                </c:pt>
                <c:pt idx="48">
                  <c:v>12.440014465297697</c:v>
                </c:pt>
                <c:pt idx="49">
                  <c:v>12.980745284622316</c:v>
                </c:pt>
                <c:pt idx="50">
                  <c:v>15.112944046658832</c:v>
                </c:pt>
                <c:pt idx="51">
                  <c:v>15.149156232398866</c:v>
                </c:pt>
                <c:pt idx="52">
                  <c:v>12.888294798328722</c:v>
                </c:pt>
                <c:pt idx="53">
                  <c:v>22.246676632379312</c:v>
                </c:pt>
                <c:pt idx="54">
                  <c:v>4.5037948098202563</c:v>
                </c:pt>
                <c:pt idx="55">
                  <c:v>20.89696889087087</c:v>
                </c:pt>
                <c:pt idx="56">
                  <c:v>6.6636400019793456</c:v>
                </c:pt>
                <c:pt idx="57">
                  <c:v>8.2929210034544525</c:v>
                </c:pt>
                <c:pt idx="58">
                  <c:v>4.1480807286597603</c:v>
                </c:pt>
                <c:pt idx="59">
                  <c:v>21.326406487960533</c:v>
                </c:pt>
                <c:pt idx="60">
                  <c:v>4.2343012258783332</c:v>
                </c:pt>
                <c:pt idx="61">
                  <c:v>2.9162315495363913</c:v>
                </c:pt>
                <c:pt idx="62">
                  <c:v>16.826647701829874</c:v>
                </c:pt>
                <c:pt idx="63">
                  <c:v>12.359709512808003</c:v>
                </c:pt>
                <c:pt idx="64">
                  <c:v>14.071333408872654</c:v>
                </c:pt>
                <c:pt idx="65">
                  <c:v>13.744006140635211</c:v>
                </c:pt>
                <c:pt idx="66">
                  <c:v>21.599540651118609</c:v>
                </c:pt>
                <c:pt idx="67">
                  <c:v>16.770612734779327</c:v>
                </c:pt>
                <c:pt idx="68">
                  <c:v>30.769497509448257</c:v>
                </c:pt>
                <c:pt idx="69">
                  <c:v>15.614067907113643</c:v>
                </c:pt>
                <c:pt idx="70">
                  <c:v>14.330575874963948</c:v>
                </c:pt>
                <c:pt idx="71">
                  <c:v>16.759685787066321</c:v>
                </c:pt>
                <c:pt idx="72">
                  <c:v>9.5948963149521376</c:v>
                </c:pt>
                <c:pt idx="73">
                  <c:v>19.305973646271227</c:v>
                </c:pt>
                <c:pt idx="74">
                  <c:v>2.0613685542722493</c:v>
                </c:pt>
                <c:pt idx="75">
                  <c:v>19.301131140137954</c:v>
                </c:pt>
                <c:pt idx="76">
                  <c:v>6.0552151648293737</c:v>
                </c:pt>
                <c:pt idx="77">
                  <c:v>24.486633807172936</c:v>
                </c:pt>
                <c:pt idx="78">
                  <c:v>18.435670824828243</c:v>
                </c:pt>
                <c:pt idx="79">
                  <c:v>19.055775569317397</c:v>
                </c:pt>
                <c:pt idx="80">
                  <c:v>12.475195462672815</c:v>
                </c:pt>
                <c:pt idx="81">
                  <c:v>16.34715119538086</c:v>
                </c:pt>
                <c:pt idx="82">
                  <c:v>12.467318533747601</c:v>
                </c:pt>
                <c:pt idx="83">
                  <c:v>11.313512143379469</c:v>
                </c:pt>
                <c:pt idx="84">
                  <c:v>8.1855073090585435</c:v>
                </c:pt>
                <c:pt idx="85">
                  <c:v>14.62874121505131</c:v>
                </c:pt>
                <c:pt idx="86">
                  <c:v>10.268331851436166</c:v>
                </c:pt>
                <c:pt idx="87">
                  <c:v>14.471585844276163</c:v>
                </c:pt>
                <c:pt idx="88">
                  <c:v>14.418455632238093</c:v>
                </c:pt>
                <c:pt idx="89">
                  <c:v>12.281274263695774</c:v>
                </c:pt>
                <c:pt idx="90">
                  <c:v>6.8923589956895626E-2</c:v>
                </c:pt>
                <c:pt idx="91">
                  <c:v>15.185057874128166</c:v>
                </c:pt>
                <c:pt idx="92">
                  <c:v>20.618871700154884</c:v>
                </c:pt>
                <c:pt idx="93">
                  <c:v>15.568604024771716</c:v>
                </c:pt>
                <c:pt idx="94">
                  <c:v>22.632578277853408</c:v>
                </c:pt>
                <c:pt idx="95">
                  <c:v>8.6721752373820813</c:v>
                </c:pt>
                <c:pt idx="96">
                  <c:v>17.987805175371999</c:v>
                </c:pt>
                <c:pt idx="97">
                  <c:v>16.756357564560659</c:v>
                </c:pt>
                <c:pt idx="98">
                  <c:v>16.949947130753145</c:v>
                </c:pt>
                <c:pt idx="99">
                  <c:v>32.928128113952411</c:v>
                </c:pt>
                <c:pt idx="100">
                  <c:v>7.0734503339524615</c:v>
                </c:pt>
                <c:pt idx="101">
                  <c:v>17.303209405097626</c:v>
                </c:pt>
                <c:pt idx="102">
                  <c:v>9.4502872501589366</c:v>
                </c:pt>
                <c:pt idx="103">
                  <c:v>13.00212690932349</c:v>
                </c:pt>
                <c:pt idx="104">
                  <c:v>33.937502423002229</c:v>
                </c:pt>
                <c:pt idx="105">
                  <c:v>11.586365844947466</c:v>
                </c:pt>
                <c:pt idx="106">
                  <c:v>12.848967559393934</c:v>
                </c:pt>
                <c:pt idx="107">
                  <c:v>9.7798251841707575</c:v>
                </c:pt>
                <c:pt idx="108">
                  <c:v>36.654342808630936</c:v>
                </c:pt>
                <c:pt idx="109">
                  <c:v>10.870358085249268</c:v>
                </c:pt>
                <c:pt idx="110">
                  <c:v>13.464364204716421</c:v>
                </c:pt>
                <c:pt idx="111">
                  <c:v>16.91957256333049</c:v>
                </c:pt>
                <c:pt idx="112">
                  <c:v>13.717454453412081</c:v>
                </c:pt>
                <c:pt idx="113">
                  <c:v>9.5481885099433015</c:v>
                </c:pt>
                <c:pt idx="114">
                  <c:v>15.725747008351988</c:v>
                </c:pt>
                <c:pt idx="115">
                  <c:v>17.232129347761116</c:v>
                </c:pt>
                <c:pt idx="116">
                  <c:v>19.135336000573638</c:v>
                </c:pt>
                <c:pt idx="117">
                  <c:v>17.188127530795395</c:v>
                </c:pt>
                <c:pt idx="118">
                  <c:v>6.6138691153194529</c:v>
                </c:pt>
                <c:pt idx="119">
                  <c:v>21.887176940586425</c:v>
                </c:pt>
                <c:pt idx="120">
                  <c:v>14.160134388047769</c:v>
                </c:pt>
                <c:pt idx="121">
                  <c:v>21.010007449819099</c:v>
                </c:pt>
                <c:pt idx="122">
                  <c:v>15.241541843534815</c:v>
                </c:pt>
                <c:pt idx="123">
                  <c:v>16.117354881860962</c:v>
                </c:pt>
                <c:pt idx="124">
                  <c:v>8.9013933356065316</c:v>
                </c:pt>
                <c:pt idx="125">
                  <c:v>19.761445682254227</c:v>
                </c:pt>
                <c:pt idx="126">
                  <c:v>15.449210999204691</c:v>
                </c:pt>
                <c:pt idx="127">
                  <c:v>23.564278422693725</c:v>
                </c:pt>
                <c:pt idx="128">
                  <c:v>22.88527396485793</c:v>
                </c:pt>
                <c:pt idx="129">
                  <c:v>27.517772878761242</c:v>
                </c:pt>
                <c:pt idx="130">
                  <c:v>11.570681992848627</c:v>
                </c:pt>
                <c:pt idx="131">
                  <c:v>4.2331138947340889</c:v>
                </c:pt>
                <c:pt idx="132">
                  <c:v>3.7885095113788623</c:v>
                </c:pt>
                <c:pt idx="133">
                  <c:v>21.380963540923879</c:v>
                </c:pt>
                <c:pt idx="134">
                  <c:v>14.008093809150424</c:v>
                </c:pt>
                <c:pt idx="135">
                  <c:v>16.332177116318746</c:v>
                </c:pt>
                <c:pt idx="136">
                  <c:v>30.469478037584384</c:v>
                </c:pt>
                <c:pt idx="137">
                  <c:v>7.4263484330844491</c:v>
                </c:pt>
                <c:pt idx="138">
                  <c:v>2.5390139813539179</c:v>
                </c:pt>
                <c:pt idx="139">
                  <c:v>10.791779521876052</c:v>
                </c:pt>
                <c:pt idx="140">
                  <c:v>31.555065853340231</c:v>
                </c:pt>
                <c:pt idx="141">
                  <c:v>22.434690517196991</c:v>
                </c:pt>
                <c:pt idx="142">
                  <c:v>26.738956191321051</c:v>
                </c:pt>
                <c:pt idx="143">
                  <c:v>17.407349754999505</c:v>
                </c:pt>
                <c:pt idx="144">
                  <c:v>10.932822135148797</c:v>
                </c:pt>
                <c:pt idx="145">
                  <c:v>15.00819178147767</c:v>
                </c:pt>
                <c:pt idx="146">
                  <c:v>7.7889847861695927</c:v>
                </c:pt>
                <c:pt idx="147">
                  <c:v>19.520172735661575</c:v>
                </c:pt>
                <c:pt idx="148">
                  <c:v>1.0463158727412463</c:v>
                </c:pt>
                <c:pt idx="149">
                  <c:v>20.955717578847278</c:v>
                </c:pt>
                <c:pt idx="150">
                  <c:v>11.302958865363053</c:v>
                </c:pt>
                <c:pt idx="151">
                  <c:v>25.384236661718901</c:v>
                </c:pt>
                <c:pt idx="152">
                  <c:v>12.476618409266493</c:v>
                </c:pt>
                <c:pt idx="153">
                  <c:v>9.1801253375665013</c:v>
                </c:pt>
                <c:pt idx="154">
                  <c:v>1.5063609488056784</c:v>
                </c:pt>
                <c:pt idx="155">
                  <c:v>24.241704777392926</c:v>
                </c:pt>
                <c:pt idx="156">
                  <c:v>4.4224930521473667</c:v>
                </c:pt>
              </c:numCache>
            </c:numRef>
          </c:val>
          <c:smooth val="0"/>
          <c:extLst>
            <c:ext xmlns:c16="http://schemas.microsoft.com/office/drawing/2014/chart" uri="{C3380CC4-5D6E-409C-BE32-E72D297353CC}">
              <c16:uniqueId val="{00000004-28F3-4F18-B603-0CEB8158D5AD}"/>
            </c:ext>
          </c:extLst>
        </c:ser>
        <c:dLbls>
          <c:showLegendKey val="0"/>
          <c:showVal val="0"/>
          <c:showCatName val="0"/>
          <c:showSerName val="0"/>
          <c:showPercent val="0"/>
          <c:showBubbleSize val="0"/>
        </c:dLbls>
        <c:smooth val="0"/>
        <c:axId val="171319855"/>
        <c:axId val="171321103"/>
      </c:lineChart>
      <c:catAx>
        <c:axId val="1713198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21103"/>
        <c:crosses val="autoZero"/>
        <c:auto val="1"/>
        <c:lblAlgn val="ctr"/>
        <c:lblOffset val="100"/>
        <c:noMultiLvlLbl val="0"/>
      </c:catAx>
      <c:valAx>
        <c:axId val="17132110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19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E4A960B2-5738-4EF2-9C6A-FEFD89D0184C}">
  <sheetPr>
    <tabColor theme="9" tint="0.79998168889431442"/>
  </sheetPr>
  <sheetViews>
    <sheetView zoomScale="10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absoluteAnchor>
    <xdr:pos x="0" y="0"/>
    <xdr:ext cx="8674223" cy="6297597"/>
    <xdr:graphicFrame macro="">
      <xdr:nvGraphicFramePr>
        <xdr:cNvPr id="2" name="Chart 1">
          <a:extLst>
            <a:ext uri="{FF2B5EF4-FFF2-40B4-BE49-F238E27FC236}">
              <a16:creationId xmlns:a16="http://schemas.microsoft.com/office/drawing/2014/main" id="{03DF26F2-3AC0-4542-9767-E2CAC9837E4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person displayName="bert van den Berg" id="{7DE6F604-BE96-4177-8CC0-18F1FE61F8AC}" userId="ee31b047394a07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1-02-21T13:30:39.00" personId="{7DE6F604-BE96-4177-8CC0-18F1FE61F8AC}" id="{E45DAF84-7041-452B-946E-5C35D24E60A9}">
    <text>CoSeT calculates how many are needed, if there are no exclusions (i.e., Conflicts of Interest).  If CoSeT is having trouble making all the assignments consider increasing this parameter to allow some of the markers to score more projects.</text>
  </threadedComment>
  <threadedComment ref="K13" dT="2021-01-27T01:46:20.92" personId="{7DE6F604-BE96-4177-8CC0-18F1FE61F8AC}" id="{CAF53933-F298-4B5F-A155-A0FDC3A415AF}">
    <text>Defined by the number of titles on the project sheet</text>
  </threadedComment>
  <threadedComment ref="K16" dT="2021-01-27T01:46:53.78" personId="{7DE6F604-BE96-4177-8CC0-18F1FE61F8AC}" id="{32FA862E-C2C2-4F28-974F-EDA09CE9FE8C}">
    <text>Defined by the number of names on the Markers sheet</text>
  </threadedComment>
</ThreadedComments>
</file>

<file path=xl/threadedComments/threadedComment10.xml><?xml version="1.0" encoding="utf-8"?>
<ThreadedComments xmlns="http://schemas.microsoft.com/office/spreadsheetml/2018/threadedcomments" xmlns:x="http://schemas.openxmlformats.org/spreadsheetml/2006/main">
  <threadedComment ref="AZ4" dT="2021-02-22T14:03:46.65" personId="{7DE6F604-BE96-4177-8CC0-18F1FE61F8AC}" id="{F0D618FC-F4AD-49A5-B9D7-0D821F360FA8}">
    <text>DO NOT EDIT OR SORT THIS COLUMN</text>
  </threadedComment>
</ThreadedComments>
</file>

<file path=xl/threadedComments/threadedComment11.xml><?xml version="1.0" encoding="utf-8"?>
<ThreadedComments xmlns="http://schemas.microsoft.com/office/spreadsheetml/2018/threadedcomments" xmlns:x="http://schemas.openxmlformats.org/spreadsheetml/2006/main">
  <threadedComment ref="A1" dT="2021-03-03T00:59:52.15" personId="{7DE6F604-BE96-4177-8CC0-18F1FE61F8AC}" id="{5A3D1088-D806-4681-BFC9-F8AC79234B2A}">
    <text>If there is a period '.' in this cell please leave it there.</text>
  </threadedComment>
</ThreadedComments>
</file>

<file path=xl/threadedComments/threadedComment12.xml><?xml version="1.0" encoding="utf-8"?>
<ThreadedComments xmlns="http://schemas.microsoft.com/office/spreadsheetml/2018/threadedcomments" xmlns:x="http://schemas.openxmlformats.org/spreadsheetml/2006/main">
  <threadedComment ref="C1" dT="2021-01-28T13:53:38.10" personId="{7DE6F604-BE96-4177-8CC0-18F1FE61F8AC}" id="{8CC516A2-779D-4072-9434-A295CEB35A42}">
    <text>Revise or delete column &amp; header.</text>
  </threadedComment>
  <threadedComment ref="D1" dT="2021-01-28T13:53:13.01" personId="{7DE6F604-BE96-4177-8CC0-18F1FE61F8AC}" id="{AFC1F2AE-F24B-44BC-B288-0F47E8289A1C}">
    <text>Add or subtract columns as you want.</text>
  </threadedComment>
  <threadedComment ref="E1" dT="2021-01-28T13:53:53.73" personId="{7DE6F604-BE96-4177-8CC0-18F1FE61F8AC}" id="{EA9E6990-300E-4A2B-9660-BD9DE8701F0F}">
    <text>Revise or delete column &amp; header.</text>
  </threadedComment>
  <threadedComment ref="F1" dT="2021-01-28T13:47:47.80" personId="{7DE6F604-BE96-4177-8CC0-18F1FE61F8AC}" id="{34A40097-837A-448E-AA73-08E9F9C1D3B0}">
    <text>Do not edit the text in this cell</text>
  </threadedComment>
  <threadedComment ref="G1" dT="2021-01-28T13:48:04.75" personId="{7DE6F604-BE96-4177-8CC0-18F1FE61F8AC}" id="{458E2132-C6DD-4DDF-948F-9DEDE611D3E8}">
    <text>Do not edit the text in this cell</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1-03-12T23:01:11.58" personId="{7DE6F604-BE96-4177-8CC0-18F1FE61F8AC}" id="{DA71A6C4-10CB-4A1B-BB03-5226AF83703B}">
    <text>This column must have consecutive integers starting at 1 (up to the number of criteria).</text>
  </threadedComment>
  <threadedComment ref="G9" dT="2021-02-13T19:38:34.90" personId="{7DE6F604-BE96-4177-8CC0-18F1FE61F8AC}" id="{6930EE13-CD67-41EC-9446-14DB73CCDA7C}">
    <text>This table is created by a COPY of the table in columns A:E, followed by a PASTE SPECIAL TRANSPOSE referencing this cell.</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21-03-12T23:01:41.43" personId="{7DE6F604-BE96-4177-8CC0-18F1FE61F8AC}" id="{50D2810D-8BA7-4803-A8D6-1E56FD07D921}">
    <text>This column must have consecutive integers starting at 1 (up to the number of projects).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 dT="2021-01-12T23:32:43.02" personId="{7DE6F604-BE96-4177-8CC0-18F1FE61F8AC}" id="{61C2371B-FA3F-4E15-A0AE-5701D3755BE6}">
    <text>Don't change the text in this cell (used by a Macro)</text>
  </threadedComment>
  <threadedComment ref="A2" dT="2021-03-12T23:01:58.64" personId="{7DE6F604-BE96-4177-8CC0-18F1FE61F8AC}" id="{A20A89BC-5DC8-4D0A-A332-392D1A1854A2}">
    <text>This column must have consecutive integers starting at 1 (up to the number of markers).</text>
  </threadedComment>
</ThreadedComments>
</file>

<file path=xl/threadedComments/threadedComment5.xml><?xml version="1.0" encoding="utf-8"?>
<ThreadedComments xmlns="http://schemas.microsoft.com/office/spreadsheetml/2018/threadedcomments" xmlns:x="http://schemas.openxmlformats.org/spreadsheetml/2006/main">
  <threadedComment ref="D2" dT="2021-02-01T21:13:16.74" personId="{7DE6F604-BE96-4177-8CC0-18F1FE61F8AC}" id="{6C436D16-28F9-4BA7-8140-06B2A2773B57}">
    <text>A zero or empty weight indicates the keyword is not used.</text>
  </threadedComment>
  <threadedComment ref="A3" dT="2021-03-12T23:02:20.20" personId="{7DE6F604-BE96-4177-8CC0-18F1FE61F8AC}" id="{7392DF51-0566-4F6A-8CFC-FC21435CA51F}">
    <text>This column must have consecutive integers starting at 1 (up to the number of keywords).</text>
  </threadedComment>
  <threadedComment ref="F4" dT="2021-02-13T19:39:31.93" personId="{7DE6F604-BE96-4177-8CC0-18F1FE61F8AC}" id="{017CCAFF-0E9E-48ED-A3FA-0A8F47802D9E}">
    <text>This table is created by a COPY of the table in columns A:D, followed by a PASTE SPECIAL TRANSPOSE referencing this cell.</text>
  </threadedComment>
  <threadedComment ref="F7" dT="2021-02-01T21:13:16.74" personId="{7DE6F604-BE96-4177-8CC0-18F1FE61F8AC}" id="{71385702-9E16-4D48-AF50-462233A082ED}">
    <text>A zero or empty weight indicates the keyword is not used.</text>
  </threadedComment>
</ThreadedComments>
</file>

<file path=xl/threadedComments/threadedComment6.xml><?xml version="1.0" encoding="utf-8"?>
<ThreadedComments xmlns="http://schemas.microsoft.com/office/spreadsheetml/2018/threadedcomments" xmlns:x="http://schemas.openxmlformats.org/spreadsheetml/2006/main">
  <threadedComment ref="C4" dT="2021-02-12T14:15:08.68" personId="{7DE6F604-BE96-4177-8CC0-18F1FE61F8AC}" id="{4772059E-58B6-4CA6-9C3F-3AC03A63A04C}">
    <text>Enter your level of expertise for each project as  L (low), M (medium) or H (high) in each cell.</text>
  </threadedComment>
  <threadedComment ref="U4" dT="2021-03-10T01:33:20.64" personId="{7DE6F604-BE96-4177-8CC0-18F1FE61F8AC}" id="{6935EC24-1311-4F59-83CE-0A3707A8899B}">
    <text>This table shows the number corresponding to the expertise signaled in the left hand table: 1 = High, .666 = Medium, .333 = Low).  Do not directly edit this table.</text>
  </threadedComment>
</ThreadedComments>
</file>

<file path=xl/threadedComments/threadedComment7.xml><?xml version="1.0" encoding="utf-8"?>
<ThreadedComments xmlns="http://schemas.microsoft.com/office/spreadsheetml/2018/threadedcomments" xmlns:x="http://schemas.openxmlformats.org/spreadsheetml/2006/main">
  <threadedComment ref="C4" dT="2021-03-10T01:34:11.80" personId="{7DE6F604-BE96-4177-8CC0-18F1FE61F8AC}" id="{F90E5B16-CB7D-4C59-A042-B0AB28FA8A35}">
    <text>This table should have expertise against the keywords as L, M or H (or blank).</text>
  </threadedComment>
  <threadedComment ref="U4" dT="2021-03-10T01:35:33.43" personId="{7DE6F604-BE96-4177-8CC0-18F1FE61F8AC}" id="{75DAA3A3-0398-4945-9B4F-E377566E7466}">
    <text>This table shows the number corresponding to the expertise signaled in the left hand table: 1 = High, .666 = Medium, .333 = Low).  Do not directly edit this table.</text>
  </threadedComment>
</ThreadedComments>
</file>

<file path=xl/threadedComments/threadedComment8.xml><?xml version="1.0" encoding="utf-8"?>
<ThreadedComments xmlns="http://schemas.microsoft.com/office/spreadsheetml/2018/threadedcomments" xmlns:x="http://schemas.openxmlformats.org/spreadsheetml/2006/main">
  <threadedComment ref="N7" dT="2021-03-11T16:18:49.34" personId="{7DE6F604-BE96-4177-8CC0-18F1FE61F8AC}" id="{CF66DA2F-056F-45F0-9AD8-D0532D015D70}">
    <text>To make/change assignments, change the number of the marker in these columns.
Then run ASSIGN MARKERS which will complete the assignments, and put the assignments in the Assignments Master sheet.</text>
  </threadedComment>
</ThreadedComments>
</file>

<file path=xl/threadedComments/threadedComment9.xml><?xml version="1.0" encoding="utf-8"?>
<ThreadedComments xmlns="http://schemas.microsoft.com/office/spreadsheetml/2018/threadedcomments" xmlns:x="http://schemas.openxmlformats.org/spreadsheetml/2006/main">
  <threadedComment ref="E1" dT="2021-01-20T18:48:42.56" personId="{7DE6F604-BE96-4177-8CC0-18F1FE61F8AC}" id="{A805EE96-9718-422E-95F5-A717E5869BCD}">
    <text>Sum of H=3, M=2, L=1 for assignments.</text>
  </threadedComment>
  <threadedComment ref="J2" dT="2021-01-12T23:32:48.11" personId="{7DE6F604-BE96-4177-8CC0-18F1FE61F8AC}" id="{41B44DEC-7843-4FE8-BA6F-51AEC91C5010}">
    <text>Don't change the text in this cell (used by a Macro)</text>
  </threadedComment>
  <threadedComment ref="O2" dT="2021-01-12T23:32:43.02" personId="{7DE6F604-BE96-4177-8CC0-18F1FE61F8AC}" id="{F608CFEC-DB04-436E-A884-7E68743BC3F8}">
    <text>Don't change the text in this cell (used by a Macro)</text>
  </threadedComment>
  <threadedComment ref="W2" dT="2021-01-18T16:39:13.49" personId="{7DE6F604-BE96-4177-8CC0-18F1FE61F8AC}" id="{C2CBE44B-F212-4741-81CC-06D33CBE7918}">
    <text>Compare this with the value set in the "Competition Parameters" sheet</text>
  </threadedComment>
  <threadedComment ref="W3" dT="2021-01-18T16:39:18.46" personId="{7DE6F604-BE96-4177-8CC0-18F1FE61F8AC}" id="{6A5CEABB-E52F-4FB2-9FD8-C96806B5A541}">
    <text>Compare this with the value set in the "Competition Parameters" sheet</text>
  </threadedComment>
  <threadedComment ref="W4" dT="2021-01-18T16:39:05.52" personId="{7DE6F604-BE96-4177-8CC0-18F1FE61F8AC}" id="{6C19556A-D811-4F77-A708-DF09A39F19E2}">
    <text>Compare this with the value set in the "Competition Parameters" sheet</text>
  </threadedComment>
  <threadedComment ref="W5" dT="2021-01-18T16:39:25.70" personId="{7DE6F604-BE96-4177-8CC0-18F1FE61F8AC}" id="{4392BDD9-EA83-46E0-8C75-DC3642996E4B}">
    <text>Compare this with the value set in the "Competition Parameters" sheet</text>
  </threadedComment>
  <threadedComment ref="W6" dT="2021-01-18T16:39:35.99" personId="{7DE6F604-BE96-4177-8CC0-18F1FE61F8AC}" id="{0B2B039B-FA6B-46ED-84C3-056B5D490F58}">
    <text>Compare this with the value set in the "Competition Parameters" sheet</text>
  </threadedComment>
  <threadedComment ref="W7" dT="2021-01-20T01:30:04.66" personId="{7DE6F604-BE96-4177-8CC0-18F1FE61F8AC}" id="{A80359B2-D367-4A23-BB17-97B59DC3FC9D}">
    <text>sum of entries from Columns F to J, compare with (# of Markers) X (Target # per Marker) or (# of projects) X (target # of markers per project)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9.bin"/><Relationship Id="rId4" Type="http://schemas.microsoft.com/office/2017/10/relationships/threadedComment" Target="../threadedComments/threadedComment1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 Id="rId4" Type="http://schemas.microsoft.com/office/2017/10/relationships/threadedComment" Target="../threadedComments/threadedComment12.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microsoft.com/office/2017/10/relationships/threadedComment" Target="../threadedComments/threadedComment6.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E3264-B006-4CA1-B6B8-B9DC1AC1DCA4}">
  <sheetPr codeName="Sheet4">
    <tabColor theme="9" tint="0.79998168889431442"/>
  </sheetPr>
  <dimension ref="A1:M25"/>
  <sheetViews>
    <sheetView zoomScale="115" zoomScaleNormal="115" workbookViewId="0">
      <selection activeCell="B10" sqref="B10"/>
    </sheetView>
  </sheetViews>
  <sheetFormatPr defaultRowHeight="15" x14ac:dyDescent="0.25"/>
  <cols>
    <col min="1" max="1" width="3.5703125" customWidth="1"/>
    <col min="2" max="2" width="48.85546875" bestFit="1" customWidth="1"/>
    <col min="3" max="3" width="55.7109375" bestFit="1" customWidth="1"/>
    <col min="4" max="4" width="9.85546875" bestFit="1" customWidth="1"/>
    <col min="5" max="5" width="10.42578125" bestFit="1" customWidth="1"/>
    <col min="6" max="6" width="11.5703125" bestFit="1" customWidth="1"/>
    <col min="7" max="7" width="2" customWidth="1"/>
    <col min="8" max="8" width="19.42578125" customWidth="1"/>
  </cols>
  <sheetData>
    <row r="1" spans="1:13" x14ac:dyDescent="0.25">
      <c r="B1" s="1" t="s">
        <v>0</v>
      </c>
      <c r="C1" s="1" t="s">
        <v>1</v>
      </c>
      <c r="D1" s="2"/>
      <c r="E1" s="3"/>
    </row>
    <row r="2" spans="1:13" x14ac:dyDescent="0.25">
      <c r="A2" s="4"/>
      <c r="B2" s="5" t="s">
        <v>2</v>
      </c>
      <c r="C2" s="6">
        <f>Criteria!H1</f>
        <v>5</v>
      </c>
    </row>
    <row r="3" spans="1:13" x14ac:dyDescent="0.25">
      <c r="A3" s="4"/>
      <c r="B3" s="5" t="s">
        <v>3</v>
      </c>
      <c r="C3" s="6">
        <f>K14</f>
        <v>4</v>
      </c>
    </row>
    <row r="4" spans="1:13" x14ac:dyDescent="0.25">
      <c r="A4" s="4"/>
      <c r="B4" s="7" t="s">
        <v>4</v>
      </c>
      <c r="C4" s="8">
        <f>K18</f>
        <v>10</v>
      </c>
    </row>
    <row r="5" spans="1:13" x14ac:dyDescent="0.25">
      <c r="A5" s="4"/>
      <c r="B5" s="5" t="s">
        <v>5</v>
      </c>
      <c r="C5" s="9">
        <f>Keywords!G2</f>
        <v>15</v>
      </c>
      <c r="D5" s="4"/>
    </row>
    <row r="6" spans="1:13" x14ac:dyDescent="0.25">
      <c r="A6" s="4"/>
      <c r="B6" s="5" t="s">
        <v>6</v>
      </c>
      <c r="C6" s="10">
        <v>0.65</v>
      </c>
      <c r="D6" s="11" t="s">
        <v>7</v>
      </c>
      <c r="E6" s="11"/>
      <c r="F6" s="12"/>
    </row>
    <row r="7" spans="1:13" x14ac:dyDescent="0.25">
      <c r="A7" s="4"/>
      <c r="B7" s="5" t="s">
        <v>8</v>
      </c>
      <c r="C7" s="13" t="s">
        <v>9</v>
      </c>
      <c r="D7" s="14"/>
      <c r="E7" s="15"/>
    </row>
    <row r="8" spans="1:13" x14ac:dyDescent="0.25">
      <c r="A8" s="4"/>
      <c r="B8" s="5" t="s">
        <v>10</v>
      </c>
      <c r="C8" s="16" t="s">
        <v>11</v>
      </c>
      <c r="D8" s="12"/>
    </row>
    <row r="9" spans="1:13" x14ac:dyDescent="0.25">
      <c r="B9" s="5" t="s">
        <v>12</v>
      </c>
      <c r="C9" s="17"/>
      <c r="D9" s="18"/>
      <c r="E9" s="19"/>
    </row>
    <row r="10" spans="1:13" x14ac:dyDescent="0.25">
      <c r="A10" s="4"/>
      <c r="B10" s="20" t="s">
        <v>13</v>
      </c>
      <c r="C10" s="21"/>
      <c r="D10" s="22" t="s">
        <v>14</v>
      </c>
      <c r="E10" s="23"/>
      <c r="F10" s="24"/>
    </row>
    <row r="11" spans="1:13" x14ac:dyDescent="0.25">
      <c r="A11" s="4"/>
      <c r="B11" s="25" t="s">
        <v>15</v>
      </c>
      <c r="C11" s="26" t="s">
        <v>16</v>
      </c>
      <c r="D11" s="11" t="s">
        <v>17</v>
      </c>
      <c r="E11" s="27"/>
      <c r="F11" s="26"/>
    </row>
    <row r="12" spans="1:13" ht="15.75" thickBot="1" x14ac:dyDescent="0.3">
      <c r="A12" s="4"/>
      <c r="B12" s="25" t="s">
        <v>18</v>
      </c>
      <c r="C12" s="26" t="s">
        <v>19</v>
      </c>
      <c r="D12" s="11" t="s">
        <v>20</v>
      </c>
      <c r="E12" s="27"/>
      <c r="F12" s="26"/>
      <c r="H12" s="28" t="s">
        <v>21</v>
      </c>
      <c r="I12" s="28"/>
      <c r="J12" s="28"/>
      <c r="K12" s="28"/>
    </row>
    <row r="13" spans="1:13" x14ac:dyDescent="0.25">
      <c r="A13" s="4"/>
      <c r="B13" s="25" t="s">
        <v>22</v>
      </c>
      <c r="C13" s="26" t="s">
        <v>23</v>
      </c>
      <c r="D13" s="11" t="s">
        <v>20</v>
      </c>
      <c r="E13" s="27"/>
      <c r="F13" s="26"/>
      <c r="H13" s="29"/>
      <c r="I13" s="30"/>
      <c r="J13" s="30" t="s">
        <v>24</v>
      </c>
      <c r="K13" s="31">
        <f>Projects!L1</f>
        <v>157</v>
      </c>
      <c r="L13" s="32" t="s">
        <v>25</v>
      </c>
    </row>
    <row r="14" spans="1:13" x14ac:dyDescent="0.25">
      <c r="A14" s="4"/>
      <c r="B14" s="25" t="s">
        <v>26</v>
      </c>
      <c r="C14" s="26" t="s">
        <v>27</v>
      </c>
      <c r="D14" s="11" t="s">
        <v>20</v>
      </c>
      <c r="E14" s="27"/>
      <c r="F14" s="26"/>
      <c r="H14" s="33"/>
      <c r="I14" s="34"/>
      <c r="J14" s="34" t="s">
        <v>28</v>
      </c>
      <c r="K14" s="16">
        <v>4</v>
      </c>
      <c r="L14" s="35"/>
    </row>
    <row r="15" spans="1:13" x14ac:dyDescent="0.25">
      <c r="A15" s="4"/>
      <c r="B15" s="25" t="s">
        <v>29</v>
      </c>
      <c r="C15" s="26" t="s">
        <v>30</v>
      </c>
      <c r="D15" s="11" t="s">
        <v>20</v>
      </c>
      <c r="E15" s="27"/>
      <c r="F15" s="26"/>
      <c r="H15" s="33"/>
      <c r="I15" s="34"/>
      <c r="J15" s="34" t="s">
        <v>31</v>
      </c>
      <c r="K15" s="16">
        <v>4</v>
      </c>
      <c r="L15" s="35"/>
      <c r="M15" s="36" t="str">
        <f>IF(K15&gt;C3,"TOO MANY,MUST BE &lt; "&amp;C3,"")</f>
        <v/>
      </c>
    </row>
    <row r="16" spans="1:13" ht="15.75" thickBot="1" x14ac:dyDescent="0.3">
      <c r="A16" s="4"/>
      <c r="B16" s="25" t="s">
        <v>32</v>
      </c>
      <c r="C16" s="11" t="s">
        <v>33</v>
      </c>
      <c r="D16" s="37" t="s">
        <v>20</v>
      </c>
      <c r="E16" s="27"/>
      <c r="F16" s="26"/>
      <c r="H16" s="38"/>
      <c r="I16" s="39"/>
      <c r="J16" s="39" t="s">
        <v>34</v>
      </c>
      <c r="K16" s="40">
        <f>Markers!G1</f>
        <v>72</v>
      </c>
      <c r="L16" s="41"/>
    </row>
    <row r="17" spans="1:12" x14ac:dyDescent="0.25">
      <c r="A17" s="4"/>
      <c r="B17" s="25" t="s">
        <v>35</v>
      </c>
      <c r="C17" s="11" t="s">
        <v>36</v>
      </c>
      <c r="D17" s="37" t="s">
        <v>20</v>
      </c>
      <c r="E17" s="27"/>
      <c r="F17" s="26"/>
      <c r="H17" s="29"/>
      <c r="I17" s="30"/>
      <c r="J17" s="29" t="s">
        <v>37</v>
      </c>
      <c r="K17" s="31">
        <f>K14*K13</f>
        <v>628</v>
      </c>
      <c r="L17" s="42" t="s">
        <v>38</v>
      </c>
    </row>
    <row r="18" spans="1:12" x14ac:dyDescent="0.25">
      <c r="A18" s="4"/>
      <c r="B18" s="43" t="s">
        <v>39</v>
      </c>
      <c r="C18" s="44" t="b">
        <v>1</v>
      </c>
      <c r="D18" s="44" t="s">
        <v>40</v>
      </c>
      <c r="E18" s="19"/>
      <c r="F18" s="45"/>
      <c r="H18" s="33"/>
      <c r="I18" s="34"/>
      <c r="J18" s="33" t="s">
        <v>41</v>
      </c>
      <c r="K18" s="46">
        <v>10</v>
      </c>
      <c r="L18" s="47"/>
    </row>
    <row r="19" spans="1:12" ht="15.75" thickBot="1" x14ac:dyDescent="0.3">
      <c r="A19" s="4"/>
      <c r="B19" s="25" t="s">
        <v>42</v>
      </c>
      <c r="C19" s="11" t="b">
        <v>0</v>
      </c>
      <c r="D19" s="11" t="s">
        <v>40</v>
      </c>
      <c r="E19" s="27"/>
      <c r="F19" s="26"/>
      <c r="H19" s="38"/>
      <c r="I19" s="39"/>
      <c r="J19" s="38" t="s">
        <v>43</v>
      </c>
      <c r="K19" s="48">
        <f>IF(K16&gt;0,ROUND(K13/K16,0),0)</f>
        <v>2</v>
      </c>
      <c r="L19" s="49"/>
    </row>
    <row r="20" spans="1:12" x14ac:dyDescent="0.25">
      <c r="B20" s="5" t="s">
        <v>44</v>
      </c>
      <c r="C20" s="10" t="b">
        <v>1</v>
      </c>
      <c r="D20" s="37" t="s">
        <v>45</v>
      </c>
      <c r="E20" s="27"/>
      <c r="F20" s="26"/>
    </row>
    <row r="21" spans="1:12" x14ac:dyDescent="0.25">
      <c r="B21" s="25" t="s">
        <v>46</v>
      </c>
      <c r="C21" s="11" t="b">
        <v>1</v>
      </c>
      <c r="D21" s="37" t="s">
        <v>47</v>
      </c>
      <c r="E21" s="27"/>
      <c r="F21" s="26"/>
    </row>
    <row r="22" spans="1:12" x14ac:dyDescent="0.25">
      <c r="B22" s="25" t="s">
        <v>48</v>
      </c>
      <c r="C22" s="16" t="s">
        <v>49</v>
      </c>
      <c r="D22" s="50" t="s">
        <v>50</v>
      </c>
      <c r="E22" s="51"/>
      <c r="F22" s="52"/>
    </row>
    <row r="23" spans="1:12" x14ac:dyDescent="0.25">
      <c r="B23" s="25" t="s">
        <v>51</v>
      </c>
      <c r="C23" s="16" t="b">
        <v>1</v>
      </c>
      <c r="D23" s="4"/>
      <c r="E23" s="4"/>
      <c r="F23" s="4"/>
    </row>
    <row r="24" spans="1:12" x14ac:dyDescent="0.25">
      <c r="B24" s="53" t="s">
        <v>52</v>
      </c>
      <c r="C24" s="53"/>
    </row>
    <row r="25" spans="1:12" x14ac:dyDescent="0.25">
      <c r="B25" s="54" t="s">
        <v>53</v>
      </c>
      <c r="C25" s="55"/>
    </row>
  </sheetData>
  <mergeCells count="5">
    <mergeCell ref="D10:F10"/>
    <mergeCell ref="H12:K12"/>
    <mergeCell ref="L13:L16"/>
    <mergeCell ref="L17:L19"/>
    <mergeCell ref="D22:F22"/>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54D6-A217-4C47-94F9-C2753C13A4ED}">
  <sheetPr codeName="Sheet38">
    <tabColor theme="9" tint="0.79998168889431442"/>
  </sheetPr>
  <dimension ref="A1:Y159"/>
  <sheetViews>
    <sheetView tabSelected="1" zoomScaleNormal="100" workbookViewId="0">
      <pane ySplit="2" topLeftCell="A42" activePane="bottomLeft" state="frozen"/>
      <selection activeCell="B10" sqref="B10"/>
      <selection pane="bottomLeft" activeCell="J1" sqref="J1:M1048576"/>
    </sheetView>
  </sheetViews>
  <sheetFormatPr defaultRowHeight="15" x14ac:dyDescent="0.25"/>
  <cols>
    <col min="2" max="2" width="39" customWidth="1"/>
    <col min="3" max="3" width="12.28515625" bestFit="1" customWidth="1"/>
    <col min="4" max="4" width="3.7109375" bestFit="1" customWidth="1"/>
    <col min="5" max="5" width="5.28515625" customWidth="1"/>
    <col min="6" max="9" width="5.7109375" customWidth="1"/>
    <col min="10" max="13" width="14.7109375" customWidth="1"/>
    <col min="14" max="14" width="2.5703125" customWidth="1"/>
    <col min="15" max="15" width="3.7109375" bestFit="1" customWidth="1"/>
    <col min="16" max="16" width="36" bestFit="1" customWidth="1"/>
    <col min="17" max="17" width="3.7109375" bestFit="1" customWidth="1"/>
    <col min="18" max="18" width="18.85546875" bestFit="1" customWidth="1"/>
    <col min="19" max="19" width="3.7109375" bestFit="1" customWidth="1"/>
    <col min="20" max="20" width="9.140625" customWidth="1"/>
    <col min="21" max="21" width="2.5703125" customWidth="1"/>
    <col min="22" max="22" width="26" bestFit="1" customWidth="1"/>
    <col min="23" max="26" width="9.140625" customWidth="1"/>
  </cols>
  <sheetData>
    <row r="1" spans="1:25" ht="15.75" customHeight="1" thickBot="1" x14ac:dyDescent="0.3">
      <c r="A1" s="72"/>
      <c r="B1" s="72"/>
      <c r="C1" s="198"/>
      <c r="D1" s="199"/>
      <c r="E1" s="200"/>
      <c r="F1" s="201" t="s">
        <v>371</v>
      </c>
      <c r="G1" s="201"/>
      <c r="H1" s="201"/>
      <c r="I1" s="201"/>
      <c r="J1" s="202" t="s">
        <v>372</v>
      </c>
      <c r="K1" s="202"/>
      <c r="L1" s="202"/>
      <c r="M1" s="202"/>
      <c r="O1" s="203"/>
      <c r="P1" s="204" t="s">
        <v>373</v>
      </c>
      <c r="Q1" s="204"/>
      <c r="R1" s="204"/>
      <c r="S1" s="204"/>
      <c r="T1" s="205"/>
      <c r="V1" s="206" t="s">
        <v>374</v>
      </c>
      <c r="W1" s="206" t="s">
        <v>375</v>
      </c>
      <c r="X1" s="206" t="s">
        <v>376</v>
      </c>
      <c r="Y1" s="55"/>
    </row>
    <row r="2" spans="1:25" ht="126" x14ac:dyDescent="0.25">
      <c r="A2" s="207" t="str">
        <f>Projects!A1</f>
        <v>Project #</v>
      </c>
      <c r="B2" s="102" t="str">
        <f>Projects!B2</f>
        <v>Project Name</v>
      </c>
      <c r="C2" s="208" t="str">
        <f>Projects!D2</f>
        <v>Organization</v>
      </c>
      <c r="D2" s="209" t="s">
        <v>377</v>
      </c>
      <c r="E2" s="199" t="s">
        <v>378</v>
      </c>
      <c r="F2" s="110">
        <v>1</v>
      </c>
      <c r="G2" s="110">
        <v>2</v>
      </c>
      <c r="H2" s="110">
        <v>3</v>
      </c>
      <c r="I2" s="110">
        <v>4</v>
      </c>
      <c r="J2" s="110">
        <v>1</v>
      </c>
      <c r="K2" s="110">
        <v>2</v>
      </c>
      <c r="L2" s="110">
        <v>3</v>
      </c>
      <c r="M2" s="110">
        <v>4</v>
      </c>
      <c r="O2" s="210" t="s">
        <v>239</v>
      </c>
      <c r="P2" s="61" t="s">
        <v>240</v>
      </c>
      <c r="Q2" s="211" t="s">
        <v>379</v>
      </c>
      <c r="R2" s="62" t="s">
        <v>380</v>
      </c>
      <c r="S2" s="212" t="s">
        <v>381</v>
      </c>
      <c r="T2" s="213" t="s">
        <v>382</v>
      </c>
      <c r="V2" s="214" t="s">
        <v>24</v>
      </c>
      <c r="W2" s="215">
        <f>COUNTIF(Projects!B:B,"&lt;&gt;"&amp;"")-2</f>
        <v>157</v>
      </c>
      <c r="X2" s="216"/>
      <c r="Y2" s="217" t="s">
        <v>25</v>
      </c>
    </row>
    <row r="3" spans="1:25" x14ac:dyDescent="0.25">
      <c r="A3" s="64">
        <f>Projects!A3</f>
        <v>1</v>
      </c>
      <c r="B3" s="72" t="str">
        <f>Projects!B3</f>
        <v>T1  Project1</v>
      </c>
      <c r="C3" s="6">
        <f>Projects!D3</f>
        <v>0</v>
      </c>
      <c r="D3" s="6">
        <f>Projects!G3</f>
        <v>0</v>
      </c>
      <c r="E3" s="72" t="str">
        <f>IF(AND(D3&gt;0,OR(D3=F3,D3=G3,D3=H3,D3=I3)),"XX","")</f>
        <v/>
      </c>
      <c r="F3" s="192">
        <v>1</v>
      </c>
      <c r="G3" s="192">
        <v>2</v>
      </c>
      <c r="H3" s="192"/>
      <c r="I3" s="192"/>
      <c r="J3" s="75" t="str">
        <f>IF(ISNA(VLOOKUP(F3,$O:$P,2,FALSE)),"",VLOOKUP(F3,$O:$P,2,FALSE))</f>
        <v>Marker 1</v>
      </c>
      <c r="K3" s="75" t="str">
        <f>IF(ISNA(VLOOKUP(G3,$O:$P,2,FALSE)),"",VLOOKUP(G3,$O:$P,2,FALSE))</f>
        <v>Marker 2</v>
      </c>
      <c r="L3" s="75" t="str">
        <f>IF(ISNA(VLOOKUP(H3,$O:$P,2,FALSE)),"",VLOOKUP(H3,$O:$P,2,FALSE))</f>
        <v/>
      </c>
      <c r="M3" s="75" t="str">
        <f>IF(ISNA(VLOOKUP(I3,$O:$P,2,FALSE)),"",VLOOKUP(I3,$O:$P,2,FALSE))</f>
        <v/>
      </c>
      <c r="O3" s="191">
        <f>IF(LEN(Markers!A2)&gt;0,Markers!A2,"")</f>
        <v>1</v>
      </c>
      <c r="P3" s="64" t="str">
        <f>IF(ISNA(VLOOKUP(O3,Markers!$A:$B,2,FALSE)),"",VLOOKUP(O3,Markers!$A:$B,2,FALSE))</f>
        <v>Marker 1</v>
      </c>
      <c r="Q3" s="6">
        <f>IF(LEN(O3)&gt;0,COUNTIF($F$3:$I$159,O3),"")</f>
        <v>4</v>
      </c>
      <c r="R3" s="64" t="str">
        <f>IF(Q3=0,"NONE",IF(Q3&gt;W$5,"Too Many",IF(Q3&lt;W$5,"Add","")))</f>
        <v>Add</v>
      </c>
      <c r="S3" s="64">
        <f>IF(LEN(O3)&gt;0,COUNTIF($F$3:$F$159,O3),"")</f>
        <v>2</v>
      </c>
      <c r="T3" s="218" t="str">
        <f>IF(S3=0,"NONE",IF(S3&gt;W$6,"Too Many",IF(S3&lt;W$6,"Add","")))</f>
        <v>Add</v>
      </c>
      <c r="V3" s="219" t="s">
        <v>34</v>
      </c>
      <c r="W3" s="76">
        <f>COUNTIF(Markers!B:B,"&lt;&gt;"&amp;"")-1</f>
        <v>72</v>
      </c>
      <c r="X3" s="72"/>
      <c r="Y3" s="220"/>
    </row>
    <row r="4" spans="1:25" x14ac:dyDescent="0.25">
      <c r="A4" s="64">
        <f>Projects!A4</f>
        <v>2</v>
      </c>
      <c r="B4" s="72" t="str">
        <f>Projects!B4</f>
        <v>T1  Project2</v>
      </c>
      <c r="C4" s="6">
        <f>Projects!D4</f>
        <v>0</v>
      </c>
      <c r="D4" s="6">
        <f>Projects!G4</f>
        <v>4</v>
      </c>
      <c r="E4" s="72" t="str">
        <f t="shared" ref="E4:E67" si="0">IF(AND(D4&gt;0,OR(D4=F4,D4=G4,D4=H4,D4=I4)),"XX","")</f>
        <v/>
      </c>
      <c r="F4" s="192">
        <v>2</v>
      </c>
      <c r="G4" s="192">
        <v>1</v>
      </c>
      <c r="H4" s="192"/>
      <c r="I4" s="192"/>
      <c r="J4" s="75" t="str">
        <f>IF(ISNA(VLOOKUP(F4,$O:$P,2,FALSE)),"",VLOOKUP(F4,$O:$P,2,FALSE))</f>
        <v>Marker 2</v>
      </c>
      <c r="K4" s="75" t="str">
        <f>IF(ISNA(VLOOKUP(G4,$O:$P,2,FALSE)),"",VLOOKUP(G4,$O:$P,2,FALSE))</f>
        <v>Marker 1</v>
      </c>
      <c r="L4" s="75" t="str">
        <f>IF(ISNA(VLOOKUP(H4,$O:$P,2,FALSE)),"",VLOOKUP(H4,$O:$P,2,FALSE))</f>
        <v/>
      </c>
      <c r="M4" s="75" t="str">
        <f>IF(ISNA(VLOOKUP(I4,$O:$P,2,FALSE)),"",VLOOKUP(I4,$O:$P,2,FALSE))</f>
        <v/>
      </c>
      <c r="O4" s="191">
        <f>IF(LEN(Markers!A3)&gt;0,Markers!A3,"")</f>
        <v>2</v>
      </c>
      <c r="P4" s="64" t="str">
        <f>IF(ISNA(VLOOKUP(O4,Markers!$A:$B,2,FALSE)),"",VLOOKUP(O4,Markers!$A:$B,2,FALSE))</f>
        <v>Marker 2</v>
      </c>
      <c r="Q4" s="6">
        <f t="shared" ref="Q4:Q67" si="1">IF(LEN(O4)&gt;0,COUNTIF($F$3:$I$159,O4),"")</f>
        <v>4</v>
      </c>
      <c r="R4" s="64" t="str">
        <f t="shared" ref="R4:R67" si="2">IF(Q4=0,"NONE",IF(Q4&gt;W$5,"Too Many",IF(Q4&lt;W$5,"Add","")))</f>
        <v>Add</v>
      </c>
      <c r="S4" s="64">
        <f t="shared" ref="S4:S67" si="3">IF(LEN(O4)&gt;0,COUNTIF($F$3:$F$159,O4),"")</f>
        <v>2</v>
      </c>
      <c r="T4" s="218" t="str">
        <f t="shared" ref="T4:T67" si="4">IF(S4=0,"NONE",IF(S4&gt;W$6,"Too Many",IF(S4&lt;W$6,"Add","")))</f>
        <v>Add</v>
      </c>
      <c r="V4" s="219" t="s">
        <v>28</v>
      </c>
      <c r="W4" s="76">
        <f>'Competition Parameters'!C3</f>
        <v>4</v>
      </c>
      <c r="X4" s="72" t="str">
        <f>IF(W4&gt;'Competition Parameters'!C3,"above limit in Competition Parameters sheet","")</f>
        <v/>
      </c>
      <c r="Y4" s="221"/>
    </row>
    <row r="5" spans="1:25" ht="15" customHeight="1" x14ac:dyDescent="0.25">
      <c r="A5" s="64">
        <f>Projects!A5</f>
        <v>3</v>
      </c>
      <c r="B5" s="72" t="str">
        <f>Projects!B5</f>
        <v>T1  Project3</v>
      </c>
      <c r="C5" s="6">
        <f>Projects!D5</f>
        <v>0</v>
      </c>
      <c r="D5" s="6">
        <f>Projects!G5</f>
        <v>14</v>
      </c>
      <c r="E5" s="72" t="str">
        <f t="shared" si="0"/>
        <v/>
      </c>
      <c r="F5" s="192">
        <v>1</v>
      </c>
      <c r="G5" s="192">
        <v>2</v>
      </c>
      <c r="H5" s="192"/>
      <c r="I5" s="192"/>
      <c r="J5" s="75" t="str">
        <f>IF(ISNA(VLOOKUP(F5,$O:$P,2,FALSE)),"",VLOOKUP(F5,$O:$P,2,FALSE))</f>
        <v>Marker 1</v>
      </c>
      <c r="K5" s="75" t="str">
        <f>IF(ISNA(VLOOKUP(G5,$O:$P,2,FALSE)),"",VLOOKUP(G5,$O:$P,2,FALSE))</f>
        <v>Marker 2</v>
      </c>
      <c r="L5" s="75" t="str">
        <f>IF(ISNA(VLOOKUP(H5,$O:$P,2,FALSE)),"",VLOOKUP(H5,$O:$P,2,FALSE))</f>
        <v/>
      </c>
      <c r="M5" s="75" t="str">
        <f>IF(ISNA(VLOOKUP(I5,$O:$P,2,FALSE)),"",VLOOKUP(I5,$O:$P,2,FALSE))</f>
        <v/>
      </c>
      <c r="O5" s="191">
        <f>IF(LEN(Markers!A4)&gt;0,Markers!A4,"")</f>
        <v>3</v>
      </c>
      <c r="P5" s="64" t="str">
        <f>IF(ISNA(VLOOKUP(O5,Markers!$A:$B,2,FALSE)),"",VLOOKUP(O5,Markers!$A:$B,2,FALSE))</f>
        <v>Marker 3</v>
      </c>
      <c r="Q5" s="6">
        <f t="shared" si="1"/>
        <v>9</v>
      </c>
      <c r="R5" s="64" t="str">
        <f t="shared" si="2"/>
        <v/>
      </c>
      <c r="S5" s="64">
        <f t="shared" si="3"/>
        <v>3</v>
      </c>
      <c r="T5" s="218" t="str">
        <f t="shared" si="4"/>
        <v/>
      </c>
      <c r="V5" s="219" t="s">
        <v>41</v>
      </c>
      <c r="W5" s="76">
        <f>ROUND(W2*W4/W3,0)</f>
        <v>9</v>
      </c>
      <c r="X5" s="72" t="str">
        <f>IF(W5&gt;'Competition Parameters'!C4,"above limit in Competition Parameters sheet","")</f>
        <v/>
      </c>
      <c r="Y5" s="222"/>
    </row>
    <row r="6" spans="1:25" x14ac:dyDescent="0.25">
      <c r="A6" s="64">
        <f>Projects!A6</f>
        <v>4</v>
      </c>
      <c r="B6" s="72" t="str">
        <f>Projects!B6</f>
        <v>T1  Project4</v>
      </c>
      <c r="C6" s="6">
        <f>Projects!D6</f>
        <v>0</v>
      </c>
      <c r="D6" s="6">
        <f>Projects!G6</f>
        <v>57</v>
      </c>
      <c r="E6" s="72" t="str">
        <f t="shared" si="0"/>
        <v/>
      </c>
      <c r="F6" s="192">
        <v>2</v>
      </c>
      <c r="G6" s="192">
        <v>1</v>
      </c>
      <c r="H6" s="192"/>
      <c r="I6" s="192"/>
      <c r="J6" s="75" t="str">
        <f>IF(ISNA(VLOOKUP(F6,$O:$P,2,FALSE)),"",VLOOKUP(F6,$O:$P,2,FALSE))</f>
        <v>Marker 2</v>
      </c>
      <c r="K6" s="75" t="str">
        <f>IF(ISNA(VLOOKUP(G6,$O:$P,2,FALSE)),"",VLOOKUP(G6,$O:$P,2,FALSE))</f>
        <v>Marker 1</v>
      </c>
      <c r="L6" s="75" t="str">
        <f>IF(ISNA(VLOOKUP(H6,$O:$P,2,FALSE)),"",VLOOKUP(H6,$O:$P,2,FALSE))</f>
        <v/>
      </c>
      <c r="M6" s="75" t="str">
        <f>IF(ISNA(VLOOKUP(I6,$O:$P,2,FALSE)),"",VLOOKUP(I6,$O:$P,2,FALSE))</f>
        <v/>
      </c>
      <c r="O6" s="191">
        <f>IF(LEN(Markers!A5)&gt;0,Markers!A5,"")</f>
        <v>4</v>
      </c>
      <c r="P6" s="64" t="str">
        <f>IF(ISNA(VLOOKUP(O6,Markers!$A:$B,2,FALSE)),"",VLOOKUP(O6,Markers!$A:$B,2,FALSE))</f>
        <v>Marker 4</v>
      </c>
      <c r="Q6" s="6">
        <f t="shared" si="1"/>
        <v>8</v>
      </c>
      <c r="R6" s="64" t="str">
        <f t="shared" si="2"/>
        <v>Add</v>
      </c>
      <c r="S6" s="64">
        <f t="shared" si="3"/>
        <v>2</v>
      </c>
      <c r="T6" s="218" t="str">
        <f t="shared" si="4"/>
        <v>Add</v>
      </c>
      <c r="V6" s="219" t="s">
        <v>43</v>
      </c>
      <c r="W6" s="76">
        <f>INT(W2/W3+1)</f>
        <v>3</v>
      </c>
      <c r="X6" s="72"/>
      <c r="Y6" s="223" t="s">
        <v>38</v>
      </c>
    </row>
    <row r="7" spans="1:25" ht="15.75" thickBot="1" x14ac:dyDescent="0.3">
      <c r="A7" s="64">
        <f>Projects!A7</f>
        <v>5</v>
      </c>
      <c r="B7" s="72" t="str">
        <f>Projects!B7</f>
        <v>T2  Project5</v>
      </c>
      <c r="C7" s="6">
        <f>Projects!D7</f>
        <v>0</v>
      </c>
      <c r="D7" s="6">
        <f>Projects!G7</f>
        <v>18</v>
      </c>
      <c r="E7" s="72" t="str">
        <f t="shared" si="0"/>
        <v/>
      </c>
      <c r="F7" s="192">
        <v>4</v>
      </c>
      <c r="G7" s="192">
        <v>5</v>
      </c>
      <c r="H7" s="192">
        <v>7</v>
      </c>
      <c r="I7" s="192">
        <v>3</v>
      </c>
      <c r="J7" s="75" t="str">
        <f>IF(ISNA(VLOOKUP(F7,$O:$P,2,FALSE)),"",VLOOKUP(F7,$O:$P,2,FALSE))</f>
        <v>Marker 4</v>
      </c>
      <c r="K7" s="75" t="str">
        <f>IF(ISNA(VLOOKUP(G7,$O:$P,2,FALSE)),"",VLOOKUP(G7,$O:$P,2,FALSE))</f>
        <v>Marker 5</v>
      </c>
      <c r="L7" s="75" t="str">
        <f>IF(ISNA(VLOOKUP(H7,$O:$P,2,FALSE)),"",VLOOKUP(H7,$O:$P,2,FALSE))</f>
        <v>Marker 7</v>
      </c>
      <c r="M7" s="75" t="str">
        <f>IF(ISNA(VLOOKUP(I7,$O:$P,2,FALSE)),"",VLOOKUP(I7,$O:$P,2,FALSE))</f>
        <v>Marker 3</v>
      </c>
      <c r="O7" s="191">
        <f>IF(LEN(Markers!A6)&gt;0,Markers!A6,"")</f>
        <v>5</v>
      </c>
      <c r="P7" s="64" t="str">
        <f>IF(ISNA(VLOOKUP(O7,Markers!$A:$B,2,FALSE)),"",VLOOKUP(O7,Markers!$A:$B,2,FALSE))</f>
        <v>Marker 5</v>
      </c>
      <c r="Q7" s="6">
        <f t="shared" si="1"/>
        <v>7</v>
      </c>
      <c r="R7" s="64" t="str">
        <f t="shared" si="2"/>
        <v>Add</v>
      </c>
      <c r="S7" s="64">
        <f t="shared" si="3"/>
        <v>1</v>
      </c>
      <c r="T7" s="218" t="str">
        <f t="shared" si="4"/>
        <v>Add</v>
      </c>
      <c r="V7" s="224" t="s">
        <v>383</v>
      </c>
      <c r="W7" s="225">
        <f>COUNTIF(F:I,"&lt;&gt;"&amp;"")-W4-1</f>
        <v>580</v>
      </c>
      <c r="X7" s="226"/>
      <c r="Y7" s="227"/>
    </row>
    <row r="8" spans="1:25" x14ac:dyDescent="0.25">
      <c r="A8" s="64">
        <f>Projects!A8</f>
        <v>6</v>
      </c>
      <c r="B8" s="72" t="str">
        <f>Projects!B8</f>
        <v>T2  Project6</v>
      </c>
      <c r="C8" s="6">
        <f>Projects!D8</f>
        <v>0</v>
      </c>
      <c r="D8" s="6">
        <f>Projects!G8</f>
        <v>37</v>
      </c>
      <c r="E8" s="72" t="str">
        <f t="shared" si="0"/>
        <v/>
      </c>
      <c r="F8" s="192">
        <v>6</v>
      </c>
      <c r="G8" s="192">
        <v>7</v>
      </c>
      <c r="H8" s="192">
        <v>4</v>
      </c>
      <c r="I8" s="192">
        <v>3</v>
      </c>
      <c r="J8" s="75" t="str">
        <f>IF(ISNA(VLOOKUP(F8,$O:$P,2,FALSE)),"",VLOOKUP(F8,$O:$P,2,FALSE))</f>
        <v>Marker 6</v>
      </c>
      <c r="K8" s="75" t="str">
        <f>IF(ISNA(VLOOKUP(G8,$O:$P,2,FALSE)),"",VLOOKUP(G8,$O:$P,2,FALSE))</f>
        <v>Marker 7</v>
      </c>
      <c r="L8" s="75" t="str">
        <f>IF(ISNA(VLOOKUP(H8,$O:$P,2,FALSE)),"",VLOOKUP(H8,$O:$P,2,FALSE))</f>
        <v>Marker 4</v>
      </c>
      <c r="M8" s="75" t="str">
        <f>IF(ISNA(VLOOKUP(I8,$O:$P,2,FALSE)),"",VLOOKUP(I8,$O:$P,2,FALSE))</f>
        <v>Marker 3</v>
      </c>
      <c r="O8" s="191">
        <f>IF(LEN(Markers!A7)&gt;0,Markers!A7,"")</f>
        <v>6</v>
      </c>
      <c r="P8" s="64" t="str">
        <f>IF(ISNA(VLOOKUP(O8,Markers!$A:$B,2,FALSE)),"",VLOOKUP(O8,Markers!$A:$B,2,FALSE))</f>
        <v>Marker 6</v>
      </c>
      <c r="Q8" s="6">
        <f t="shared" si="1"/>
        <v>8</v>
      </c>
      <c r="R8" s="64" t="str">
        <f t="shared" si="2"/>
        <v>Add</v>
      </c>
      <c r="S8" s="64">
        <f t="shared" si="3"/>
        <v>2</v>
      </c>
      <c r="T8" s="218" t="str">
        <f t="shared" si="4"/>
        <v>Add</v>
      </c>
    </row>
    <row r="9" spans="1:25" x14ac:dyDescent="0.25">
      <c r="A9" s="64">
        <f>Projects!A9</f>
        <v>7</v>
      </c>
      <c r="B9" s="72" t="str">
        <f>Projects!B9</f>
        <v>T2  Project7</v>
      </c>
      <c r="C9" s="6">
        <f>Projects!D9</f>
        <v>0</v>
      </c>
      <c r="D9" s="6">
        <f>Projects!G9</f>
        <v>49</v>
      </c>
      <c r="E9" s="72" t="str">
        <f t="shared" si="0"/>
        <v/>
      </c>
      <c r="F9" s="192">
        <v>7</v>
      </c>
      <c r="G9" s="192">
        <v>6</v>
      </c>
      <c r="H9" s="192">
        <v>5</v>
      </c>
      <c r="I9" s="192">
        <v>4</v>
      </c>
      <c r="J9" s="75" t="str">
        <f>IF(ISNA(VLOOKUP(F9,$O:$P,2,FALSE)),"",VLOOKUP(F9,$O:$P,2,FALSE))</f>
        <v>Marker 7</v>
      </c>
      <c r="K9" s="75" t="str">
        <f>IF(ISNA(VLOOKUP(G9,$O:$P,2,FALSE)),"",VLOOKUP(G9,$O:$P,2,FALSE))</f>
        <v>Marker 6</v>
      </c>
      <c r="L9" s="75" t="str">
        <f>IF(ISNA(VLOOKUP(H9,$O:$P,2,FALSE)),"",VLOOKUP(H9,$O:$P,2,FALSE))</f>
        <v>Marker 5</v>
      </c>
      <c r="M9" s="75" t="str">
        <f>IF(ISNA(VLOOKUP(I9,$O:$P,2,FALSE)),"",VLOOKUP(I9,$O:$P,2,FALSE))</f>
        <v>Marker 4</v>
      </c>
      <c r="O9" s="191">
        <f>IF(LEN(Markers!A8)&gt;0,Markers!A8,"")</f>
        <v>7</v>
      </c>
      <c r="P9" s="64" t="str">
        <f>IF(ISNA(VLOOKUP(O9,Markers!$A:$B,2,FALSE)),"",VLOOKUP(O9,Markers!$A:$B,2,FALSE))</f>
        <v>Marker 7</v>
      </c>
      <c r="Q9" s="6">
        <f t="shared" si="1"/>
        <v>8</v>
      </c>
      <c r="R9" s="64" t="str">
        <f t="shared" si="2"/>
        <v>Add</v>
      </c>
      <c r="S9" s="64">
        <f t="shared" si="3"/>
        <v>2</v>
      </c>
      <c r="T9" s="218" t="str">
        <f t="shared" si="4"/>
        <v>Add</v>
      </c>
    </row>
    <row r="10" spans="1:25" x14ac:dyDescent="0.25">
      <c r="A10" s="64">
        <f>Projects!A10</f>
        <v>8</v>
      </c>
      <c r="B10" s="72" t="str">
        <f>Projects!B10</f>
        <v>T2  Project8</v>
      </c>
      <c r="C10" s="6">
        <f>Projects!D10</f>
        <v>0</v>
      </c>
      <c r="D10" s="6">
        <f>Projects!G10</f>
        <v>27</v>
      </c>
      <c r="E10" s="72" t="str">
        <f t="shared" si="0"/>
        <v/>
      </c>
      <c r="F10" s="192">
        <v>3</v>
      </c>
      <c r="G10" s="192">
        <v>4</v>
      </c>
      <c r="H10" s="192">
        <v>5</v>
      </c>
      <c r="I10" s="192">
        <v>6</v>
      </c>
      <c r="J10" s="75" t="str">
        <f>IF(ISNA(VLOOKUP(F10,$O:$P,2,FALSE)),"",VLOOKUP(F10,$O:$P,2,FALSE))</f>
        <v>Marker 3</v>
      </c>
      <c r="K10" s="75" t="str">
        <f>IF(ISNA(VLOOKUP(G10,$O:$P,2,FALSE)),"",VLOOKUP(G10,$O:$P,2,FALSE))</f>
        <v>Marker 4</v>
      </c>
      <c r="L10" s="75" t="str">
        <f>IF(ISNA(VLOOKUP(H10,$O:$P,2,FALSE)),"",VLOOKUP(H10,$O:$P,2,FALSE))</f>
        <v>Marker 5</v>
      </c>
      <c r="M10" s="75" t="str">
        <f>IF(ISNA(VLOOKUP(I10,$O:$P,2,FALSE)),"",VLOOKUP(I10,$O:$P,2,FALSE))</f>
        <v>Marker 6</v>
      </c>
      <c r="O10" s="191">
        <f>IF(LEN(Markers!A9)&gt;0,Markers!A9,"")</f>
        <v>8</v>
      </c>
      <c r="P10" s="64" t="str">
        <f>IF(ISNA(VLOOKUP(O10,Markers!$A:$B,2,FALSE)),"",VLOOKUP(O10,Markers!$A:$B,2,FALSE))</f>
        <v>Marker 8</v>
      </c>
      <c r="Q10" s="6">
        <f t="shared" si="1"/>
        <v>9</v>
      </c>
      <c r="R10" s="64" t="str">
        <f t="shared" si="2"/>
        <v/>
      </c>
      <c r="S10" s="64">
        <f t="shared" si="3"/>
        <v>3</v>
      </c>
      <c r="T10" s="218" t="str">
        <f t="shared" si="4"/>
        <v/>
      </c>
    </row>
    <row r="11" spans="1:25" x14ac:dyDescent="0.25">
      <c r="A11" s="64">
        <f>Projects!A11</f>
        <v>9</v>
      </c>
      <c r="B11" s="72" t="str">
        <f>Projects!B11</f>
        <v>T2  Project9</v>
      </c>
      <c r="C11" s="6">
        <f>Projects!D11</f>
        <v>0</v>
      </c>
      <c r="D11" s="6">
        <f>Projects!G11</f>
        <v>45</v>
      </c>
      <c r="E11" s="72" t="str">
        <f t="shared" si="0"/>
        <v/>
      </c>
      <c r="F11" s="192">
        <v>4</v>
      </c>
      <c r="G11" s="192">
        <v>3</v>
      </c>
      <c r="H11" s="192">
        <v>6</v>
      </c>
      <c r="I11" s="192">
        <v>7</v>
      </c>
      <c r="J11" s="75" t="str">
        <f>IF(ISNA(VLOOKUP(F11,$O:$P,2,FALSE)),"",VLOOKUP(F11,$O:$P,2,FALSE))</f>
        <v>Marker 4</v>
      </c>
      <c r="K11" s="75" t="str">
        <f>IF(ISNA(VLOOKUP(G11,$O:$P,2,FALSE)),"",VLOOKUP(G11,$O:$P,2,FALSE))</f>
        <v>Marker 3</v>
      </c>
      <c r="L11" s="75" t="str">
        <f>IF(ISNA(VLOOKUP(H11,$O:$P,2,FALSE)),"",VLOOKUP(H11,$O:$P,2,FALSE))</f>
        <v>Marker 6</v>
      </c>
      <c r="M11" s="75" t="str">
        <f>IF(ISNA(VLOOKUP(I11,$O:$P,2,FALSE)),"",VLOOKUP(I11,$O:$P,2,FALSE))</f>
        <v>Marker 7</v>
      </c>
      <c r="O11" s="191">
        <f>IF(LEN(Markers!A10)&gt;0,Markers!A10,"")</f>
        <v>9</v>
      </c>
      <c r="P11" s="64" t="str">
        <f>IF(ISNA(VLOOKUP(O11,Markers!$A:$B,2,FALSE)),"",VLOOKUP(O11,Markers!$A:$B,2,FALSE))</f>
        <v>Marker 9</v>
      </c>
      <c r="Q11" s="6">
        <f t="shared" si="1"/>
        <v>9</v>
      </c>
      <c r="R11" s="64" t="str">
        <f t="shared" si="2"/>
        <v/>
      </c>
      <c r="S11" s="64">
        <f t="shared" si="3"/>
        <v>3</v>
      </c>
      <c r="T11" s="218" t="str">
        <f t="shared" si="4"/>
        <v/>
      </c>
    </row>
    <row r="12" spans="1:25" x14ac:dyDescent="0.25">
      <c r="A12" s="64">
        <f>Projects!A12</f>
        <v>10</v>
      </c>
      <c r="B12" s="72" t="str">
        <f>Projects!B12</f>
        <v>T2  Project10</v>
      </c>
      <c r="C12" s="6">
        <f>Projects!D12</f>
        <v>0</v>
      </c>
      <c r="D12" s="6">
        <f>Projects!G12</f>
        <v>31</v>
      </c>
      <c r="E12" s="72" t="str">
        <f t="shared" si="0"/>
        <v/>
      </c>
      <c r="F12" s="192">
        <v>5</v>
      </c>
      <c r="G12" s="192">
        <v>6</v>
      </c>
      <c r="H12" s="192">
        <v>3</v>
      </c>
      <c r="I12" s="192">
        <v>7</v>
      </c>
      <c r="J12" s="75" t="str">
        <f>IF(ISNA(VLOOKUP(F12,$O:$P,2,FALSE)),"",VLOOKUP(F12,$O:$P,2,FALSE))</f>
        <v>Marker 5</v>
      </c>
      <c r="K12" s="75" t="str">
        <f>IF(ISNA(VLOOKUP(G12,$O:$P,2,FALSE)),"",VLOOKUP(G12,$O:$P,2,FALSE))</f>
        <v>Marker 6</v>
      </c>
      <c r="L12" s="75" t="str">
        <f>IF(ISNA(VLOOKUP(H12,$O:$P,2,FALSE)),"",VLOOKUP(H12,$O:$P,2,FALSE))</f>
        <v>Marker 3</v>
      </c>
      <c r="M12" s="75" t="str">
        <f>IF(ISNA(VLOOKUP(I12,$O:$P,2,FALSE)),"",VLOOKUP(I12,$O:$P,2,FALSE))</f>
        <v>Marker 7</v>
      </c>
      <c r="O12" s="191">
        <f>IF(LEN(Markers!A11)&gt;0,Markers!A11,"")</f>
        <v>10</v>
      </c>
      <c r="P12" s="64" t="str">
        <f>IF(ISNA(VLOOKUP(O12,Markers!$A:$B,2,FALSE)),"",VLOOKUP(O12,Markers!$A:$B,2,FALSE))</f>
        <v>Marker 10</v>
      </c>
      <c r="Q12" s="6">
        <f t="shared" si="1"/>
        <v>9</v>
      </c>
      <c r="R12" s="64" t="str">
        <f t="shared" si="2"/>
        <v/>
      </c>
      <c r="S12" s="64">
        <f t="shared" si="3"/>
        <v>2</v>
      </c>
      <c r="T12" s="218" t="str">
        <f t="shared" si="4"/>
        <v>Add</v>
      </c>
    </row>
    <row r="13" spans="1:25" x14ac:dyDescent="0.25">
      <c r="A13" s="64">
        <f>Projects!A13</f>
        <v>11</v>
      </c>
      <c r="B13" s="72" t="str">
        <f>Projects!B13</f>
        <v>T2  Project11</v>
      </c>
      <c r="C13" s="6">
        <f>Projects!D13</f>
        <v>0</v>
      </c>
      <c r="D13" s="6">
        <f>Projects!G13</f>
        <v>2</v>
      </c>
      <c r="E13" s="72" t="str">
        <f t="shared" si="0"/>
        <v/>
      </c>
      <c r="F13" s="192">
        <v>6</v>
      </c>
      <c r="G13" s="192">
        <v>5</v>
      </c>
      <c r="H13" s="192">
        <v>4</v>
      </c>
      <c r="I13" s="192">
        <v>3</v>
      </c>
      <c r="J13" s="75" t="str">
        <f>IF(ISNA(VLOOKUP(F13,$O:$P,2,FALSE)),"",VLOOKUP(F13,$O:$P,2,FALSE))</f>
        <v>Marker 6</v>
      </c>
      <c r="K13" s="75" t="str">
        <f>IF(ISNA(VLOOKUP(G13,$O:$P,2,FALSE)),"",VLOOKUP(G13,$O:$P,2,FALSE))</f>
        <v>Marker 5</v>
      </c>
      <c r="L13" s="75" t="str">
        <f>IF(ISNA(VLOOKUP(H13,$O:$P,2,FALSE)),"",VLOOKUP(H13,$O:$P,2,FALSE))</f>
        <v>Marker 4</v>
      </c>
      <c r="M13" s="75" t="str">
        <f>IF(ISNA(VLOOKUP(I13,$O:$P,2,FALSE)),"",VLOOKUP(I13,$O:$P,2,FALSE))</f>
        <v>Marker 3</v>
      </c>
      <c r="O13" s="191">
        <f>IF(LEN(Markers!A12)&gt;0,Markers!A12,"")</f>
        <v>11</v>
      </c>
      <c r="P13" s="64" t="str">
        <f>IF(ISNA(VLOOKUP(O13,Markers!$A:$B,2,FALSE)),"",VLOOKUP(O13,Markers!$A:$B,2,FALSE))</f>
        <v>Marker 11</v>
      </c>
      <c r="Q13" s="6">
        <f t="shared" si="1"/>
        <v>9</v>
      </c>
      <c r="R13" s="64" t="str">
        <f t="shared" si="2"/>
        <v/>
      </c>
      <c r="S13" s="64">
        <f t="shared" si="3"/>
        <v>2</v>
      </c>
      <c r="T13" s="218" t="str">
        <f t="shared" si="4"/>
        <v>Add</v>
      </c>
    </row>
    <row r="14" spans="1:25" x14ac:dyDescent="0.25">
      <c r="A14" s="64">
        <f>Projects!A14</f>
        <v>12</v>
      </c>
      <c r="B14" s="72" t="str">
        <f>Projects!B14</f>
        <v>T2  Project12</v>
      </c>
      <c r="C14" s="6">
        <f>Projects!D14</f>
        <v>0</v>
      </c>
      <c r="D14" s="6">
        <f>Projects!G14</f>
        <v>18</v>
      </c>
      <c r="E14" s="72" t="str">
        <f t="shared" si="0"/>
        <v/>
      </c>
      <c r="F14" s="192">
        <v>7</v>
      </c>
      <c r="G14" s="192">
        <v>3</v>
      </c>
      <c r="H14" s="192">
        <v>4</v>
      </c>
      <c r="I14" s="192">
        <v>5</v>
      </c>
      <c r="J14" s="75" t="str">
        <f>IF(ISNA(VLOOKUP(F14,$O:$P,2,FALSE)),"",VLOOKUP(F14,$O:$P,2,FALSE))</f>
        <v>Marker 7</v>
      </c>
      <c r="K14" s="75" t="str">
        <f>IF(ISNA(VLOOKUP(G14,$O:$P,2,FALSE)),"",VLOOKUP(G14,$O:$P,2,FALSE))</f>
        <v>Marker 3</v>
      </c>
      <c r="L14" s="75" t="str">
        <f>IF(ISNA(VLOOKUP(H14,$O:$P,2,FALSE)),"",VLOOKUP(H14,$O:$P,2,FALSE))</f>
        <v>Marker 4</v>
      </c>
      <c r="M14" s="75" t="str">
        <f>IF(ISNA(VLOOKUP(I14,$O:$P,2,FALSE)),"",VLOOKUP(I14,$O:$P,2,FALSE))</f>
        <v>Marker 5</v>
      </c>
      <c r="O14" s="191">
        <f>IF(LEN(Markers!A13)&gt;0,Markers!A13,"")</f>
        <v>12</v>
      </c>
      <c r="P14" s="64" t="str">
        <f>IF(ISNA(VLOOKUP(O14,Markers!$A:$B,2,FALSE)),"",VLOOKUP(O14,Markers!$A:$B,2,FALSE))</f>
        <v>Marker 12</v>
      </c>
      <c r="Q14" s="6">
        <f t="shared" si="1"/>
        <v>9</v>
      </c>
      <c r="R14" s="64" t="str">
        <f t="shared" si="2"/>
        <v/>
      </c>
      <c r="S14" s="64">
        <f t="shared" si="3"/>
        <v>2</v>
      </c>
      <c r="T14" s="218" t="str">
        <f t="shared" si="4"/>
        <v>Add</v>
      </c>
    </row>
    <row r="15" spans="1:25" x14ac:dyDescent="0.25">
      <c r="A15" s="64">
        <f>Projects!A15</f>
        <v>13</v>
      </c>
      <c r="B15" s="72" t="str">
        <f>Projects!B15</f>
        <v>T2  Project13</v>
      </c>
      <c r="C15" s="6">
        <f>Projects!D15</f>
        <v>0</v>
      </c>
      <c r="D15" s="6">
        <f>Projects!G15</f>
        <v>5</v>
      </c>
      <c r="E15" s="72" t="str">
        <f t="shared" si="0"/>
        <v/>
      </c>
      <c r="F15" s="192">
        <v>3</v>
      </c>
      <c r="G15" s="192">
        <v>4</v>
      </c>
      <c r="H15" s="192">
        <v>6</v>
      </c>
      <c r="I15" s="192">
        <v>7</v>
      </c>
      <c r="J15" s="75" t="str">
        <f>IF(ISNA(VLOOKUP(F15,$O:$P,2,FALSE)),"",VLOOKUP(F15,$O:$P,2,FALSE))</f>
        <v>Marker 3</v>
      </c>
      <c r="K15" s="75" t="str">
        <f>IF(ISNA(VLOOKUP(G15,$O:$P,2,FALSE)),"",VLOOKUP(G15,$O:$P,2,FALSE))</f>
        <v>Marker 4</v>
      </c>
      <c r="L15" s="75" t="str">
        <f>IF(ISNA(VLOOKUP(H15,$O:$P,2,FALSE)),"",VLOOKUP(H15,$O:$P,2,FALSE))</f>
        <v>Marker 6</v>
      </c>
      <c r="M15" s="75" t="str">
        <f>IF(ISNA(VLOOKUP(I15,$O:$P,2,FALSE)),"",VLOOKUP(I15,$O:$P,2,FALSE))</f>
        <v>Marker 7</v>
      </c>
      <c r="O15" s="191">
        <f>IF(LEN(Markers!A14)&gt;0,Markers!A14,"")</f>
        <v>13</v>
      </c>
      <c r="P15" s="64" t="str">
        <f>IF(ISNA(VLOOKUP(O15,Markers!$A:$B,2,FALSE)),"",VLOOKUP(O15,Markers!$A:$B,2,FALSE))</f>
        <v>Marker 13</v>
      </c>
      <c r="Q15" s="6">
        <f t="shared" si="1"/>
        <v>9</v>
      </c>
      <c r="R15" s="64" t="str">
        <f t="shared" si="2"/>
        <v/>
      </c>
      <c r="S15" s="64">
        <f t="shared" si="3"/>
        <v>2</v>
      </c>
      <c r="T15" s="218" t="str">
        <f t="shared" si="4"/>
        <v>Add</v>
      </c>
    </row>
    <row r="16" spans="1:25" x14ac:dyDescent="0.25">
      <c r="A16" s="64">
        <f>Projects!A16</f>
        <v>14</v>
      </c>
      <c r="B16" s="72" t="str">
        <f>Projects!B16</f>
        <v>T2  Project14</v>
      </c>
      <c r="C16" s="6">
        <f>Projects!D16</f>
        <v>0</v>
      </c>
      <c r="D16" s="6">
        <f>Projects!G16</f>
        <v>13</v>
      </c>
      <c r="E16" s="72" t="str">
        <f t="shared" si="0"/>
        <v/>
      </c>
      <c r="F16" s="192">
        <v>3</v>
      </c>
      <c r="G16" s="192">
        <v>7</v>
      </c>
      <c r="H16" s="192">
        <v>5</v>
      </c>
      <c r="I16" s="192">
        <v>6</v>
      </c>
      <c r="J16" s="75" t="str">
        <f>IF(ISNA(VLOOKUP(F16,$O:$P,2,FALSE)),"",VLOOKUP(F16,$O:$P,2,FALSE))</f>
        <v>Marker 3</v>
      </c>
      <c r="K16" s="75" t="str">
        <f>IF(ISNA(VLOOKUP(G16,$O:$P,2,FALSE)),"",VLOOKUP(G16,$O:$P,2,FALSE))</f>
        <v>Marker 7</v>
      </c>
      <c r="L16" s="75" t="str">
        <f>IF(ISNA(VLOOKUP(H16,$O:$P,2,FALSE)),"",VLOOKUP(H16,$O:$P,2,FALSE))</f>
        <v>Marker 5</v>
      </c>
      <c r="M16" s="75" t="str">
        <f>IF(ISNA(VLOOKUP(I16,$O:$P,2,FALSE)),"",VLOOKUP(I16,$O:$P,2,FALSE))</f>
        <v>Marker 6</v>
      </c>
      <c r="O16" s="191">
        <f>IF(LEN(Markers!A15)&gt;0,Markers!A15,"")</f>
        <v>14</v>
      </c>
      <c r="P16" s="64" t="str">
        <f>IF(ISNA(VLOOKUP(O16,Markers!$A:$B,2,FALSE)),"",VLOOKUP(O16,Markers!$A:$B,2,FALSE))</f>
        <v>Marker 14</v>
      </c>
      <c r="Q16" s="6">
        <f t="shared" si="1"/>
        <v>9</v>
      </c>
      <c r="R16" s="64" t="str">
        <f t="shared" si="2"/>
        <v/>
      </c>
      <c r="S16" s="64">
        <f t="shared" si="3"/>
        <v>2</v>
      </c>
      <c r="T16" s="218" t="str">
        <f t="shared" si="4"/>
        <v>Add</v>
      </c>
    </row>
    <row r="17" spans="1:20" x14ac:dyDescent="0.25">
      <c r="A17" s="64">
        <f>Projects!A17</f>
        <v>15</v>
      </c>
      <c r="B17" s="72" t="str">
        <f>Projects!B17</f>
        <v>T3  Project15</v>
      </c>
      <c r="C17" s="6">
        <f>Projects!D17</f>
        <v>0</v>
      </c>
      <c r="D17" s="6">
        <f>Projects!G17</f>
        <v>24</v>
      </c>
      <c r="E17" s="72" t="str">
        <f t="shared" si="0"/>
        <v/>
      </c>
      <c r="F17" s="192">
        <v>8</v>
      </c>
      <c r="G17" s="192">
        <v>10</v>
      </c>
      <c r="H17" s="192">
        <v>12</v>
      </c>
      <c r="I17" s="192">
        <v>14</v>
      </c>
      <c r="J17" s="75" t="str">
        <f>IF(ISNA(VLOOKUP(F17,$O:$P,2,FALSE)),"",VLOOKUP(F17,$O:$P,2,FALSE))</f>
        <v>Marker 8</v>
      </c>
      <c r="K17" s="75" t="str">
        <f>IF(ISNA(VLOOKUP(G17,$O:$P,2,FALSE)),"",VLOOKUP(G17,$O:$P,2,FALSE))</f>
        <v>Marker 10</v>
      </c>
      <c r="L17" s="75" t="str">
        <f>IF(ISNA(VLOOKUP(H17,$O:$P,2,FALSE)),"",VLOOKUP(H17,$O:$P,2,FALSE))</f>
        <v>Marker 12</v>
      </c>
      <c r="M17" s="75" t="str">
        <f>IF(ISNA(VLOOKUP(I17,$O:$P,2,FALSE)),"",VLOOKUP(I17,$O:$P,2,FALSE))</f>
        <v>Marker 14</v>
      </c>
      <c r="O17" s="191">
        <f>IF(LEN(Markers!A16)&gt;0,Markers!A16,"")</f>
        <v>15</v>
      </c>
      <c r="P17" s="64" t="str">
        <f>IF(ISNA(VLOOKUP(O17,Markers!$A:$B,2,FALSE)),"",VLOOKUP(O17,Markers!$A:$B,2,FALSE))</f>
        <v>Marker 15</v>
      </c>
      <c r="Q17" s="6">
        <f t="shared" si="1"/>
        <v>9</v>
      </c>
      <c r="R17" s="64" t="str">
        <f t="shared" si="2"/>
        <v/>
      </c>
      <c r="S17" s="64">
        <f t="shared" si="3"/>
        <v>2</v>
      </c>
      <c r="T17" s="218" t="str">
        <f t="shared" si="4"/>
        <v>Add</v>
      </c>
    </row>
    <row r="18" spans="1:20" x14ac:dyDescent="0.25">
      <c r="A18" s="64">
        <f>Projects!A18</f>
        <v>16</v>
      </c>
      <c r="B18" s="72" t="str">
        <f>Projects!B18</f>
        <v>T3  Project16</v>
      </c>
      <c r="C18" s="6">
        <f>Projects!D18</f>
        <v>0</v>
      </c>
      <c r="D18" s="6">
        <f>Projects!G18</f>
        <v>18</v>
      </c>
      <c r="E18" s="72" t="str">
        <f t="shared" si="0"/>
        <v/>
      </c>
      <c r="F18" s="192">
        <v>9</v>
      </c>
      <c r="G18" s="192">
        <v>11</v>
      </c>
      <c r="H18" s="192">
        <v>13</v>
      </c>
      <c r="I18" s="192">
        <v>15</v>
      </c>
      <c r="J18" s="75" t="str">
        <f>IF(ISNA(VLOOKUP(F18,$O:$P,2,FALSE)),"",VLOOKUP(F18,$O:$P,2,FALSE))</f>
        <v>Marker 9</v>
      </c>
      <c r="K18" s="75" t="str">
        <f>IF(ISNA(VLOOKUP(G18,$O:$P,2,FALSE)),"",VLOOKUP(G18,$O:$P,2,FALSE))</f>
        <v>Marker 11</v>
      </c>
      <c r="L18" s="75" t="str">
        <f>IF(ISNA(VLOOKUP(H18,$O:$P,2,FALSE)),"",VLOOKUP(H18,$O:$P,2,FALSE))</f>
        <v>Marker 13</v>
      </c>
      <c r="M18" s="75" t="str">
        <f>IF(ISNA(VLOOKUP(I18,$O:$P,2,FALSE)),"",VLOOKUP(I18,$O:$P,2,FALSE))</f>
        <v>Marker 15</v>
      </c>
      <c r="O18" s="191">
        <f>IF(LEN(Markers!A17)&gt;0,Markers!A17,"")</f>
        <v>16</v>
      </c>
      <c r="P18" s="64" t="str">
        <f>IF(ISNA(VLOOKUP(O18,Markers!$A:$B,2,FALSE)),"",VLOOKUP(O18,Markers!$A:$B,2,FALSE))</f>
        <v>Marker 16</v>
      </c>
      <c r="Q18" s="6">
        <f t="shared" si="1"/>
        <v>3</v>
      </c>
      <c r="R18" s="64" t="str">
        <f t="shared" si="2"/>
        <v>Add</v>
      </c>
      <c r="S18" s="64">
        <f t="shared" si="3"/>
        <v>2</v>
      </c>
      <c r="T18" s="218" t="str">
        <f t="shared" si="4"/>
        <v>Add</v>
      </c>
    </row>
    <row r="19" spans="1:20" x14ac:dyDescent="0.25">
      <c r="A19" s="64">
        <f>Projects!A19</f>
        <v>17</v>
      </c>
      <c r="B19" s="72" t="str">
        <f>Projects!B19</f>
        <v>T3  Project17</v>
      </c>
      <c r="C19" s="6">
        <f>Projects!D19</f>
        <v>0</v>
      </c>
      <c r="D19" s="6">
        <f>Projects!G19</f>
        <v>46</v>
      </c>
      <c r="E19" s="72" t="str">
        <f t="shared" si="0"/>
        <v/>
      </c>
      <c r="F19" s="192">
        <v>10</v>
      </c>
      <c r="G19" s="192">
        <v>12</v>
      </c>
      <c r="H19" s="192">
        <v>14</v>
      </c>
      <c r="I19" s="192">
        <v>8</v>
      </c>
      <c r="J19" s="75" t="str">
        <f>IF(ISNA(VLOOKUP(F19,$O:$P,2,FALSE)),"",VLOOKUP(F19,$O:$P,2,FALSE))</f>
        <v>Marker 10</v>
      </c>
      <c r="K19" s="75" t="str">
        <f>IF(ISNA(VLOOKUP(G19,$O:$P,2,FALSE)),"",VLOOKUP(G19,$O:$P,2,FALSE))</f>
        <v>Marker 12</v>
      </c>
      <c r="L19" s="75" t="str">
        <f>IF(ISNA(VLOOKUP(H19,$O:$P,2,FALSE)),"",VLOOKUP(H19,$O:$P,2,FALSE))</f>
        <v>Marker 14</v>
      </c>
      <c r="M19" s="75" t="str">
        <f>IF(ISNA(VLOOKUP(I19,$O:$P,2,FALSE)),"",VLOOKUP(I19,$O:$P,2,FALSE))</f>
        <v>Marker 8</v>
      </c>
      <c r="O19" s="191">
        <f>IF(LEN(Markers!A18)&gt;0,Markers!A18,"")</f>
        <v>17</v>
      </c>
      <c r="P19" s="64" t="str">
        <f>IF(ISNA(VLOOKUP(O19,Markers!$A:$B,2,FALSE)),"",VLOOKUP(O19,Markers!$A:$B,2,FALSE))</f>
        <v>Marker 17</v>
      </c>
      <c r="Q19" s="6">
        <f t="shared" si="1"/>
        <v>3</v>
      </c>
      <c r="R19" s="64" t="str">
        <f t="shared" si="2"/>
        <v>Add</v>
      </c>
      <c r="S19" s="64">
        <f t="shared" si="3"/>
        <v>1</v>
      </c>
      <c r="T19" s="218" t="str">
        <f t="shared" si="4"/>
        <v>Add</v>
      </c>
    </row>
    <row r="20" spans="1:20" x14ac:dyDescent="0.25">
      <c r="A20" s="64">
        <f>Projects!A20</f>
        <v>18</v>
      </c>
      <c r="B20" s="72" t="str">
        <f>Projects!B20</f>
        <v>T3  Project18</v>
      </c>
      <c r="C20" s="6">
        <f>Projects!D20</f>
        <v>0</v>
      </c>
      <c r="D20" s="6">
        <f>Projects!G20</f>
        <v>37</v>
      </c>
      <c r="E20" s="72" t="str">
        <f t="shared" si="0"/>
        <v/>
      </c>
      <c r="F20" s="192">
        <v>11</v>
      </c>
      <c r="G20" s="192">
        <v>13</v>
      </c>
      <c r="H20" s="192">
        <v>15</v>
      </c>
      <c r="I20" s="192">
        <v>9</v>
      </c>
      <c r="J20" s="75" t="str">
        <f>IF(ISNA(VLOOKUP(F20,$O:$P,2,FALSE)),"",VLOOKUP(F20,$O:$P,2,FALSE))</f>
        <v>Marker 11</v>
      </c>
      <c r="K20" s="75" t="str">
        <f>IF(ISNA(VLOOKUP(G20,$O:$P,2,FALSE)),"",VLOOKUP(G20,$O:$P,2,FALSE))</f>
        <v>Marker 13</v>
      </c>
      <c r="L20" s="75" t="str">
        <f>IF(ISNA(VLOOKUP(H20,$O:$P,2,FALSE)),"",VLOOKUP(H20,$O:$P,2,FALSE))</f>
        <v>Marker 15</v>
      </c>
      <c r="M20" s="75" t="str">
        <f>IF(ISNA(VLOOKUP(I20,$O:$P,2,FALSE)),"",VLOOKUP(I20,$O:$P,2,FALSE))</f>
        <v>Marker 9</v>
      </c>
      <c r="O20" s="191">
        <f>IF(LEN(Markers!A19)&gt;0,Markers!A19,"")</f>
        <v>18</v>
      </c>
      <c r="P20" s="64" t="str">
        <f>IF(ISNA(VLOOKUP(O20,Markers!$A:$B,2,FALSE)),"",VLOOKUP(O20,Markers!$A:$B,2,FALSE))</f>
        <v>Marker 18</v>
      </c>
      <c r="Q20" s="6">
        <f t="shared" si="1"/>
        <v>8</v>
      </c>
      <c r="R20" s="64" t="str">
        <f t="shared" si="2"/>
        <v>Add</v>
      </c>
      <c r="S20" s="64">
        <f t="shared" si="3"/>
        <v>3</v>
      </c>
      <c r="T20" s="218" t="str">
        <f t="shared" si="4"/>
        <v/>
      </c>
    </row>
    <row r="21" spans="1:20" x14ac:dyDescent="0.25">
      <c r="A21" s="64">
        <f>Projects!A21</f>
        <v>19</v>
      </c>
      <c r="B21" s="72" t="str">
        <f>Projects!B21</f>
        <v>T3  Project19</v>
      </c>
      <c r="C21" s="6">
        <f>Projects!D21</f>
        <v>0</v>
      </c>
      <c r="D21" s="6">
        <f>Projects!G21</f>
        <v>22</v>
      </c>
      <c r="E21" s="72" t="str">
        <f t="shared" si="0"/>
        <v/>
      </c>
      <c r="F21" s="192">
        <v>12</v>
      </c>
      <c r="G21" s="192">
        <v>14</v>
      </c>
      <c r="H21" s="192">
        <v>8</v>
      </c>
      <c r="I21" s="192">
        <v>10</v>
      </c>
      <c r="J21" s="75" t="str">
        <f>IF(ISNA(VLOOKUP(F21,$O:$P,2,FALSE)),"",VLOOKUP(F21,$O:$P,2,FALSE))</f>
        <v>Marker 12</v>
      </c>
      <c r="K21" s="75" t="str">
        <f>IF(ISNA(VLOOKUP(G21,$O:$P,2,FALSE)),"",VLOOKUP(G21,$O:$P,2,FALSE))</f>
        <v>Marker 14</v>
      </c>
      <c r="L21" s="75" t="str">
        <f>IF(ISNA(VLOOKUP(H21,$O:$P,2,FALSE)),"",VLOOKUP(H21,$O:$P,2,FALSE))</f>
        <v>Marker 8</v>
      </c>
      <c r="M21" s="75" t="str">
        <f>IF(ISNA(VLOOKUP(I21,$O:$P,2,FALSE)),"",VLOOKUP(I21,$O:$P,2,FALSE))</f>
        <v>Marker 10</v>
      </c>
      <c r="O21" s="191">
        <f>IF(LEN(Markers!A20)&gt;0,Markers!A20,"")</f>
        <v>19</v>
      </c>
      <c r="P21" s="64" t="str">
        <f>IF(ISNA(VLOOKUP(O21,Markers!$A:$B,2,FALSE)),"",VLOOKUP(O21,Markers!$A:$B,2,FALSE))</f>
        <v>Marker 19</v>
      </c>
      <c r="Q21" s="6">
        <f t="shared" si="1"/>
        <v>9</v>
      </c>
      <c r="R21" s="64" t="str">
        <f t="shared" si="2"/>
        <v/>
      </c>
      <c r="S21" s="64">
        <f t="shared" si="3"/>
        <v>2</v>
      </c>
      <c r="T21" s="218" t="str">
        <f t="shared" si="4"/>
        <v>Add</v>
      </c>
    </row>
    <row r="22" spans="1:20" x14ac:dyDescent="0.25">
      <c r="A22" s="64">
        <f>Projects!A22</f>
        <v>20</v>
      </c>
      <c r="B22" s="72" t="str">
        <f>Projects!B22</f>
        <v>T3  Project20</v>
      </c>
      <c r="C22" s="6">
        <f>Projects!D22</f>
        <v>0</v>
      </c>
      <c r="D22" s="6">
        <f>Projects!G22</f>
        <v>23</v>
      </c>
      <c r="E22" s="72" t="str">
        <f t="shared" si="0"/>
        <v/>
      </c>
      <c r="F22" s="192">
        <v>13</v>
      </c>
      <c r="G22" s="192">
        <v>15</v>
      </c>
      <c r="H22" s="192">
        <v>9</v>
      </c>
      <c r="I22" s="192">
        <v>11</v>
      </c>
      <c r="J22" s="75" t="str">
        <f>IF(ISNA(VLOOKUP(F22,$O:$P,2,FALSE)),"",VLOOKUP(F22,$O:$P,2,FALSE))</f>
        <v>Marker 13</v>
      </c>
      <c r="K22" s="75" t="str">
        <f>IF(ISNA(VLOOKUP(G22,$O:$P,2,FALSE)),"",VLOOKUP(G22,$O:$P,2,FALSE))</f>
        <v>Marker 15</v>
      </c>
      <c r="L22" s="75" t="str">
        <f>IF(ISNA(VLOOKUP(H22,$O:$P,2,FALSE)),"",VLOOKUP(H22,$O:$P,2,FALSE))</f>
        <v>Marker 9</v>
      </c>
      <c r="M22" s="75" t="str">
        <f>IF(ISNA(VLOOKUP(I22,$O:$P,2,FALSE)),"",VLOOKUP(I22,$O:$P,2,FALSE))</f>
        <v>Marker 11</v>
      </c>
      <c r="O22" s="191">
        <f>IF(LEN(Markers!A21)&gt;0,Markers!A21,"")</f>
        <v>20</v>
      </c>
      <c r="P22" s="64" t="str">
        <f>IF(ISNA(VLOOKUP(O22,Markers!$A:$B,2,FALSE)),"",VLOOKUP(O22,Markers!$A:$B,2,FALSE))</f>
        <v>Marker 20</v>
      </c>
      <c r="Q22" s="6">
        <f t="shared" si="1"/>
        <v>9</v>
      </c>
      <c r="R22" s="64" t="str">
        <f t="shared" si="2"/>
        <v/>
      </c>
      <c r="S22" s="64">
        <f t="shared" si="3"/>
        <v>2</v>
      </c>
      <c r="T22" s="218" t="str">
        <f t="shared" si="4"/>
        <v>Add</v>
      </c>
    </row>
    <row r="23" spans="1:20" x14ac:dyDescent="0.25">
      <c r="A23" s="64">
        <f>Projects!A23</f>
        <v>21</v>
      </c>
      <c r="B23" s="72" t="str">
        <f>Projects!B23</f>
        <v>T3  Project21</v>
      </c>
      <c r="C23" s="6">
        <f>Projects!D23</f>
        <v>0</v>
      </c>
      <c r="D23" s="6">
        <f>Projects!G23</f>
        <v>60</v>
      </c>
      <c r="E23" s="72" t="str">
        <f t="shared" si="0"/>
        <v/>
      </c>
      <c r="F23" s="192">
        <v>14</v>
      </c>
      <c r="G23" s="192">
        <v>8</v>
      </c>
      <c r="H23" s="192">
        <v>10</v>
      </c>
      <c r="I23" s="192">
        <v>12</v>
      </c>
      <c r="J23" s="75" t="str">
        <f>IF(ISNA(VLOOKUP(F23,$O:$P,2,FALSE)),"",VLOOKUP(F23,$O:$P,2,FALSE))</f>
        <v>Marker 14</v>
      </c>
      <c r="K23" s="75" t="str">
        <f>IF(ISNA(VLOOKUP(G23,$O:$P,2,FALSE)),"",VLOOKUP(G23,$O:$P,2,FALSE))</f>
        <v>Marker 8</v>
      </c>
      <c r="L23" s="75" t="str">
        <f>IF(ISNA(VLOOKUP(H23,$O:$P,2,FALSE)),"",VLOOKUP(H23,$O:$P,2,FALSE))</f>
        <v>Marker 10</v>
      </c>
      <c r="M23" s="75" t="str">
        <f>IF(ISNA(VLOOKUP(I23,$O:$P,2,FALSE)),"",VLOOKUP(I23,$O:$P,2,FALSE))</f>
        <v>Marker 12</v>
      </c>
      <c r="O23" s="191">
        <f>IF(LEN(Markers!A22)&gt;0,Markers!A22,"")</f>
        <v>21</v>
      </c>
      <c r="P23" s="64" t="str">
        <f>IF(ISNA(VLOOKUP(O23,Markers!$A:$B,2,FALSE)),"",VLOOKUP(O23,Markers!$A:$B,2,FALSE))</f>
        <v>Marker 21</v>
      </c>
      <c r="Q23" s="6">
        <f t="shared" si="1"/>
        <v>7</v>
      </c>
      <c r="R23" s="64" t="str">
        <f t="shared" si="2"/>
        <v>Add</v>
      </c>
      <c r="S23" s="64">
        <f t="shared" si="3"/>
        <v>1</v>
      </c>
      <c r="T23" s="218" t="str">
        <f t="shared" si="4"/>
        <v>Add</v>
      </c>
    </row>
    <row r="24" spans="1:20" x14ac:dyDescent="0.25">
      <c r="A24" s="64">
        <f>Projects!A24</f>
        <v>22</v>
      </c>
      <c r="B24" s="72" t="str">
        <f>Projects!B24</f>
        <v>T3  Project22</v>
      </c>
      <c r="C24" s="6">
        <f>Projects!D24</f>
        <v>0</v>
      </c>
      <c r="D24" s="6">
        <f>Projects!G24</f>
        <v>50</v>
      </c>
      <c r="E24" s="72" t="str">
        <f t="shared" si="0"/>
        <v/>
      </c>
      <c r="F24" s="192">
        <v>15</v>
      </c>
      <c r="G24" s="192">
        <v>9</v>
      </c>
      <c r="H24" s="192">
        <v>11</v>
      </c>
      <c r="I24" s="192">
        <v>13</v>
      </c>
      <c r="J24" s="75" t="str">
        <f>IF(ISNA(VLOOKUP(F24,$O:$P,2,FALSE)),"",VLOOKUP(F24,$O:$P,2,FALSE))</f>
        <v>Marker 15</v>
      </c>
      <c r="K24" s="75" t="str">
        <f>IF(ISNA(VLOOKUP(G24,$O:$P,2,FALSE)),"",VLOOKUP(G24,$O:$P,2,FALSE))</f>
        <v>Marker 9</v>
      </c>
      <c r="L24" s="75" t="str">
        <f>IF(ISNA(VLOOKUP(H24,$O:$P,2,FALSE)),"",VLOOKUP(H24,$O:$P,2,FALSE))</f>
        <v>Marker 11</v>
      </c>
      <c r="M24" s="75" t="str">
        <f>IF(ISNA(VLOOKUP(I24,$O:$P,2,FALSE)),"",VLOOKUP(I24,$O:$P,2,FALSE))</f>
        <v>Marker 13</v>
      </c>
      <c r="O24" s="191">
        <f>IF(LEN(Markers!A23)&gt;0,Markers!A23,"")</f>
        <v>22</v>
      </c>
      <c r="P24" s="64" t="str">
        <f>IF(ISNA(VLOOKUP(O24,Markers!$A:$B,2,FALSE)),"",VLOOKUP(O24,Markers!$A:$B,2,FALSE))</f>
        <v>Marker 22</v>
      </c>
      <c r="Q24" s="6">
        <f t="shared" si="1"/>
        <v>7</v>
      </c>
      <c r="R24" s="64" t="str">
        <f t="shared" si="2"/>
        <v>Add</v>
      </c>
      <c r="S24" s="64">
        <f t="shared" si="3"/>
        <v>2</v>
      </c>
      <c r="T24" s="218" t="str">
        <f t="shared" si="4"/>
        <v>Add</v>
      </c>
    </row>
    <row r="25" spans="1:20" x14ac:dyDescent="0.25">
      <c r="A25" s="64">
        <f>Projects!A25</f>
        <v>23</v>
      </c>
      <c r="B25" s="72" t="str">
        <f>Projects!B25</f>
        <v>T3  Project23</v>
      </c>
      <c r="C25" s="6">
        <f>Projects!D25</f>
        <v>0</v>
      </c>
      <c r="D25" s="6">
        <f>Projects!G25</f>
        <v>30</v>
      </c>
      <c r="E25" s="72" t="str">
        <f t="shared" si="0"/>
        <v/>
      </c>
      <c r="F25" s="192">
        <v>8</v>
      </c>
      <c r="G25" s="192">
        <v>10</v>
      </c>
      <c r="H25" s="192">
        <v>12</v>
      </c>
      <c r="I25" s="192">
        <v>14</v>
      </c>
      <c r="J25" s="75" t="str">
        <f>IF(ISNA(VLOOKUP(F25,$O:$P,2,FALSE)),"",VLOOKUP(F25,$O:$P,2,FALSE))</f>
        <v>Marker 8</v>
      </c>
      <c r="K25" s="75" t="str">
        <f>IF(ISNA(VLOOKUP(G25,$O:$P,2,FALSE)),"",VLOOKUP(G25,$O:$P,2,FALSE))</f>
        <v>Marker 10</v>
      </c>
      <c r="L25" s="75" t="str">
        <f>IF(ISNA(VLOOKUP(H25,$O:$P,2,FALSE)),"",VLOOKUP(H25,$O:$P,2,FALSE))</f>
        <v>Marker 12</v>
      </c>
      <c r="M25" s="75" t="str">
        <f>IF(ISNA(VLOOKUP(I25,$O:$P,2,FALSE)),"",VLOOKUP(I25,$O:$P,2,FALSE))</f>
        <v>Marker 14</v>
      </c>
      <c r="O25" s="191">
        <f>IF(LEN(Markers!A24)&gt;0,Markers!A24,"")</f>
        <v>23</v>
      </c>
      <c r="P25" s="64" t="str">
        <f>IF(ISNA(VLOOKUP(O25,Markers!$A:$B,2,FALSE)),"",VLOOKUP(O25,Markers!$A:$B,2,FALSE))</f>
        <v>Marker 23</v>
      </c>
      <c r="Q25" s="6">
        <f t="shared" si="1"/>
        <v>7</v>
      </c>
      <c r="R25" s="64" t="str">
        <f t="shared" si="2"/>
        <v>Add</v>
      </c>
      <c r="S25" s="64">
        <f t="shared" si="3"/>
        <v>2</v>
      </c>
      <c r="T25" s="218" t="str">
        <f t="shared" si="4"/>
        <v>Add</v>
      </c>
    </row>
    <row r="26" spans="1:20" x14ac:dyDescent="0.25">
      <c r="A26" s="64">
        <f>Projects!A26</f>
        <v>24</v>
      </c>
      <c r="B26" s="72" t="str">
        <f>Projects!B26</f>
        <v>T3  Project24</v>
      </c>
      <c r="C26" s="6">
        <f>Projects!D26</f>
        <v>0</v>
      </c>
      <c r="D26" s="6">
        <f>Projects!G26</f>
        <v>41</v>
      </c>
      <c r="E26" s="72" t="str">
        <f t="shared" si="0"/>
        <v/>
      </c>
      <c r="F26" s="192">
        <v>9</v>
      </c>
      <c r="G26" s="192">
        <v>11</v>
      </c>
      <c r="H26" s="192">
        <v>13</v>
      </c>
      <c r="I26" s="192">
        <v>15</v>
      </c>
      <c r="J26" s="75" t="str">
        <f>IF(ISNA(VLOOKUP(F26,$O:$P,2,FALSE)),"",VLOOKUP(F26,$O:$P,2,FALSE))</f>
        <v>Marker 9</v>
      </c>
      <c r="K26" s="75" t="str">
        <f>IF(ISNA(VLOOKUP(G26,$O:$P,2,FALSE)),"",VLOOKUP(G26,$O:$P,2,FALSE))</f>
        <v>Marker 11</v>
      </c>
      <c r="L26" s="75" t="str">
        <f>IF(ISNA(VLOOKUP(H26,$O:$P,2,FALSE)),"",VLOOKUP(H26,$O:$P,2,FALSE))</f>
        <v>Marker 13</v>
      </c>
      <c r="M26" s="75" t="str">
        <f>IF(ISNA(VLOOKUP(I26,$O:$P,2,FALSE)),"",VLOOKUP(I26,$O:$P,2,FALSE))</f>
        <v>Marker 15</v>
      </c>
      <c r="O26" s="191">
        <f>IF(LEN(Markers!A25)&gt;0,Markers!A25,"")</f>
        <v>24</v>
      </c>
      <c r="P26" s="64" t="str">
        <f>IF(ISNA(VLOOKUP(O26,Markers!$A:$B,2,FALSE)),"",VLOOKUP(O26,Markers!$A:$B,2,FALSE))</f>
        <v>Marker 24</v>
      </c>
      <c r="Q26" s="6">
        <f t="shared" si="1"/>
        <v>7</v>
      </c>
      <c r="R26" s="64" t="str">
        <f t="shared" si="2"/>
        <v>Add</v>
      </c>
      <c r="S26" s="64">
        <f t="shared" si="3"/>
        <v>2</v>
      </c>
      <c r="T26" s="218" t="str">
        <f t="shared" si="4"/>
        <v>Add</v>
      </c>
    </row>
    <row r="27" spans="1:20" x14ac:dyDescent="0.25">
      <c r="A27" s="64">
        <f>Projects!A27</f>
        <v>25</v>
      </c>
      <c r="B27" s="72" t="str">
        <f>Projects!B27</f>
        <v>T3  Project25</v>
      </c>
      <c r="C27" s="6">
        <f>Projects!D27</f>
        <v>0</v>
      </c>
      <c r="D27" s="6">
        <f>Projects!G27</f>
        <v>35</v>
      </c>
      <c r="E27" s="72" t="str">
        <f t="shared" si="0"/>
        <v/>
      </c>
      <c r="F27" s="192">
        <v>10</v>
      </c>
      <c r="G27" s="192">
        <v>12</v>
      </c>
      <c r="H27" s="192">
        <v>14</v>
      </c>
      <c r="I27" s="192">
        <v>8</v>
      </c>
      <c r="J27" s="75" t="str">
        <f>IF(ISNA(VLOOKUP(F27,$O:$P,2,FALSE)),"",VLOOKUP(F27,$O:$P,2,FALSE))</f>
        <v>Marker 10</v>
      </c>
      <c r="K27" s="75" t="str">
        <f>IF(ISNA(VLOOKUP(G27,$O:$P,2,FALSE)),"",VLOOKUP(G27,$O:$P,2,FALSE))</f>
        <v>Marker 12</v>
      </c>
      <c r="L27" s="75" t="str">
        <f>IF(ISNA(VLOOKUP(H27,$O:$P,2,FALSE)),"",VLOOKUP(H27,$O:$P,2,FALSE))</f>
        <v>Marker 14</v>
      </c>
      <c r="M27" s="75" t="str">
        <f>IF(ISNA(VLOOKUP(I27,$O:$P,2,FALSE)),"",VLOOKUP(I27,$O:$P,2,FALSE))</f>
        <v>Marker 8</v>
      </c>
      <c r="O27" s="191">
        <f>IF(LEN(Markers!A26)&gt;0,Markers!A26,"")</f>
        <v>25</v>
      </c>
      <c r="P27" s="64" t="str">
        <f>IF(ISNA(VLOOKUP(O27,Markers!$A:$B,2,FALSE)),"",VLOOKUP(O27,Markers!$A:$B,2,FALSE))</f>
        <v>Marker 25</v>
      </c>
      <c r="Q27" s="6">
        <f t="shared" si="1"/>
        <v>8</v>
      </c>
      <c r="R27" s="64" t="str">
        <f t="shared" si="2"/>
        <v>Add</v>
      </c>
      <c r="S27" s="64">
        <f t="shared" si="3"/>
        <v>2</v>
      </c>
      <c r="T27" s="218" t="str">
        <f t="shared" si="4"/>
        <v>Add</v>
      </c>
    </row>
    <row r="28" spans="1:20" x14ac:dyDescent="0.25">
      <c r="A28" s="64">
        <f>Projects!A28</f>
        <v>26</v>
      </c>
      <c r="B28" s="72" t="str">
        <f>Projects!B28</f>
        <v>T3  Project26</v>
      </c>
      <c r="C28" s="6">
        <f>Projects!D28</f>
        <v>0</v>
      </c>
      <c r="D28" s="6">
        <f>Projects!G28</f>
        <v>2</v>
      </c>
      <c r="E28" s="72" t="str">
        <f t="shared" si="0"/>
        <v/>
      </c>
      <c r="F28" s="192">
        <v>11</v>
      </c>
      <c r="G28" s="192">
        <v>13</v>
      </c>
      <c r="H28" s="192">
        <v>15</v>
      </c>
      <c r="I28" s="192">
        <v>9</v>
      </c>
      <c r="J28" s="75" t="str">
        <f>IF(ISNA(VLOOKUP(F28,$O:$P,2,FALSE)),"",VLOOKUP(F28,$O:$P,2,FALSE))</f>
        <v>Marker 11</v>
      </c>
      <c r="K28" s="75" t="str">
        <f>IF(ISNA(VLOOKUP(G28,$O:$P,2,FALSE)),"",VLOOKUP(G28,$O:$P,2,FALSE))</f>
        <v>Marker 13</v>
      </c>
      <c r="L28" s="75" t="str">
        <f>IF(ISNA(VLOOKUP(H28,$O:$P,2,FALSE)),"",VLOOKUP(H28,$O:$P,2,FALSE))</f>
        <v>Marker 15</v>
      </c>
      <c r="M28" s="75" t="str">
        <f>IF(ISNA(VLOOKUP(I28,$O:$P,2,FALSE)),"",VLOOKUP(I28,$O:$P,2,FALSE))</f>
        <v>Marker 9</v>
      </c>
      <c r="O28" s="191">
        <f>IF(LEN(Markers!A27)&gt;0,Markers!A27,"")</f>
        <v>26</v>
      </c>
      <c r="P28" s="64" t="str">
        <f>IF(ISNA(VLOOKUP(O28,Markers!$A:$B,2,FALSE)),"",VLOOKUP(O28,Markers!$A:$B,2,FALSE))</f>
        <v>Marker 26</v>
      </c>
      <c r="Q28" s="6">
        <f t="shared" si="1"/>
        <v>8</v>
      </c>
      <c r="R28" s="64" t="str">
        <f t="shared" si="2"/>
        <v>Add</v>
      </c>
      <c r="S28" s="64">
        <f t="shared" si="3"/>
        <v>2</v>
      </c>
      <c r="T28" s="218" t="str">
        <f t="shared" si="4"/>
        <v>Add</v>
      </c>
    </row>
    <row r="29" spans="1:20" x14ac:dyDescent="0.25">
      <c r="A29" s="64">
        <f>Projects!A29</f>
        <v>27</v>
      </c>
      <c r="B29" s="72" t="str">
        <f>Projects!B29</f>
        <v>T3  Project27</v>
      </c>
      <c r="C29" s="6">
        <f>Projects!D29</f>
        <v>0</v>
      </c>
      <c r="D29" s="6">
        <f>Projects!G29</f>
        <v>49</v>
      </c>
      <c r="E29" s="72" t="str">
        <f t="shared" si="0"/>
        <v/>
      </c>
      <c r="F29" s="192">
        <v>12</v>
      </c>
      <c r="G29" s="192">
        <v>14</v>
      </c>
      <c r="H29" s="192">
        <v>8</v>
      </c>
      <c r="I29" s="192">
        <v>10</v>
      </c>
      <c r="J29" s="75" t="str">
        <f>IF(ISNA(VLOOKUP(F29,$O:$P,2,FALSE)),"",VLOOKUP(F29,$O:$P,2,FALSE))</f>
        <v>Marker 12</v>
      </c>
      <c r="K29" s="75" t="str">
        <f>IF(ISNA(VLOOKUP(G29,$O:$P,2,FALSE)),"",VLOOKUP(G29,$O:$P,2,FALSE))</f>
        <v>Marker 14</v>
      </c>
      <c r="L29" s="75" t="str">
        <f>IF(ISNA(VLOOKUP(H29,$O:$P,2,FALSE)),"",VLOOKUP(H29,$O:$P,2,FALSE))</f>
        <v>Marker 8</v>
      </c>
      <c r="M29" s="75" t="str">
        <f>IF(ISNA(VLOOKUP(I29,$O:$P,2,FALSE)),"",VLOOKUP(I29,$O:$P,2,FALSE))</f>
        <v>Marker 10</v>
      </c>
      <c r="O29" s="191">
        <f>IF(LEN(Markers!A28)&gt;0,Markers!A28,"")</f>
        <v>27</v>
      </c>
      <c r="P29" s="64" t="str">
        <f>IF(ISNA(VLOOKUP(O29,Markers!$A:$B,2,FALSE)),"",VLOOKUP(O29,Markers!$A:$B,2,FALSE))</f>
        <v>Marker 27</v>
      </c>
      <c r="Q29" s="6">
        <f t="shared" si="1"/>
        <v>10</v>
      </c>
      <c r="R29" s="64" t="str">
        <f t="shared" si="2"/>
        <v>Too Many</v>
      </c>
      <c r="S29" s="64">
        <f t="shared" si="3"/>
        <v>3</v>
      </c>
      <c r="T29" s="218" t="str">
        <f t="shared" si="4"/>
        <v/>
      </c>
    </row>
    <row r="30" spans="1:20" x14ac:dyDescent="0.25">
      <c r="A30" s="64">
        <f>Projects!A30</f>
        <v>28</v>
      </c>
      <c r="B30" s="72" t="str">
        <f>Projects!B30</f>
        <v>T3  Project28</v>
      </c>
      <c r="C30" s="6">
        <f>Projects!D30</f>
        <v>0</v>
      </c>
      <c r="D30" s="6">
        <f>Projects!G30</f>
        <v>1</v>
      </c>
      <c r="E30" s="72" t="str">
        <f t="shared" si="0"/>
        <v/>
      </c>
      <c r="F30" s="192">
        <v>13</v>
      </c>
      <c r="G30" s="192">
        <v>15</v>
      </c>
      <c r="H30" s="192">
        <v>9</v>
      </c>
      <c r="I30" s="192">
        <v>11</v>
      </c>
      <c r="J30" s="75" t="str">
        <f>IF(ISNA(VLOOKUP(F30,$O:$P,2,FALSE)),"",VLOOKUP(F30,$O:$P,2,FALSE))</f>
        <v>Marker 13</v>
      </c>
      <c r="K30" s="75" t="str">
        <f>IF(ISNA(VLOOKUP(G30,$O:$P,2,FALSE)),"",VLOOKUP(G30,$O:$P,2,FALSE))</f>
        <v>Marker 15</v>
      </c>
      <c r="L30" s="75" t="str">
        <f>IF(ISNA(VLOOKUP(H30,$O:$P,2,FALSE)),"",VLOOKUP(H30,$O:$P,2,FALSE))</f>
        <v>Marker 9</v>
      </c>
      <c r="M30" s="75" t="str">
        <f>IF(ISNA(VLOOKUP(I30,$O:$P,2,FALSE)),"",VLOOKUP(I30,$O:$P,2,FALSE))</f>
        <v>Marker 11</v>
      </c>
      <c r="O30" s="191">
        <f>IF(LEN(Markers!A29)&gt;0,Markers!A29,"")</f>
        <v>28</v>
      </c>
      <c r="P30" s="64" t="str">
        <f>IF(ISNA(VLOOKUP(O30,Markers!$A:$B,2,FALSE)),"",VLOOKUP(O30,Markers!$A:$B,2,FALSE))</f>
        <v>Marker 28</v>
      </c>
      <c r="Q30" s="6">
        <f t="shared" si="1"/>
        <v>10</v>
      </c>
      <c r="R30" s="64" t="str">
        <f t="shared" si="2"/>
        <v>Too Many</v>
      </c>
      <c r="S30" s="64">
        <f t="shared" si="3"/>
        <v>3</v>
      </c>
      <c r="T30" s="218" t="str">
        <f t="shared" si="4"/>
        <v/>
      </c>
    </row>
    <row r="31" spans="1:20" x14ac:dyDescent="0.25">
      <c r="A31" s="64">
        <f>Projects!A31</f>
        <v>29</v>
      </c>
      <c r="B31" s="72" t="str">
        <f>Projects!B31</f>
        <v>T3  Project29</v>
      </c>
      <c r="C31" s="6">
        <f>Projects!D31</f>
        <v>0</v>
      </c>
      <c r="D31" s="6">
        <f>Projects!G31</f>
        <v>45</v>
      </c>
      <c r="E31" s="72" t="str">
        <f t="shared" si="0"/>
        <v/>
      </c>
      <c r="F31" s="192">
        <v>14</v>
      </c>
      <c r="G31" s="192">
        <v>8</v>
      </c>
      <c r="H31" s="192">
        <v>10</v>
      </c>
      <c r="I31" s="192">
        <v>12</v>
      </c>
      <c r="J31" s="75" t="str">
        <f>IF(ISNA(VLOOKUP(F31,$O:$P,2,FALSE)),"",VLOOKUP(F31,$O:$P,2,FALSE))</f>
        <v>Marker 14</v>
      </c>
      <c r="K31" s="75" t="str">
        <f>IF(ISNA(VLOOKUP(G31,$O:$P,2,FALSE)),"",VLOOKUP(G31,$O:$P,2,FALSE))</f>
        <v>Marker 8</v>
      </c>
      <c r="L31" s="75" t="str">
        <f>IF(ISNA(VLOOKUP(H31,$O:$P,2,FALSE)),"",VLOOKUP(H31,$O:$P,2,FALSE))</f>
        <v>Marker 10</v>
      </c>
      <c r="M31" s="75" t="str">
        <f>IF(ISNA(VLOOKUP(I31,$O:$P,2,FALSE)),"",VLOOKUP(I31,$O:$P,2,FALSE))</f>
        <v>Marker 12</v>
      </c>
      <c r="O31" s="191">
        <f>IF(LEN(Markers!A30)&gt;0,Markers!A30,"")</f>
        <v>29</v>
      </c>
      <c r="P31" s="64" t="str">
        <f>IF(ISNA(VLOOKUP(O31,Markers!$A:$B,2,FALSE)),"",VLOOKUP(O31,Markers!$A:$B,2,FALSE))</f>
        <v>Marker 29</v>
      </c>
      <c r="Q31" s="6">
        <f t="shared" si="1"/>
        <v>10</v>
      </c>
      <c r="R31" s="64" t="str">
        <f t="shared" si="2"/>
        <v>Too Many</v>
      </c>
      <c r="S31" s="64">
        <f t="shared" si="3"/>
        <v>4</v>
      </c>
      <c r="T31" s="218" t="str">
        <f t="shared" si="4"/>
        <v>Too Many</v>
      </c>
    </row>
    <row r="32" spans="1:20" x14ac:dyDescent="0.25">
      <c r="A32" s="64">
        <f>Projects!A32</f>
        <v>30</v>
      </c>
      <c r="B32" s="72" t="str">
        <f>Projects!B32</f>
        <v>T3  Project30</v>
      </c>
      <c r="C32" s="6">
        <f>Projects!D32</f>
        <v>0</v>
      </c>
      <c r="D32" s="6">
        <f>Projects!G32</f>
        <v>48</v>
      </c>
      <c r="E32" s="72" t="str">
        <f t="shared" si="0"/>
        <v/>
      </c>
      <c r="F32" s="192">
        <v>15</v>
      </c>
      <c r="G32" s="192">
        <v>9</v>
      </c>
      <c r="H32" s="192">
        <v>11</v>
      </c>
      <c r="I32" s="192">
        <v>13</v>
      </c>
      <c r="J32" s="75" t="str">
        <f>IF(ISNA(VLOOKUP(F32,$O:$P,2,FALSE)),"",VLOOKUP(F32,$O:$P,2,FALSE))</f>
        <v>Marker 15</v>
      </c>
      <c r="K32" s="75" t="str">
        <f>IF(ISNA(VLOOKUP(G32,$O:$P,2,FALSE)),"",VLOOKUP(G32,$O:$P,2,FALSE))</f>
        <v>Marker 9</v>
      </c>
      <c r="L32" s="75" t="str">
        <f>IF(ISNA(VLOOKUP(H32,$O:$P,2,FALSE)),"",VLOOKUP(H32,$O:$P,2,FALSE))</f>
        <v>Marker 11</v>
      </c>
      <c r="M32" s="75" t="str">
        <f>IF(ISNA(VLOOKUP(I32,$O:$P,2,FALSE)),"",VLOOKUP(I32,$O:$P,2,FALSE))</f>
        <v>Marker 13</v>
      </c>
      <c r="O32" s="191">
        <f>IF(LEN(Markers!A31)&gt;0,Markers!A31,"")</f>
        <v>30</v>
      </c>
      <c r="P32" s="64" t="str">
        <f>IF(ISNA(VLOOKUP(O32,Markers!$A:$B,2,FALSE)),"",VLOOKUP(O32,Markers!$A:$B,2,FALSE))</f>
        <v>Marker 30</v>
      </c>
      <c r="Q32" s="6">
        <f t="shared" si="1"/>
        <v>10</v>
      </c>
      <c r="R32" s="64" t="str">
        <f t="shared" si="2"/>
        <v>Too Many</v>
      </c>
      <c r="S32" s="64">
        <f t="shared" si="3"/>
        <v>4</v>
      </c>
      <c r="T32" s="218" t="str">
        <f t="shared" si="4"/>
        <v>Too Many</v>
      </c>
    </row>
    <row r="33" spans="1:20" x14ac:dyDescent="0.25">
      <c r="A33" s="64">
        <f>Projects!A33</f>
        <v>31</v>
      </c>
      <c r="B33" s="72" t="str">
        <f>Projects!B33</f>
        <v>T3  Project31</v>
      </c>
      <c r="C33" s="6">
        <f>Projects!D33</f>
        <v>0</v>
      </c>
      <c r="D33" s="6">
        <f>Projects!G33</f>
        <v>37</v>
      </c>
      <c r="E33" s="72" t="str">
        <f t="shared" si="0"/>
        <v/>
      </c>
      <c r="F33" s="192">
        <v>8</v>
      </c>
      <c r="G33" s="192">
        <v>10</v>
      </c>
      <c r="H33" s="192">
        <v>12</v>
      </c>
      <c r="I33" s="192">
        <v>14</v>
      </c>
      <c r="J33" s="75" t="str">
        <f>IF(ISNA(VLOOKUP(F33,$O:$P,2,FALSE)),"",VLOOKUP(F33,$O:$P,2,FALSE))</f>
        <v>Marker 8</v>
      </c>
      <c r="K33" s="75" t="str">
        <f>IF(ISNA(VLOOKUP(G33,$O:$P,2,FALSE)),"",VLOOKUP(G33,$O:$P,2,FALSE))</f>
        <v>Marker 10</v>
      </c>
      <c r="L33" s="75" t="str">
        <f>IF(ISNA(VLOOKUP(H33,$O:$P,2,FALSE)),"",VLOOKUP(H33,$O:$P,2,FALSE))</f>
        <v>Marker 12</v>
      </c>
      <c r="M33" s="75" t="str">
        <f>IF(ISNA(VLOOKUP(I33,$O:$P,2,FALSE)),"",VLOOKUP(I33,$O:$P,2,FALSE))</f>
        <v>Marker 14</v>
      </c>
      <c r="O33" s="191">
        <f>IF(LEN(Markers!A32)&gt;0,Markers!A32,"")</f>
        <v>31</v>
      </c>
      <c r="P33" s="64" t="str">
        <f>IF(ISNA(VLOOKUP(O33,Markers!$A:$B,2,FALSE)),"",VLOOKUP(O33,Markers!$A:$B,2,FALSE))</f>
        <v>Marker 31</v>
      </c>
      <c r="Q33" s="6">
        <f t="shared" si="1"/>
        <v>10</v>
      </c>
      <c r="R33" s="64" t="str">
        <f t="shared" si="2"/>
        <v>Too Many</v>
      </c>
      <c r="S33" s="64">
        <f t="shared" si="3"/>
        <v>3</v>
      </c>
      <c r="T33" s="218" t="str">
        <f t="shared" si="4"/>
        <v/>
      </c>
    </row>
    <row r="34" spans="1:20" x14ac:dyDescent="0.25">
      <c r="A34" s="64">
        <f>Projects!A34</f>
        <v>32</v>
      </c>
      <c r="B34" s="72" t="str">
        <f>Projects!B34</f>
        <v>T3  Project32</v>
      </c>
      <c r="C34" s="6">
        <f>Projects!D34</f>
        <v>0</v>
      </c>
      <c r="D34" s="6">
        <f>Projects!G34</f>
        <v>34</v>
      </c>
      <c r="E34" s="72" t="str">
        <f t="shared" si="0"/>
        <v/>
      </c>
      <c r="F34" s="192">
        <v>9</v>
      </c>
      <c r="G34" s="192">
        <v>11</v>
      </c>
      <c r="H34" s="192">
        <v>13</v>
      </c>
      <c r="I34" s="192">
        <v>15</v>
      </c>
      <c r="J34" s="75" t="str">
        <f>IF(ISNA(VLOOKUP(F34,$O:$P,2,FALSE)),"",VLOOKUP(F34,$O:$P,2,FALSE))</f>
        <v>Marker 9</v>
      </c>
      <c r="K34" s="75" t="str">
        <f>IF(ISNA(VLOOKUP(G34,$O:$P,2,FALSE)),"",VLOOKUP(G34,$O:$P,2,FALSE))</f>
        <v>Marker 11</v>
      </c>
      <c r="L34" s="75" t="str">
        <f>IF(ISNA(VLOOKUP(H34,$O:$P,2,FALSE)),"",VLOOKUP(H34,$O:$P,2,FALSE))</f>
        <v>Marker 13</v>
      </c>
      <c r="M34" s="75" t="str">
        <f>IF(ISNA(VLOOKUP(I34,$O:$P,2,FALSE)),"",VLOOKUP(I34,$O:$P,2,FALSE))</f>
        <v>Marker 15</v>
      </c>
      <c r="O34" s="191">
        <f>IF(LEN(Markers!A33)&gt;0,Markers!A33,"")</f>
        <v>32</v>
      </c>
      <c r="P34" s="64" t="str">
        <f>IF(ISNA(VLOOKUP(O34,Markers!$A:$B,2,FALSE)),"",VLOOKUP(O34,Markers!$A:$B,2,FALSE))</f>
        <v>Marker 32</v>
      </c>
      <c r="Q34" s="6">
        <f t="shared" si="1"/>
        <v>10</v>
      </c>
      <c r="R34" s="64" t="str">
        <f t="shared" si="2"/>
        <v>Too Many</v>
      </c>
      <c r="S34" s="64">
        <f t="shared" si="3"/>
        <v>3</v>
      </c>
      <c r="T34" s="218" t="str">
        <f t="shared" si="4"/>
        <v/>
      </c>
    </row>
    <row r="35" spans="1:20" x14ac:dyDescent="0.25">
      <c r="A35" s="64">
        <f>Projects!A35</f>
        <v>33</v>
      </c>
      <c r="B35" s="72" t="str">
        <f>Projects!B35</f>
        <v>T4  Project33</v>
      </c>
      <c r="C35" s="6">
        <f>Projects!D35</f>
        <v>0</v>
      </c>
      <c r="D35" s="6">
        <f>Projects!G35</f>
        <v>51</v>
      </c>
      <c r="E35" s="72" t="str">
        <f t="shared" si="0"/>
        <v/>
      </c>
      <c r="F35" s="192">
        <v>16</v>
      </c>
      <c r="G35" s="192">
        <v>17</v>
      </c>
      <c r="H35" s="192"/>
      <c r="I35" s="192"/>
      <c r="J35" s="75" t="str">
        <f>IF(ISNA(VLOOKUP(F35,$O:$P,2,FALSE)),"",VLOOKUP(F35,$O:$P,2,FALSE))</f>
        <v>Marker 16</v>
      </c>
      <c r="K35" s="75" t="str">
        <f>IF(ISNA(VLOOKUP(G35,$O:$P,2,FALSE)),"",VLOOKUP(G35,$O:$P,2,FALSE))</f>
        <v>Marker 17</v>
      </c>
      <c r="L35" s="75" t="str">
        <f>IF(ISNA(VLOOKUP(H35,$O:$P,2,FALSE)),"",VLOOKUP(H35,$O:$P,2,FALSE))</f>
        <v/>
      </c>
      <c r="M35" s="75" t="str">
        <f>IF(ISNA(VLOOKUP(I35,$O:$P,2,FALSE)),"",VLOOKUP(I35,$O:$P,2,FALSE))</f>
        <v/>
      </c>
      <c r="O35" s="191">
        <f>IF(LEN(Markers!A34)&gt;0,Markers!A34,"")</f>
        <v>33</v>
      </c>
      <c r="P35" s="64" t="str">
        <f>IF(ISNA(VLOOKUP(O35,Markers!$A:$B,2,FALSE)),"",VLOOKUP(O35,Markers!$A:$B,2,FALSE))</f>
        <v>Marker 33</v>
      </c>
      <c r="Q35" s="6">
        <f t="shared" si="1"/>
        <v>10</v>
      </c>
      <c r="R35" s="64" t="str">
        <f t="shared" si="2"/>
        <v>Too Many</v>
      </c>
      <c r="S35" s="64">
        <f t="shared" si="3"/>
        <v>3</v>
      </c>
      <c r="T35" s="218" t="str">
        <f t="shared" si="4"/>
        <v/>
      </c>
    </row>
    <row r="36" spans="1:20" x14ac:dyDescent="0.25">
      <c r="A36" s="64">
        <f>Projects!A36</f>
        <v>34</v>
      </c>
      <c r="B36" s="72" t="str">
        <f>Projects!B36</f>
        <v>T4  Project34</v>
      </c>
      <c r="C36" s="6">
        <f>Projects!D36</f>
        <v>0</v>
      </c>
      <c r="D36" s="6">
        <f>Projects!G36</f>
        <v>27</v>
      </c>
      <c r="E36" s="72" t="str">
        <f t="shared" si="0"/>
        <v/>
      </c>
      <c r="F36" s="192">
        <v>17</v>
      </c>
      <c r="G36" s="192">
        <v>16</v>
      </c>
      <c r="H36" s="192"/>
      <c r="I36" s="192"/>
      <c r="J36" s="75" t="str">
        <f>IF(ISNA(VLOOKUP(F36,$O:$P,2,FALSE)),"",VLOOKUP(F36,$O:$P,2,FALSE))</f>
        <v>Marker 17</v>
      </c>
      <c r="K36" s="75" t="str">
        <f>IF(ISNA(VLOOKUP(G36,$O:$P,2,FALSE)),"",VLOOKUP(G36,$O:$P,2,FALSE))</f>
        <v>Marker 16</v>
      </c>
      <c r="L36" s="75" t="str">
        <f>IF(ISNA(VLOOKUP(H36,$O:$P,2,FALSE)),"",VLOOKUP(H36,$O:$P,2,FALSE))</f>
        <v/>
      </c>
      <c r="M36" s="75" t="str">
        <f>IF(ISNA(VLOOKUP(I36,$O:$P,2,FALSE)),"",VLOOKUP(I36,$O:$P,2,FALSE))</f>
        <v/>
      </c>
      <c r="O36" s="191">
        <f>IF(LEN(Markers!A35)&gt;0,Markers!A35,"")</f>
        <v>34</v>
      </c>
      <c r="P36" s="64" t="str">
        <f>IF(ISNA(VLOOKUP(O36,Markers!$A:$B,2,FALSE)),"",VLOOKUP(O36,Markers!$A:$B,2,FALSE))</f>
        <v>Marker 34</v>
      </c>
      <c r="Q36" s="6">
        <f t="shared" si="1"/>
        <v>10</v>
      </c>
      <c r="R36" s="64" t="str">
        <f t="shared" si="2"/>
        <v>Too Many</v>
      </c>
      <c r="S36" s="64">
        <f t="shared" si="3"/>
        <v>1</v>
      </c>
      <c r="T36" s="218" t="str">
        <f t="shared" si="4"/>
        <v>Add</v>
      </c>
    </row>
    <row r="37" spans="1:20" x14ac:dyDescent="0.25">
      <c r="A37" s="64">
        <f>Projects!A37</f>
        <v>35</v>
      </c>
      <c r="B37" s="72" t="str">
        <f>Projects!B37</f>
        <v>T4  Project35</v>
      </c>
      <c r="C37" s="6">
        <f>Projects!D37</f>
        <v>0</v>
      </c>
      <c r="D37" s="6">
        <f>Projects!G37</f>
        <v>21</v>
      </c>
      <c r="E37" s="72" t="str">
        <f t="shared" si="0"/>
        <v/>
      </c>
      <c r="F37" s="192">
        <v>16</v>
      </c>
      <c r="G37" s="192">
        <v>17</v>
      </c>
      <c r="H37" s="192"/>
      <c r="I37" s="192"/>
      <c r="J37" s="75" t="str">
        <f>IF(ISNA(VLOOKUP(F37,$O:$P,2,FALSE)),"",VLOOKUP(F37,$O:$P,2,FALSE))</f>
        <v>Marker 16</v>
      </c>
      <c r="K37" s="75" t="str">
        <f>IF(ISNA(VLOOKUP(G37,$O:$P,2,FALSE)),"",VLOOKUP(G37,$O:$P,2,FALSE))</f>
        <v>Marker 17</v>
      </c>
      <c r="L37" s="75" t="str">
        <f>IF(ISNA(VLOOKUP(H37,$O:$P,2,FALSE)),"",VLOOKUP(H37,$O:$P,2,FALSE))</f>
        <v/>
      </c>
      <c r="M37" s="75" t="str">
        <f>IF(ISNA(VLOOKUP(I37,$O:$P,2,FALSE)),"",VLOOKUP(I37,$O:$P,2,FALSE))</f>
        <v/>
      </c>
      <c r="O37" s="191">
        <f>IF(LEN(Markers!A36)&gt;0,Markers!A36,"")</f>
        <v>35</v>
      </c>
      <c r="P37" s="64" t="str">
        <f>IF(ISNA(VLOOKUP(O37,Markers!$A:$B,2,FALSE)),"",VLOOKUP(O37,Markers!$A:$B,2,FALSE))</f>
        <v>Marker 35</v>
      </c>
      <c r="Q37" s="6">
        <f t="shared" si="1"/>
        <v>10</v>
      </c>
      <c r="R37" s="64" t="str">
        <f t="shared" si="2"/>
        <v>Too Many</v>
      </c>
      <c r="S37" s="64">
        <f t="shared" si="3"/>
        <v>3</v>
      </c>
      <c r="T37" s="218" t="str">
        <f t="shared" si="4"/>
        <v/>
      </c>
    </row>
    <row r="38" spans="1:20" x14ac:dyDescent="0.25">
      <c r="A38" s="64">
        <f>Projects!A38</f>
        <v>36</v>
      </c>
      <c r="B38" s="72" t="str">
        <f>Projects!B38</f>
        <v>T5  Project36</v>
      </c>
      <c r="C38" s="6">
        <f>Projects!D38</f>
        <v>0</v>
      </c>
      <c r="D38" s="6">
        <f>Projects!G38</f>
        <v>23</v>
      </c>
      <c r="E38" s="72" t="str">
        <f t="shared" si="0"/>
        <v/>
      </c>
      <c r="F38" s="192">
        <v>19</v>
      </c>
      <c r="G38" s="192">
        <v>20</v>
      </c>
      <c r="H38" s="192">
        <v>18</v>
      </c>
      <c r="I38" s="192">
        <v>21</v>
      </c>
      <c r="J38" s="75" t="str">
        <f>IF(ISNA(VLOOKUP(F38,$O:$P,2,FALSE)),"",VLOOKUP(F38,$O:$P,2,FALSE))</f>
        <v>Marker 19</v>
      </c>
      <c r="K38" s="75" t="str">
        <f>IF(ISNA(VLOOKUP(G38,$O:$P,2,FALSE)),"",VLOOKUP(G38,$O:$P,2,FALSE))</f>
        <v>Marker 20</v>
      </c>
      <c r="L38" s="75" t="str">
        <f>IF(ISNA(VLOOKUP(H38,$O:$P,2,FALSE)),"",VLOOKUP(H38,$O:$P,2,FALSE))</f>
        <v>Marker 18</v>
      </c>
      <c r="M38" s="75" t="str">
        <f>IF(ISNA(VLOOKUP(I38,$O:$P,2,FALSE)),"",VLOOKUP(I38,$O:$P,2,FALSE))</f>
        <v>Marker 21</v>
      </c>
      <c r="O38" s="191">
        <f>IF(LEN(Markers!A37)&gt;0,Markers!A37,"")</f>
        <v>36</v>
      </c>
      <c r="P38" s="64" t="str">
        <f>IF(ISNA(VLOOKUP(O38,Markers!$A:$B,2,FALSE)),"",VLOOKUP(O38,Markers!$A:$B,2,FALSE))</f>
        <v>Marker 36</v>
      </c>
      <c r="Q38" s="6">
        <f t="shared" si="1"/>
        <v>10</v>
      </c>
      <c r="R38" s="64" t="str">
        <f t="shared" si="2"/>
        <v>Too Many</v>
      </c>
      <c r="S38" s="64">
        <f t="shared" si="3"/>
        <v>3</v>
      </c>
      <c r="T38" s="218" t="str">
        <f t="shared" si="4"/>
        <v/>
      </c>
    </row>
    <row r="39" spans="1:20" x14ac:dyDescent="0.25">
      <c r="A39" s="64">
        <f>Projects!A39</f>
        <v>37</v>
      </c>
      <c r="B39" s="72" t="str">
        <f>Projects!B39</f>
        <v>T5  Project37</v>
      </c>
      <c r="C39" s="6">
        <f>Projects!D39</f>
        <v>0</v>
      </c>
      <c r="D39" s="6">
        <f>Projects!G39</f>
        <v>34</v>
      </c>
      <c r="E39" s="72" t="str">
        <f t="shared" si="0"/>
        <v/>
      </c>
      <c r="F39" s="192">
        <v>20</v>
      </c>
      <c r="G39" s="192">
        <v>21</v>
      </c>
      <c r="H39" s="192">
        <v>22</v>
      </c>
      <c r="I39" s="192">
        <v>19</v>
      </c>
      <c r="J39" s="75" t="str">
        <f>IF(ISNA(VLOOKUP(F39,$O:$P,2,FALSE)),"",VLOOKUP(F39,$O:$P,2,FALSE))</f>
        <v>Marker 20</v>
      </c>
      <c r="K39" s="75" t="str">
        <f>IF(ISNA(VLOOKUP(G39,$O:$P,2,FALSE)),"",VLOOKUP(G39,$O:$P,2,FALSE))</f>
        <v>Marker 21</v>
      </c>
      <c r="L39" s="75" t="str">
        <f>IF(ISNA(VLOOKUP(H39,$O:$P,2,FALSE)),"",VLOOKUP(H39,$O:$P,2,FALSE))</f>
        <v>Marker 22</v>
      </c>
      <c r="M39" s="75" t="str">
        <f>IF(ISNA(VLOOKUP(I39,$O:$P,2,FALSE)),"",VLOOKUP(I39,$O:$P,2,FALSE))</f>
        <v>Marker 19</v>
      </c>
      <c r="O39" s="191">
        <f>IF(LEN(Markers!A38)&gt;0,Markers!A38,"")</f>
        <v>37</v>
      </c>
      <c r="P39" s="64" t="str">
        <f>IF(ISNA(VLOOKUP(O39,Markers!$A:$B,2,FALSE)),"",VLOOKUP(O39,Markers!$A:$B,2,FALSE))</f>
        <v>Marker 37</v>
      </c>
      <c r="Q39" s="6">
        <f t="shared" si="1"/>
        <v>10</v>
      </c>
      <c r="R39" s="64" t="str">
        <f t="shared" si="2"/>
        <v>Too Many</v>
      </c>
      <c r="S39" s="64">
        <f t="shared" si="3"/>
        <v>2</v>
      </c>
      <c r="T39" s="218" t="str">
        <f t="shared" si="4"/>
        <v>Add</v>
      </c>
    </row>
    <row r="40" spans="1:20" x14ac:dyDescent="0.25">
      <c r="A40" s="64">
        <f>Projects!A40</f>
        <v>38</v>
      </c>
      <c r="B40" s="72" t="str">
        <f>Projects!B40</f>
        <v>T5  Project38</v>
      </c>
      <c r="C40" s="6">
        <f>Projects!D40</f>
        <v>0</v>
      </c>
      <c r="D40" s="6">
        <f>Projects!G40</f>
        <v>10</v>
      </c>
      <c r="E40" s="72" t="str">
        <f t="shared" si="0"/>
        <v/>
      </c>
      <c r="F40" s="192">
        <v>22</v>
      </c>
      <c r="G40" s="192">
        <v>18</v>
      </c>
      <c r="H40" s="192">
        <v>21</v>
      </c>
      <c r="I40" s="192">
        <v>20</v>
      </c>
      <c r="J40" s="75" t="str">
        <f>IF(ISNA(VLOOKUP(F40,$O:$P,2,FALSE)),"",VLOOKUP(F40,$O:$P,2,FALSE))</f>
        <v>Marker 22</v>
      </c>
      <c r="K40" s="75" t="str">
        <f>IF(ISNA(VLOOKUP(G40,$O:$P,2,FALSE)),"",VLOOKUP(G40,$O:$P,2,FALSE))</f>
        <v>Marker 18</v>
      </c>
      <c r="L40" s="75" t="str">
        <f>IF(ISNA(VLOOKUP(H40,$O:$P,2,FALSE)),"",VLOOKUP(H40,$O:$P,2,FALSE))</f>
        <v>Marker 21</v>
      </c>
      <c r="M40" s="75" t="str">
        <f>IF(ISNA(VLOOKUP(I40,$O:$P,2,FALSE)),"",VLOOKUP(I40,$O:$P,2,FALSE))</f>
        <v>Marker 20</v>
      </c>
      <c r="O40" s="191">
        <f>IF(LEN(Markers!A39)&gt;0,Markers!A39,"")</f>
        <v>38</v>
      </c>
      <c r="P40" s="64" t="str">
        <f>IF(ISNA(VLOOKUP(O40,Markers!$A:$B,2,FALSE)),"",VLOOKUP(O40,Markers!$A:$B,2,FALSE))</f>
        <v>Marker 38</v>
      </c>
      <c r="Q40" s="6">
        <f t="shared" si="1"/>
        <v>10</v>
      </c>
      <c r="R40" s="64" t="str">
        <f t="shared" si="2"/>
        <v>Too Many</v>
      </c>
      <c r="S40" s="64">
        <f t="shared" si="3"/>
        <v>2</v>
      </c>
      <c r="T40" s="218" t="str">
        <f t="shared" si="4"/>
        <v>Add</v>
      </c>
    </row>
    <row r="41" spans="1:20" x14ac:dyDescent="0.25">
      <c r="A41" s="64">
        <f>Projects!A41</f>
        <v>39</v>
      </c>
      <c r="B41" s="72" t="str">
        <f>Projects!B41</f>
        <v>T5  Project39</v>
      </c>
      <c r="C41" s="6">
        <f>Projects!D41</f>
        <v>0</v>
      </c>
      <c r="D41" s="6">
        <f>Projects!G41</f>
        <v>12</v>
      </c>
      <c r="E41" s="72" t="str">
        <f t="shared" si="0"/>
        <v/>
      </c>
      <c r="F41" s="192">
        <v>18</v>
      </c>
      <c r="G41" s="192">
        <v>22</v>
      </c>
      <c r="H41" s="192">
        <v>19</v>
      </c>
      <c r="I41" s="192">
        <v>20</v>
      </c>
      <c r="J41" s="75" t="str">
        <f>IF(ISNA(VLOOKUP(F41,$O:$P,2,FALSE)),"",VLOOKUP(F41,$O:$P,2,FALSE))</f>
        <v>Marker 18</v>
      </c>
      <c r="K41" s="75" t="str">
        <f>IF(ISNA(VLOOKUP(G41,$O:$P,2,FALSE)),"",VLOOKUP(G41,$O:$P,2,FALSE))</f>
        <v>Marker 22</v>
      </c>
      <c r="L41" s="75" t="str">
        <f>IF(ISNA(VLOOKUP(H41,$O:$P,2,FALSE)),"",VLOOKUP(H41,$O:$P,2,FALSE))</f>
        <v>Marker 19</v>
      </c>
      <c r="M41" s="75" t="str">
        <f>IF(ISNA(VLOOKUP(I41,$O:$P,2,FALSE)),"",VLOOKUP(I41,$O:$P,2,FALSE))</f>
        <v>Marker 20</v>
      </c>
      <c r="O41" s="191">
        <f>IF(LEN(Markers!A40)&gt;0,Markers!A40,"")</f>
        <v>39</v>
      </c>
      <c r="P41" s="64" t="str">
        <f>IF(ISNA(VLOOKUP(O41,Markers!$A:$B,2,FALSE)),"",VLOOKUP(O41,Markers!$A:$B,2,FALSE))</f>
        <v>Marker 39</v>
      </c>
      <c r="Q41" s="6">
        <f t="shared" si="1"/>
        <v>10</v>
      </c>
      <c r="R41" s="64" t="str">
        <f t="shared" si="2"/>
        <v>Too Many</v>
      </c>
      <c r="S41" s="64">
        <f t="shared" si="3"/>
        <v>0</v>
      </c>
      <c r="T41" s="218" t="str">
        <f t="shared" si="4"/>
        <v>NONE</v>
      </c>
    </row>
    <row r="42" spans="1:20" x14ac:dyDescent="0.25">
      <c r="A42" s="64">
        <f>Projects!A42</f>
        <v>40</v>
      </c>
      <c r="B42" s="72" t="str">
        <f>Projects!B42</f>
        <v>T5  Project40</v>
      </c>
      <c r="C42" s="6">
        <f>Projects!D42</f>
        <v>0</v>
      </c>
      <c r="D42" s="6">
        <f>Projects!G42</f>
        <v>44</v>
      </c>
      <c r="E42" s="72" t="str">
        <f t="shared" si="0"/>
        <v/>
      </c>
      <c r="F42" s="192">
        <v>19</v>
      </c>
      <c r="G42" s="192">
        <v>20</v>
      </c>
      <c r="H42" s="192">
        <v>18</v>
      </c>
      <c r="I42" s="192">
        <v>21</v>
      </c>
      <c r="J42" s="75" t="str">
        <f>IF(ISNA(VLOOKUP(F42,$O:$P,2,FALSE)),"",VLOOKUP(F42,$O:$P,2,FALSE))</f>
        <v>Marker 19</v>
      </c>
      <c r="K42" s="75" t="str">
        <f>IF(ISNA(VLOOKUP(G42,$O:$P,2,FALSE)),"",VLOOKUP(G42,$O:$P,2,FALSE))</f>
        <v>Marker 20</v>
      </c>
      <c r="L42" s="75" t="str">
        <f>IF(ISNA(VLOOKUP(H42,$O:$P,2,FALSE)),"",VLOOKUP(H42,$O:$P,2,FALSE))</f>
        <v>Marker 18</v>
      </c>
      <c r="M42" s="75" t="str">
        <f>IF(ISNA(VLOOKUP(I42,$O:$P,2,FALSE)),"",VLOOKUP(I42,$O:$P,2,FALSE))</f>
        <v>Marker 21</v>
      </c>
      <c r="O42" s="191">
        <f>IF(LEN(Markers!A41)&gt;0,Markers!A41,"")</f>
        <v>40</v>
      </c>
      <c r="P42" s="64" t="str">
        <f>IF(ISNA(VLOOKUP(O42,Markers!$A:$B,2,FALSE)),"",VLOOKUP(O42,Markers!$A:$B,2,FALSE))</f>
        <v>Marker 40</v>
      </c>
      <c r="Q42" s="6">
        <f t="shared" si="1"/>
        <v>4</v>
      </c>
      <c r="R42" s="64" t="str">
        <f t="shared" si="2"/>
        <v>Add</v>
      </c>
      <c r="S42" s="64">
        <f t="shared" si="3"/>
        <v>2</v>
      </c>
      <c r="T42" s="218" t="str">
        <f t="shared" si="4"/>
        <v>Add</v>
      </c>
    </row>
    <row r="43" spans="1:20" x14ac:dyDescent="0.25">
      <c r="A43" s="64">
        <f>Projects!A43</f>
        <v>41</v>
      </c>
      <c r="B43" s="72" t="str">
        <f>Projects!B43</f>
        <v>T5  Project41</v>
      </c>
      <c r="C43" s="6">
        <f>Projects!D43</f>
        <v>0</v>
      </c>
      <c r="D43" s="6">
        <f>Projects!G43</f>
        <v>35</v>
      </c>
      <c r="E43" s="72" t="str">
        <f t="shared" si="0"/>
        <v/>
      </c>
      <c r="F43" s="192">
        <v>20</v>
      </c>
      <c r="G43" s="192">
        <v>19</v>
      </c>
      <c r="H43" s="192">
        <v>21</v>
      </c>
      <c r="I43" s="192">
        <v>18</v>
      </c>
      <c r="J43" s="75" t="str">
        <f>IF(ISNA(VLOOKUP(F43,$O:$P,2,FALSE)),"",VLOOKUP(F43,$O:$P,2,FALSE))</f>
        <v>Marker 20</v>
      </c>
      <c r="K43" s="75" t="str">
        <f>IF(ISNA(VLOOKUP(G43,$O:$P,2,FALSE)),"",VLOOKUP(G43,$O:$P,2,FALSE))</f>
        <v>Marker 19</v>
      </c>
      <c r="L43" s="75" t="str">
        <f>IF(ISNA(VLOOKUP(H43,$O:$P,2,FALSE)),"",VLOOKUP(H43,$O:$P,2,FALSE))</f>
        <v>Marker 21</v>
      </c>
      <c r="M43" s="75" t="str">
        <f>IF(ISNA(VLOOKUP(I43,$O:$P,2,FALSE)),"",VLOOKUP(I43,$O:$P,2,FALSE))</f>
        <v>Marker 18</v>
      </c>
      <c r="O43" s="191">
        <f>IF(LEN(Markers!A42)&gt;0,Markers!A42,"")</f>
        <v>41</v>
      </c>
      <c r="P43" s="64" t="str">
        <f>IF(ISNA(VLOOKUP(O43,Markers!$A:$B,2,FALSE)),"",VLOOKUP(O43,Markers!$A:$B,2,FALSE))</f>
        <v>Marker 41</v>
      </c>
      <c r="Q43" s="6">
        <f t="shared" si="1"/>
        <v>4</v>
      </c>
      <c r="R43" s="64" t="str">
        <f t="shared" si="2"/>
        <v>Add</v>
      </c>
      <c r="S43" s="64">
        <f t="shared" si="3"/>
        <v>2</v>
      </c>
      <c r="T43" s="218" t="str">
        <f t="shared" si="4"/>
        <v>Add</v>
      </c>
    </row>
    <row r="44" spans="1:20" x14ac:dyDescent="0.25">
      <c r="A44" s="64">
        <f>Projects!A44</f>
        <v>42</v>
      </c>
      <c r="B44" s="72" t="str">
        <f>Projects!B44</f>
        <v>T5  Project42</v>
      </c>
      <c r="C44" s="6">
        <f>Projects!D44</f>
        <v>0</v>
      </c>
      <c r="D44" s="6">
        <f>Projects!G44</f>
        <v>21</v>
      </c>
      <c r="E44" s="72" t="str">
        <f t="shared" si="0"/>
        <v/>
      </c>
      <c r="F44" s="192">
        <v>18</v>
      </c>
      <c r="G44" s="192">
        <v>19</v>
      </c>
      <c r="H44" s="192">
        <v>20</v>
      </c>
      <c r="I44" s="192">
        <v>22</v>
      </c>
      <c r="J44" s="75" t="str">
        <f>IF(ISNA(VLOOKUP(F44,$O:$P,2,FALSE)),"",VLOOKUP(F44,$O:$P,2,FALSE))</f>
        <v>Marker 18</v>
      </c>
      <c r="K44" s="75" t="str">
        <f>IF(ISNA(VLOOKUP(G44,$O:$P,2,FALSE)),"",VLOOKUP(G44,$O:$P,2,FALSE))</f>
        <v>Marker 19</v>
      </c>
      <c r="L44" s="75" t="str">
        <f>IF(ISNA(VLOOKUP(H44,$O:$P,2,FALSE)),"",VLOOKUP(H44,$O:$P,2,FALSE))</f>
        <v>Marker 20</v>
      </c>
      <c r="M44" s="75" t="str">
        <f>IF(ISNA(VLOOKUP(I44,$O:$P,2,FALSE)),"",VLOOKUP(I44,$O:$P,2,FALSE))</f>
        <v>Marker 22</v>
      </c>
      <c r="O44" s="191">
        <f>IF(LEN(Markers!A43)&gt;0,Markers!A43,"")</f>
        <v>42</v>
      </c>
      <c r="P44" s="64" t="str">
        <f>IF(ISNA(VLOOKUP(O44,Markers!$A:$B,2,FALSE)),"",VLOOKUP(O44,Markers!$A:$B,2,FALSE))</f>
        <v>Marker 42</v>
      </c>
      <c r="Q44" s="6">
        <f t="shared" si="1"/>
        <v>8</v>
      </c>
      <c r="R44" s="64" t="str">
        <f t="shared" si="2"/>
        <v>Add</v>
      </c>
      <c r="S44" s="64">
        <f t="shared" si="3"/>
        <v>3</v>
      </c>
      <c r="T44" s="218" t="str">
        <f t="shared" si="4"/>
        <v/>
      </c>
    </row>
    <row r="45" spans="1:20" x14ac:dyDescent="0.25">
      <c r="A45" s="64">
        <f>Projects!A45</f>
        <v>43</v>
      </c>
      <c r="B45" s="72" t="str">
        <f>Projects!B45</f>
        <v>T5  Project43</v>
      </c>
      <c r="C45" s="6">
        <f>Projects!D45</f>
        <v>0</v>
      </c>
      <c r="D45" s="6">
        <f>Projects!G45</f>
        <v>2</v>
      </c>
      <c r="E45" s="72" t="str">
        <f t="shared" si="0"/>
        <v/>
      </c>
      <c r="F45" s="192">
        <v>21</v>
      </c>
      <c r="G45" s="192">
        <v>22</v>
      </c>
      <c r="H45" s="192">
        <v>20</v>
      </c>
      <c r="I45" s="192">
        <v>19</v>
      </c>
      <c r="J45" s="75" t="str">
        <f>IF(ISNA(VLOOKUP(F45,$O:$P,2,FALSE)),"",VLOOKUP(F45,$O:$P,2,FALSE))</f>
        <v>Marker 21</v>
      </c>
      <c r="K45" s="75" t="str">
        <f>IF(ISNA(VLOOKUP(G45,$O:$P,2,FALSE)),"",VLOOKUP(G45,$O:$P,2,FALSE))</f>
        <v>Marker 22</v>
      </c>
      <c r="L45" s="75" t="str">
        <f>IF(ISNA(VLOOKUP(H45,$O:$P,2,FALSE)),"",VLOOKUP(H45,$O:$P,2,FALSE))</f>
        <v>Marker 20</v>
      </c>
      <c r="M45" s="75" t="str">
        <f>IF(ISNA(VLOOKUP(I45,$O:$P,2,FALSE)),"",VLOOKUP(I45,$O:$P,2,FALSE))</f>
        <v>Marker 19</v>
      </c>
      <c r="O45" s="191">
        <f>IF(LEN(Markers!A44)&gt;0,Markers!A44,"")</f>
        <v>43</v>
      </c>
      <c r="P45" s="64" t="str">
        <f>IF(ISNA(VLOOKUP(O45,Markers!$A:$B,2,FALSE)),"",VLOOKUP(O45,Markers!$A:$B,2,FALSE))</f>
        <v>Marker 43</v>
      </c>
      <c r="Q45" s="6">
        <f t="shared" si="1"/>
        <v>7</v>
      </c>
      <c r="R45" s="64" t="str">
        <f t="shared" si="2"/>
        <v>Add</v>
      </c>
      <c r="S45" s="64">
        <f t="shared" si="3"/>
        <v>2</v>
      </c>
      <c r="T45" s="218" t="str">
        <f t="shared" si="4"/>
        <v>Add</v>
      </c>
    </row>
    <row r="46" spans="1:20" x14ac:dyDescent="0.25">
      <c r="A46" s="64">
        <f>Projects!A46</f>
        <v>44</v>
      </c>
      <c r="B46" s="72" t="str">
        <f>Projects!B46</f>
        <v>T5  Project44</v>
      </c>
      <c r="C46" s="6">
        <f>Projects!D46</f>
        <v>0</v>
      </c>
      <c r="D46" s="6">
        <f>Projects!G46</f>
        <v>59</v>
      </c>
      <c r="E46" s="72" t="str">
        <f t="shared" si="0"/>
        <v/>
      </c>
      <c r="F46" s="192">
        <v>22</v>
      </c>
      <c r="G46" s="192">
        <v>21</v>
      </c>
      <c r="H46" s="192">
        <v>18</v>
      </c>
      <c r="I46" s="192">
        <v>19</v>
      </c>
      <c r="J46" s="75" t="str">
        <f>IF(ISNA(VLOOKUP(F46,$O:$P,2,FALSE)),"",VLOOKUP(F46,$O:$P,2,FALSE))</f>
        <v>Marker 22</v>
      </c>
      <c r="K46" s="75" t="str">
        <f>IF(ISNA(VLOOKUP(G46,$O:$P,2,FALSE)),"",VLOOKUP(G46,$O:$P,2,FALSE))</f>
        <v>Marker 21</v>
      </c>
      <c r="L46" s="75" t="str">
        <f>IF(ISNA(VLOOKUP(H46,$O:$P,2,FALSE)),"",VLOOKUP(H46,$O:$P,2,FALSE))</f>
        <v>Marker 18</v>
      </c>
      <c r="M46" s="75" t="str">
        <f>IF(ISNA(VLOOKUP(I46,$O:$P,2,FALSE)),"",VLOOKUP(I46,$O:$P,2,FALSE))</f>
        <v>Marker 19</v>
      </c>
      <c r="O46" s="191">
        <f>IF(LEN(Markers!A45)&gt;0,Markers!A45,"")</f>
        <v>44</v>
      </c>
      <c r="P46" s="64" t="str">
        <f>IF(ISNA(VLOOKUP(O46,Markers!$A:$B,2,FALSE)),"",VLOOKUP(O46,Markers!$A:$B,2,FALSE))</f>
        <v>Marker 44</v>
      </c>
      <c r="Q46" s="6">
        <f t="shared" si="1"/>
        <v>7</v>
      </c>
      <c r="R46" s="64" t="str">
        <f t="shared" si="2"/>
        <v>Add</v>
      </c>
      <c r="S46" s="64">
        <f t="shared" si="3"/>
        <v>1</v>
      </c>
      <c r="T46" s="218" t="str">
        <f t="shared" si="4"/>
        <v>Add</v>
      </c>
    </row>
    <row r="47" spans="1:20" x14ac:dyDescent="0.25">
      <c r="A47" s="64">
        <f>Projects!A47</f>
        <v>45</v>
      </c>
      <c r="B47" s="72" t="str">
        <f>Projects!B47</f>
        <v>T5  Project45</v>
      </c>
      <c r="C47" s="6">
        <f>Projects!D47</f>
        <v>0</v>
      </c>
      <c r="D47" s="6">
        <f>Projects!G47</f>
        <v>31</v>
      </c>
      <c r="E47" s="72" t="str">
        <f t="shared" si="0"/>
        <v/>
      </c>
      <c r="F47" s="192">
        <v>18</v>
      </c>
      <c r="G47" s="192">
        <v>19</v>
      </c>
      <c r="H47" s="192">
        <v>22</v>
      </c>
      <c r="I47" s="192">
        <v>20</v>
      </c>
      <c r="J47" s="75" t="str">
        <f>IF(ISNA(VLOOKUP(F47,$O:$P,2,FALSE)),"",VLOOKUP(F47,$O:$P,2,FALSE))</f>
        <v>Marker 18</v>
      </c>
      <c r="K47" s="75" t="str">
        <f>IF(ISNA(VLOOKUP(G47,$O:$P,2,FALSE)),"",VLOOKUP(G47,$O:$P,2,FALSE))</f>
        <v>Marker 19</v>
      </c>
      <c r="L47" s="75" t="str">
        <f>IF(ISNA(VLOOKUP(H47,$O:$P,2,FALSE)),"",VLOOKUP(H47,$O:$P,2,FALSE))</f>
        <v>Marker 22</v>
      </c>
      <c r="M47" s="75" t="str">
        <f>IF(ISNA(VLOOKUP(I47,$O:$P,2,FALSE)),"",VLOOKUP(I47,$O:$P,2,FALSE))</f>
        <v>Marker 20</v>
      </c>
      <c r="O47" s="191">
        <f>IF(LEN(Markers!A46)&gt;0,Markers!A46,"")</f>
        <v>45</v>
      </c>
      <c r="P47" s="64" t="str">
        <f>IF(ISNA(VLOOKUP(O47,Markers!$A:$B,2,FALSE)),"",VLOOKUP(O47,Markers!$A:$B,2,FALSE))</f>
        <v>Marker 45</v>
      </c>
      <c r="Q47" s="6">
        <f t="shared" si="1"/>
        <v>8</v>
      </c>
      <c r="R47" s="64" t="str">
        <f t="shared" si="2"/>
        <v>Add</v>
      </c>
      <c r="S47" s="64">
        <f t="shared" si="3"/>
        <v>2</v>
      </c>
      <c r="T47" s="218" t="str">
        <f t="shared" si="4"/>
        <v>Add</v>
      </c>
    </row>
    <row r="48" spans="1:20" x14ac:dyDescent="0.25">
      <c r="A48" s="64">
        <f>Projects!A48</f>
        <v>46</v>
      </c>
      <c r="B48" s="72" t="str">
        <f>Projects!B48</f>
        <v>T6  Project46</v>
      </c>
      <c r="C48" s="6">
        <f>Projects!D48</f>
        <v>0</v>
      </c>
      <c r="D48" s="6">
        <f>Projects!G48</f>
        <v>23</v>
      </c>
      <c r="E48" s="72" t="str">
        <f t="shared" si="0"/>
        <v/>
      </c>
      <c r="F48" s="192">
        <v>25</v>
      </c>
      <c r="G48" s="192">
        <v>26</v>
      </c>
      <c r="H48" s="192">
        <v>24</v>
      </c>
      <c r="I48" s="192"/>
      <c r="J48" s="75" t="str">
        <f>IF(ISNA(VLOOKUP(F48,$O:$P,2,FALSE)),"",VLOOKUP(F48,$O:$P,2,FALSE))</f>
        <v>Marker 25</v>
      </c>
      <c r="K48" s="75" t="str">
        <f>IF(ISNA(VLOOKUP(G48,$O:$P,2,FALSE)),"",VLOOKUP(G48,$O:$P,2,FALSE))</f>
        <v>Marker 26</v>
      </c>
      <c r="L48" s="75" t="str">
        <f>IF(ISNA(VLOOKUP(H48,$O:$P,2,FALSE)),"",VLOOKUP(H48,$O:$P,2,FALSE))</f>
        <v>Marker 24</v>
      </c>
      <c r="M48" s="75" t="str">
        <f>IF(ISNA(VLOOKUP(I48,$O:$P,2,FALSE)),"",VLOOKUP(I48,$O:$P,2,FALSE))</f>
        <v/>
      </c>
      <c r="O48" s="191">
        <f>IF(LEN(Markers!A47)&gt;0,Markers!A47,"")</f>
        <v>46</v>
      </c>
      <c r="P48" s="64" t="str">
        <f>IF(ISNA(VLOOKUP(O48,Markers!$A:$B,2,FALSE)),"",VLOOKUP(O48,Markers!$A:$B,2,FALSE))</f>
        <v>Marker 46</v>
      </c>
      <c r="Q48" s="6">
        <f t="shared" si="1"/>
        <v>10</v>
      </c>
      <c r="R48" s="64" t="str">
        <f t="shared" si="2"/>
        <v>Too Many</v>
      </c>
      <c r="S48" s="64">
        <f t="shared" si="3"/>
        <v>3</v>
      </c>
      <c r="T48" s="218" t="str">
        <f t="shared" si="4"/>
        <v/>
      </c>
    </row>
    <row r="49" spans="1:20" x14ac:dyDescent="0.25">
      <c r="A49" s="64">
        <f>Projects!A49</f>
        <v>47</v>
      </c>
      <c r="B49" s="72" t="str">
        <f>Projects!B49</f>
        <v>T6  Project47</v>
      </c>
      <c r="C49" s="6">
        <f>Projects!D49</f>
        <v>0</v>
      </c>
      <c r="D49" s="6">
        <f>Projects!G49</f>
        <v>34</v>
      </c>
      <c r="E49" s="72" t="str">
        <f t="shared" si="0"/>
        <v/>
      </c>
      <c r="F49" s="192">
        <v>23</v>
      </c>
      <c r="G49" s="192">
        <v>24</v>
      </c>
      <c r="H49" s="192">
        <v>25</v>
      </c>
      <c r="I49" s="192">
        <v>26</v>
      </c>
      <c r="J49" s="75" t="str">
        <f>IF(ISNA(VLOOKUP(F49,$O:$P,2,FALSE)),"",VLOOKUP(F49,$O:$P,2,FALSE))</f>
        <v>Marker 23</v>
      </c>
      <c r="K49" s="75" t="str">
        <f>IF(ISNA(VLOOKUP(G49,$O:$P,2,FALSE)),"",VLOOKUP(G49,$O:$P,2,FALSE))</f>
        <v>Marker 24</v>
      </c>
      <c r="L49" s="75" t="str">
        <f>IF(ISNA(VLOOKUP(H49,$O:$P,2,FALSE)),"",VLOOKUP(H49,$O:$P,2,FALSE))</f>
        <v>Marker 25</v>
      </c>
      <c r="M49" s="75" t="str">
        <f>IF(ISNA(VLOOKUP(I49,$O:$P,2,FALSE)),"",VLOOKUP(I49,$O:$P,2,FALSE))</f>
        <v>Marker 26</v>
      </c>
      <c r="O49" s="191">
        <f>IF(LEN(Markers!A48)&gt;0,Markers!A48,"")</f>
        <v>47</v>
      </c>
      <c r="P49" s="64" t="str">
        <f>IF(ISNA(VLOOKUP(O49,Markers!$A:$B,2,FALSE)),"",VLOOKUP(O49,Markers!$A:$B,2,FALSE))</f>
        <v>Marker 47</v>
      </c>
      <c r="Q49" s="6">
        <f t="shared" si="1"/>
        <v>9</v>
      </c>
      <c r="R49" s="64" t="str">
        <f t="shared" si="2"/>
        <v/>
      </c>
      <c r="S49" s="64">
        <f t="shared" si="3"/>
        <v>3</v>
      </c>
      <c r="T49" s="218" t="str">
        <f t="shared" si="4"/>
        <v/>
      </c>
    </row>
    <row r="50" spans="1:20" x14ac:dyDescent="0.25">
      <c r="A50" s="64">
        <f>Projects!A50</f>
        <v>48</v>
      </c>
      <c r="B50" s="72" t="str">
        <f>Projects!B50</f>
        <v>T6  Project48</v>
      </c>
      <c r="C50" s="6">
        <f>Projects!D50</f>
        <v>0</v>
      </c>
      <c r="D50" s="6">
        <f>Projects!G50</f>
        <v>24</v>
      </c>
      <c r="E50" s="72" t="str">
        <f t="shared" si="0"/>
        <v/>
      </c>
      <c r="F50" s="192">
        <v>26</v>
      </c>
      <c r="G50" s="192">
        <v>25</v>
      </c>
      <c r="H50" s="192">
        <v>23</v>
      </c>
      <c r="I50" s="192"/>
      <c r="J50" s="75" t="str">
        <f>IF(ISNA(VLOOKUP(F50,$O:$P,2,FALSE)),"",VLOOKUP(F50,$O:$P,2,FALSE))</f>
        <v>Marker 26</v>
      </c>
      <c r="K50" s="75" t="str">
        <f>IF(ISNA(VLOOKUP(G50,$O:$P,2,FALSE)),"",VLOOKUP(G50,$O:$P,2,FALSE))</f>
        <v>Marker 25</v>
      </c>
      <c r="L50" s="75" t="str">
        <f>IF(ISNA(VLOOKUP(H50,$O:$P,2,FALSE)),"",VLOOKUP(H50,$O:$P,2,FALSE))</f>
        <v>Marker 23</v>
      </c>
      <c r="M50" s="75" t="str">
        <f>IF(ISNA(VLOOKUP(I50,$O:$P,2,FALSE)),"",VLOOKUP(I50,$O:$P,2,FALSE))</f>
        <v/>
      </c>
      <c r="O50" s="191">
        <f>IF(LEN(Markers!A49)&gt;0,Markers!A49,"")</f>
        <v>48</v>
      </c>
      <c r="P50" s="64" t="str">
        <f>IF(ISNA(VLOOKUP(O50,Markers!$A:$B,2,FALSE)),"",VLOOKUP(O50,Markers!$A:$B,2,FALSE))</f>
        <v>Marker 48</v>
      </c>
      <c r="Q50" s="6">
        <f t="shared" si="1"/>
        <v>9</v>
      </c>
      <c r="R50" s="64" t="str">
        <f t="shared" si="2"/>
        <v/>
      </c>
      <c r="S50" s="64">
        <f t="shared" si="3"/>
        <v>3</v>
      </c>
      <c r="T50" s="218" t="str">
        <f t="shared" si="4"/>
        <v/>
      </c>
    </row>
    <row r="51" spans="1:20" x14ac:dyDescent="0.25">
      <c r="A51" s="64">
        <f>Projects!A51</f>
        <v>49</v>
      </c>
      <c r="B51" s="72" t="str">
        <f>Projects!B51</f>
        <v>T6  Project49</v>
      </c>
      <c r="C51" s="6">
        <f>Projects!D51</f>
        <v>0</v>
      </c>
      <c r="D51" s="6">
        <f>Projects!G51</f>
        <v>47</v>
      </c>
      <c r="E51" s="72" t="str">
        <f t="shared" si="0"/>
        <v/>
      </c>
      <c r="F51" s="192">
        <v>24</v>
      </c>
      <c r="G51" s="192">
        <v>23</v>
      </c>
      <c r="H51" s="192">
        <v>26</v>
      </c>
      <c r="I51" s="192">
        <v>25</v>
      </c>
      <c r="J51" s="75" t="str">
        <f>IF(ISNA(VLOOKUP(F51,$O:$P,2,FALSE)),"",VLOOKUP(F51,$O:$P,2,FALSE))</f>
        <v>Marker 24</v>
      </c>
      <c r="K51" s="75" t="str">
        <f>IF(ISNA(VLOOKUP(G51,$O:$P,2,FALSE)),"",VLOOKUP(G51,$O:$P,2,FALSE))</f>
        <v>Marker 23</v>
      </c>
      <c r="L51" s="75" t="str">
        <f>IF(ISNA(VLOOKUP(H51,$O:$P,2,FALSE)),"",VLOOKUP(H51,$O:$P,2,FALSE))</f>
        <v>Marker 26</v>
      </c>
      <c r="M51" s="75" t="str">
        <f>IF(ISNA(VLOOKUP(I51,$O:$P,2,FALSE)),"",VLOOKUP(I51,$O:$P,2,FALSE))</f>
        <v>Marker 25</v>
      </c>
      <c r="O51" s="191">
        <f>IF(LEN(Markers!A50)&gt;0,Markers!A50,"")</f>
        <v>49</v>
      </c>
      <c r="P51" s="64" t="str">
        <f>IF(ISNA(VLOOKUP(O51,Markers!$A:$B,2,FALSE)),"",VLOOKUP(O51,Markers!$A:$B,2,FALSE))</f>
        <v>Marker 49</v>
      </c>
      <c r="Q51" s="6">
        <f t="shared" si="1"/>
        <v>9</v>
      </c>
      <c r="R51" s="64" t="str">
        <f t="shared" si="2"/>
        <v/>
      </c>
      <c r="S51" s="64">
        <f t="shared" si="3"/>
        <v>2</v>
      </c>
      <c r="T51" s="218" t="str">
        <f t="shared" si="4"/>
        <v>Add</v>
      </c>
    </row>
    <row r="52" spans="1:20" x14ac:dyDescent="0.25">
      <c r="A52" s="64">
        <f>Projects!A52</f>
        <v>50</v>
      </c>
      <c r="B52" s="72" t="str">
        <f>Projects!B52</f>
        <v>T6  Project50</v>
      </c>
      <c r="C52" s="6">
        <f>Projects!D52</f>
        <v>0</v>
      </c>
      <c r="D52" s="6">
        <f>Projects!G52</f>
        <v>14</v>
      </c>
      <c r="E52" s="72" t="str">
        <f t="shared" si="0"/>
        <v/>
      </c>
      <c r="F52" s="192">
        <v>25</v>
      </c>
      <c r="G52" s="192">
        <v>26</v>
      </c>
      <c r="H52" s="192">
        <v>23</v>
      </c>
      <c r="I52" s="192">
        <v>24</v>
      </c>
      <c r="J52" s="75" t="str">
        <f>IF(ISNA(VLOOKUP(F52,$O:$P,2,FALSE)),"",VLOOKUP(F52,$O:$P,2,FALSE))</f>
        <v>Marker 25</v>
      </c>
      <c r="K52" s="75" t="str">
        <f>IF(ISNA(VLOOKUP(G52,$O:$P,2,FALSE)),"",VLOOKUP(G52,$O:$P,2,FALSE))</f>
        <v>Marker 26</v>
      </c>
      <c r="L52" s="75" t="str">
        <f>IF(ISNA(VLOOKUP(H52,$O:$P,2,FALSE)),"",VLOOKUP(H52,$O:$P,2,FALSE))</f>
        <v>Marker 23</v>
      </c>
      <c r="M52" s="75" t="str">
        <f>IF(ISNA(VLOOKUP(I52,$O:$P,2,FALSE)),"",VLOOKUP(I52,$O:$P,2,FALSE))</f>
        <v>Marker 24</v>
      </c>
      <c r="O52" s="191">
        <f>IF(LEN(Markers!A51)&gt;0,Markers!A51,"")</f>
        <v>50</v>
      </c>
      <c r="P52" s="64" t="str">
        <f>IF(ISNA(VLOOKUP(O52,Markers!$A:$B,2,FALSE)),"",VLOOKUP(O52,Markers!$A:$B,2,FALSE))</f>
        <v>Marker 50</v>
      </c>
      <c r="Q52" s="6">
        <f t="shared" si="1"/>
        <v>8</v>
      </c>
      <c r="R52" s="64" t="str">
        <f t="shared" si="2"/>
        <v>Add</v>
      </c>
      <c r="S52" s="64">
        <f t="shared" si="3"/>
        <v>1</v>
      </c>
      <c r="T52" s="218" t="str">
        <f t="shared" si="4"/>
        <v>Add</v>
      </c>
    </row>
    <row r="53" spans="1:20" x14ac:dyDescent="0.25">
      <c r="A53" s="64">
        <f>Projects!A53</f>
        <v>51</v>
      </c>
      <c r="B53" s="72" t="str">
        <f>Projects!B53</f>
        <v>T6  Project51</v>
      </c>
      <c r="C53" s="6">
        <f>Projects!D53</f>
        <v>0</v>
      </c>
      <c r="D53" s="6">
        <f>Projects!G53</f>
        <v>27</v>
      </c>
      <c r="E53" s="72" t="str">
        <f t="shared" si="0"/>
        <v/>
      </c>
      <c r="F53" s="192">
        <v>26</v>
      </c>
      <c r="G53" s="192">
        <v>25</v>
      </c>
      <c r="H53" s="192">
        <v>24</v>
      </c>
      <c r="I53" s="192">
        <v>23</v>
      </c>
      <c r="J53" s="75" t="str">
        <f>IF(ISNA(VLOOKUP(F53,$O:$P,2,FALSE)),"",VLOOKUP(F53,$O:$P,2,FALSE))</f>
        <v>Marker 26</v>
      </c>
      <c r="K53" s="75" t="str">
        <f>IF(ISNA(VLOOKUP(G53,$O:$P,2,FALSE)),"",VLOOKUP(G53,$O:$P,2,FALSE))</f>
        <v>Marker 25</v>
      </c>
      <c r="L53" s="75" t="str">
        <f>IF(ISNA(VLOOKUP(H53,$O:$P,2,FALSE)),"",VLOOKUP(H53,$O:$P,2,FALSE))</f>
        <v>Marker 24</v>
      </c>
      <c r="M53" s="75" t="str">
        <f>IF(ISNA(VLOOKUP(I53,$O:$P,2,FALSE)),"",VLOOKUP(I53,$O:$P,2,FALSE))</f>
        <v>Marker 23</v>
      </c>
      <c r="O53" s="191">
        <f>IF(LEN(Markers!A52)&gt;0,Markers!A52,"")</f>
        <v>51</v>
      </c>
      <c r="P53" s="64" t="str">
        <f>IF(ISNA(VLOOKUP(O53,Markers!$A:$B,2,FALSE)),"",VLOOKUP(O53,Markers!$A:$B,2,FALSE))</f>
        <v>Marker 51</v>
      </c>
      <c r="Q53" s="6">
        <f t="shared" si="1"/>
        <v>9</v>
      </c>
      <c r="R53" s="64" t="str">
        <f t="shared" si="2"/>
        <v/>
      </c>
      <c r="S53" s="64">
        <f t="shared" si="3"/>
        <v>2</v>
      </c>
      <c r="T53" s="218" t="str">
        <f t="shared" si="4"/>
        <v>Add</v>
      </c>
    </row>
    <row r="54" spans="1:20" x14ac:dyDescent="0.25">
      <c r="A54" s="64">
        <f>Projects!A54</f>
        <v>52</v>
      </c>
      <c r="B54" s="72" t="str">
        <f>Projects!B54</f>
        <v>T6  Project52</v>
      </c>
      <c r="C54" s="6">
        <f>Projects!D54</f>
        <v>0</v>
      </c>
      <c r="D54" s="6">
        <f>Projects!G54</f>
        <v>53</v>
      </c>
      <c r="E54" s="72" t="str">
        <f t="shared" si="0"/>
        <v/>
      </c>
      <c r="F54" s="192">
        <v>23</v>
      </c>
      <c r="G54" s="192">
        <v>24</v>
      </c>
      <c r="H54" s="192">
        <v>25</v>
      </c>
      <c r="I54" s="192">
        <v>26</v>
      </c>
      <c r="J54" s="75" t="str">
        <f>IF(ISNA(VLOOKUP(F54,$O:$P,2,FALSE)),"",VLOOKUP(F54,$O:$P,2,FALSE))</f>
        <v>Marker 23</v>
      </c>
      <c r="K54" s="75" t="str">
        <f>IF(ISNA(VLOOKUP(G54,$O:$P,2,FALSE)),"",VLOOKUP(G54,$O:$P,2,FALSE))</f>
        <v>Marker 24</v>
      </c>
      <c r="L54" s="75" t="str">
        <f>IF(ISNA(VLOOKUP(H54,$O:$P,2,FALSE)),"",VLOOKUP(H54,$O:$P,2,FALSE))</f>
        <v>Marker 25</v>
      </c>
      <c r="M54" s="75" t="str">
        <f>IF(ISNA(VLOOKUP(I54,$O:$P,2,FALSE)),"",VLOOKUP(I54,$O:$P,2,FALSE))</f>
        <v>Marker 26</v>
      </c>
      <c r="O54" s="191">
        <f>IF(LEN(Markers!A53)&gt;0,Markers!A53,"")</f>
        <v>52</v>
      </c>
      <c r="P54" s="64" t="str">
        <f>IF(ISNA(VLOOKUP(O54,Markers!$A:$B,2,FALSE)),"",VLOOKUP(O54,Markers!$A:$B,2,FALSE))</f>
        <v>Marker 52</v>
      </c>
      <c r="Q54" s="6">
        <f t="shared" si="1"/>
        <v>9</v>
      </c>
      <c r="R54" s="64" t="str">
        <f t="shared" si="2"/>
        <v/>
      </c>
      <c r="S54" s="64">
        <f t="shared" si="3"/>
        <v>2</v>
      </c>
      <c r="T54" s="218" t="str">
        <f t="shared" si="4"/>
        <v>Add</v>
      </c>
    </row>
    <row r="55" spans="1:20" x14ac:dyDescent="0.25">
      <c r="A55" s="64">
        <f>Projects!A55</f>
        <v>53</v>
      </c>
      <c r="B55" s="72" t="str">
        <f>Projects!B55</f>
        <v>T6  Project53</v>
      </c>
      <c r="C55" s="6">
        <f>Projects!D55</f>
        <v>0</v>
      </c>
      <c r="D55" s="6">
        <f>Projects!G55</f>
        <v>33</v>
      </c>
      <c r="E55" s="72" t="str">
        <f t="shared" si="0"/>
        <v/>
      </c>
      <c r="F55" s="192">
        <v>24</v>
      </c>
      <c r="G55" s="192">
        <v>23</v>
      </c>
      <c r="H55" s="192">
        <v>26</v>
      </c>
      <c r="I55" s="192">
        <v>25</v>
      </c>
      <c r="J55" s="75" t="str">
        <f>IF(ISNA(VLOOKUP(F55,$O:$P,2,FALSE)),"",VLOOKUP(F55,$O:$P,2,FALSE))</f>
        <v>Marker 24</v>
      </c>
      <c r="K55" s="75" t="str">
        <f>IF(ISNA(VLOOKUP(G55,$O:$P,2,FALSE)),"",VLOOKUP(G55,$O:$P,2,FALSE))</f>
        <v>Marker 23</v>
      </c>
      <c r="L55" s="75" t="str">
        <f>IF(ISNA(VLOOKUP(H55,$O:$P,2,FALSE)),"",VLOOKUP(H55,$O:$P,2,FALSE))</f>
        <v>Marker 26</v>
      </c>
      <c r="M55" s="75" t="str">
        <f>IF(ISNA(VLOOKUP(I55,$O:$P,2,FALSE)),"",VLOOKUP(I55,$O:$P,2,FALSE))</f>
        <v>Marker 25</v>
      </c>
      <c r="O55" s="191">
        <f>IF(LEN(Markers!A54)&gt;0,Markers!A54,"")</f>
        <v>53</v>
      </c>
      <c r="P55" s="64" t="str">
        <f>IF(ISNA(VLOOKUP(O55,Markers!$A:$B,2,FALSE)),"",VLOOKUP(O55,Markers!$A:$B,2,FALSE))</f>
        <v>Marker 53</v>
      </c>
      <c r="Q55" s="6">
        <f t="shared" si="1"/>
        <v>9</v>
      </c>
      <c r="R55" s="64" t="str">
        <f t="shared" si="2"/>
        <v/>
      </c>
      <c r="S55" s="64">
        <f t="shared" si="3"/>
        <v>2</v>
      </c>
      <c r="T55" s="218" t="str">
        <f t="shared" si="4"/>
        <v>Add</v>
      </c>
    </row>
    <row r="56" spans="1:20" x14ac:dyDescent="0.25">
      <c r="A56" s="64">
        <f>Projects!A56</f>
        <v>54</v>
      </c>
      <c r="B56" s="72" t="str">
        <f>Projects!B56</f>
        <v>T7  Project54</v>
      </c>
      <c r="C56" s="6">
        <f>Projects!D56</f>
        <v>0</v>
      </c>
      <c r="D56" s="6">
        <f>Projects!G56</f>
        <v>50</v>
      </c>
      <c r="E56" s="72" t="str">
        <f t="shared" si="0"/>
        <v/>
      </c>
      <c r="F56" s="192">
        <v>31</v>
      </c>
      <c r="G56" s="192">
        <v>29</v>
      </c>
      <c r="H56" s="192">
        <v>37</v>
      </c>
      <c r="I56" s="192">
        <v>32</v>
      </c>
      <c r="J56" s="75" t="str">
        <f>IF(ISNA(VLOOKUP(F56,$O:$P,2,FALSE)),"",VLOOKUP(F56,$O:$P,2,FALSE))</f>
        <v>Marker 31</v>
      </c>
      <c r="K56" s="75" t="str">
        <f>IF(ISNA(VLOOKUP(G56,$O:$P,2,FALSE)),"",VLOOKUP(G56,$O:$P,2,FALSE))</f>
        <v>Marker 29</v>
      </c>
      <c r="L56" s="75" t="str">
        <f>IF(ISNA(VLOOKUP(H56,$O:$P,2,FALSE)),"",VLOOKUP(H56,$O:$P,2,FALSE))</f>
        <v>Marker 37</v>
      </c>
      <c r="M56" s="75" t="str">
        <f>IF(ISNA(VLOOKUP(I56,$O:$P,2,FALSE)),"",VLOOKUP(I56,$O:$P,2,FALSE))</f>
        <v>Marker 32</v>
      </c>
      <c r="O56" s="191">
        <f>IF(LEN(Markers!A55)&gt;0,Markers!A55,"")</f>
        <v>54</v>
      </c>
      <c r="P56" s="64" t="str">
        <f>IF(ISNA(VLOOKUP(O56,Markers!$A:$B,2,FALSE)),"",VLOOKUP(O56,Markers!$A:$B,2,FALSE))</f>
        <v>Marker 54</v>
      </c>
      <c r="Q56" s="6">
        <f t="shared" si="1"/>
        <v>10</v>
      </c>
      <c r="R56" s="64" t="str">
        <f t="shared" si="2"/>
        <v>Too Many</v>
      </c>
      <c r="S56" s="64">
        <f t="shared" si="3"/>
        <v>3</v>
      </c>
      <c r="T56" s="218" t="str">
        <f t="shared" si="4"/>
        <v/>
      </c>
    </row>
    <row r="57" spans="1:20" x14ac:dyDescent="0.25">
      <c r="A57" s="64">
        <f>Projects!A57</f>
        <v>55</v>
      </c>
      <c r="B57" s="72" t="str">
        <f>Projects!B57</f>
        <v>T7  Project55</v>
      </c>
      <c r="C57" s="6">
        <f>Projects!D57</f>
        <v>0</v>
      </c>
      <c r="D57" s="6">
        <f>Projects!G57</f>
        <v>44</v>
      </c>
      <c r="E57" s="72" t="str">
        <f t="shared" si="0"/>
        <v/>
      </c>
      <c r="F57" s="192">
        <v>32</v>
      </c>
      <c r="G57" s="192">
        <v>30</v>
      </c>
      <c r="H57" s="192">
        <v>38</v>
      </c>
      <c r="I57" s="192">
        <v>33</v>
      </c>
      <c r="J57" s="75" t="str">
        <f>IF(ISNA(VLOOKUP(F57,$O:$P,2,FALSE)),"",VLOOKUP(F57,$O:$P,2,FALSE))</f>
        <v>Marker 32</v>
      </c>
      <c r="K57" s="75" t="str">
        <f>IF(ISNA(VLOOKUP(G57,$O:$P,2,FALSE)),"",VLOOKUP(G57,$O:$P,2,FALSE))</f>
        <v>Marker 30</v>
      </c>
      <c r="L57" s="75" t="str">
        <f>IF(ISNA(VLOOKUP(H57,$O:$P,2,FALSE)),"",VLOOKUP(H57,$O:$P,2,FALSE))</f>
        <v>Marker 38</v>
      </c>
      <c r="M57" s="75" t="str">
        <f>IF(ISNA(VLOOKUP(I57,$O:$P,2,FALSE)),"",VLOOKUP(I57,$O:$P,2,FALSE))</f>
        <v>Marker 33</v>
      </c>
      <c r="O57" s="191">
        <f>IF(LEN(Markers!A56)&gt;0,Markers!A56,"")</f>
        <v>55</v>
      </c>
      <c r="P57" s="64" t="str">
        <f>IF(ISNA(VLOOKUP(O57,Markers!$A:$B,2,FALSE)),"",VLOOKUP(O57,Markers!$A:$B,2,FALSE))</f>
        <v>Marker 55</v>
      </c>
      <c r="Q57" s="6">
        <f t="shared" si="1"/>
        <v>9</v>
      </c>
      <c r="R57" s="64" t="str">
        <f t="shared" si="2"/>
        <v/>
      </c>
      <c r="S57" s="64">
        <f t="shared" si="3"/>
        <v>2</v>
      </c>
      <c r="T57" s="218" t="str">
        <f t="shared" si="4"/>
        <v>Add</v>
      </c>
    </row>
    <row r="58" spans="1:20" x14ac:dyDescent="0.25">
      <c r="A58" s="64">
        <f>Projects!A58</f>
        <v>56</v>
      </c>
      <c r="B58" s="72" t="str">
        <f>Projects!B58</f>
        <v>T7  Project56</v>
      </c>
      <c r="C58" s="6">
        <f>Projects!D58</f>
        <v>0</v>
      </c>
      <c r="D58" s="6">
        <f>Projects!G58</f>
        <v>46</v>
      </c>
      <c r="E58" s="72" t="str">
        <f t="shared" si="0"/>
        <v/>
      </c>
      <c r="F58" s="192">
        <v>33</v>
      </c>
      <c r="G58" s="192">
        <v>31</v>
      </c>
      <c r="H58" s="192">
        <v>39</v>
      </c>
      <c r="I58" s="192">
        <v>34</v>
      </c>
      <c r="J58" s="75" t="str">
        <f>IF(ISNA(VLOOKUP(F58,$O:$P,2,FALSE)),"",VLOOKUP(F58,$O:$P,2,FALSE))</f>
        <v>Marker 33</v>
      </c>
      <c r="K58" s="75" t="str">
        <f>IF(ISNA(VLOOKUP(G58,$O:$P,2,FALSE)),"",VLOOKUP(G58,$O:$P,2,FALSE))</f>
        <v>Marker 31</v>
      </c>
      <c r="L58" s="75" t="str">
        <f>IF(ISNA(VLOOKUP(H58,$O:$P,2,FALSE)),"",VLOOKUP(H58,$O:$P,2,FALSE))</f>
        <v>Marker 39</v>
      </c>
      <c r="M58" s="75" t="str">
        <f>IF(ISNA(VLOOKUP(I58,$O:$P,2,FALSE)),"",VLOOKUP(I58,$O:$P,2,FALSE))</f>
        <v>Marker 34</v>
      </c>
      <c r="O58" s="191">
        <f>IF(LEN(Markers!A57)&gt;0,Markers!A57,"")</f>
        <v>56</v>
      </c>
      <c r="P58" s="64" t="str">
        <f>IF(ISNA(VLOOKUP(O58,Markers!$A:$B,2,FALSE)),"",VLOOKUP(O58,Markers!$A:$B,2,FALSE))</f>
        <v>Marker 56</v>
      </c>
      <c r="Q58" s="6">
        <f t="shared" si="1"/>
        <v>10</v>
      </c>
      <c r="R58" s="64" t="str">
        <f t="shared" si="2"/>
        <v>Too Many</v>
      </c>
      <c r="S58" s="64">
        <f t="shared" si="3"/>
        <v>3</v>
      </c>
      <c r="T58" s="218" t="str">
        <f t="shared" si="4"/>
        <v/>
      </c>
    </row>
    <row r="59" spans="1:20" x14ac:dyDescent="0.25">
      <c r="A59" s="64">
        <f>Projects!A59</f>
        <v>57</v>
      </c>
      <c r="B59" s="72" t="str">
        <f>Projects!B59</f>
        <v>T7  Project57</v>
      </c>
      <c r="C59" s="6">
        <f>Projects!D59</f>
        <v>0</v>
      </c>
      <c r="D59" s="6">
        <f>Projects!G59</f>
        <v>43</v>
      </c>
      <c r="E59" s="72" t="str">
        <f t="shared" si="0"/>
        <v/>
      </c>
      <c r="F59" s="192">
        <v>35</v>
      </c>
      <c r="G59" s="192">
        <v>32</v>
      </c>
      <c r="H59" s="192">
        <v>27</v>
      </c>
      <c r="I59" s="192">
        <v>36</v>
      </c>
      <c r="J59" s="75" t="str">
        <f>IF(ISNA(VLOOKUP(F59,$O:$P,2,FALSE)),"",VLOOKUP(F59,$O:$P,2,FALSE))</f>
        <v>Marker 35</v>
      </c>
      <c r="K59" s="75" t="str">
        <f>IF(ISNA(VLOOKUP(G59,$O:$P,2,FALSE)),"",VLOOKUP(G59,$O:$P,2,FALSE))</f>
        <v>Marker 32</v>
      </c>
      <c r="L59" s="75" t="str">
        <f>IF(ISNA(VLOOKUP(H59,$O:$P,2,FALSE)),"",VLOOKUP(H59,$O:$P,2,FALSE))</f>
        <v>Marker 27</v>
      </c>
      <c r="M59" s="75" t="str">
        <f>IF(ISNA(VLOOKUP(I59,$O:$P,2,FALSE)),"",VLOOKUP(I59,$O:$P,2,FALSE))</f>
        <v>Marker 36</v>
      </c>
      <c r="O59" s="191">
        <f>IF(LEN(Markers!A58)&gt;0,Markers!A58,"")</f>
        <v>57</v>
      </c>
      <c r="P59" s="64" t="str">
        <f>IF(ISNA(VLOOKUP(O59,Markers!$A:$B,2,FALSE)),"",VLOOKUP(O59,Markers!$A:$B,2,FALSE))</f>
        <v>Marker 57</v>
      </c>
      <c r="Q59" s="6">
        <f t="shared" si="1"/>
        <v>10</v>
      </c>
      <c r="R59" s="64" t="str">
        <f t="shared" si="2"/>
        <v>Too Many</v>
      </c>
      <c r="S59" s="64">
        <f t="shared" si="3"/>
        <v>2</v>
      </c>
      <c r="T59" s="218" t="str">
        <f t="shared" si="4"/>
        <v>Add</v>
      </c>
    </row>
    <row r="60" spans="1:20" x14ac:dyDescent="0.25">
      <c r="A60" s="64">
        <f>Projects!A60</f>
        <v>58</v>
      </c>
      <c r="B60" s="72" t="str">
        <f>Projects!B60</f>
        <v>T7  Project58</v>
      </c>
      <c r="C60" s="6">
        <f>Projects!D60</f>
        <v>0</v>
      </c>
      <c r="D60" s="6">
        <f>Projects!G60</f>
        <v>10</v>
      </c>
      <c r="E60" s="72" t="str">
        <f t="shared" si="0"/>
        <v/>
      </c>
      <c r="F60" s="192">
        <v>36</v>
      </c>
      <c r="G60" s="192">
        <v>33</v>
      </c>
      <c r="H60" s="192">
        <v>28</v>
      </c>
      <c r="I60" s="192">
        <v>35</v>
      </c>
      <c r="J60" s="75" t="str">
        <f>IF(ISNA(VLOOKUP(F60,$O:$P,2,FALSE)),"",VLOOKUP(F60,$O:$P,2,FALSE))</f>
        <v>Marker 36</v>
      </c>
      <c r="K60" s="75" t="str">
        <f>IF(ISNA(VLOOKUP(G60,$O:$P,2,FALSE)),"",VLOOKUP(G60,$O:$P,2,FALSE))</f>
        <v>Marker 33</v>
      </c>
      <c r="L60" s="75" t="str">
        <f>IF(ISNA(VLOOKUP(H60,$O:$P,2,FALSE)),"",VLOOKUP(H60,$O:$P,2,FALSE))</f>
        <v>Marker 28</v>
      </c>
      <c r="M60" s="75" t="str">
        <f>IF(ISNA(VLOOKUP(I60,$O:$P,2,FALSE)),"",VLOOKUP(I60,$O:$P,2,FALSE))</f>
        <v>Marker 35</v>
      </c>
      <c r="O60" s="191">
        <f>IF(LEN(Markers!A59)&gt;0,Markers!A59,"")</f>
        <v>58</v>
      </c>
      <c r="P60" s="64" t="str">
        <f>IF(ISNA(VLOOKUP(O60,Markers!$A:$B,2,FALSE)),"",VLOOKUP(O60,Markers!$A:$B,2,FALSE))</f>
        <v>Marker 58</v>
      </c>
      <c r="Q60" s="6">
        <f t="shared" si="1"/>
        <v>9</v>
      </c>
      <c r="R60" s="64" t="str">
        <f t="shared" si="2"/>
        <v/>
      </c>
      <c r="S60" s="64">
        <f t="shared" si="3"/>
        <v>2</v>
      </c>
      <c r="T60" s="218" t="str">
        <f t="shared" si="4"/>
        <v>Add</v>
      </c>
    </row>
    <row r="61" spans="1:20" x14ac:dyDescent="0.25">
      <c r="A61" s="64">
        <f>Projects!A61</f>
        <v>59</v>
      </c>
      <c r="B61" s="72" t="str">
        <f>Projects!B61</f>
        <v>T7  Project59</v>
      </c>
      <c r="C61" s="6">
        <f>Projects!D61</f>
        <v>0</v>
      </c>
      <c r="D61" s="6">
        <f>Projects!G61</f>
        <v>27</v>
      </c>
      <c r="E61" s="72" t="str">
        <f t="shared" si="0"/>
        <v/>
      </c>
      <c r="F61" s="192">
        <v>29</v>
      </c>
      <c r="G61" s="192">
        <v>32</v>
      </c>
      <c r="H61" s="192">
        <v>28</v>
      </c>
      <c r="I61" s="192">
        <v>35</v>
      </c>
      <c r="J61" s="75" t="str">
        <f>IF(ISNA(VLOOKUP(F61,$O:$P,2,FALSE)),"",VLOOKUP(F61,$O:$P,2,FALSE))</f>
        <v>Marker 29</v>
      </c>
      <c r="K61" s="75" t="str">
        <f>IF(ISNA(VLOOKUP(G61,$O:$P,2,FALSE)),"",VLOOKUP(G61,$O:$P,2,FALSE))</f>
        <v>Marker 32</v>
      </c>
      <c r="L61" s="75" t="str">
        <f>IF(ISNA(VLOOKUP(H61,$O:$P,2,FALSE)),"",VLOOKUP(H61,$O:$P,2,FALSE))</f>
        <v>Marker 28</v>
      </c>
      <c r="M61" s="75" t="str">
        <f>IF(ISNA(VLOOKUP(I61,$O:$P,2,FALSE)),"",VLOOKUP(I61,$O:$P,2,FALSE))</f>
        <v>Marker 35</v>
      </c>
      <c r="O61" s="191">
        <f>IF(LEN(Markers!A60)&gt;0,Markers!A60,"")</f>
        <v>59</v>
      </c>
      <c r="P61" s="64" t="str">
        <f>IF(ISNA(VLOOKUP(O61,Markers!$A:$B,2,FALSE)),"",VLOOKUP(O61,Markers!$A:$B,2,FALSE))</f>
        <v>Marker 59</v>
      </c>
      <c r="Q61" s="6">
        <f t="shared" si="1"/>
        <v>7</v>
      </c>
      <c r="R61" s="64" t="str">
        <f t="shared" si="2"/>
        <v>Add</v>
      </c>
      <c r="S61" s="64">
        <f t="shared" si="3"/>
        <v>3</v>
      </c>
      <c r="T61" s="218" t="str">
        <f t="shared" si="4"/>
        <v/>
      </c>
    </row>
    <row r="62" spans="1:20" x14ac:dyDescent="0.25">
      <c r="A62" s="64">
        <f>Projects!A62</f>
        <v>60</v>
      </c>
      <c r="B62" s="72" t="str">
        <f>Projects!B62</f>
        <v>T7  Project60</v>
      </c>
      <c r="C62" s="6">
        <f>Projects!D62</f>
        <v>0</v>
      </c>
      <c r="D62" s="6">
        <f>Projects!G62</f>
        <v>12</v>
      </c>
      <c r="E62" s="72" t="str">
        <f t="shared" si="0"/>
        <v/>
      </c>
      <c r="F62" s="192">
        <v>37</v>
      </c>
      <c r="G62" s="192">
        <v>34</v>
      </c>
      <c r="H62" s="192">
        <v>29</v>
      </c>
      <c r="I62" s="192">
        <v>38</v>
      </c>
      <c r="J62" s="75" t="str">
        <f>IF(ISNA(VLOOKUP(F62,$O:$P,2,FALSE)),"",VLOOKUP(F62,$O:$P,2,FALSE))</f>
        <v>Marker 37</v>
      </c>
      <c r="K62" s="75" t="str">
        <f>IF(ISNA(VLOOKUP(G62,$O:$P,2,FALSE)),"",VLOOKUP(G62,$O:$P,2,FALSE))</f>
        <v>Marker 34</v>
      </c>
      <c r="L62" s="75" t="str">
        <f>IF(ISNA(VLOOKUP(H62,$O:$P,2,FALSE)),"",VLOOKUP(H62,$O:$P,2,FALSE))</f>
        <v>Marker 29</v>
      </c>
      <c r="M62" s="75" t="str">
        <f>IF(ISNA(VLOOKUP(I62,$O:$P,2,FALSE)),"",VLOOKUP(I62,$O:$P,2,FALSE))</f>
        <v>Marker 38</v>
      </c>
      <c r="O62" s="191">
        <f>IF(LEN(Markers!A61)&gt;0,Markers!A61,"")</f>
        <v>60</v>
      </c>
      <c r="P62" s="64" t="str">
        <f>IF(ISNA(VLOOKUP(O62,Markers!$A:$B,2,FALSE)),"",VLOOKUP(O62,Markers!$A:$B,2,FALSE))</f>
        <v>Marker 60</v>
      </c>
      <c r="Q62" s="6">
        <f t="shared" si="1"/>
        <v>7</v>
      </c>
      <c r="R62" s="64" t="str">
        <f t="shared" si="2"/>
        <v>Add</v>
      </c>
      <c r="S62" s="64">
        <f t="shared" si="3"/>
        <v>2</v>
      </c>
      <c r="T62" s="218" t="str">
        <f t="shared" si="4"/>
        <v>Add</v>
      </c>
    </row>
    <row r="63" spans="1:20" x14ac:dyDescent="0.25">
      <c r="A63" s="64">
        <f>Projects!A63</f>
        <v>61</v>
      </c>
      <c r="B63" s="72" t="str">
        <f>Projects!B63</f>
        <v>T7  Project61</v>
      </c>
      <c r="C63" s="6">
        <f>Projects!D63</f>
        <v>0</v>
      </c>
      <c r="D63" s="6">
        <f>Projects!G63</f>
        <v>34</v>
      </c>
      <c r="E63" s="72" t="str">
        <f t="shared" si="0"/>
        <v/>
      </c>
      <c r="F63" s="192">
        <v>30</v>
      </c>
      <c r="G63" s="192">
        <v>33</v>
      </c>
      <c r="H63" s="192">
        <v>27</v>
      </c>
      <c r="I63" s="192">
        <v>36</v>
      </c>
      <c r="J63" s="75" t="str">
        <f>IF(ISNA(VLOOKUP(F63,$O:$P,2,FALSE)),"",VLOOKUP(F63,$O:$P,2,FALSE))</f>
        <v>Marker 30</v>
      </c>
      <c r="K63" s="75" t="str">
        <f>IF(ISNA(VLOOKUP(G63,$O:$P,2,FALSE)),"",VLOOKUP(G63,$O:$P,2,FALSE))</f>
        <v>Marker 33</v>
      </c>
      <c r="L63" s="75" t="str">
        <f>IF(ISNA(VLOOKUP(H63,$O:$P,2,FALSE)),"",VLOOKUP(H63,$O:$P,2,FALSE))</f>
        <v>Marker 27</v>
      </c>
      <c r="M63" s="75" t="str">
        <f>IF(ISNA(VLOOKUP(I63,$O:$P,2,FALSE)),"",VLOOKUP(I63,$O:$P,2,FALSE))</f>
        <v>Marker 36</v>
      </c>
      <c r="O63" s="191">
        <f>IF(LEN(Markers!A62)&gt;0,Markers!A62,"")</f>
        <v>61</v>
      </c>
      <c r="P63" s="64" t="str">
        <f>IF(ISNA(VLOOKUP(O63,Markers!$A:$B,2,FALSE)),"",VLOOKUP(O63,Markers!$A:$B,2,FALSE))</f>
        <v>Marker 61</v>
      </c>
      <c r="Q63" s="6">
        <f t="shared" si="1"/>
        <v>7</v>
      </c>
      <c r="R63" s="64" t="str">
        <f t="shared" si="2"/>
        <v>Add</v>
      </c>
      <c r="S63" s="64">
        <f t="shared" si="3"/>
        <v>2</v>
      </c>
      <c r="T63" s="218" t="str">
        <f t="shared" si="4"/>
        <v>Add</v>
      </c>
    </row>
    <row r="64" spans="1:20" x14ac:dyDescent="0.25">
      <c r="A64" s="64">
        <f>Projects!A64</f>
        <v>62</v>
      </c>
      <c r="B64" s="72" t="str">
        <f>Projects!B64</f>
        <v>T7  Project62</v>
      </c>
      <c r="C64" s="6">
        <f>Projects!D64</f>
        <v>0</v>
      </c>
      <c r="D64" s="6">
        <f>Projects!G64</f>
        <v>22</v>
      </c>
      <c r="E64" s="72" t="str">
        <f t="shared" si="0"/>
        <v/>
      </c>
      <c r="F64" s="192">
        <v>38</v>
      </c>
      <c r="G64" s="192">
        <v>35</v>
      </c>
      <c r="H64" s="192">
        <v>30</v>
      </c>
      <c r="I64" s="192">
        <v>37</v>
      </c>
      <c r="J64" s="75" t="str">
        <f>IF(ISNA(VLOOKUP(F64,$O:$P,2,FALSE)),"",VLOOKUP(F64,$O:$P,2,FALSE))</f>
        <v>Marker 38</v>
      </c>
      <c r="K64" s="75" t="str">
        <f>IF(ISNA(VLOOKUP(G64,$O:$P,2,FALSE)),"",VLOOKUP(G64,$O:$P,2,FALSE))</f>
        <v>Marker 35</v>
      </c>
      <c r="L64" s="75" t="str">
        <f>IF(ISNA(VLOOKUP(H64,$O:$P,2,FALSE)),"",VLOOKUP(H64,$O:$P,2,FALSE))</f>
        <v>Marker 30</v>
      </c>
      <c r="M64" s="75" t="str">
        <f>IF(ISNA(VLOOKUP(I64,$O:$P,2,FALSE)),"",VLOOKUP(I64,$O:$P,2,FALSE))</f>
        <v>Marker 37</v>
      </c>
      <c r="O64" s="191">
        <f>IF(LEN(Markers!A63)&gt;0,Markers!A63,"")</f>
        <v>62</v>
      </c>
      <c r="P64" s="64" t="str">
        <f>IF(ISNA(VLOOKUP(O64,Markers!$A:$B,2,FALSE)),"",VLOOKUP(O64,Markers!$A:$B,2,FALSE))</f>
        <v>Marker 62</v>
      </c>
      <c r="Q64" s="6">
        <f t="shared" si="1"/>
        <v>4</v>
      </c>
      <c r="R64" s="64" t="str">
        <f t="shared" si="2"/>
        <v>Add</v>
      </c>
      <c r="S64" s="64">
        <f t="shared" si="3"/>
        <v>2</v>
      </c>
      <c r="T64" s="218" t="str">
        <f t="shared" si="4"/>
        <v>Add</v>
      </c>
    </row>
    <row r="65" spans="1:20" x14ac:dyDescent="0.25">
      <c r="A65" s="64">
        <f>Projects!A65</f>
        <v>63</v>
      </c>
      <c r="B65" s="72" t="str">
        <f>Projects!B65</f>
        <v>T7  Project63</v>
      </c>
      <c r="C65" s="6">
        <f>Projects!D65</f>
        <v>0</v>
      </c>
      <c r="D65" s="6">
        <f>Projects!G65</f>
        <v>11</v>
      </c>
      <c r="E65" s="72" t="str">
        <f t="shared" si="0"/>
        <v/>
      </c>
      <c r="F65" s="192">
        <v>27</v>
      </c>
      <c r="G65" s="192">
        <v>36</v>
      </c>
      <c r="H65" s="192">
        <v>31</v>
      </c>
      <c r="I65" s="192">
        <v>39</v>
      </c>
      <c r="J65" s="75" t="str">
        <f>IF(ISNA(VLOOKUP(F65,$O:$P,2,FALSE)),"",VLOOKUP(F65,$O:$P,2,FALSE))</f>
        <v>Marker 27</v>
      </c>
      <c r="K65" s="75" t="str">
        <f>IF(ISNA(VLOOKUP(G65,$O:$P,2,FALSE)),"",VLOOKUP(G65,$O:$P,2,FALSE))</f>
        <v>Marker 36</v>
      </c>
      <c r="L65" s="75" t="str">
        <f>IF(ISNA(VLOOKUP(H65,$O:$P,2,FALSE)),"",VLOOKUP(H65,$O:$P,2,FALSE))</f>
        <v>Marker 31</v>
      </c>
      <c r="M65" s="75" t="str">
        <f>IF(ISNA(VLOOKUP(I65,$O:$P,2,FALSE)),"",VLOOKUP(I65,$O:$P,2,FALSE))</f>
        <v>Marker 39</v>
      </c>
      <c r="O65" s="191">
        <f>IF(LEN(Markers!A64)&gt;0,Markers!A64,"")</f>
        <v>63</v>
      </c>
      <c r="P65" s="64" t="str">
        <f>IF(ISNA(VLOOKUP(O65,Markers!$A:$B,2,FALSE)),"",VLOOKUP(O65,Markers!$A:$B,2,FALSE))</f>
        <v>Marker 63</v>
      </c>
      <c r="Q65" s="6">
        <f t="shared" si="1"/>
        <v>4</v>
      </c>
      <c r="R65" s="64" t="str">
        <f t="shared" si="2"/>
        <v>Add</v>
      </c>
      <c r="S65" s="64">
        <f t="shared" si="3"/>
        <v>1</v>
      </c>
      <c r="T65" s="218" t="str">
        <f t="shared" si="4"/>
        <v>Add</v>
      </c>
    </row>
    <row r="66" spans="1:20" x14ac:dyDescent="0.25">
      <c r="A66" s="64">
        <f>Projects!A66</f>
        <v>64</v>
      </c>
      <c r="B66" s="72" t="str">
        <f>Projects!B66</f>
        <v>T7  Project64</v>
      </c>
      <c r="C66" s="6">
        <f>Projects!D66</f>
        <v>0</v>
      </c>
      <c r="D66" s="6">
        <f>Projects!G66</f>
        <v>28</v>
      </c>
      <c r="E66" s="72" t="str">
        <f t="shared" si="0"/>
        <v/>
      </c>
      <c r="F66" s="192">
        <v>32</v>
      </c>
      <c r="G66" s="192">
        <v>34</v>
      </c>
      <c r="H66" s="192">
        <v>29</v>
      </c>
      <c r="I66" s="192">
        <v>37</v>
      </c>
      <c r="J66" s="75" t="str">
        <f>IF(ISNA(VLOOKUP(F66,$O:$P,2,FALSE)),"",VLOOKUP(F66,$O:$P,2,FALSE))</f>
        <v>Marker 32</v>
      </c>
      <c r="K66" s="75" t="str">
        <f>IF(ISNA(VLOOKUP(G66,$O:$P,2,FALSE)),"",VLOOKUP(G66,$O:$P,2,FALSE))</f>
        <v>Marker 34</v>
      </c>
      <c r="L66" s="75" t="str">
        <f>IF(ISNA(VLOOKUP(H66,$O:$P,2,FALSE)),"",VLOOKUP(H66,$O:$P,2,FALSE))</f>
        <v>Marker 29</v>
      </c>
      <c r="M66" s="75" t="str">
        <f>IF(ISNA(VLOOKUP(I66,$O:$P,2,FALSE)),"",VLOOKUP(I66,$O:$P,2,FALSE))</f>
        <v>Marker 37</v>
      </c>
      <c r="O66" s="191">
        <f>IF(LEN(Markers!A65)&gt;0,Markers!A65,"")</f>
        <v>64</v>
      </c>
      <c r="P66" s="64" t="str">
        <f>IF(ISNA(VLOOKUP(O66,Markers!$A:$B,2,FALSE)),"",VLOOKUP(O66,Markers!$A:$B,2,FALSE))</f>
        <v>Marker 64</v>
      </c>
      <c r="Q66" s="6">
        <f t="shared" si="1"/>
        <v>4</v>
      </c>
      <c r="R66" s="64" t="str">
        <f t="shared" si="2"/>
        <v>Add</v>
      </c>
      <c r="S66" s="64">
        <f t="shared" si="3"/>
        <v>1</v>
      </c>
      <c r="T66" s="218" t="str">
        <f t="shared" si="4"/>
        <v>Add</v>
      </c>
    </row>
    <row r="67" spans="1:20" x14ac:dyDescent="0.25">
      <c r="A67" s="64">
        <f>Projects!A67</f>
        <v>65</v>
      </c>
      <c r="B67" s="72" t="str">
        <f>Projects!B67</f>
        <v>T7  Project65</v>
      </c>
      <c r="C67" s="6">
        <f>Projects!D67</f>
        <v>0</v>
      </c>
      <c r="D67" s="6">
        <f>Projects!G67</f>
        <v>22</v>
      </c>
      <c r="E67" s="72" t="str">
        <f t="shared" si="0"/>
        <v/>
      </c>
      <c r="F67" s="192">
        <v>28</v>
      </c>
      <c r="G67" s="192">
        <v>37</v>
      </c>
      <c r="H67" s="192">
        <v>32</v>
      </c>
      <c r="I67" s="192">
        <v>27</v>
      </c>
      <c r="J67" s="75" t="str">
        <f>IF(ISNA(VLOOKUP(F67,$O:$P,2,FALSE)),"",VLOOKUP(F67,$O:$P,2,FALSE))</f>
        <v>Marker 28</v>
      </c>
      <c r="K67" s="75" t="str">
        <f>IF(ISNA(VLOOKUP(G67,$O:$P,2,FALSE)),"",VLOOKUP(G67,$O:$P,2,FALSE))</f>
        <v>Marker 37</v>
      </c>
      <c r="L67" s="75" t="str">
        <f>IF(ISNA(VLOOKUP(H67,$O:$P,2,FALSE)),"",VLOOKUP(H67,$O:$P,2,FALSE))</f>
        <v>Marker 32</v>
      </c>
      <c r="M67" s="75" t="str">
        <f>IF(ISNA(VLOOKUP(I67,$O:$P,2,FALSE)),"",VLOOKUP(I67,$O:$P,2,FALSE))</f>
        <v>Marker 27</v>
      </c>
      <c r="O67" s="191">
        <f>IF(LEN(Markers!A66)&gt;0,Markers!A66,"")</f>
        <v>65</v>
      </c>
      <c r="P67" s="64" t="str">
        <f>IF(ISNA(VLOOKUP(O67,Markers!$A:$B,2,FALSE)),"",VLOOKUP(O67,Markers!$A:$B,2,FALSE))</f>
        <v>Marker 65</v>
      </c>
      <c r="Q67" s="6">
        <f t="shared" si="1"/>
        <v>5</v>
      </c>
      <c r="R67" s="64" t="str">
        <f t="shared" si="2"/>
        <v>Add</v>
      </c>
      <c r="S67" s="64">
        <f t="shared" si="3"/>
        <v>2</v>
      </c>
      <c r="T67" s="218" t="str">
        <f t="shared" si="4"/>
        <v>Add</v>
      </c>
    </row>
    <row r="68" spans="1:20" x14ac:dyDescent="0.25">
      <c r="A68" s="64">
        <f>Projects!A68</f>
        <v>66</v>
      </c>
      <c r="B68" s="72" t="str">
        <f>Projects!B68</f>
        <v>T7  Project66</v>
      </c>
      <c r="C68" s="6">
        <f>Projects!D68</f>
        <v>0</v>
      </c>
      <c r="D68" s="6">
        <f>Projects!G68</f>
        <v>50</v>
      </c>
      <c r="E68" s="72" t="str">
        <f t="shared" ref="E68:E131" si="5">IF(AND(D68&gt;0,OR(D68=F68,D68=G68,D68=H68,D68=I68)),"XX","")</f>
        <v/>
      </c>
      <c r="F68" s="192">
        <v>29</v>
      </c>
      <c r="G68" s="192">
        <v>38</v>
      </c>
      <c r="H68" s="192">
        <v>33</v>
      </c>
      <c r="I68" s="192">
        <v>28</v>
      </c>
      <c r="J68" s="75" t="str">
        <f>IF(ISNA(VLOOKUP(F68,$O:$P,2,FALSE)),"",VLOOKUP(F68,$O:$P,2,FALSE))</f>
        <v>Marker 29</v>
      </c>
      <c r="K68" s="75" t="str">
        <f>IF(ISNA(VLOOKUP(G68,$O:$P,2,FALSE)),"",VLOOKUP(G68,$O:$P,2,FALSE))</f>
        <v>Marker 38</v>
      </c>
      <c r="L68" s="75" t="str">
        <f>IF(ISNA(VLOOKUP(H68,$O:$P,2,FALSE)),"",VLOOKUP(H68,$O:$P,2,FALSE))</f>
        <v>Marker 33</v>
      </c>
      <c r="M68" s="75" t="str">
        <f>IF(ISNA(VLOOKUP(I68,$O:$P,2,FALSE)),"",VLOOKUP(I68,$O:$P,2,FALSE))</f>
        <v>Marker 28</v>
      </c>
      <c r="O68" s="191">
        <f>IF(LEN(Markers!A67)&gt;0,Markers!A67,"")</f>
        <v>66</v>
      </c>
      <c r="P68" s="64" t="str">
        <f>IF(ISNA(VLOOKUP(O68,Markers!$A:$B,2,FALSE)),"",VLOOKUP(O68,Markers!$A:$B,2,FALSE))</f>
        <v>Marker 66</v>
      </c>
      <c r="Q68" s="6">
        <f t="shared" ref="Q68:Q74" si="6">IF(LEN(O68)&gt;0,COUNTIF($F$3:$I$159,O68),"")</f>
        <v>5</v>
      </c>
      <c r="R68" s="64" t="str">
        <f t="shared" ref="R68:R74" si="7">IF(Q68=0,"NONE",IF(Q68&gt;W$5,"Too Many",IF(Q68&lt;W$5,"Add","")))</f>
        <v>Add</v>
      </c>
      <c r="S68" s="64">
        <f t="shared" ref="S68:S74" si="8">IF(LEN(O68)&gt;0,COUNTIF($F$3:$F$159,O68),"")</f>
        <v>2</v>
      </c>
      <c r="T68" s="218" t="str">
        <f t="shared" ref="T68:T74" si="9">IF(S68=0,"NONE",IF(S68&gt;W$6,"Too Many",IF(S68&lt;W$6,"Add","")))</f>
        <v>Add</v>
      </c>
    </row>
    <row r="69" spans="1:20" x14ac:dyDescent="0.25">
      <c r="A69" s="64">
        <f>Projects!A69</f>
        <v>67</v>
      </c>
      <c r="B69" s="72" t="str">
        <f>Projects!B69</f>
        <v>T7  Project67</v>
      </c>
      <c r="C69" s="6">
        <f>Projects!D69</f>
        <v>0</v>
      </c>
      <c r="D69" s="6">
        <f>Projects!G69</f>
        <v>34</v>
      </c>
      <c r="E69" s="72" t="str">
        <f t="shared" si="5"/>
        <v/>
      </c>
      <c r="F69" s="192">
        <v>33</v>
      </c>
      <c r="G69" s="192">
        <v>35</v>
      </c>
      <c r="H69" s="192">
        <v>30</v>
      </c>
      <c r="I69" s="192">
        <v>38</v>
      </c>
      <c r="J69" s="75" t="str">
        <f>IF(ISNA(VLOOKUP(F69,$O:$P,2,FALSE)),"",VLOOKUP(F69,$O:$P,2,FALSE))</f>
        <v>Marker 33</v>
      </c>
      <c r="K69" s="75" t="str">
        <f>IF(ISNA(VLOOKUP(G69,$O:$P,2,FALSE)),"",VLOOKUP(G69,$O:$P,2,FALSE))</f>
        <v>Marker 35</v>
      </c>
      <c r="L69" s="75" t="str">
        <f>IF(ISNA(VLOOKUP(H69,$O:$P,2,FALSE)),"",VLOOKUP(H69,$O:$P,2,FALSE))</f>
        <v>Marker 30</v>
      </c>
      <c r="M69" s="75" t="str">
        <f>IF(ISNA(VLOOKUP(I69,$O:$P,2,FALSE)),"",VLOOKUP(I69,$O:$P,2,FALSE))</f>
        <v>Marker 38</v>
      </c>
      <c r="O69" s="191">
        <f>IF(LEN(Markers!A68)&gt;0,Markers!A68,"")</f>
        <v>67</v>
      </c>
      <c r="P69" s="64" t="str">
        <f>IF(ISNA(VLOOKUP(O69,Markers!$A:$B,2,FALSE)),"",VLOOKUP(O69,Markers!$A:$B,2,FALSE))</f>
        <v>Marker 67</v>
      </c>
      <c r="Q69" s="6">
        <f t="shared" si="6"/>
        <v>5</v>
      </c>
      <c r="R69" s="64" t="str">
        <f t="shared" si="7"/>
        <v>Add</v>
      </c>
      <c r="S69" s="64">
        <f t="shared" si="8"/>
        <v>1</v>
      </c>
      <c r="T69" s="218" t="str">
        <f t="shared" si="9"/>
        <v>Add</v>
      </c>
    </row>
    <row r="70" spans="1:20" x14ac:dyDescent="0.25">
      <c r="A70" s="64">
        <f>Projects!A70</f>
        <v>68</v>
      </c>
      <c r="B70" s="72" t="str">
        <f>Projects!B70</f>
        <v>T7  Project68</v>
      </c>
      <c r="C70" s="6">
        <f>Projects!D70</f>
        <v>0</v>
      </c>
      <c r="D70" s="6">
        <f>Projects!G70</f>
        <v>51</v>
      </c>
      <c r="E70" s="72" t="str">
        <f t="shared" si="5"/>
        <v/>
      </c>
      <c r="F70" s="192">
        <v>30</v>
      </c>
      <c r="G70" s="192">
        <v>39</v>
      </c>
      <c r="H70" s="192">
        <v>34</v>
      </c>
      <c r="I70" s="192">
        <v>31</v>
      </c>
      <c r="J70" s="75" t="str">
        <f>IF(ISNA(VLOOKUP(F70,$O:$P,2,FALSE)),"",VLOOKUP(F70,$O:$P,2,FALSE))</f>
        <v>Marker 30</v>
      </c>
      <c r="K70" s="75" t="str">
        <f>IF(ISNA(VLOOKUP(G70,$O:$P,2,FALSE)),"",VLOOKUP(G70,$O:$P,2,FALSE))</f>
        <v>Marker 39</v>
      </c>
      <c r="L70" s="75" t="str">
        <f>IF(ISNA(VLOOKUP(H70,$O:$P,2,FALSE)),"",VLOOKUP(H70,$O:$P,2,FALSE))</f>
        <v>Marker 34</v>
      </c>
      <c r="M70" s="75" t="str">
        <f>IF(ISNA(VLOOKUP(I70,$O:$P,2,FALSE)),"",VLOOKUP(I70,$O:$P,2,FALSE))</f>
        <v>Marker 31</v>
      </c>
      <c r="O70" s="191">
        <f>IF(LEN(Markers!A69)&gt;0,Markers!A69,"")</f>
        <v>68</v>
      </c>
      <c r="P70" s="64" t="str">
        <f>IF(ISNA(VLOOKUP(O70,Markers!$A:$B,2,FALSE)),"",VLOOKUP(O70,Markers!$A:$B,2,FALSE))</f>
        <v>Marker 68</v>
      </c>
      <c r="Q70" s="6">
        <f t="shared" si="6"/>
        <v>10</v>
      </c>
      <c r="R70" s="64" t="str">
        <f t="shared" si="7"/>
        <v>Too Many</v>
      </c>
      <c r="S70" s="64">
        <f t="shared" si="8"/>
        <v>3</v>
      </c>
      <c r="T70" s="218" t="str">
        <f t="shared" si="9"/>
        <v/>
      </c>
    </row>
    <row r="71" spans="1:20" x14ac:dyDescent="0.25">
      <c r="A71" s="64">
        <f>Projects!A71</f>
        <v>69</v>
      </c>
      <c r="B71" s="72" t="str">
        <f>Projects!B71</f>
        <v>T7  Project69</v>
      </c>
      <c r="C71" s="6">
        <f>Projects!D71</f>
        <v>0</v>
      </c>
      <c r="D71" s="6">
        <f>Projects!G71</f>
        <v>50</v>
      </c>
      <c r="E71" s="72" t="str">
        <f t="shared" si="5"/>
        <v/>
      </c>
      <c r="F71" s="192">
        <v>31</v>
      </c>
      <c r="G71" s="192">
        <v>27</v>
      </c>
      <c r="H71" s="192">
        <v>35</v>
      </c>
      <c r="I71" s="192">
        <v>34</v>
      </c>
      <c r="J71" s="75" t="str">
        <f>IF(ISNA(VLOOKUP(F71,$O:$P,2,FALSE)),"",VLOOKUP(F71,$O:$P,2,FALSE))</f>
        <v>Marker 31</v>
      </c>
      <c r="K71" s="75" t="str">
        <f>IF(ISNA(VLOOKUP(G71,$O:$P,2,FALSE)),"",VLOOKUP(G71,$O:$P,2,FALSE))</f>
        <v>Marker 27</v>
      </c>
      <c r="L71" s="75" t="str">
        <f>IF(ISNA(VLOOKUP(H71,$O:$P,2,FALSE)),"",VLOOKUP(H71,$O:$P,2,FALSE))</f>
        <v>Marker 35</v>
      </c>
      <c r="M71" s="75" t="str">
        <f>IF(ISNA(VLOOKUP(I71,$O:$P,2,FALSE)),"",VLOOKUP(I71,$O:$P,2,FALSE))</f>
        <v>Marker 34</v>
      </c>
      <c r="O71" s="191">
        <f>IF(LEN(Markers!A70)&gt;0,Markers!A70,"")</f>
        <v>69</v>
      </c>
      <c r="P71" s="64" t="str">
        <f>IF(ISNA(VLOOKUP(O71,Markers!$A:$B,2,FALSE)),"",VLOOKUP(O71,Markers!$A:$B,2,FALSE))</f>
        <v>Marker 69</v>
      </c>
      <c r="Q71" s="6">
        <f t="shared" si="6"/>
        <v>10</v>
      </c>
      <c r="R71" s="64" t="str">
        <f t="shared" si="7"/>
        <v>Too Many</v>
      </c>
      <c r="S71" s="64">
        <f t="shared" si="8"/>
        <v>3</v>
      </c>
      <c r="T71" s="218" t="str">
        <f t="shared" si="9"/>
        <v/>
      </c>
    </row>
    <row r="72" spans="1:20" x14ac:dyDescent="0.25">
      <c r="A72" s="64">
        <f>Projects!A72</f>
        <v>70</v>
      </c>
      <c r="B72" s="72" t="str">
        <f>Projects!B72</f>
        <v>T7  Project70</v>
      </c>
      <c r="C72" s="6">
        <f>Projects!D72</f>
        <v>0</v>
      </c>
      <c r="D72" s="6">
        <f>Projects!G72</f>
        <v>41</v>
      </c>
      <c r="E72" s="72" t="str">
        <f t="shared" si="5"/>
        <v/>
      </c>
      <c r="F72" s="192">
        <v>32</v>
      </c>
      <c r="G72" s="192">
        <v>28</v>
      </c>
      <c r="H72" s="192">
        <v>36</v>
      </c>
      <c r="I72" s="192">
        <v>37</v>
      </c>
      <c r="J72" s="75" t="str">
        <f>IF(ISNA(VLOOKUP(F72,$O:$P,2,FALSE)),"",VLOOKUP(F72,$O:$P,2,FALSE))</f>
        <v>Marker 32</v>
      </c>
      <c r="K72" s="75" t="str">
        <f>IF(ISNA(VLOOKUP(G72,$O:$P,2,FALSE)),"",VLOOKUP(G72,$O:$P,2,FALSE))</f>
        <v>Marker 28</v>
      </c>
      <c r="L72" s="75" t="str">
        <f>IF(ISNA(VLOOKUP(H72,$O:$P,2,FALSE)),"",VLOOKUP(H72,$O:$P,2,FALSE))</f>
        <v>Marker 36</v>
      </c>
      <c r="M72" s="75" t="str">
        <f>IF(ISNA(VLOOKUP(I72,$O:$P,2,FALSE)),"",VLOOKUP(I72,$O:$P,2,FALSE))</f>
        <v>Marker 37</v>
      </c>
      <c r="O72" s="191">
        <f>IF(LEN(Markers!A71)&gt;0,Markers!A71,"")</f>
        <v>70</v>
      </c>
      <c r="P72" s="64" t="str">
        <f>IF(ISNA(VLOOKUP(O72,Markers!$A:$B,2,FALSE)),"",VLOOKUP(O72,Markers!$A:$B,2,FALSE))</f>
        <v>Marker 70</v>
      </c>
      <c r="Q72" s="6">
        <f t="shared" si="6"/>
        <v>10</v>
      </c>
      <c r="R72" s="64" t="str">
        <f t="shared" si="7"/>
        <v>Too Many</v>
      </c>
      <c r="S72" s="64">
        <f t="shared" si="8"/>
        <v>2</v>
      </c>
      <c r="T72" s="218" t="str">
        <f t="shared" si="9"/>
        <v>Add</v>
      </c>
    </row>
    <row r="73" spans="1:20" x14ac:dyDescent="0.25">
      <c r="A73" s="64">
        <f>Projects!A73</f>
        <v>71</v>
      </c>
      <c r="B73" s="72" t="str">
        <f>Projects!B73</f>
        <v>T7  Project71</v>
      </c>
      <c r="C73" s="6">
        <f>Projects!D73</f>
        <v>0</v>
      </c>
      <c r="D73" s="6">
        <f>Projects!G73</f>
        <v>19</v>
      </c>
      <c r="E73" s="72" t="str">
        <f t="shared" si="5"/>
        <v/>
      </c>
      <c r="F73" s="192">
        <v>33</v>
      </c>
      <c r="G73" s="192">
        <v>29</v>
      </c>
      <c r="H73" s="192">
        <v>37</v>
      </c>
      <c r="I73" s="192">
        <v>38</v>
      </c>
      <c r="J73" s="75" t="str">
        <f>IF(ISNA(VLOOKUP(F73,$O:$P,2,FALSE)),"",VLOOKUP(F73,$O:$P,2,FALSE))</f>
        <v>Marker 33</v>
      </c>
      <c r="K73" s="75" t="str">
        <f>IF(ISNA(VLOOKUP(G73,$O:$P,2,FALSE)),"",VLOOKUP(G73,$O:$P,2,FALSE))</f>
        <v>Marker 29</v>
      </c>
      <c r="L73" s="75" t="str">
        <f>IF(ISNA(VLOOKUP(H73,$O:$P,2,FALSE)),"",VLOOKUP(H73,$O:$P,2,FALSE))</f>
        <v>Marker 37</v>
      </c>
      <c r="M73" s="75" t="str">
        <f>IF(ISNA(VLOOKUP(I73,$O:$P,2,FALSE)),"",VLOOKUP(I73,$O:$P,2,FALSE))</f>
        <v>Marker 38</v>
      </c>
      <c r="O73" s="191">
        <f>IF(LEN(Markers!A72)&gt;0,Markers!A72,"")</f>
        <v>71</v>
      </c>
      <c r="P73" s="64" t="str">
        <f>IF(ISNA(VLOOKUP(O73,Markers!$A:$B,2,FALSE)),"",VLOOKUP(O73,Markers!$A:$B,2,FALSE))</f>
        <v>Marker 71</v>
      </c>
      <c r="Q73" s="6">
        <f t="shared" si="6"/>
        <v>9</v>
      </c>
      <c r="R73" s="64" t="str">
        <f t="shared" si="7"/>
        <v/>
      </c>
      <c r="S73" s="64">
        <f t="shared" si="8"/>
        <v>2</v>
      </c>
      <c r="T73" s="218" t="str">
        <f t="shared" si="9"/>
        <v>Add</v>
      </c>
    </row>
    <row r="74" spans="1:20" x14ac:dyDescent="0.25">
      <c r="A74" s="64">
        <f>Projects!A74</f>
        <v>72</v>
      </c>
      <c r="B74" s="72" t="str">
        <f>Projects!B74</f>
        <v>T7  Project72</v>
      </c>
      <c r="C74" s="6">
        <f>Projects!D74</f>
        <v>0</v>
      </c>
      <c r="D74" s="6">
        <f>Projects!G74</f>
        <v>37</v>
      </c>
      <c r="E74" s="72" t="str">
        <f t="shared" si="5"/>
        <v/>
      </c>
      <c r="F74" s="192">
        <v>35</v>
      </c>
      <c r="G74" s="192">
        <v>36</v>
      </c>
      <c r="H74" s="192">
        <v>31</v>
      </c>
      <c r="I74" s="192">
        <v>39</v>
      </c>
      <c r="J74" s="75" t="str">
        <f>IF(ISNA(VLOOKUP(F74,$O:$P,2,FALSE)),"",VLOOKUP(F74,$O:$P,2,FALSE))</f>
        <v>Marker 35</v>
      </c>
      <c r="K74" s="75" t="str">
        <f>IF(ISNA(VLOOKUP(G74,$O:$P,2,FALSE)),"",VLOOKUP(G74,$O:$P,2,FALSE))</f>
        <v>Marker 36</v>
      </c>
      <c r="L74" s="75" t="str">
        <f>IF(ISNA(VLOOKUP(H74,$O:$P,2,FALSE)),"",VLOOKUP(H74,$O:$P,2,FALSE))</f>
        <v>Marker 31</v>
      </c>
      <c r="M74" s="75" t="str">
        <f>IF(ISNA(VLOOKUP(I74,$O:$P,2,FALSE)),"",VLOOKUP(I74,$O:$P,2,FALSE))</f>
        <v>Marker 39</v>
      </c>
      <c r="O74" s="191">
        <f>IF(LEN(Markers!A73)&gt;0,Markers!A73,"")</f>
        <v>72</v>
      </c>
      <c r="P74" s="64" t="str">
        <f>IF(ISNA(VLOOKUP(O74,Markers!$A:$B,2,FALSE)),"",VLOOKUP(O74,Markers!$A:$B,2,FALSE))</f>
        <v>Marker 72</v>
      </c>
      <c r="Q74" s="6">
        <f t="shared" si="6"/>
        <v>9</v>
      </c>
      <c r="R74" s="64" t="str">
        <f t="shared" si="7"/>
        <v/>
      </c>
      <c r="S74" s="64">
        <f t="shared" si="8"/>
        <v>2</v>
      </c>
      <c r="T74" s="218" t="str">
        <f t="shared" si="9"/>
        <v>Add</v>
      </c>
    </row>
    <row r="75" spans="1:20" x14ac:dyDescent="0.25">
      <c r="A75" s="64">
        <f>Projects!A75</f>
        <v>73</v>
      </c>
      <c r="B75" s="72" t="str">
        <f>Projects!B75</f>
        <v>T7  Project73</v>
      </c>
      <c r="C75" s="6">
        <f>Projects!D75</f>
        <v>0</v>
      </c>
      <c r="D75" s="6">
        <f>Projects!G75</f>
        <v>5</v>
      </c>
      <c r="E75" s="72" t="str">
        <f t="shared" si="5"/>
        <v/>
      </c>
      <c r="F75" s="192">
        <v>34</v>
      </c>
      <c r="G75" s="192">
        <v>30</v>
      </c>
      <c r="H75" s="192">
        <v>38</v>
      </c>
      <c r="I75" s="192">
        <v>39</v>
      </c>
      <c r="J75" s="75" t="str">
        <f>IF(ISNA(VLOOKUP(F75,$O:$P,2,FALSE)),"",VLOOKUP(F75,$O:$P,2,FALSE))</f>
        <v>Marker 34</v>
      </c>
      <c r="K75" s="75" t="str">
        <f>IF(ISNA(VLOOKUP(G75,$O:$P,2,FALSE)),"",VLOOKUP(G75,$O:$P,2,FALSE))</f>
        <v>Marker 30</v>
      </c>
      <c r="L75" s="75" t="str">
        <f>IF(ISNA(VLOOKUP(H75,$O:$P,2,FALSE)),"",VLOOKUP(H75,$O:$P,2,FALSE))</f>
        <v>Marker 38</v>
      </c>
      <c r="M75" s="75" t="str">
        <f>IF(ISNA(VLOOKUP(I75,$O:$P,2,FALSE)),"",VLOOKUP(I75,$O:$P,2,FALSE))</f>
        <v>Marker 39</v>
      </c>
    </row>
    <row r="76" spans="1:20" x14ac:dyDescent="0.25">
      <c r="A76" s="64">
        <f>Projects!A76</f>
        <v>74</v>
      </c>
      <c r="B76" s="72" t="str">
        <f>Projects!B76</f>
        <v>T7  Project74</v>
      </c>
      <c r="C76" s="6">
        <f>Projects!D76</f>
        <v>0</v>
      </c>
      <c r="D76" s="6">
        <f>Projects!G76</f>
        <v>26</v>
      </c>
      <c r="E76" s="72" t="str">
        <f t="shared" si="5"/>
        <v/>
      </c>
      <c r="F76" s="192">
        <v>35</v>
      </c>
      <c r="G76" s="192">
        <v>31</v>
      </c>
      <c r="H76" s="192">
        <v>39</v>
      </c>
      <c r="I76" s="192">
        <v>34</v>
      </c>
      <c r="J76" s="75" t="str">
        <f>IF(ISNA(VLOOKUP(F76,$O:$P,2,FALSE)),"",VLOOKUP(F76,$O:$P,2,FALSE))</f>
        <v>Marker 35</v>
      </c>
      <c r="K76" s="75" t="str">
        <f>IF(ISNA(VLOOKUP(G76,$O:$P,2,FALSE)),"",VLOOKUP(G76,$O:$P,2,FALSE))</f>
        <v>Marker 31</v>
      </c>
      <c r="L76" s="75" t="str">
        <f>IF(ISNA(VLOOKUP(H76,$O:$P,2,FALSE)),"",VLOOKUP(H76,$O:$P,2,FALSE))</f>
        <v>Marker 39</v>
      </c>
      <c r="M76" s="75" t="str">
        <f>IF(ISNA(VLOOKUP(I76,$O:$P,2,FALSE)),"",VLOOKUP(I76,$O:$P,2,FALSE))</f>
        <v>Marker 34</v>
      </c>
    </row>
    <row r="77" spans="1:20" x14ac:dyDescent="0.25">
      <c r="A77" s="64">
        <f>Projects!A77</f>
        <v>75</v>
      </c>
      <c r="B77" s="72" t="str">
        <f>Projects!B77</f>
        <v>T7  Project75</v>
      </c>
      <c r="C77" s="6">
        <f>Projects!D77</f>
        <v>0</v>
      </c>
      <c r="D77" s="6">
        <f>Projects!G77</f>
        <v>39</v>
      </c>
      <c r="E77" s="72" t="str">
        <f t="shared" si="5"/>
        <v/>
      </c>
      <c r="F77" s="192">
        <v>36</v>
      </c>
      <c r="G77" s="192">
        <v>37</v>
      </c>
      <c r="H77" s="192">
        <v>32</v>
      </c>
      <c r="I77" s="192">
        <v>27</v>
      </c>
      <c r="J77" s="75" t="str">
        <f>IF(ISNA(VLOOKUP(F77,$O:$P,2,FALSE)),"",VLOOKUP(F77,$O:$P,2,FALSE))</f>
        <v>Marker 36</v>
      </c>
      <c r="K77" s="75" t="str">
        <f>IF(ISNA(VLOOKUP(G77,$O:$P,2,FALSE)),"",VLOOKUP(G77,$O:$P,2,FALSE))</f>
        <v>Marker 37</v>
      </c>
      <c r="L77" s="75" t="str">
        <f>IF(ISNA(VLOOKUP(H77,$O:$P,2,FALSE)),"",VLOOKUP(H77,$O:$P,2,FALSE))</f>
        <v>Marker 32</v>
      </c>
      <c r="M77" s="75" t="str">
        <f>IF(ISNA(VLOOKUP(I77,$O:$P,2,FALSE)),"",VLOOKUP(I77,$O:$P,2,FALSE))</f>
        <v>Marker 27</v>
      </c>
    </row>
    <row r="78" spans="1:20" x14ac:dyDescent="0.25">
      <c r="A78" s="64">
        <f>Projects!A78</f>
        <v>76</v>
      </c>
      <c r="B78" s="72" t="str">
        <f>Projects!B78</f>
        <v>T7  Project76</v>
      </c>
      <c r="C78" s="6">
        <f>Projects!D78</f>
        <v>0</v>
      </c>
      <c r="D78" s="6">
        <f>Projects!G78</f>
        <v>38</v>
      </c>
      <c r="E78" s="72" t="str">
        <f t="shared" si="5"/>
        <v/>
      </c>
      <c r="F78" s="192">
        <v>27</v>
      </c>
      <c r="G78" s="192">
        <v>39</v>
      </c>
      <c r="H78" s="192">
        <v>33</v>
      </c>
      <c r="I78" s="192">
        <v>28</v>
      </c>
      <c r="J78" s="75" t="str">
        <f>IF(ISNA(VLOOKUP(F78,$O:$P,2,FALSE)),"",VLOOKUP(F78,$O:$P,2,FALSE))</f>
        <v>Marker 27</v>
      </c>
      <c r="K78" s="75" t="str">
        <f>IF(ISNA(VLOOKUP(G78,$O:$P,2,FALSE)),"",VLOOKUP(G78,$O:$P,2,FALSE))</f>
        <v>Marker 39</v>
      </c>
      <c r="L78" s="75" t="str">
        <f>IF(ISNA(VLOOKUP(H78,$O:$P,2,FALSE)),"",VLOOKUP(H78,$O:$P,2,FALSE))</f>
        <v>Marker 33</v>
      </c>
      <c r="M78" s="75" t="str">
        <f>IF(ISNA(VLOOKUP(I78,$O:$P,2,FALSE)),"",VLOOKUP(I78,$O:$P,2,FALSE))</f>
        <v>Marker 28</v>
      </c>
    </row>
    <row r="79" spans="1:20" x14ac:dyDescent="0.25">
      <c r="A79" s="64">
        <f>Projects!A79</f>
        <v>77</v>
      </c>
      <c r="B79" s="72" t="str">
        <f>Projects!B79</f>
        <v>T7  Project77</v>
      </c>
      <c r="C79" s="6">
        <f>Projects!D79</f>
        <v>0</v>
      </c>
      <c r="D79" s="6">
        <f>Projects!G79</f>
        <v>53</v>
      </c>
      <c r="E79" s="72" t="str">
        <f t="shared" si="5"/>
        <v/>
      </c>
      <c r="F79" s="192">
        <v>36</v>
      </c>
      <c r="G79" s="192">
        <v>32</v>
      </c>
      <c r="H79" s="192">
        <v>27</v>
      </c>
      <c r="I79" s="192">
        <v>39</v>
      </c>
      <c r="J79" s="75" t="str">
        <f>IF(ISNA(VLOOKUP(F79,$O:$P,2,FALSE)),"",VLOOKUP(F79,$O:$P,2,FALSE))</f>
        <v>Marker 36</v>
      </c>
      <c r="K79" s="75" t="str">
        <f>IF(ISNA(VLOOKUP(G79,$O:$P,2,FALSE)),"",VLOOKUP(G79,$O:$P,2,FALSE))</f>
        <v>Marker 32</v>
      </c>
      <c r="L79" s="75" t="str">
        <f>IF(ISNA(VLOOKUP(H79,$O:$P,2,FALSE)),"",VLOOKUP(H79,$O:$P,2,FALSE))</f>
        <v>Marker 27</v>
      </c>
      <c r="M79" s="75" t="str">
        <f>IF(ISNA(VLOOKUP(I79,$O:$P,2,FALSE)),"",VLOOKUP(I79,$O:$P,2,FALSE))</f>
        <v>Marker 39</v>
      </c>
    </row>
    <row r="80" spans="1:20" x14ac:dyDescent="0.25">
      <c r="A80" s="64">
        <f>Projects!A80</f>
        <v>78</v>
      </c>
      <c r="B80" s="72" t="str">
        <f>Projects!B80</f>
        <v>T7  Project78</v>
      </c>
      <c r="C80" s="6">
        <f>Projects!D80</f>
        <v>0</v>
      </c>
      <c r="D80" s="6">
        <f>Projects!G80</f>
        <v>39</v>
      </c>
      <c r="E80" s="72" t="str">
        <f t="shared" si="5"/>
        <v/>
      </c>
      <c r="F80" s="192">
        <v>28</v>
      </c>
      <c r="G80" s="192">
        <v>38</v>
      </c>
      <c r="H80" s="192">
        <v>34</v>
      </c>
      <c r="I80" s="192">
        <v>29</v>
      </c>
      <c r="J80" s="75" t="str">
        <f>IF(ISNA(VLOOKUP(F80,$O:$P,2,FALSE)),"",VLOOKUP(F80,$O:$P,2,FALSE))</f>
        <v>Marker 28</v>
      </c>
      <c r="K80" s="75" t="str">
        <f>IF(ISNA(VLOOKUP(G80,$O:$P,2,FALSE)),"",VLOOKUP(G80,$O:$P,2,FALSE))</f>
        <v>Marker 38</v>
      </c>
      <c r="L80" s="75" t="str">
        <f>IF(ISNA(VLOOKUP(H80,$O:$P,2,FALSE)),"",VLOOKUP(H80,$O:$P,2,FALSE))</f>
        <v>Marker 34</v>
      </c>
      <c r="M80" s="75" t="str">
        <f>IF(ISNA(VLOOKUP(I80,$O:$P,2,FALSE)),"",VLOOKUP(I80,$O:$P,2,FALSE))</f>
        <v>Marker 29</v>
      </c>
    </row>
    <row r="81" spans="1:13" x14ac:dyDescent="0.25">
      <c r="A81" s="64">
        <f>Projects!A81</f>
        <v>79</v>
      </c>
      <c r="B81" s="72" t="str">
        <f>Projects!B81</f>
        <v>T7  Project79</v>
      </c>
      <c r="C81" s="6">
        <f>Projects!D81</f>
        <v>0</v>
      </c>
      <c r="D81" s="6">
        <f>Projects!G81</f>
        <v>31</v>
      </c>
      <c r="E81" s="72" t="str">
        <f t="shared" si="5"/>
        <v/>
      </c>
      <c r="F81" s="192">
        <v>29</v>
      </c>
      <c r="G81" s="192">
        <v>27</v>
      </c>
      <c r="H81" s="192">
        <v>35</v>
      </c>
      <c r="I81" s="192">
        <v>30</v>
      </c>
      <c r="J81" s="75" t="str">
        <f>IF(ISNA(VLOOKUP(F81,$O:$P,2,FALSE)),"",VLOOKUP(F81,$O:$P,2,FALSE))</f>
        <v>Marker 29</v>
      </c>
      <c r="K81" s="75" t="str">
        <f>IF(ISNA(VLOOKUP(G81,$O:$P,2,FALSE)),"",VLOOKUP(G81,$O:$P,2,FALSE))</f>
        <v>Marker 27</v>
      </c>
      <c r="L81" s="75" t="str">
        <f>IF(ISNA(VLOOKUP(H81,$O:$P,2,FALSE)),"",VLOOKUP(H81,$O:$P,2,FALSE))</f>
        <v>Marker 35</v>
      </c>
      <c r="M81" s="75" t="str">
        <f>IF(ISNA(VLOOKUP(I81,$O:$P,2,FALSE)),"",VLOOKUP(I81,$O:$P,2,FALSE))</f>
        <v>Marker 30</v>
      </c>
    </row>
    <row r="82" spans="1:13" x14ac:dyDescent="0.25">
      <c r="A82" s="64">
        <f>Projects!A82</f>
        <v>80</v>
      </c>
      <c r="B82" s="72" t="str">
        <f>Projects!B82</f>
        <v>T7  Project80</v>
      </c>
      <c r="C82" s="6">
        <f>Projects!D82</f>
        <v>0</v>
      </c>
      <c r="D82" s="6">
        <f>Projects!G82</f>
        <v>5</v>
      </c>
      <c r="E82" s="72" t="str">
        <f t="shared" si="5"/>
        <v/>
      </c>
      <c r="F82" s="192">
        <v>37</v>
      </c>
      <c r="G82" s="192">
        <v>33</v>
      </c>
      <c r="H82" s="192">
        <v>28</v>
      </c>
      <c r="I82" s="192">
        <v>39</v>
      </c>
      <c r="J82" s="75" t="str">
        <f>IF(ISNA(VLOOKUP(F82,$O:$P,2,FALSE)),"",VLOOKUP(F82,$O:$P,2,FALSE))</f>
        <v>Marker 37</v>
      </c>
      <c r="K82" s="75" t="str">
        <f>IF(ISNA(VLOOKUP(G82,$O:$P,2,FALSE)),"",VLOOKUP(G82,$O:$P,2,FALSE))</f>
        <v>Marker 33</v>
      </c>
      <c r="L82" s="75" t="str">
        <f>IF(ISNA(VLOOKUP(H82,$O:$P,2,FALSE)),"",VLOOKUP(H82,$O:$P,2,FALSE))</f>
        <v>Marker 28</v>
      </c>
      <c r="M82" s="75" t="str">
        <f>IF(ISNA(VLOOKUP(I82,$O:$P,2,FALSE)),"",VLOOKUP(I82,$O:$P,2,FALSE))</f>
        <v>Marker 39</v>
      </c>
    </row>
    <row r="83" spans="1:13" x14ac:dyDescent="0.25">
      <c r="A83" s="64">
        <f>Projects!A83</f>
        <v>81</v>
      </c>
      <c r="B83" s="72" t="str">
        <f>Projects!B83</f>
        <v>T7  Project81</v>
      </c>
      <c r="C83" s="6">
        <f>Projects!D83</f>
        <v>0</v>
      </c>
      <c r="D83" s="6">
        <f>Projects!G83</f>
        <v>48</v>
      </c>
      <c r="E83" s="72" t="str">
        <f t="shared" si="5"/>
        <v/>
      </c>
      <c r="F83" s="192">
        <v>38</v>
      </c>
      <c r="G83" s="192">
        <v>34</v>
      </c>
      <c r="H83" s="192">
        <v>29</v>
      </c>
      <c r="I83" s="192"/>
      <c r="J83" s="75" t="str">
        <f>IF(ISNA(VLOOKUP(F83,$O:$P,2,FALSE)),"",VLOOKUP(F83,$O:$P,2,FALSE))</f>
        <v>Marker 38</v>
      </c>
      <c r="K83" s="75" t="str">
        <f>IF(ISNA(VLOOKUP(G83,$O:$P,2,FALSE)),"",VLOOKUP(G83,$O:$P,2,FALSE))</f>
        <v>Marker 34</v>
      </c>
      <c r="L83" s="75" t="str">
        <f>IF(ISNA(VLOOKUP(H83,$O:$P,2,FALSE)),"",VLOOKUP(H83,$O:$P,2,FALSE))</f>
        <v>Marker 29</v>
      </c>
      <c r="M83" s="75" t="str">
        <f>IF(ISNA(VLOOKUP(I83,$O:$P,2,FALSE)),"",VLOOKUP(I83,$O:$P,2,FALSE))</f>
        <v/>
      </c>
    </row>
    <row r="84" spans="1:13" x14ac:dyDescent="0.25">
      <c r="A84" s="64">
        <f>Projects!A84</f>
        <v>82</v>
      </c>
      <c r="B84" s="72" t="str">
        <f>Projects!B84</f>
        <v>T7  Project82</v>
      </c>
      <c r="C84" s="6">
        <f>Projects!D84</f>
        <v>0</v>
      </c>
      <c r="D84" s="6">
        <f>Projects!G84</f>
        <v>15</v>
      </c>
      <c r="E84" s="72" t="str">
        <f t="shared" si="5"/>
        <v/>
      </c>
      <c r="F84" s="192">
        <v>27</v>
      </c>
      <c r="G84" s="192">
        <v>35</v>
      </c>
      <c r="H84" s="192">
        <v>30</v>
      </c>
      <c r="I84" s="192"/>
      <c r="J84" s="75" t="str">
        <f>IF(ISNA(VLOOKUP(F84,$O:$P,2,FALSE)),"",VLOOKUP(F84,$O:$P,2,FALSE))</f>
        <v>Marker 27</v>
      </c>
      <c r="K84" s="75" t="str">
        <f>IF(ISNA(VLOOKUP(G84,$O:$P,2,FALSE)),"",VLOOKUP(G84,$O:$P,2,FALSE))</f>
        <v>Marker 35</v>
      </c>
      <c r="L84" s="75" t="str">
        <f>IF(ISNA(VLOOKUP(H84,$O:$P,2,FALSE)),"",VLOOKUP(H84,$O:$P,2,FALSE))</f>
        <v>Marker 30</v>
      </c>
      <c r="M84" s="75" t="str">
        <f>IF(ISNA(VLOOKUP(I84,$O:$P,2,FALSE)),"",VLOOKUP(I84,$O:$P,2,FALSE))</f>
        <v/>
      </c>
    </row>
    <row r="85" spans="1:13" x14ac:dyDescent="0.25">
      <c r="A85" s="64">
        <f>Projects!A85</f>
        <v>83</v>
      </c>
      <c r="B85" s="72" t="str">
        <f>Projects!B85</f>
        <v>T7  Project83</v>
      </c>
      <c r="C85" s="6">
        <f>Projects!D85</f>
        <v>0</v>
      </c>
      <c r="D85" s="6">
        <f>Projects!G85</f>
        <v>15</v>
      </c>
      <c r="E85" s="72" t="str">
        <f t="shared" si="5"/>
        <v/>
      </c>
      <c r="F85" s="192">
        <v>28</v>
      </c>
      <c r="G85" s="192">
        <v>36</v>
      </c>
      <c r="H85" s="192">
        <v>31</v>
      </c>
      <c r="I85" s="192"/>
      <c r="J85" s="75" t="str">
        <f>IF(ISNA(VLOOKUP(F85,$O:$P,2,FALSE)),"",VLOOKUP(F85,$O:$P,2,FALSE))</f>
        <v>Marker 28</v>
      </c>
      <c r="K85" s="75" t="str">
        <f>IF(ISNA(VLOOKUP(G85,$O:$P,2,FALSE)),"",VLOOKUP(G85,$O:$P,2,FALSE))</f>
        <v>Marker 36</v>
      </c>
      <c r="L85" s="75" t="str">
        <f>IF(ISNA(VLOOKUP(H85,$O:$P,2,FALSE)),"",VLOOKUP(H85,$O:$P,2,FALSE))</f>
        <v>Marker 31</v>
      </c>
      <c r="M85" s="75" t="str">
        <f>IF(ISNA(VLOOKUP(I85,$O:$P,2,FALSE)),"",VLOOKUP(I85,$O:$P,2,FALSE))</f>
        <v/>
      </c>
    </row>
    <row r="86" spans="1:13" x14ac:dyDescent="0.25">
      <c r="A86" s="64">
        <f>Projects!A86</f>
        <v>84</v>
      </c>
      <c r="B86" s="72" t="str">
        <f>Projects!B86</f>
        <v>T7  Project84</v>
      </c>
      <c r="C86" s="6">
        <f>Projects!D86</f>
        <v>0</v>
      </c>
      <c r="D86" s="6">
        <f>Projects!G86</f>
        <v>3</v>
      </c>
      <c r="E86" s="72" t="str">
        <f t="shared" si="5"/>
        <v/>
      </c>
      <c r="F86" s="192">
        <v>29</v>
      </c>
      <c r="G86" s="192">
        <v>37</v>
      </c>
      <c r="H86" s="192">
        <v>32</v>
      </c>
      <c r="I86" s="192"/>
      <c r="J86" s="75" t="str">
        <f>IF(ISNA(VLOOKUP(F86,$O:$P,2,FALSE)),"",VLOOKUP(F86,$O:$P,2,FALSE))</f>
        <v>Marker 29</v>
      </c>
      <c r="K86" s="75" t="str">
        <f>IF(ISNA(VLOOKUP(G86,$O:$P,2,FALSE)),"",VLOOKUP(G86,$O:$P,2,FALSE))</f>
        <v>Marker 37</v>
      </c>
      <c r="L86" s="75" t="str">
        <f>IF(ISNA(VLOOKUP(H86,$O:$P,2,FALSE)),"",VLOOKUP(H86,$O:$P,2,FALSE))</f>
        <v>Marker 32</v>
      </c>
      <c r="M86" s="75" t="str">
        <f>IF(ISNA(VLOOKUP(I86,$O:$P,2,FALSE)),"",VLOOKUP(I86,$O:$P,2,FALSE))</f>
        <v/>
      </c>
    </row>
    <row r="87" spans="1:13" x14ac:dyDescent="0.25">
      <c r="A87" s="64">
        <f>Projects!A87</f>
        <v>85</v>
      </c>
      <c r="B87" s="72" t="str">
        <f>Projects!B87</f>
        <v>T7  Project85</v>
      </c>
      <c r="C87" s="6">
        <f>Projects!D87</f>
        <v>0</v>
      </c>
      <c r="D87" s="6">
        <f>Projects!G87</f>
        <v>39</v>
      </c>
      <c r="E87" s="72" t="str">
        <f t="shared" si="5"/>
        <v/>
      </c>
      <c r="F87" s="192">
        <v>30</v>
      </c>
      <c r="G87" s="192">
        <v>28</v>
      </c>
      <c r="H87" s="192">
        <v>36</v>
      </c>
      <c r="I87" s="192">
        <v>31</v>
      </c>
      <c r="J87" s="75" t="str">
        <f>IF(ISNA(VLOOKUP(F87,$O:$P,2,FALSE)),"",VLOOKUP(F87,$O:$P,2,FALSE))</f>
        <v>Marker 30</v>
      </c>
      <c r="K87" s="75" t="str">
        <f>IF(ISNA(VLOOKUP(G87,$O:$P,2,FALSE)),"",VLOOKUP(G87,$O:$P,2,FALSE))</f>
        <v>Marker 28</v>
      </c>
      <c r="L87" s="75" t="str">
        <f>IF(ISNA(VLOOKUP(H87,$O:$P,2,FALSE)),"",VLOOKUP(H87,$O:$P,2,FALSE))</f>
        <v>Marker 36</v>
      </c>
      <c r="M87" s="75" t="str">
        <f>IF(ISNA(VLOOKUP(I87,$O:$P,2,FALSE)),"",VLOOKUP(I87,$O:$P,2,FALSE))</f>
        <v>Marker 31</v>
      </c>
    </row>
    <row r="88" spans="1:13" x14ac:dyDescent="0.25">
      <c r="A88" s="64">
        <f>Projects!A88</f>
        <v>86</v>
      </c>
      <c r="B88" s="72" t="str">
        <f>Projects!B88</f>
        <v>T7  Project86</v>
      </c>
      <c r="C88" s="6">
        <f>Projects!D88</f>
        <v>0</v>
      </c>
      <c r="D88" s="6">
        <f>Projects!G88</f>
        <v>48</v>
      </c>
      <c r="E88" s="72" t="str">
        <f t="shared" si="5"/>
        <v/>
      </c>
      <c r="F88" s="192">
        <v>30</v>
      </c>
      <c r="G88" s="192">
        <v>38</v>
      </c>
      <c r="H88" s="192">
        <v>33</v>
      </c>
      <c r="I88" s="192"/>
      <c r="J88" s="75" t="str">
        <f>IF(ISNA(VLOOKUP(F88,$O:$P,2,FALSE)),"",VLOOKUP(F88,$O:$P,2,FALSE))</f>
        <v>Marker 30</v>
      </c>
      <c r="K88" s="75" t="str">
        <f>IF(ISNA(VLOOKUP(G88,$O:$P,2,FALSE)),"",VLOOKUP(G88,$O:$P,2,FALSE))</f>
        <v>Marker 38</v>
      </c>
      <c r="L88" s="75" t="str">
        <f>IF(ISNA(VLOOKUP(H88,$O:$P,2,FALSE)),"",VLOOKUP(H88,$O:$P,2,FALSE))</f>
        <v>Marker 33</v>
      </c>
      <c r="M88" s="75" t="str">
        <f>IF(ISNA(VLOOKUP(I88,$O:$P,2,FALSE)),"",VLOOKUP(I88,$O:$P,2,FALSE))</f>
        <v/>
      </c>
    </row>
    <row r="89" spans="1:13" x14ac:dyDescent="0.25">
      <c r="A89" s="64">
        <f>Projects!A89</f>
        <v>87</v>
      </c>
      <c r="B89" s="72" t="str">
        <f>Projects!B89</f>
        <v>T7  Project87</v>
      </c>
      <c r="C89" s="6">
        <f>Projects!D89</f>
        <v>0</v>
      </c>
      <c r="D89" s="6">
        <f>Projects!G89</f>
        <v>4</v>
      </c>
      <c r="E89" s="72" t="str">
        <f t="shared" si="5"/>
        <v/>
      </c>
      <c r="F89" s="192">
        <v>31</v>
      </c>
      <c r="G89" s="192">
        <v>39</v>
      </c>
      <c r="H89" s="192">
        <v>34</v>
      </c>
      <c r="I89" s="192"/>
      <c r="J89" s="75" t="str">
        <f>IF(ISNA(VLOOKUP(F89,$O:$P,2,FALSE)),"",VLOOKUP(F89,$O:$P,2,FALSE))</f>
        <v>Marker 31</v>
      </c>
      <c r="K89" s="75" t="str">
        <f>IF(ISNA(VLOOKUP(G89,$O:$P,2,FALSE)),"",VLOOKUP(G89,$O:$P,2,FALSE))</f>
        <v>Marker 39</v>
      </c>
      <c r="L89" s="75" t="str">
        <f>IF(ISNA(VLOOKUP(H89,$O:$P,2,FALSE)),"",VLOOKUP(H89,$O:$P,2,FALSE))</f>
        <v>Marker 34</v>
      </c>
      <c r="M89" s="75" t="str">
        <f>IF(ISNA(VLOOKUP(I89,$O:$P,2,FALSE)),"",VLOOKUP(I89,$O:$P,2,FALSE))</f>
        <v/>
      </c>
    </row>
    <row r="90" spans="1:13" x14ac:dyDescent="0.25">
      <c r="A90" s="64">
        <f>Projects!A90</f>
        <v>88</v>
      </c>
      <c r="B90" s="72" t="str">
        <f>Projects!B90</f>
        <v>T8  Project88</v>
      </c>
      <c r="C90" s="6">
        <f>Projects!D90</f>
        <v>0</v>
      </c>
      <c r="D90" s="6">
        <f>Projects!G90</f>
        <v>32</v>
      </c>
      <c r="E90" s="72" t="str">
        <f t="shared" si="5"/>
        <v/>
      </c>
      <c r="F90" s="192">
        <v>40</v>
      </c>
      <c r="G90" s="192">
        <v>41</v>
      </c>
      <c r="H90" s="192"/>
      <c r="I90" s="192"/>
      <c r="J90" s="75" t="str">
        <f>IF(ISNA(VLOOKUP(F90,$O:$P,2,FALSE)),"",VLOOKUP(F90,$O:$P,2,FALSE))</f>
        <v>Marker 40</v>
      </c>
      <c r="K90" s="75" t="str">
        <f>IF(ISNA(VLOOKUP(G90,$O:$P,2,FALSE)),"",VLOOKUP(G90,$O:$P,2,FALSE))</f>
        <v>Marker 41</v>
      </c>
      <c r="L90" s="75" t="str">
        <f>IF(ISNA(VLOOKUP(H90,$O:$P,2,FALSE)),"",VLOOKUP(H90,$O:$P,2,FALSE))</f>
        <v/>
      </c>
      <c r="M90" s="75" t="str">
        <f>IF(ISNA(VLOOKUP(I90,$O:$P,2,FALSE)),"",VLOOKUP(I90,$O:$P,2,FALSE))</f>
        <v/>
      </c>
    </row>
    <row r="91" spans="1:13" x14ac:dyDescent="0.25">
      <c r="A91" s="64">
        <f>Projects!A91</f>
        <v>89</v>
      </c>
      <c r="B91" s="72" t="str">
        <f>Projects!B91</f>
        <v>T8  Project89</v>
      </c>
      <c r="C91" s="6">
        <f>Projects!D91</f>
        <v>0</v>
      </c>
      <c r="D91" s="6">
        <f>Projects!G91</f>
        <v>50</v>
      </c>
      <c r="E91" s="72" t="str">
        <f t="shared" si="5"/>
        <v/>
      </c>
      <c r="F91" s="192">
        <v>41</v>
      </c>
      <c r="G91" s="192">
        <v>40</v>
      </c>
      <c r="H91" s="192"/>
      <c r="I91" s="192"/>
      <c r="J91" s="75" t="str">
        <f>IF(ISNA(VLOOKUP(F91,$O:$P,2,FALSE)),"",VLOOKUP(F91,$O:$P,2,FALSE))</f>
        <v>Marker 41</v>
      </c>
      <c r="K91" s="75" t="str">
        <f>IF(ISNA(VLOOKUP(G91,$O:$P,2,FALSE)),"",VLOOKUP(G91,$O:$P,2,FALSE))</f>
        <v>Marker 40</v>
      </c>
      <c r="L91" s="75" t="str">
        <f>IF(ISNA(VLOOKUP(H91,$O:$P,2,FALSE)),"",VLOOKUP(H91,$O:$P,2,FALSE))</f>
        <v/>
      </c>
      <c r="M91" s="75" t="str">
        <f>IF(ISNA(VLOOKUP(I91,$O:$P,2,FALSE)),"",VLOOKUP(I91,$O:$P,2,FALSE))</f>
        <v/>
      </c>
    </row>
    <row r="92" spans="1:13" x14ac:dyDescent="0.25">
      <c r="A92" s="64">
        <f>Projects!A92</f>
        <v>90</v>
      </c>
      <c r="B92" s="72" t="str">
        <f>Projects!B92</f>
        <v>T8  Project90</v>
      </c>
      <c r="C92" s="6">
        <f>Projects!D92</f>
        <v>0</v>
      </c>
      <c r="D92" s="6">
        <f>Projects!G92</f>
        <v>12</v>
      </c>
      <c r="E92" s="72" t="str">
        <f t="shared" si="5"/>
        <v/>
      </c>
      <c r="F92" s="192">
        <v>40</v>
      </c>
      <c r="G92" s="192">
        <v>41</v>
      </c>
      <c r="H92" s="192"/>
      <c r="I92" s="192"/>
      <c r="J92" s="75" t="str">
        <f>IF(ISNA(VLOOKUP(F92,$O:$P,2,FALSE)),"",VLOOKUP(F92,$O:$P,2,FALSE))</f>
        <v>Marker 40</v>
      </c>
      <c r="K92" s="75" t="str">
        <f>IF(ISNA(VLOOKUP(G92,$O:$P,2,FALSE)),"",VLOOKUP(G92,$O:$P,2,FALSE))</f>
        <v>Marker 41</v>
      </c>
      <c r="L92" s="75" t="str">
        <f>IF(ISNA(VLOOKUP(H92,$O:$P,2,FALSE)),"",VLOOKUP(H92,$O:$P,2,FALSE))</f>
        <v/>
      </c>
      <c r="M92" s="75" t="str">
        <f>IF(ISNA(VLOOKUP(I92,$O:$P,2,FALSE)),"",VLOOKUP(I92,$O:$P,2,FALSE))</f>
        <v/>
      </c>
    </row>
    <row r="93" spans="1:13" x14ac:dyDescent="0.25">
      <c r="A93" s="64">
        <f>Projects!A93</f>
        <v>91</v>
      </c>
      <c r="B93" s="72" t="str">
        <f>Projects!B93</f>
        <v>T8  Project91</v>
      </c>
      <c r="C93" s="6">
        <f>Projects!D93</f>
        <v>0</v>
      </c>
      <c r="D93" s="6">
        <f>Projects!G93</f>
        <v>27</v>
      </c>
      <c r="E93" s="72" t="str">
        <f t="shared" si="5"/>
        <v/>
      </c>
      <c r="F93" s="192">
        <v>41</v>
      </c>
      <c r="G93" s="192">
        <v>40</v>
      </c>
      <c r="H93" s="192"/>
      <c r="I93" s="192"/>
      <c r="J93" s="75" t="str">
        <f>IF(ISNA(VLOOKUP(F93,$O:$P,2,FALSE)),"",VLOOKUP(F93,$O:$P,2,FALSE))</f>
        <v>Marker 41</v>
      </c>
      <c r="K93" s="75" t="str">
        <f>IF(ISNA(VLOOKUP(G93,$O:$P,2,FALSE)),"",VLOOKUP(G93,$O:$P,2,FALSE))</f>
        <v>Marker 40</v>
      </c>
      <c r="L93" s="75" t="str">
        <f>IF(ISNA(VLOOKUP(H93,$O:$P,2,FALSE)),"",VLOOKUP(H93,$O:$P,2,FALSE))</f>
        <v/>
      </c>
      <c r="M93" s="75" t="str">
        <f>IF(ISNA(VLOOKUP(I93,$O:$P,2,FALSE)),"",VLOOKUP(I93,$O:$P,2,FALSE))</f>
        <v/>
      </c>
    </row>
    <row r="94" spans="1:13" x14ac:dyDescent="0.25">
      <c r="A94" s="64">
        <f>Projects!A94</f>
        <v>92</v>
      </c>
      <c r="B94" s="72" t="str">
        <f>Projects!B94</f>
        <v>T9  Project92</v>
      </c>
      <c r="C94" s="6">
        <f>Projects!D94</f>
        <v>0</v>
      </c>
      <c r="D94" s="6">
        <f>Projects!G94</f>
        <v>5</v>
      </c>
      <c r="E94" s="72" t="str">
        <f t="shared" si="5"/>
        <v/>
      </c>
      <c r="F94" s="192">
        <v>42</v>
      </c>
      <c r="G94" s="192">
        <v>45</v>
      </c>
      <c r="H94" s="192">
        <v>43</v>
      </c>
      <c r="I94" s="192">
        <v>44</v>
      </c>
      <c r="J94" s="75" t="str">
        <f>IF(ISNA(VLOOKUP(F94,$O:$P,2,FALSE)),"",VLOOKUP(F94,$O:$P,2,FALSE))</f>
        <v>Marker 42</v>
      </c>
      <c r="K94" s="75" t="str">
        <f>IF(ISNA(VLOOKUP(G94,$O:$P,2,FALSE)),"",VLOOKUP(G94,$O:$P,2,FALSE))</f>
        <v>Marker 45</v>
      </c>
      <c r="L94" s="75" t="str">
        <f>IF(ISNA(VLOOKUP(H94,$O:$P,2,FALSE)),"",VLOOKUP(H94,$O:$P,2,FALSE))</f>
        <v>Marker 43</v>
      </c>
      <c r="M94" s="75" t="str">
        <f>IF(ISNA(VLOOKUP(I94,$O:$P,2,FALSE)),"",VLOOKUP(I94,$O:$P,2,FALSE))</f>
        <v>Marker 44</v>
      </c>
    </row>
    <row r="95" spans="1:13" x14ac:dyDescent="0.25">
      <c r="A95" s="64">
        <f>Projects!A95</f>
        <v>93</v>
      </c>
      <c r="B95" s="72" t="str">
        <f>Projects!B95</f>
        <v>T9  Project93</v>
      </c>
      <c r="C95" s="6">
        <f>Projects!D95</f>
        <v>0</v>
      </c>
      <c r="D95" s="6">
        <f>Projects!G95</f>
        <v>58</v>
      </c>
      <c r="E95" s="72" t="str">
        <f t="shared" si="5"/>
        <v/>
      </c>
      <c r="F95" s="192">
        <v>43</v>
      </c>
      <c r="G95" s="192">
        <v>44</v>
      </c>
      <c r="H95" s="192">
        <v>42</v>
      </c>
      <c r="I95" s="192">
        <v>45</v>
      </c>
      <c r="J95" s="75" t="str">
        <f>IF(ISNA(VLOOKUP(F95,$O:$P,2,FALSE)),"",VLOOKUP(F95,$O:$P,2,FALSE))</f>
        <v>Marker 43</v>
      </c>
      <c r="K95" s="75" t="str">
        <f>IF(ISNA(VLOOKUP(G95,$O:$P,2,FALSE)),"",VLOOKUP(G95,$O:$P,2,FALSE))</f>
        <v>Marker 44</v>
      </c>
      <c r="L95" s="75" t="str">
        <f>IF(ISNA(VLOOKUP(H95,$O:$P,2,FALSE)),"",VLOOKUP(H95,$O:$P,2,FALSE))</f>
        <v>Marker 42</v>
      </c>
      <c r="M95" s="75" t="str">
        <f>IF(ISNA(VLOOKUP(I95,$O:$P,2,FALSE)),"",VLOOKUP(I95,$O:$P,2,FALSE))</f>
        <v>Marker 45</v>
      </c>
    </row>
    <row r="96" spans="1:13" x14ac:dyDescent="0.25">
      <c r="A96" s="64">
        <f>Projects!A96</f>
        <v>94</v>
      </c>
      <c r="B96" s="72" t="str">
        <f>Projects!B96</f>
        <v>T9  Project94</v>
      </c>
      <c r="C96" s="6">
        <f>Projects!D96</f>
        <v>0</v>
      </c>
      <c r="D96" s="6">
        <f>Projects!G96</f>
        <v>49</v>
      </c>
      <c r="E96" s="72" t="str">
        <f t="shared" si="5"/>
        <v/>
      </c>
      <c r="F96" s="192">
        <v>44</v>
      </c>
      <c r="G96" s="192">
        <v>43</v>
      </c>
      <c r="H96" s="192">
        <v>45</v>
      </c>
      <c r="I96" s="192">
        <v>42</v>
      </c>
      <c r="J96" s="75" t="str">
        <f>IF(ISNA(VLOOKUP(F96,$O:$P,2,FALSE)),"",VLOOKUP(F96,$O:$P,2,FALSE))</f>
        <v>Marker 44</v>
      </c>
      <c r="K96" s="75" t="str">
        <f>IF(ISNA(VLOOKUP(G96,$O:$P,2,FALSE)),"",VLOOKUP(G96,$O:$P,2,FALSE))</f>
        <v>Marker 43</v>
      </c>
      <c r="L96" s="75" t="str">
        <f>IF(ISNA(VLOOKUP(H96,$O:$P,2,FALSE)),"",VLOOKUP(H96,$O:$P,2,FALSE))</f>
        <v>Marker 45</v>
      </c>
      <c r="M96" s="75" t="str">
        <f>IF(ISNA(VLOOKUP(I96,$O:$P,2,FALSE)),"",VLOOKUP(I96,$O:$P,2,FALSE))</f>
        <v>Marker 42</v>
      </c>
    </row>
    <row r="97" spans="1:13" x14ac:dyDescent="0.25">
      <c r="A97" s="64">
        <f>Projects!A97</f>
        <v>95</v>
      </c>
      <c r="B97" s="72" t="str">
        <f>Projects!B97</f>
        <v>T9  Project95</v>
      </c>
      <c r="C97" s="6">
        <f>Projects!D97</f>
        <v>0</v>
      </c>
      <c r="D97" s="6">
        <f>Projects!G97</f>
        <v>43</v>
      </c>
      <c r="E97" s="72" t="str">
        <f t="shared" si="5"/>
        <v/>
      </c>
      <c r="F97" s="192">
        <v>42</v>
      </c>
      <c r="G97" s="192">
        <v>44</v>
      </c>
      <c r="H97" s="192">
        <v>45</v>
      </c>
      <c r="I97" s="192"/>
      <c r="J97" s="75" t="str">
        <f>IF(ISNA(VLOOKUP(F97,$O:$P,2,FALSE)),"",VLOOKUP(F97,$O:$P,2,FALSE))</f>
        <v>Marker 42</v>
      </c>
      <c r="K97" s="75" t="str">
        <f>IF(ISNA(VLOOKUP(G97,$O:$P,2,FALSE)),"",VLOOKUP(G97,$O:$P,2,FALSE))</f>
        <v>Marker 44</v>
      </c>
      <c r="L97" s="75" t="str">
        <f>IF(ISNA(VLOOKUP(H97,$O:$P,2,FALSE)),"",VLOOKUP(H97,$O:$P,2,FALSE))</f>
        <v>Marker 45</v>
      </c>
      <c r="M97" s="75" t="str">
        <f>IF(ISNA(VLOOKUP(I97,$O:$P,2,FALSE)),"",VLOOKUP(I97,$O:$P,2,FALSE))</f>
        <v/>
      </c>
    </row>
    <row r="98" spans="1:13" x14ac:dyDescent="0.25">
      <c r="A98" s="64">
        <f>Projects!A98</f>
        <v>96</v>
      </c>
      <c r="B98" s="72" t="str">
        <f>Projects!B98</f>
        <v>T9  Project96</v>
      </c>
      <c r="C98" s="6">
        <f>Projects!D98</f>
        <v>0</v>
      </c>
      <c r="D98" s="6">
        <f>Projects!G98</f>
        <v>44</v>
      </c>
      <c r="E98" s="72" t="str">
        <f t="shared" si="5"/>
        <v/>
      </c>
      <c r="F98" s="192">
        <v>45</v>
      </c>
      <c r="G98" s="192">
        <v>42</v>
      </c>
      <c r="H98" s="192">
        <v>43</v>
      </c>
      <c r="I98" s="192"/>
      <c r="J98" s="75" t="str">
        <f>IF(ISNA(VLOOKUP(F98,$O:$P,2,FALSE)),"",VLOOKUP(F98,$O:$P,2,FALSE))</f>
        <v>Marker 45</v>
      </c>
      <c r="K98" s="75" t="str">
        <f>IF(ISNA(VLOOKUP(G98,$O:$P,2,FALSE)),"",VLOOKUP(G98,$O:$P,2,FALSE))</f>
        <v>Marker 42</v>
      </c>
      <c r="L98" s="75" t="str">
        <f>IF(ISNA(VLOOKUP(H98,$O:$P,2,FALSE)),"",VLOOKUP(H98,$O:$P,2,FALSE))</f>
        <v>Marker 43</v>
      </c>
      <c r="M98" s="75" t="str">
        <f>IF(ISNA(VLOOKUP(I98,$O:$P,2,FALSE)),"",VLOOKUP(I98,$O:$P,2,FALSE))</f>
        <v/>
      </c>
    </row>
    <row r="99" spans="1:13" x14ac:dyDescent="0.25">
      <c r="A99" s="64">
        <f>Projects!A99</f>
        <v>97</v>
      </c>
      <c r="B99" s="72" t="str">
        <f>Projects!B99</f>
        <v>T9  Project97</v>
      </c>
      <c r="C99" s="6">
        <f>Projects!D99</f>
        <v>0</v>
      </c>
      <c r="D99" s="6">
        <f>Projects!G99</f>
        <v>20</v>
      </c>
      <c r="E99" s="72" t="str">
        <f t="shared" si="5"/>
        <v/>
      </c>
      <c r="F99" s="192">
        <v>45</v>
      </c>
      <c r="G99" s="192">
        <v>42</v>
      </c>
      <c r="H99" s="192">
        <v>44</v>
      </c>
      <c r="I99" s="192">
        <v>43</v>
      </c>
      <c r="J99" s="75" t="str">
        <f>IF(ISNA(VLOOKUP(F99,$O:$P,2,FALSE)),"",VLOOKUP(F99,$O:$P,2,FALSE))</f>
        <v>Marker 45</v>
      </c>
      <c r="K99" s="75" t="str">
        <f>IF(ISNA(VLOOKUP(G99,$O:$P,2,FALSE)),"",VLOOKUP(G99,$O:$P,2,FALSE))</f>
        <v>Marker 42</v>
      </c>
      <c r="L99" s="75" t="str">
        <f>IF(ISNA(VLOOKUP(H99,$O:$P,2,FALSE)),"",VLOOKUP(H99,$O:$P,2,FALSE))</f>
        <v>Marker 44</v>
      </c>
      <c r="M99" s="75" t="str">
        <f>IF(ISNA(VLOOKUP(I99,$O:$P,2,FALSE)),"",VLOOKUP(I99,$O:$P,2,FALSE))</f>
        <v>Marker 43</v>
      </c>
    </row>
    <row r="100" spans="1:13" x14ac:dyDescent="0.25">
      <c r="A100" s="64">
        <f>Projects!A100</f>
        <v>98</v>
      </c>
      <c r="B100" s="72" t="str">
        <f>Projects!B100</f>
        <v>T9  Project98</v>
      </c>
      <c r="C100" s="6">
        <f>Projects!D100</f>
        <v>0</v>
      </c>
      <c r="D100" s="6">
        <f>Projects!G100</f>
        <v>10</v>
      </c>
      <c r="E100" s="72" t="str">
        <f t="shared" si="5"/>
        <v/>
      </c>
      <c r="F100" s="192">
        <v>42</v>
      </c>
      <c r="G100" s="192">
        <v>45</v>
      </c>
      <c r="H100" s="192">
        <v>43</v>
      </c>
      <c r="I100" s="192">
        <v>44</v>
      </c>
      <c r="J100" s="75" t="str">
        <f>IF(ISNA(VLOOKUP(F100,$O:$P,2,FALSE)),"",VLOOKUP(F100,$O:$P,2,FALSE))</f>
        <v>Marker 42</v>
      </c>
      <c r="K100" s="75" t="str">
        <f>IF(ISNA(VLOOKUP(G100,$O:$P,2,FALSE)),"",VLOOKUP(G100,$O:$P,2,FALSE))</f>
        <v>Marker 45</v>
      </c>
      <c r="L100" s="75" t="str">
        <f>IF(ISNA(VLOOKUP(H100,$O:$P,2,FALSE)),"",VLOOKUP(H100,$O:$P,2,FALSE))</f>
        <v>Marker 43</v>
      </c>
      <c r="M100" s="75" t="str">
        <f>IF(ISNA(VLOOKUP(I100,$O:$P,2,FALSE)),"",VLOOKUP(I100,$O:$P,2,FALSE))</f>
        <v>Marker 44</v>
      </c>
    </row>
    <row r="101" spans="1:13" x14ac:dyDescent="0.25">
      <c r="A101" s="64">
        <f>Projects!A101</f>
        <v>99</v>
      </c>
      <c r="B101" s="72" t="str">
        <f>Projects!B101</f>
        <v>T9  Project99</v>
      </c>
      <c r="C101" s="6">
        <f>Projects!D101</f>
        <v>0</v>
      </c>
      <c r="D101" s="6">
        <f>Projects!G101</f>
        <v>53</v>
      </c>
      <c r="E101" s="72" t="str">
        <f t="shared" si="5"/>
        <v/>
      </c>
      <c r="F101" s="192">
        <v>43</v>
      </c>
      <c r="G101" s="192">
        <v>44</v>
      </c>
      <c r="H101" s="192">
        <v>42</v>
      </c>
      <c r="I101" s="192">
        <v>45</v>
      </c>
      <c r="J101" s="75" t="str">
        <f>IF(ISNA(VLOOKUP(F101,$O:$P,2,FALSE)),"",VLOOKUP(F101,$O:$P,2,FALSE))</f>
        <v>Marker 43</v>
      </c>
      <c r="K101" s="75" t="str">
        <f>IF(ISNA(VLOOKUP(G101,$O:$P,2,FALSE)),"",VLOOKUP(G101,$O:$P,2,FALSE))</f>
        <v>Marker 44</v>
      </c>
      <c r="L101" s="75" t="str">
        <f>IF(ISNA(VLOOKUP(H101,$O:$P,2,FALSE)),"",VLOOKUP(H101,$O:$P,2,FALSE))</f>
        <v>Marker 42</v>
      </c>
      <c r="M101" s="75" t="str">
        <f>IF(ISNA(VLOOKUP(I101,$O:$P,2,FALSE)),"",VLOOKUP(I101,$O:$P,2,FALSE))</f>
        <v>Marker 45</v>
      </c>
    </row>
    <row r="102" spans="1:13" x14ac:dyDescent="0.25">
      <c r="A102" s="64">
        <f>Projects!A102</f>
        <v>100</v>
      </c>
      <c r="B102" s="72" t="str">
        <f>Projects!B102</f>
        <v>T10 Project100</v>
      </c>
      <c r="C102" s="6">
        <f>Projects!D102</f>
        <v>0</v>
      </c>
      <c r="D102" s="6">
        <f>Projects!G102</f>
        <v>11</v>
      </c>
      <c r="E102" s="72" t="str">
        <f t="shared" si="5"/>
        <v/>
      </c>
      <c r="F102" s="192">
        <v>47</v>
      </c>
      <c r="G102" s="192">
        <v>50</v>
      </c>
      <c r="H102" s="192">
        <v>52</v>
      </c>
      <c r="I102" s="192">
        <v>46</v>
      </c>
      <c r="J102" s="75" t="str">
        <f>IF(ISNA(VLOOKUP(F102,$O:$P,2,FALSE)),"",VLOOKUP(F102,$O:$P,2,FALSE))</f>
        <v>Marker 47</v>
      </c>
      <c r="K102" s="75" t="str">
        <f>IF(ISNA(VLOOKUP(G102,$O:$P,2,FALSE)),"",VLOOKUP(G102,$O:$P,2,FALSE))</f>
        <v>Marker 50</v>
      </c>
      <c r="L102" s="75" t="str">
        <f>IF(ISNA(VLOOKUP(H102,$O:$P,2,FALSE)),"",VLOOKUP(H102,$O:$P,2,FALSE))</f>
        <v>Marker 52</v>
      </c>
      <c r="M102" s="75" t="str">
        <f>IF(ISNA(VLOOKUP(I102,$O:$P,2,FALSE)),"",VLOOKUP(I102,$O:$P,2,FALSE))</f>
        <v>Marker 46</v>
      </c>
    </row>
    <row r="103" spans="1:13" x14ac:dyDescent="0.25">
      <c r="A103" s="64">
        <f>Projects!A103</f>
        <v>101</v>
      </c>
      <c r="B103" s="72" t="str">
        <f>Projects!B103</f>
        <v>T10 Project101</v>
      </c>
      <c r="C103" s="6">
        <f>Projects!D103</f>
        <v>0</v>
      </c>
      <c r="D103" s="6">
        <f>Projects!G103</f>
        <v>35</v>
      </c>
      <c r="E103" s="72" t="str">
        <f t="shared" si="5"/>
        <v/>
      </c>
      <c r="F103" s="192">
        <v>48</v>
      </c>
      <c r="G103" s="192">
        <v>51</v>
      </c>
      <c r="H103" s="192">
        <v>53</v>
      </c>
      <c r="I103" s="192">
        <v>47</v>
      </c>
      <c r="J103" s="75" t="str">
        <f>IF(ISNA(VLOOKUP(F103,$O:$P,2,FALSE)),"",VLOOKUP(F103,$O:$P,2,FALSE))</f>
        <v>Marker 48</v>
      </c>
      <c r="K103" s="75" t="str">
        <f>IF(ISNA(VLOOKUP(G103,$O:$P,2,FALSE)),"",VLOOKUP(G103,$O:$P,2,FALSE))</f>
        <v>Marker 51</v>
      </c>
      <c r="L103" s="75" t="str">
        <f>IF(ISNA(VLOOKUP(H103,$O:$P,2,FALSE)),"",VLOOKUP(H103,$O:$P,2,FALSE))</f>
        <v>Marker 53</v>
      </c>
      <c r="M103" s="75" t="str">
        <f>IF(ISNA(VLOOKUP(I103,$O:$P,2,FALSE)),"",VLOOKUP(I103,$O:$P,2,FALSE))</f>
        <v>Marker 47</v>
      </c>
    </row>
    <row r="104" spans="1:13" x14ac:dyDescent="0.25">
      <c r="A104" s="64">
        <f>Projects!A104</f>
        <v>102</v>
      </c>
      <c r="B104" s="72" t="str">
        <f>Projects!B104</f>
        <v>T10 Project102</v>
      </c>
      <c r="C104" s="6">
        <f>Projects!D104</f>
        <v>0</v>
      </c>
      <c r="D104" s="6">
        <f>Projects!G104</f>
        <v>31</v>
      </c>
      <c r="E104" s="72" t="str">
        <f t="shared" si="5"/>
        <v/>
      </c>
      <c r="F104" s="192">
        <v>49</v>
      </c>
      <c r="G104" s="192">
        <v>52</v>
      </c>
      <c r="H104" s="192">
        <v>46</v>
      </c>
      <c r="I104" s="192">
        <v>48</v>
      </c>
      <c r="J104" s="75" t="str">
        <f>IF(ISNA(VLOOKUP(F104,$O:$P,2,FALSE)),"",VLOOKUP(F104,$O:$P,2,FALSE))</f>
        <v>Marker 49</v>
      </c>
      <c r="K104" s="75" t="str">
        <f>IF(ISNA(VLOOKUP(G104,$O:$P,2,FALSE)),"",VLOOKUP(G104,$O:$P,2,FALSE))</f>
        <v>Marker 52</v>
      </c>
      <c r="L104" s="75" t="str">
        <f>IF(ISNA(VLOOKUP(H104,$O:$P,2,FALSE)),"",VLOOKUP(H104,$O:$P,2,FALSE))</f>
        <v>Marker 46</v>
      </c>
      <c r="M104" s="75" t="str">
        <f>IF(ISNA(VLOOKUP(I104,$O:$P,2,FALSE)),"",VLOOKUP(I104,$O:$P,2,FALSE))</f>
        <v>Marker 48</v>
      </c>
    </row>
    <row r="105" spans="1:13" x14ac:dyDescent="0.25">
      <c r="A105" s="64">
        <f>Projects!A105</f>
        <v>103</v>
      </c>
      <c r="B105" s="72" t="str">
        <f>Projects!B105</f>
        <v>T10 Project103</v>
      </c>
      <c r="C105" s="6">
        <f>Projects!D105</f>
        <v>0</v>
      </c>
      <c r="D105" s="6">
        <f>Projects!G105</f>
        <v>50</v>
      </c>
      <c r="E105" s="72" t="str">
        <f t="shared" si="5"/>
        <v/>
      </c>
      <c r="F105" s="192">
        <v>46</v>
      </c>
      <c r="G105" s="192">
        <v>49</v>
      </c>
      <c r="H105" s="192">
        <v>51</v>
      </c>
      <c r="I105" s="192">
        <v>53</v>
      </c>
      <c r="J105" s="75" t="str">
        <f>IF(ISNA(VLOOKUP(F105,$O:$P,2,FALSE)),"",VLOOKUP(F105,$O:$P,2,FALSE))</f>
        <v>Marker 46</v>
      </c>
      <c r="K105" s="75" t="str">
        <f>IF(ISNA(VLOOKUP(G105,$O:$P,2,FALSE)),"",VLOOKUP(G105,$O:$P,2,FALSE))</f>
        <v>Marker 49</v>
      </c>
      <c r="L105" s="75" t="str">
        <f>IF(ISNA(VLOOKUP(H105,$O:$P,2,FALSE)),"",VLOOKUP(H105,$O:$P,2,FALSE))</f>
        <v>Marker 51</v>
      </c>
      <c r="M105" s="75" t="str">
        <f>IF(ISNA(VLOOKUP(I105,$O:$P,2,FALSE)),"",VLOOKUP(I105,$O:$P,2,FALSE))</f>
        <v>Marker 53</v>
      </c>
    </row>
    <row r="106" spans="1:13" x14ac:dyDescent="0.25">
      <c r="A106" s="64">
        <f>Projects!A106</f>
        <v>104</v>
      </c>
      <c r="B106" s="72" t="str">
        <f>Projects!B106</f>
        <v>T10 Project104</v>
      </c>
      <c r="C106" s="6">
        <f>Projects!D106</f>
        <v>0</v>
      </c>
      <c r="D106" s="6">
        <f>Projects!G106</f>
        <v>58</v>
      </c>
      <c r="E106" s="72" t="str">
        <f t="shared" si="5"/>
        <v/>
      </c>
      <c r="F106" s="192">
        <v>51</v>
      </c>
      <c r="G106" s="192">
        <v>53</v>
      </c>
      <c r="H106" s="192">
        <v>47</v>
      </c>
      <c r="I106" s="192">
        <v>49</v>
      </c>
      <c r="J106" s="75" t="str">
        <f>IF(ISNA(VLOOKUP(F106,$O:$P,2,FALSE)),"",VLOOKUP(F106,$O:$P,2,FALSE))</f>
        <v>Marker 51</v>
      </c>
      <c r="K106" s="75" t="str">
        <f>IF(ISNA(VLOOKUP(G106,$O:$P,2,FALSE)),"",VLOOKUP(G106,$O:$P,2,FALSE))</f>
        <v>Marker 53</v>
      </c>
      <c r="L106" s="75" t="str">
        <f>IF(ISNA(VLOOKUP(H106,$O:$P,2,FALSE)),"",VLOOKUP(H106,$O:$P,2,FALSE))</f>
        <v>Marker 47</v>
      </c>
      <c r="M106" s="75" t="str">
        <f>IF(ISNA(VLOOKUP(I106,$O:$P,2,FALSE)),"",VLOOKUP(I106,$O:$P,2,FALSE))</f>
        <v>Marker 49</v>
      </c>
    </row>
    <row r="107" spans="1:13" x14ac:dyDescent="0.25">
      <c r="A107" s="64">
        <f>Projects!A107</f>
        <v>105</v>
      </c>
      <c r="B107" s="72" t="str">
        <f>Projects!B107</f>
        <v>T10 Project105</v>
      </c>
      <c r="C107" s="6">
        <f>Projects!D107</f>
        <v>0</v>
      </c>
      <c r="D107" s="6">
        <f>Projects!G107</f>
        <v>5</v>
      </c>
      <c r="E107" s="72" t="str">
        <f t="shared" si="5"/>
        <v/>
      </c>
      <c r="F107" s="192">
        <v>52</v>
      </c>
      <c r="G107" s="192">
        <v>46</v>
      </c>
      <c r="H107" s="192">
        <v>48</v>
      </c>
      <c r="I107" s="192">
        <v>50</v>
      </c>
      <c r="J107" s="75" t="str">
        <f>IF(ISNA(VLOOKUP(F107,$O:$P,2,FALSE)),"",VLOOKUP(F107,$O:$P,2,FALSE))</f>
        <v>Marker 52</v>
      </c>
      <c r="K107" s="75" t="str">
        <f>IF(ISNA(VLOOKUP(G107,$O:$P,2,FALSE)),"",VLOOKUP(G107,$O:$P,2,FALSE))</f>
        <v>Marker 46</v>
      </c>
      <c r="L107" s="75" t="str">
        <f>IF(ISNA(VLOOKUP(H107,$O:$P,2,FALSE)),"",VLOOKUP(H107,$O:$P,2,FALSE))</f>
        <v>Marker 48</v>
      </c>
      <c r="M107" s="75" t="str">
        <f>IF(ISNA(VLOOKUP(I107,$O:$P,2,FALSE)),"",VLOOKUP(I107,$O:$P,2,FALSE))</f>
        <v>Marker 50</v>
      </c>
    </row>
    <row r="108" spans="1:13" x14ac:dyDescent="0.25">
      <c r="A108" s="64">
        <f>Projects!A108</f>
        <v>106</v>
      </c>
      <c r="B108" s="72" t="str">
        <f>Projects!B108</f>
        <v>T10 Project106</v>
      </c>
      <c r="C108" s="6">
        <f>Projects!D108</f>
        <v>0</v>
      </c>
      <c r="D108" s="6">
        <f>Projects!G108</f>
        <v>4</v>
      </c>
      <c r="E108" s="72" t="str">
        <f t="shared" si="5"/>
        <v/>
      </c>
      <c r="F108" s="192">
        <v>53</v>
      </c>
      <c r="G108" s="192">
        <v>47</v>
      </c>
      <c r="H108" s="192">
        <v>49</v>
      </c>
      <c r="I108" s="192">
        <v>51</v>
      </c>
      <c r="J108" s="75" t="str">
        <f>IF(ISNA(VLOOKUP(F108,$O:$P,2,FALSE)),"",VLOOKUP(F108,$O:$P,2,FALSE))</f>
        <v>Marker 53</v>
      </c>
      <c r="K108" s="75" t="str">
        <f>IF(ISNA(VLOOKUP(G108,$O:$P,2,FALSE)),"",VLOOKUP(G108,$O:$P,2,FALSE))</f>
        <v>Marker 47</v>
      </c>
      <c r="L108" s="75" t="str">
        <f>IF(ISNA(VLOOKUP(H108,$O:$P,2,FALSE)),"",VLOOKUP(H108,$O:$P,2,FALSE))</f>
        <v>Marker 49</v>
      </c>
      <c r="M108" s="75" t="str">
        <f>IF(ISNA(VLOOKUP(I108,$O:$P,2,FALSE)),"",VLOOKUP(I108,$O:$P,2,FALSE))</f>
        <v>Marker 51</v>
      </c>
    </row>
    <row r="109" spans="1:13" x14ac:dyDescent="0.25">
      <c r="A109" s="64">
        <f>Projects!A109</f>
        <v>107</v>
      </c>
      <c r="B109" s="72" t="str">
        <f>Projects!B109</f>
        <v>T10 Project107</v>
      </c>
      <c r="C109" s="6">
        <f>Projects!D109</f>
        <v>0</v>
      </c>
      <c r="D109" s="6">
        <f>Projects!G109</f>
        <v>23</v>
      </c>
      <c r="E109" s="72" t="str">
        <f t="shared" si="5"/>
        <v/>
      </c>
      <c r="F109" s="192">
        <v>46</v>
      </c>
      <c r="G109" s="192">
        <v>48</v>
      </c>
      <c r="H109" s="192">
        <v>50</v>
      </c>
      <c r="I109" s="192">
        <v>52</v>
      </c>
      <c r="J109" s="75" t="str">
        <f>IF(ISNA(VLOOKUP(F109,$O:$P,2,FALSE)),"",VLOOKUP(F109,$O:$P,2,FALSE))</f>
        <v>Marker 46</v>
      </c>
      <c r="K109" s="75" t="str">
        <f>IF(ISNA(VLOOKUP(G109,$O:$P,2,FALSE)),"",VLOOKUP(G109,$O:$P,2,FALSE))</f>
        <v>Marker 48</v>
      </c>
      <c r="L109" s="75" t="str">
        <f>IF(ISNA(VLOOKUP(H109,$O:$P,2,FALSE)),"",VLOOKUP(H109,$O:$P,2,FALSE))</f>
        <v>Marker 50</v>
      </c>
      <c r="M109" s="75" t="str">
        <f>IF(ISNA(VLOOKUP(I109,$O:$P,2,FALSE)),"",VLOOKUP(I109,$O:$P,2,FALSE))</f>
        <v>Marker 52</v>
      </c>
    </row>
    <row r="110" spans="1:13" x14ac:dyDescent="0.25">
      <c r="A110" s="64">
        <f>Projects!A110</f>
        <v>108</v>
      </c>
      <c r="B110" s="72" t="str">
        <f>Projects!B110</f>
        <v>T10 Project108</v>
      </c>
      <c r="C110" s="6">
        <f>Projects!D110</f>
        <v>0</v>
      </c>
      <c r="D110" s="6">
        <f>Projects!G110</f>
        <v>29</v>
      </c>
      <c r="E110" s="72" t="str">
        <f t="shared" si="5"/>
        <v/>
      </c>
      <c r="F110" s="192">
        <v>47</v>
      </c>
      <c r="G110" s="192">
        <v>49</v>
      </c>
      <c r="H110" s="192">
        <v>51</v>
      </c>
      <c r="I110" s="192">
        <v>53</v>
      </c>
      <c r="J110" s="75" t="str">
        <f>IF(ISNA(VLOOKUP(F110,$O:$P,2,FALSE)),"",VLOOKUP(F110,$O:$P,2,FALSE))</f>
        <v>Marker 47</v>
      </c>
      <c r="K110" s="75" t="str">
        <f>IF(ISNA(VLOOKUP(G110,$O:$P,2,FALSE)),"",VLOOKUP(G110,$O:$P,2,FALSE))</f>
        <v>Marker 49</v>
      </c>
      <c r="L110" s="75" t="str">
        <f>IF(ISNA(VLOOKUP(H110,$O:$P,2,FALSE)),"",VLOOKUP(H110,$O:$P,2,FALSE))</f>
        <v>Marker 51</v>
      </c>
      <c r="M110" s="75" t="str">
        <f>IF(ISNA(VLOOKUP(I110,$O:$P,2,FALSE)),"",VLOOKUP(I110,$O:$P,2,FALSE))</f>
        <v>Marker 53</v>
      </c>
    </row>
    <row r="111" spans="1:13" x14ac:dyDescent="0.25">
      <c r="A111" s="64">
        <f>Projects!A111</f>
        <v>109</v>
      </c>
      <c r="B111" s="72" t="str">
        <f>Projects!B111</f>
        <v>T10 Project109</v>
      </c>
      <c r="C111" s="6">
        <f>Projects!D111</f>
        <v>0</v>
      </c>
      <c r="D111" s="6">
        <f>Projects!G111</f>
        <v>23</v>
      </c>
      <c r="E111" s="72" t="str">
        <f t="shared" si="5"/>
        <v/>
      </c>
      <c r="F111" s="192">
        <v>48</v>
      </c>
      <c r="G111" s="192">
        <v>50</v>
      </c>
      <c r="H111" s="192">
        <v>52</v>
      </c>
      <c r="I111" s="192">
        <v>46</v>
      </c>
      <c r="J111" s="75" t="str">
        <f>IF(ISNA(VLOOKUP(F111,$O:$P,2,FALSE)),"",VLOOKUP(F111,$O:$P,2,FALSE))</f>
        <v>Marker 48</v>
      </c>
      <c r="K111" s="75" t="str">
        <f>IF(ISNA(VLOOKUP(G111,$O:$P,2,FALSE)),"",VLOOKUP(G111,$O:$P,2,FALSE))</f>
        <v>Marker 50</v>
      </c>
      <c r="L111" s="75" t="str">
        <f>IF(ISNA(VLOOKUP(H111,$O:$P,2,FALSE)),"",VLOOKUP(H111,$O:$P,2,FALSE))</f>
        <v>Marker 52</v>
      </c>
      <c r="M111" s="75" t="str">
        <f>IF(ISNA(VLOOKUP(I111,$O:$P,2,FALSE)),"",VLOOKUP(I111,$O:$P,2,FALSE))</f>
        <v>Marker 46</v>
      </c>
    </row>
    <row r="112" spans="1:13" x14ac:dyDescent="0.25">
      <c r="A112" s="64">
        <f>Projects!A112</f>
        <v>110</v>
      </c>
      <c r="B112" s="72" t="str">
        <f>Projects!B112</f>
        <v>T10 Project110</v>
      </c>
      <c r="C112" s="6">
        <f>Projects!D112</f>
        <v>0</v>
      </c>
      <c r="D112" s="6">
        <f>Projects!G112</f>
        <v>19</v>
      </c>
      <c r="E112" s="72" t="str">
        <f t="shared" si="5"/>
        <v/>
      </c>
      <c r="F112" s="192">
        <v>49</v>
      </c>
      <c r="G112" s="192">
        <v>51</v>
      </c>
      <c r="H112" s="192">
        <v>53</v>
      </c>
      <c r="I112" s="192">
        <v>47</v>
      </c>
      <c r="J112" s="75" t="str">
        <f>IF(ISNA(VLOOKUP(F112,$O:$P,2,FALSE)),"",VLOOKUP(F112,$O:$P,2,FALSE))</f>
        <v>Marker 49</v>
      </c>
      <c r="K112" s="75" t="str">
        <f>IF(ISNA(VLOOKUP(G112,$O:$P,2,FALSE)),"",VLOOKUP(G112,$O:$P,2,FALSE))</f>
        <v>Marker 51</v>
      </c>
      <c r="L112" s="75" t="str">
        <f>IF(ISNA(VLOOKUP(H112,$O:$P,2,FALSE)),"",VLOOKUP(H112,$O:$P,2,FALSE))</f>
        <v>Marker 53</v>
      </c>
      <c r="M112" s="75" t="str">
        <f>IF(ISNA(VLOOKUP(I112,$O:$P,2,FALSE)),"",VLOOKUP(I112,$O:$P,2,FALSE))</f>
        <v>Marker 47</v>
      </c>
    </row>
    <row r="113" spans="1:13" x14ac:dyDescent="0.25">
      <c r="A113" s="64">
        <f>Projects!A113</f>
        <v>111</v>
      </c>
      <c r="B113" s="72" t="str">
        <f>Projects!B113</f>
        <v>T10 Project111</v>
      </c>
      <c r="C113" s="6">
        <f>Projects!D113</f>
        <v>0</v>
      </c>
      <c r="D113" s="6">
        <f>Projects!G113</f>
        <v>18</v>
      </c>
      <c r="E113" s="72" t="str">
        <f t="shared" si="5"/>
        <v/>
      </c>
      <c r="F113" s="192">
        <v>50</v>
      </c>
      <c r="G113" s="192">
        <v>52</v>
      </c>
      <c r="H113" s="192">
        <v>46</v>
      </c>
      <c r="I113" s="192">
        <v>48</v>
      </c>
      <c r="J113" s="75" t="str">
        <f>IF(ISNA(VLOOKUP(F113,$O:$P,2,FALSE)),"",VLOOKUP(F113,$O:$P,2,FALSE))</f>
        <v>Marker 50</v>
      </c>
      <c r="K113" s="75" t="str">
        <f>IF(ISNA(VLOOKUP(G113,$O:$P,2,FALSE)),"",VLOOKUP(G113,$O:$P,2,FALSE))</f>
        <v>Marker 52</v>
      </c>
      <c r="L113" s="75" t="str">
        <f>IF(ISNA(VLOOKUP(H113,$O:$P,2,FALSE)),"",VLOOKUP(H113,$O:$P,2,FALSE))</f>
        <v>Marker 46</v>
      </c>
      <c r="M113" s="75" t="str">
        <f>IF(ISNA(VLOOKUP(I113,$O:$P,2,FALSE)),"",VLOOKUP(I113,$O:$P,2,FALSE))</f>
        <v>Marker 48</v>
      </c>
    </row>
    <row r="114" spans="1:13" x14ac:dyDescent="0.25">
      <c r="A114" s="64">
        <f>Projects!A114</f>
        <v>112</v>
      </c>
      <c r="B114" s="72" t="str">
        <f>Projects!B114</f>
        <v>T10 Project112</v>
      </c>
      <c r="C114" s="6">
        <f>Projects!D114</f>
        <v>0</v>
      </c>
      <c r="D114" s="6">
        <f>Projects!G114</f>
        <v>29</v>
      </c>
      <c r="E114" s="72" t="str">
        <f t="shared" si="5"/>
        <v/>
      </c>
      <c r="F114" s="192">
        <v>51</v>
      </c>
      <c r="G114" s="192">
        <v>53</v>
      </c>
      <c r="H114" s="192">
        <v>47</v>
      </c>
      <c r="I114" s="192">
        <v>49</v>
      </c>
      <c r="J114" s="75" t="str">
        <f>IF(ISNA(VLOOKUP(F114,$O:$P,2,FALSE)),"",VLOOKUP(F114,$O:$P,2,FALSE))</f>
        <v>Marker 51</v>
      </c>
      <c r="K114" s="75" t="str">
        <f>IF(ISNA(VLOOKUP(G114,$O:$P,2,FALSE)),"",VLOOKUP(G114,$O:$P,2,FALSE))</f>
        <v>Marker 53</v>
      </c>
      <c r="L114" s="75" t="str">
        <f>IF(ISNA(VLOOKUP(H114,$O:$P,2,FALSE)),"",VLOOKUP(H114,$O:$P,2,FALSE))</f>
        <v>Marker 47</v>
      </c>
      <c r="M114" s="75" t="str">
        <f>IF(ISNA(VLOOKUP(I114,$O:$P,2,FALSE)),"",VLOOKUP(I114,$O:$P,2,FALSE))</f>
        <v>Marker 49</v>
      </c>
    </row>
    <row r="115" spans="1:13" x14ac:dyDescent="0.25">
      <c r="A115" s="64">
        <f>Projects!A115</f>
        <v>113</v>
      </c>
      <c r="B115" s="72" t="str">
        <f>Projects!B115</f>
        <v>T10 Project113</v>
      </c>
      <c r="C115" s="6">
        <f>Projects!D115</f>
        <v>0</v>
      </c>
      <c r="D115" s="6">
        <f>Projects!G115</f>
        <v>30</v>
      </c>
      <c r="E115" s="72" t="str">
        <f t="shared" si="5"/>
        <v/>
      </c>
      <c r="F115" s="192">
        <v>52</v>
      </c>
      <c r="G115" s="192">
        <v>46</v>
      </c>
      <c r="H115" s="192">
        <v>48</v>
      </c>
      <c r="I115" s="192">
        <v>50</v>
      </c>
      <c r="J115" s="75" t="str">
        <f>IF(ISNA(VLOOKUP(F115,$O:$P,2,FALSE)),"",VLOOKUP(F115,$O:$P,2,FALSE))</f>
        <v>Marker 52</v>
      </c>
      <c r="K115" s="75" t="str">
        <f>IF(ISNA(VLOOKUP(G115,$O:$P,2,FALSE)),"",VLOOKUP(G115,$O:$P,2,FALSE))</f>
        <v>Marker 46</v>
      </c>
      <c r="L115" s="75" t="str">
        <f>IF(ISNA(VLOOKUP(H115,$O:$P,2,FALSE)),"",VLOOKUP(H115,$O:$P,2,FALSE))</f>
        <v>Marker 48</v>
      </c>
      <c r="M115" s="75" t="str">
        <f>IF(ISNA(VLOOKUP(I115,$O:$P,2,FALSE)),"",VLOOKUP(I115,$O:$P,2,FALSE))</f>
        <v>Marker 50</v>
      </c>
    </row>
    <row r="116" spans="1:13" x14ac:dyDescent="0.25">
      <c r="A116" s="64">
        <f>Projects!A116</f>
        <v>114</v>
      </c>
      <c r="B116" s="72" t="str">
        <f>Projects!B116</f>
        <v>T10 Project114</v>
      </c>
      <c r="C116" s="6">
        <f>Projects!D116</f>
        <v>0</v>
      </c>
      <c r="D116" s="6">
        <f>Projects!G116</f>
        <v>23</v>
      </c>
      <c r="E116" s="72" t="str">
        <f t="shared" si="5"/>
        <v/>
      </c>
      <c r="F116" s="192">
        <v>53</v>
      </c>
      <c r="G116" s="192">
        <v>47</v>
      </c>
      <c r="H116" s="192">
        <v>49</v>
      </c>
      <c r="I116" s="192">
        <v>51</v>
      </c>
      <c r="J116" s="75" t="str">
        <f>IF(ISNA(VLOOKUP(F116,$O:$P,2,FALSE)),"",VLOOKUP(F116,$O:$P,2,FALSE))</f>
        <v>Marker 53</v>
      </c>
      <c r="K116" s="75" t="str">
        <f>IF(ISNA(VLOOKUP(G116,$O:$P,2,FALSE)),"",VLOOKUP(G116,$O:$P,2,FALSE))</f>
        <v>Marker 47</v>
      </c>
      <c r="L116" s="75" t="str">
        <f>IF(ISNA(VLOOKUP(H116,$O:$P,2,FALSE)),"",VLOOKUP(H116,$O:$P,2,FALSE))</f>
        <v>Marker 49</v>
      </c>
      <c r="M116" s="75" t="str">
        <f>IF(ISNA(VLOOKUP(I116,$O:$P,2,FALSE)),"",VLOOKUP(I116,$O:$P,2,FALSE))</f>
        <v>Marker 51</v>
      </c>
    </row>
    <row r="117" spans="1:13" x14ac:dyDescent="0.25">
      <c r="A117" s="64">
        <f>Projects!A117</f>
        <v>115</v>
      </c>
      <c r="B117" s="72" t="str">
        <f>Projects!B117</f>
        <v>T10 Project115</v>
      </c>
      <c r="C117" s="6">
        <f>Projects!D117</f>
        <v>0</v>
      </c>
      <c r="D117" s="6">
        <f>Projects!G117</f>
        <v>18</v>
      </c>
      <c r="E117" s="72" t="str">
        <f t="shared" si="5"/>
        <v/>
      </c>
      <c r="F117" s="192">
        <v>46</v>
      </c>
      <c r="G117" s="192">
        <v>48</v>
      </c>
      <c r="H117" s="192">
        <v>50</v>
      </c>
      <c r="I117" s="192">
        <v>52</v>
      </c>
      <c r="J117" s="75" t="str">
        <f>IF(ISNA(VLOOKUP(F117,$O:$P,2,FALSE)),"",VLOOKUP(F117,$O:$P,2,FALSE))</f>
        <v>Marker 46</v>
      </c>
      <c r="K117" s="75" t="str">
        <f>IF(ISNA(VLOOKUP(G117,$O:$P,2,FALSE)),"",VLOOKUP(G117,$O:$P,2,FALSE))</f>
        <v>Marker 48</v>
      </c>
      <c r="L117" s="75" t="str">
        <f>IF(ISNA(VLOOKUP(H117,$O:$P,2,FALSE)),"",VLOOKUP(H117,$O:$P,2,FALSE))</f>
        <v>Marker 50</v>
      </c>
      <c r="M117" s="75" t="str">
        <f>IF(ISNA(VLOOKUP(I117,$O:$P,2,FALSE)),"",VLOOKUP(I117,$O:$P,2,FALSE))</f>
        <v>Marker 52</v>
      </c>
    </row>
    <row r="118" spans="1:13" x14ac:dyDescent="0.25">
      <c r="A118" s="64">
        <f>Projects!A118</f>
        <v>116</v>
      </c>
      <c r="B118" s="72" t="str">
        <f>Projects!B118</f>
        <v>T10 Project116</v>
      </c>
      <c r="C118" s="6">
        <f>Projects!D118</f>
        <v>0</v>
      </c>
      <c r="D118" s="6">
        <f>Projects!G118</f>
        <v>26</v>
      </c>
      <c r="E118" s="72" t="str">
        <f t="shared" si="5"/>
        <v/>
      </c>
      <c r="F118" s="192">
        <v>47</v>
      </c>
      <c r="G118" s="192">
        <v>49</v>
      </c>
      <c r="H118" s="192">
        <v>51</v>
      </c>
      <c r="I118" s="192">
        <v>53</v>
      </c>
      <c r="J118" s="75" t="str">
        <f>IF(ISNA(VLOOKUP(F118,$O:$P,2,FALSE)),"",VLOOKUP(F118,$O:$P,2,FALSE))</f>
        <v>Marker 47</v>
      </c>
      <c r="K118" s="75" t="str">
        <f>IF(ISNA(VLOOKUP(G118,$O:$P,2,FALSE)),"",VLOOKUP(G118,$O:$P,2,FALSE))</f>
        <v>Marker 49</v>
      </c>
      <c r="L118" s="75" t="str">
        <f>IF(ISNA(VLOOKUP(H118,$O:$P,2,FALSE)),"",VLOOKUP(H118,$O:$P,2,FALSE))</f>
        <v>Marker 51</v>
      </c>
      <c r="M118" s="75" t="str">
        <f>IF(ISNA(VLOOKUP(I118,$O:$P,2,FALSE)),"",VLOOKUP(I118,$O:$P,2,FALSE))</f>
        <v>Marker 53</v>
      </c>
    </row>
    <row r="119" spans="1:13" x14ac:dyDescent="0.25">
      <c r="A119" s="64">
        <f>Projects!A119</f>
        <v>117</v>
      </c>
      <c r="B119" s="72" t="str">
        <f>Projects!B119</f>
        <v>T10 Project117</v>
      </c>
      <c r="C119" s="6">
        <f>Projects!D119</f>
        <v>0</v>
      </c>
      <c r="D119" s="6">
        <f>Projects!G119</f>
        <v>7</v>
      </c>
      <c r="E119" s="72" t="str">
        <f t="shared" si="5"/>
        <v/>
      </c>
      <c r="F119" s="192">
        <v>48</v>
      </c>
      <c r="G119" s="192">
        <v>50</v>
      </c>
      <c r="H119" s="192">
        <v>52</v>
      </c>
      <c r="I119" s="192">
        <v>46</v>
      </c>
      <c r="J119" s="75" t="str">
        <f>IF(ISNA(VLOOKUP(F119,$O:$P,2,FALSE)),"",VLOOKUP(F119,$O:$P,2,FALSE))</f>
        <v>Marker 48</v>
      </c>
      <c r="K119" s="75" t="str">
        <f>IF(ISNA(VLOOKUP(G119,$O:$P,2,FALSE)),"",VLOOKUP(G119,$O:$P,2,FALSE))</f>
        <v>Marker 50</v>
      </c>
      <c r="L119" s="75" t="str">
        <f>IF(ISNA(VLOOKUP(H119,$O:$P,2,FALSE)),"",VLOOKUP(H119,$O:$P,2,FALSE))</f>
        <v>Marker 52</v>
      </c>
      <c r="M119" s="75" t="str">
        <f>IF(ISNA(VLOOKUP(I119,$O:$P,2,FALSE)),"",VLOOKUP(I119,$O:$P,2,FALSE))</f>
        <v>Marker 46</v>
      </c>
    </row>
    <row r="120" spans="1:13" x14ac:dyDescent="0.25">
      <c r="A120" s="64">
        <f>Projects!A120</f>
        <v>118</v>
      </c>
      <c r="B120" s="72" t="str">
        <f>Projects!B120</f>
        <v>T11 Project118</v>
      </c>
      <c r="C120" s="6">
        <f>Projects!D120</f>
        <v>0</v>
      </c>
      <c r="D120" s="6">
        <f>Projects!G120</f>
        <v>42</v>
      </c>
      <c r="E120" s="72" t="str">
        <f t="shared" si="5"/>
        <v/>
      </c>
      <c r="F120" s="192">
        <v>56</v>
      </c>
      <c r="G120" s="192">
        <v>58</v>
      </c>
      <c r="H120" s="192">
        <v>54</v>
      </c>
      <c r="I120" s="192">
        <v>57</v>
      </c>
      <c r="J120" s="75" t="str">
        <f>IF(ISNA(VLOOKUP(F120,$O:$P,2,FALSE)),"",VLOOKUP(F120,$O:$P,2,FALSE))</f>
        <v>Marker 56</v>
      </c>
      <c r="K120" s="75" t="str">
        <f>IF(ISNA(VLOOKUP(G120,$O:$P,2,FALSE)),"",VLOOKUP(G120,$O:$P,2,FALSE))</f>
        <v>Marker 58</v>
      </c>
      <c r="L120" s="75" t="str">
        <f>IF(ISNA(VLOOKUP(H120,$O:$P,2,FALSE)),"",VLOOKUP(H120,$O:$P,2,FALSE))</f>
        <v>Marker 54</v>
      </c>
      <c r="M120" s="75" t="str">
        <f>IF(ISNA(VLOOKUP(I120,$O:$P,2,FALSE)),"",VLOOKUP(I120,$O:$P,2,FALSE))</f>
        <v>Marker 57</v>
      </c>
    </row>
    <row r="121" spans="1:13" x14ac:dyDescent="0.25">
      <c r="A121" s="64">
        <f>Projects!A121</f>
        <v>119</v>
      </c>
      <c r="B121" s="72" t="str">
        <f>Projects!B121</f>
        <v>T11 Project119</v>
      </c>
      <c r="C121" s="6">
        <f>Projects!D121</f>
        <v>0</v>
      </c>
      <c r="D121" s="6">
        <f>Projects!G121</f>
        <v>51</v>
      </c>
      <c r="E121" s="72" t="str">
        <f t="shared" si="5"/>
        <v/>
      </c>
      <c r="F121" s="192">
        <v>57</v>
      </c>
      <c r="G121" s="192">
        <v>54</v>
      </c>
      <c r="H121" s="192">
        <v>55</v>
      </c>
      <c r="I121" s="192">
        <v>56</v>
      </c>
      <c r="J121" s="75" t="str">
        <f>IF(ISNA(VLOOKUP(F121,$O:$P,2,FALSE)),"",VLOOKUP(F121,$O:$P,2,FALSE))</f>
        <v>Marker 57</v>
      </c>
      <c r="K121" s="75" t="str">
        <f>IF(ISNA(VLOOKUP(G121,$O:$P,2,FALSE)),"",VLOOKUP(G121,$O:$P,2,FALSE))</f>
        <v>Marker 54</v>
      </c>
      <c r="L121" s="75" t="str">
        <f>IF(ISNA(VLOOKUP(H121,$O:$P,2,FALSE)),"",VLOOKUP(H121,$O:$P,2,FALSE))</f>
        <v>Marker 55</v>
      </c>
      <c r="M121" s="75" t="str">
        <f>IF(ISNA(VLOOKUP(I121,$O:$P,2,FALSE)),"",VLOOKUP(I121,$O:$P,2,FALSE))</f>
        <v>Marker 56</v>
      </c>
    </row>
    <row r="122" spans="1:13" x14ac:dyDescent="0.25">
      <c r="A122" s="64">
        <f>Projects!A122</f>
        <v>120</v>
      </c>
      <c r="B122" s="72" t="str">
        <f>Projects!B122</f>
        <v>T11 Project120</v>
      </c>
      <c r="C122" s="6">
        <f>Projects!D122</f>
        <v>0</v>
      </c>
      <c r="D122" s="6">
        <f>Projects!G122</f>
        <v>47</v>
      </c>
      <c r="E122" s="72" t="str">
        <f t="shared" si="5"/>
        <v/>
      </c>
      <c r="F122" s="192">
        <v>58</v>
      </c>
      <c r="G122" s="192">
        <v>55</v>
      </c>
      <c r="H122" s="192">
        <v>57</v>
      </c>
      <c r="I122" s="192">
        <v>54</v>
      </c>
      <c r="J122" s="75" t="str">
        <f>IF(ISNA(VLOOKUP(F122,$O:$P,2,FALSE)),"",VLOOKUP(F122,$O:$P,2,FALSE))</f>
        <v>Marker 58</v>
      </c>
      <c r="K122" s="75" t="str">
        <f>IF(ISNA(VLOOKUP(G122,$O:$P,2,FALSE)),"",VLOOKUP(G122,$O:$P,2,FALSE))</f>
        <v>Marker 55</v>
      </c>
      <c r="L122" s="75" t="str">
        <f>IF(ISNA(VLOOKUP(H122,$O:$P,2,FALSE)),"",VLOOKUP(H122,$O:$P,2,FALSE))</f>
        <v>Marker 57</v>
      </c>
      <c r="M122" s="75" t="str">
        <f>IF(ISNA(VLOOKUP(I122,$O:$P,2,FALSE)),"",VLOOKUP(I122,$O:$P,2,FALSE))</f>
        <v>Marker 54</v>
      </c>
    </row>
    <row r="123" spans="1:13" x14ac:dyDescent="0.25">
      <c r="A123" s="64">
        <f>Projects!A123</f>
        <v>121</v>
      </c>
      <c r="B123" s="72" t="str">
        <f>Projects!B123</f>
        <v>T11 Project121</v>
      </c>
      <c r="C123" s="6">
        <f>Projects!D123</f>
        <v>0</v>
      </c>
      <c r="D123" s="6">
        <f>Projects!G123</f>
        <v>47</v>
      </c>
      <c r="E123" s="72" t="str">
        <f t="shared" si="5"/>
        <v/>
      </c>
      <c r="F123" s="192">
        <v>54</v>
      </c>
      <c r="G123" s="192">
        <v>56</v>
      </c>
      <c r="H123" s="192">
        <v>58</v>
      </c>
      <c r="I123" s="192">
        <v>55</v>
      </c>
      <c r="J123" s="75" t="str">
        <f>IF(ISNA(VLOOKUP(F123,$O:$P,2,FALSE)),"",VLOOKUP(F123,$O:$P,2,FALSE))</f>
        <v>Marker 54</v>
      </c>
      <c r="K123" s="75" t="str">
        <f>IF(ISNA(VLOOKUP(G123,$O:$P,2,FALSE)),"",VLOOKUP(G123,$O:$P,2,FALSE))</f>
        <v>Marker 56</v>
      </c>
      <c r="L123" s="75" t="str">
        <f>IF(ISNA(VLOOKUP(H123,$O:$P,2,FALSE)),"",VLOOKUP(H123,$O:$P,2,FALSE))</f>
        <v>Marker 58</v>
      </c>
      <c r="M123" s="75" t="str">
        <f>IF(ISNA(VLOOKUP(I123,$O:$P,2,FALSE)),"",VLOOKUP(I123,$O:$P,2,FALSE))</f>
        <v>Marker 55</v>
      </c>
    </row>
    <row r="124" spans="1:13" x14ac:dyDescent="0.25">
      <c r="A124" s="64">
        <f>Projects!A124</f>
        <v>122</v>
      </c>
      <c r="B124" s="72" t="str">
        <f>Projects!B124</f>
        <v>T11 Project122</v>
      </c>
      <c r="C124" s="6">
        <f>Projects!D124</f>
        <v>0</v>
      </c>
      <c r="D124" s="6">
        <f>Projects!G124</f>
        <v>41</v>
      </c>
      <c r="E124" s="72" t="str">
        <f t="shared" si="5"/>
        <v/>
      </c>
      <c r="F124" s="192">
        <v>55</v>
      </c>
      <c r="G124" s="192">
        <v>57</v>
      </c>
      <c r="H124" s="192">
        <v>54</v>
      </c>
      <c r="I124" s="192">
        <v>56</v>
      </c>
      <c r="J124" s="75" t="str">
        <f>IF(ISNA(VLOOKUP(F124,$O:$P,2,FALSE)),"",VLOOKUP(F124,$O:$P,2,FALSE))</f>
        <v>Marker 55</v>
      </c>
      <c r="K124" s="75" t="str">
        <f>IF(ISNA(VLOOKUP(G124,$O:$P,2,FALSE)),"",VLOOKUP(G124,$O:$P,2,FALSE))</f>
        <v>Marker 57</v>
      </c>
      <c r="L124" s="75" t="str">
        <f>IF(ISNA(VLOOKUP(H124,$O:$P,2,FALSE)),"",VLOOKUP(H124,$O:$P,2,FALSE))</f>
        <v>Marker 54</v>
      </c>
      <c r="M124" s="75" t="str">
        <f>IF(ISNA(VLOOKUP(I124,$O:$P,2,FALSE)),"",VLOOKUP(I124,$O:$P,2,FALSE))</f>
        <v>Marker 56</v>
      </c>
    </row>
    <row r="125" spans="1:13" x14ac:dyDescent="0.25">
      <c r="A125" s="64">
        <f>Projects!A125</f>
        <v>123</v>
      </c>
      <c r="B125" s="72" t="str">
        <f>Projects!B125</f>
        <v>T11 Project123</v>
      </c>
      <c r="C125" s="6">
        <f>Projects!D125</f>
        <v>0</v>
      </c>
      <c r="D125" s="6">
        <f>Projects!G125</f>
        <v>49</v>
      </c>
      <c r="E125" s="72" t="str">
        <f t="shared" si="5"/>
        <v/>
      </c>
      <c r="F125" s="192">
        <v>56</v>
      </c>
      <c r="G125" s="192">
        <v>58</v>
      </c>
      <c r="H125" s="192">
        <v>55</v>
      </c>
      <c r="I125" s="192">
        <v>57</v>
      </c>
      <c r="J125" s="75" t="str">
        <f>IF(ISNA(VLOOKUP(F125,$O:$P,2,FALSE)),"",VLOOKUP(F125,$O:$P,2,FALSE))</f>
        <v>Marker 56</v>
      </c>
      <c r="K125" s="75" t="str">
        <f>IF(ISNA(VLOOKUP(G125,$O:$P,2,FALSE)),"",VLOOKUP(G125,$O:$P,2,FALSE))</f>
        <v>Marker 58</v>
      </c>
      <c r="L125" s="75" t="str">
        <f>IF(ISNA(VLOOKUP(H125,$O:$P,2,FALSE)),"",VLOOKUP(H125,$O:$P,2,FALSE))</f>
        <v>Marker 55</v>
      </c>
      <c r="M125" s="75" t="str">
        <f>IF(ISNA(VLOOKUP(I125,$O:$P,2,FALSE)),"",VLOOKUP(I125,$O:$P,2,FALSE))</f>
        <v>Marker 57</v>
      </c>
    </row>
    <row r="126" spans="1:13" x14ac:dyDescent="0.25">
      <c r="A126" s="64">
        <f>Projects!A126</f>
        <v>124</v>
      </c>
      <c r="B126" s="72" t="str">
        <f>Projects!B126</f>
        <v>T11 Project124</v>
      </c>
      <c r="C126" s="6">
        <f>Projects!D126</f>
        <v>0</v>
      </c>
      <c r="D126" s="6">
        <f>Projects!G126</f>
        <v>20</v>
      </c>
      <c r="E126" s="72" t="str">
        <f t="shared" si="5"/>
        <v/>
      </c>
      <c r="F126" s="192">
        <v>57</v>
      </c>
      <c r="G126" s="192">
        <v>54</v>
      </c>
      <c r="H126" s="192">
        <v>56</v>
      </c>
      <c r="I126" s="192">
        <v>58</v>
      </c>
      <c r="J126" s="75" t="str">
        <f>IF(ISNA(VLOOKUP(F126,$O:$P,2,FALSE)),"",VLOOKUP(F126,$O:$P,2,FALSE))</f>
        <v>Marker 57</v>
      </c>
      <c r="K126" s="75" t="str">
        <f>IF(ISNA(VLOOKUP(G126,$O:$P,2,FALSE)),"",VLOOKUP(G126,$O:$P,2,FALSE))</f>
        <v>Marker 54</v>
      </c>
      <c r="L126" s="75" t="str">
        <f>IF(ISNA(VLOOKUP(H126,$O:$P,2,FALSE)),"",VLOOKUP(H126,$O:$P,2,FALSE))</f>
        <v>Marker 56</v>
      </c>
      <c r="M126" s="75" t="str">
        <f>IF(ISNA(VLOOKUP(I126,$O:$P,2,FALSE)),"",VLOOKUP(I126,$O:$P,2,FALSE))</f>
        <v>Marker 58</v>
      </c>
    </row>
    <row r="127" spans="1:13" x14ac:dyDescent="0.25">
      <c r="A127" s="64">
        <f>Projects!A127</f>
        <v>125</v>
      </c>
      <c r="B127" s="72" t="str">
        <f>Projects!B127</f>
        <v>T11 Project125</v>
      </c>
      <c r="C127" s="6">
        <f>Projects!D127</f>
        <v>0</v>
      </c>
      <c r="D127" s="6">
        <f>Projects!G127</f>
        <v>10</v>
      </c>
      <c r="E127" s="72" t="str">
        <f t="shared" si="5"/>
        <v/>
      </c>
      <c r="F127" s="192">
        <v>58</v>
      </c>
      <c r="G127" s="192">
        <v>55</v>
      </c>
      <c r="H127" s="192">
        <v>57</v>
      </c>
      <c r="I127" s="192">
        <v>54</v>
      </c>
      <c r="J127" s="75" t="str">
        <f>IF(ISNA(VLOOKUP(F127,$O:$P,2,FALSE)),"",VLOOKUP(F127,$O:$P,2,FALSE))</f>
        <v>Marker 58</v>
      </c>
      <c r="K127" s="75" t="str">
        <f>IF(ISNA(VLOOKUP(G127,$O:$P,2,FALSE)),"",VLOOKUP(G127,$O:$P,2,FALSE))</f>
        <v>Marker 55</v>
      </c>
      <c r="L127" s="75" t="str">
        <f>IF(ISNA(VLOOKUP(H127,$O:$P,2,FALSE)),"",VLOOKUP(H127,$O:$P,2,FALSE))</f>
        <v>Marker 57</v>
      </c>
      <c r="M127" s="75" t="str">
        <f>IF(ISNA(VLOOKUP(I127,$O:$P,2,FALSE)),"",VLOOKUP(I127,$O:$P,2,FALSE))</f>
        <v>Marker 54</v>
      </c>
    </row>
    <row r="128" spans="1:13" x14ac:dyDescent="0.25">
      <c r="A128" s="64">
        <f>Projects!A128</f>
        <v>126</v>
      </c>
      <c r="B128" s="72" t="str">
        <f>Projects!B128</f>
        <v>T11 Project126</v>
      </c>
      <c r="C128" s="6">
        <f>Projects!D128</f>
        <v>0</v>
      </c>
      <c r="D128" s="6">
        <f>Projects!G128</f>
        <v>49</v>
      </c>
      <c r="E128" s="72" t="str">
        <f t="shared" si="5"/>
        <v/>
      </c>
      <c r="F128" s="192">
        <v>54</v>
      </c>
      <c r="G128" s="192">
        <v>56</v>
      </c>
      <c r="H128" s="192">
        <v>58</v>
      </c>
      <c r="I128" s="192">
        <v>55</v>
      </c>
      <c r="J128" s="75" t="str">
        <f>IF(ISNA(VLOOKUP(F128,$O:$P,2,FALSE)),"",VLOOKUP(F128,$O:$P,2,FALSE))</f>
        <v>Marker 54</v>
      </c>
      <c r="K128" s="75" t="str">
        <f>IF(ISNA(VLOOKUP(G128,$O:$P,2,FALSE)),"",VLOOKUP(G128,$O:$P,2,FALSE))</f>
        <v>Marker 56</v>
      </c>
      <c r="L128" s="75" t="str">
        <f>IF(ISNA(VLOOKUP(H128,$O:$P,2,FALSE)),"",VLOOKUP(H128,$O:$P,2,FALSE))</f>
        <v>Marker 58</v>
      </c>
      <c r="M128" s="75" t="str">
        <f>IF(ISNA(VLOOKUP(I128,$O:$P,2,FALSE)),"",VLOOKUP(I128,$O:$P,2,FALSE))</f>
        <v>Marker 55</v>
      </c>
    </row>
    <row r="129" spans="1:13" x14ac:dyDescent="0.25">
      <c r="A129" s="64">
        <f>Projects!A129</f>
        <v>127</v>
      </c>
      <c r="B129" s="72" t="str">
        <f>Projects!B129</f>
        <v>T11 Project127</v>
      </c>
      <c r="C129" s="6">
        <f>Projects!D129</f>
        <v>0</v>
      </c>
      <c r="D129" s="6">
        <f>Projects!G129</f>
        <v>55</v>
      </c>
      <c r="E129" s="72" t="str">
        <f t="shared" si="5"/>
        <v/>
      </c>
      <c r="F129" s="192">
        <v>54</v>
      </c>
      <c r="G129" s="192">
        <v>57</v>
      </c>
      <c r="H129" s="192">
        <v>56</v>
      </c>
      <c r="I129" s="192">
        <v>58</v>
      </c>
      <c r="J129" s="75" t="str">
        <f>IF(ISNA(VLOOKUP(F129,$O:$P,2,FALSE)),"",VLOOKUP(F129,$O:$P,2,FALSE))</f>
        <v>Marker 54</v>
      </c>
      <c r="K129" s="75" t="str">
        <f>IF(ISNA(VLOOKUP(G129,$O:$P,2,FALSE)),"",VLOOKUP(G129,$O:$P,2,FALSE))</f>
        <v>Marker 57</v>
      </c>
      <c r="L129" s="75" t="str">
        <f>IF(ISNA(VLOOKUP(H129,$O:$P,2,FALSE)),"",VLOOKUP(H129,$O:$P,2,FALSE))</f>
        <v>Marker 56</v>
      </c>
      <c r="M129" s="75" t="str">
        <f>IF(ISNA(VLOOKUP(I129,$O:$P,2,FALSE)),"",VLOOKUP(I129,$O:$P,2,FALSE))</f>
        <v>Marker 58</v>
      </c>
    </row>
    <row r="130" spans="1:13" x14ac:dyDescent="0.25">
      <c r="A130" s="64">
        <f>Projects!A130</f>
        <v>128</v>
      </c>
      <c r="B130" s="72" t="str">
        <f>Projects!B130</f>
        <v>T11 Project128</v>
      </c>
      <c r="C130" s="6">
        <f>Projects!D130</f>
        <v>0</v>
      </c>
      <c r="D130" s="6">
        <f>Projects!G130</f>
        <v>6</v>
      </c>
      <c r="E130" s="72" t="str">
        <f t="shared" si="5"/>
        <v/>
      </c>
      <c r="F130" s="192">
        <v>55</v>
      </c>
      <c r="G130" s="192">
        <v>57</v>
      </c>
      <c r="H130" s="192">
        <v>54</v>
      </c>
      <c r="I130" s="192">
        <v>56</v>
      </c>
      <c r="J130" s="75" t="str">
        <f>IF(ISNA(VLOOKUP(F130,$O:$P,2,FALSE)),"",VLOOKUP(F130,$O:$P,2,FALSE))</f>
        <v>Marker 55</v>
      </c>
      <c r="K130" s="75" t="str">
        <f>IF(ISNA(VLOOKUP(G130,$O:$P,2,FALSE)),"",VLOOKUP(G130,$O:$P,2,FALSE))</f>
        <v>Marker 57</v>
      </c>
      <c r="L130" s="75" t="str">
        <f>IF(ISNA(VLOOKUP(H130,$O:$P,2,FALSE)),"",VLOOKUP(H130,$O:$P,2,FALSE))</f>
        <v>Marker 54</v>
      </c>
      <c r="M130" s="75" t="str">
        <f>IF(ISNA(VLOOKUP(I130,$O:$P,2,FALSE)),"",VLOOKUP(I130,$O:$P,2,FALSE))</f>
        <v>Marker 56</v>
      </c>
    </row>
    <row r="131" spans="1:13" x14ac:dyDescent="0.25">
      <c r="A131" s="64">
        <f>Projects!A131</f>
        <v>129</v>
      </c>
      <c r="B131" s="72" t="str">
        <f>Projects!B131</f>
        <v>T11 Project129</v>
      </c>
      <c r="C131" s="6">
        <f>Projects!D131</f>
        <v>0</v>
      </c>
      <c r="D131" s="6">
        <f>Projects!G131</f>
        <v>25</v>
      </c>
      <c r="E131" s="72" t="str">
        <f t="shared" si="5"/>
        <v/>
      </c>
      <c r="F131" s="192">
        <v>56</v>
      </c>
      <c r="G131" s="192">
        <v>58</v>
      </c>
      <c r="H131" s="192">
        <v>55</v>
      </c>
      <c r="I131" s="192">
        <v>57</v>
      </c>
      <c r="J131" s="75" t="str">
        <f>IF(ISNA(VLOOKUP(F131,$O:$P,2,FALSE)),"",VLOOKUP(F131,$O:$P,2,FALSE))</f>
        <v>Marker 56</v>
      </c>
      <c r="K131" s="75" t="str">
        <f>IF(ISNA(VLOOKUP(G131,$O:$P,2,FALSE)),"",VLOOKUP(G131,$O:$P,2,FALSE))</f>
        <v>Marker 58</v>
      </c>
      <c r="L131" s="75" t="str">
        <f>IF(ISNA(VLOOKUP(H131,$O:$P,2,FALSE)),"",VLOOKUP(H131,$O:$P,2,FALSE))</f>
        <v>Marker 55</v>
      </c>
      <c r="M131" s="75" t="str">
        <f>IF(ISNA(VLOOKUP(I131,$O:$P,2,FALSE)),"",VLOOKUP(I131,$O:$P,2,FALSE))</f>
        <v>Marker 57</v>
      </c>
    </row>
    <row r="132" spans="1:13" x14ac:dyDescent="0.25">
      <c r="A132" s="64">
        <f>Projects!A132</f>
        <v>130</v>
      </c>
      <c r="B132" s="72" t="str">
        <f>Projects!B132</f>
        <v>T12 Project130</v>
      </c>
      <c r="C132" s="6">
        <f>Projects!D132</f>
        <v>0</v>
      </c>
      <c r="D132" s="6">
        <f>Projects!G132</f>
        <v>44</v>
      </c>
      <c r="E132" s="72" t="str">
        <f t="shared" ref="E132:E159" si="10">IF(AND(D132&gt;0,OR(D132=F132,D132=G132,D132=H132,D132=I132)),"XX","")</f>
        <v/>
      </c>
      <c r="F132" s="192">
        <v>59</v>
      </c>
      <c r="G132" s="192">
        <v>60</v>
      </c>
      <c r="H132" s="192">
        <v>61</v>
      </c>
      <c r="I132" s="192"/>
      <c r="J132" s="75" t="str">
        <f>IF(ISNA(VLOOKUP(F132,$O:$P,2,FALSE)),"",VLOOKUP(F132,$O:$P,2,FALSE))</f>
        <v>Marker 59</v>
      </c>
      <c r="K132" s="75" t="str">
        <f>IF(ISNA(VLOOKUP(G132,$O:$P,2,FALSE)),"",VLOOKUP(G132,$O:$P,2,FALSE))</f>
        <v>Marker 60</v>
      </c>
      <c r="L132" s="75" t="str">
        <f>IF(ISNA(VLOOKUP(H132,$O:$P,2,FALSE)),"",VLOOKUP(H132,$O:$P,2,FALSE))</f>
        <v>Marker 61</v>
      </c>
      <c r="M132" s="75" t="str">
        <f>IF(ISNA(VLOOKUP(I132,$O:$P,2,FALSE)),"",VLOOKUP(I132,$O:$P,2,FALSE))</f>
        <v/>
      </c>
    </row>
    <row r="133" spans="1:13" x14ac:dyDescent="0.25">
      <c r="A133" s="64">
        <f>Projects!A133</f>
        <v>131</v>
      </c>
      <c r="B133" s="72" t="str">
        <f>Projects!B133</f>
        <v>T12 Project131</v>
      </c>
      <c r="C133" s="6">
        <f>Projects!D133</f>
        <v>0</v>
      </c>
      <c r="D133" s="6">
        <f>Projects!G133</f>
        <v>56</v>
      </c>
      <c r="E133" s="72" t="str">
        <f t="shared" si="10"/>
        <v/>
      </c>
      <c r="F133" s="192">
        <v>60</v>
      </c>
      <c r="G133" s="192">
        <v>61</v>
      </c>
      <c r="H133" s="192">
        <v>59</v>
      </c>
      <c r="I133" s="192"/>
      <c r="J133" s="75" t="str">
        <f>IF(ISNA(VLOOKUP(F133,$O:$P,2,FALSE)),"",VLOOKUP(F133,$O:$P,2,FALSE))</f>
        <v>Marker 60</v>
      </c>
      <c r="K133" s="75" t="str">
        <f>IF(ISNA(VLOOKUP(G133,$O:$P,2,FALSE)),"",VLOOKUP(G133,$O:$P,2,FALSE))</f>
        <v>Marker 61</v>
      </c>
      <c r="L133" s="75" t="str">
        <f>IF(ISNA(VLOOKUP(H133,$O:$P,2,FALSE)),"",VLOOKUP(H133,$O:$P,2,FALSE))</f>
        <v>Marker 59</v>
      </c>
      <c r="M133" s="75" t="str">
        <f>IF(ISNA(VLOOKUP(I133,$O:$P,2,FALSE)),"",VLOOKUP(I133,$O:$P,2,FALSE))</f>
        <v/>
      </c>
    </row>
    <row r="134" spans="1:13" x14ac:dyDescent="0.25">
      <c r="A134" s="64">
        <f>Projects!A134</f>
        <v>132</v>
      </c>
      <c r="B134" s="72" t="str">
        <f>Projects!B134</f>
        <v>T12 Project132</v>
      </c>
      <c r="C134" s="6">
        <f>Projects!D134</f>
        <v>0</v>
      </c>
      <c r="D134" s="6">
        <f>Projects!G134</f>
        <v>41</v>
      </c>
      <c r="E134" s="72" t="str">
        <f t="shared" si="10"/>
        <v/>
      </c>
      <c r="F134" s="192">
        <v>61</v>
      </c>
      <c r="G134" s="192">
        <v>59</v>
      </c>
      <c r="H134" s="192">
        <v>60</v>
      </c>
      <c r="I134" s="192"/>
      <c r="J134" s="75" t="str">
        <f>IF(ISNA(VLOOKUP(F134,$O:$P,2,FALSE)),"",VLOOKUP(F134,$O:$P,2,FALSE))</f>
        <v>Marker 61</v>
      </c>
      <c r="K134" s="75" t="str">
        <f>IF(ISNA(VLOOKUP(G134,$O:$P,2,FALSE)),"",VLOOKUP(G134,$O:$P,2,FALSE))</f>
        <v>Marker 59</v>
      </c>
      <c r="L134" s="75" t="str">
        <f>IF(ISNA(VLOOKUP(H134,$O:$P,2,FALSE)),"",VLOOKUP(H134,$O:$P,2,FALSE))</f>
        <v>Marker 60</v>
      </c>
      <c r="M134" s="75" t="str">
        <f>IF(ISNA(VLOOKUP(I134,$O:$P,2,FALSE)),"",VLOOKUP(I134,$O:$P,2,FALSE))</f>
        <v/>
      </c>
    </row>
    <row r="135" spans="1:13" x14ac:dyDescent="0.25">
      <c r="A135" s="64">
        <f>Projects!A135</f>
        <v>133</v>
      </c>
      <c r="B135" s="72" t="str">
        <f>Projects!B135</f>
        <v>T12 Project133</v>
      </c>
      <c r="C135" s="6">
        <f>Projects!D135</f>
        <v>0</v>
      </c>
      <c r="D135" s="6">
        <f>Projects!G135</f>
        <v>4</v>
      </c>
      <c r="E135" s="72" t="str">
        <f t="shared" si="10"/>
        <v/>
      </c>
      <c r="F135" s="192">
        <v>59</v>
      </c>
      <c r="G135" s="192">
        <v>60</v>
      </c>
      <c r="H135" s="192">
        <v>61</v>
      </c>
      <c r="I135" s="192"/>
      <c r="J135" s="75" t="str">
        <f>IF(ISNA(VLOOKUP(F135,$O:$P,2,FALSE)),"",VLOOKUP(F135,$O:$P,2,FALSE))</f>
        <v>Marker 59</v>
      </c>
      <c r="K135" s="75" t="str">
        <f>IF(ISNA(VLOOKUP(G135,$O:$P,2,FALSE)),"",VLOOKUP(G135,$O:$P,2,FALSE))</f>
        <v>Marker 60</v>
      </c>
      <c r="L135" s="75" t="str">
        <f>IF(ISNA(VLOOKUP(H135,$O:$P,2,FALSE)),"",VLOOKUP(H135,$O:$P,2,FALSE))</f>
        <v>Marker 61</v>
      </c>
      <c r="M135" s="75" t="str">
        <f>IF(ISNA(VLOOKUP(I135,$O:$P,2,FALSE)),"",VLOOKUP(I135,$O:$P,2,FALSE))</f>
        <v/>
      </c>
    </row>
    <row r="136" spans="1:13" x14ac:dyDescent="0.25">
      <c r="A136" s="64">
        <f>Projects!A136</f>
        <v>134</v>
      </c>
      <c r="B136" s="72" t="str">
        <f>Projects!B136</f>
        <v>T12 Project134</v>
      </c>
      <c r="C136" s="6">
        <f>Projects!D136</f>
        <v>0</v>
      </c>
      <c r="D136" s="6">
        <f>Projects!G136</f>
        <v>49</v>
      </c>
      <c r="E136" s="72" t="str">
        <f t="shared" si="10"/>
        <v/>
      </c>
      <c r="F136" s="192">
        <v>60</v>
      </c>
      <c r="G136" s="192">
        <v>61</v>
      </c>
      <c r="H136" s="192">
        <v>59</v>
      </c>
      <c r="I136" s="192"/>
      <c r="J136" s="75" t="str">
        <f>IF(ISNA(VLOOKUP(F136,$O:$P,2,FALSE)),"",VLOOKUP(F136,$O:$P,2,FALSE))</f>
        <v>Marker 60</v>
      </c>
      <c r="K136" s="75" t="str">
        <f>IF(ISNA(VLOOKUP(G136,$O:$P,2,FALSE)),"",VLOOKUP(G136,$O:$P,2,FALSE))</f>
        <v>Marker 61</v>
      </c>
      <c r="L136" s="75" t="str">
        <f>IF(ISNA(VLOOKUP(H136,$O:$P,2,FALSE)),"",VLOOKUP(H136,$O:$P,2,FALSE))</f>
        <v>Marker 59</v>
      </c>
      <c r="M136" s="75" t="str">
        <f>IF(ISNA(VLOOKUP(I136,$O:$P,2,FALSE)),"",VLOOKUP(I136,$O:$P,2,FALSE))</f>
        <v/>
      </c>
    </row>
    <row r="137" spans="1:13" x14ac:dyDescent="0.25">
      <c r="A137" s="64">
        <f>Projects!A137</f>
        <v>135</v>
      </c>
      <c r="B137" s="72" t="str">
        <f>Projects!B137</f>
        <v>T12 Project135</v>
      </c>
      <c r="C137" s="6">
        <f>Projects!D137</f>
        <v>0</v>
      </c>
      <c r="D137" s="6">
        <f>Projects!G137</f>
        <v>37</v>
      </c>
      <c r="E137" s="72" t="str">
        <f t="shared" si="10"/>
        <v/>
      </c>
      <c r="F137" s="192">
        <v>61</v>
      </c>
      <c r="G137" s="192">
        <v>59</v>
      </c>
      <c r="H137" s="192">
        <v>60</v>
      </c>
      <c r="I137" s="192"/>
      <c r="J137" s="75" t="str">
        <f>IF(ISNA(VLOOKUP(F137,$O:$P,2,FALSE)),"",VLOOKUP(F137,$O:$P,2,FALSE))</f>
        <v>Marker 61</v>
      </c>
      <c r="K137" s="75" t="str">
        <f>IF(ISNA(VLOOKUP(G137,$O:$P,2,FALSE)),"",VLOOKUP(G137,$O:$P,2,FALSE))</f>
        <v>Marker 59</v>
      </c>
      <c r="L137" s="75" t="str">
        <f>IF(ISNA(VLOOKUP(H137,$O:$P,2,FALSE)),"",VLOOKUP(H137,$O:$P,2,FALSE))</f>
        <v>Marker 60</v>
      </c>
      <c r="M137" s="75" t="str">
        <f>IF(ISNA(VLOOKUP(I137,$O:$P,2,FALSE)),"",VLOOKUP(I137,$O:$P,2,FALSE))</f>
        <v/>
      </c>
    </row>
    <row r="138" spans="1:13" x14ac:dyDescent="0.25">
      <c r="A138" s="64">
        <f>Projects!A138</f>
        <v>136</v>
      </c>
      <c r="B138" s="72" t="str">
        <f>Projects!B138</f>
        <v>T12 Project136</v>
      </c>
      <c r="C138" s="6">
        <f>Projects!D138</f>
        <v>0</v>
      </c>
      <c r="D138" s="6">
        <f>Projects!G138</f>
        <v>48</v>
      </c>
      <c r="E138" s="72" t="str">
        <f t="shared" si="10"/>
        <v/>
      </c>
      <c r="F138" s="192">
        <v>59</v>
      </c>
      <c r="G138" s="192">
        <v>60</v>
      </c>
      <c r="H138" s="192">
        <v>61</v>
      </c>
      <c r="I138" s="192"/>
      <c r="J138" s="75" t="str">
        <f>IF(ISNA(VLOOKUP(F138,$O:$P,2,FALSE)),"",VLOOKUP(F138,$O:$P,2,FALSE))</f>
        <v>Marker 59</v>
      </c>
      <c r="K138" s="75" t="str">
        <f>IF(ISNA(VLOOKUP(G138,$O:$P,2,FALSE)),"",VLOOKUP(G138,$O:$P,2,FALSE))</f>
        <v>Marker 60</v>
      </c>
      <c r="L138" s="75" t="str">
        <f>IF(ISNA(VLOOKUP(H138,$O:$P,2,FALSE)),"",VLOOKUP(H138,$O:$P,2,FALSE))</f>
        <v>Marker 61</v>
      </c>
      <c r="M138" s="75" t="str">
        <f>IF(ISNA(VLOOKUP(I138,$O:$P,2,FALSE)),"",VLOOKUP(I138,$O:$P,2,FALSE))</f>
        <v/>
      </c>
    </row>
    <row r="139" spans="1:13" x14ac:dyDescent="0.25">
      <c r="A139" s="64">
        <f>Projects!A139</f>
        <v>137</v>
      </c>
      <c r="B139" s="72" t="str">
        <f>Projects!B139</f>
        <v>T13 Project137</v>
      </c>
      <c r="C139" s="6">
        <f>Projects!D139</f>
        <v>0</v>
      </c>
      <c r="D139" s="6">
        <f>Projects!G139</f>
        <v>47</v>
      </c>
      <c r="E139" s="72" t="str">
        <f t="shared" si="10"/>
        <v/>
      </c>
      <c r="F139" s="192">
        <v>62</v>
      </c>
      <c r="G139" s="192">
        <v>63</v>
      </c>
      <c r="H139" s="192">
        <v>64</v>
      </c>
      <c r="I139" s="192"/>
      <c r="J139" s="75" t="str">
        <f>IF(ISNA(VLOOKUP(F139,$O:$P,2,FALSE)),"",VLOOKUP(F139,$O:$P,2,FALSE))</f>
        <v>Marker 62</v>
      </c>
      <c r="K139" s="75" t="str">
        <f>IF(ISNA(VLOOKUP(G139,$O:$P,2,FALSE)),"",VLOOKUP(G139,$O:$P,2,FALSE))</f>
        <v>Marker 63</v>
      </c>
      <c r="L139" s="75" t="str">
        <f>IF(ISNA(VLOOKUP(H139,$O:$P,2,FALSE)),"",VLOOKUP(H139,$O:$P,2,FALSE))</f>
        <v>Marker 64</v>
      </c>
      <c r="M139" s="75" t="str">
        <f>IF(ISNA(VLOOKUP(I139,$O:$P,2,FALSE)),"",VLOOKUP(I139,$O:$P,2,FALSE))</f>
        <v/>
      </c>
    </row>
    <row r="140" spans="1:13" x14ac:dyDescent="0.25">
      <c r="A140" s="64">
        <f>Projects!A140</f>
        <v>138</v>
      </c>
      <c r="B140" s="72" t="str">
        <f>Projects!B140</f>
        <v>T13 Project138</v>
      </c>
      <c r="C140" s="6">
        <f>Projects!D140</f>
        <v>0</v>
      </c>
      <c r="D140" s="6">
        <f>Projects!G140</f>
        <v>45</v>
      </c>
      <c r="E140" s="72" t="str">
        <f t="shared" si="10"/>
        <v/>
      </c>
      <c r="F140" s="192">
        <v>63</v>
      </c>
      <c r="G140" s="192">
        <v>64</v>
      </c>
      <c r="H140" s="192">
        <v>62</v>
      </c>
      <c r="I140" s="192"/>
      <c r="J140" s="75" t="str">
        <f>IF(ISNA(VLOOKUP(F140,$O:$P,2,FALSE)),"",VLOOKUP(F140,$O:$P,2,FALSE))</f>
        <v>Marker 63</v>
      </c>
      <c r="K140" s="75" t="str">
        <f>IF(ISNA(VLOOKUP(G140,$O:$P,2,FALSE)),"",VLOOKUP(G140,$O:$P,2,FALSE))</f>
        <v>Marker 64</v>
      </c>
      <c r="L140" s="75" t="str">
        <f>IF(ISNA(VLOOKUP(H140,$O:$P,2,FALSE)),"",VLOOKUP(H140,$O:$P,2,FALSE))</f>
        <v>Marker 62</v>
      </c>
      <c r="M140" s="75" t="str">
        <f>IF(ISNA(VLOOKUP(I140,$O:$P,2,FALSE)),"",VLOOKUP(I140,$O:$P,2,FALSE))</f>
        <v/>
      </c>
    </row>
    <row r="141" spans="1:13" x14ac:dyDescent="0.25">
      <c r="A141" s="64">
        <f>Projects!A141</f>
        <v>139</v>
      </c>
      <c r="B141" s="72" t="str">
        <f>Projects!B141</f>
        <v>T13 Project139</v>
      </c>
      <c r="C141" s="6">
        <f>Projects!D141</f>
        <v>0</v>
      </c>
      <c r="D141" s="6">
        <f>Projects!G141</f>
        <v>8</v>
      </c>
      <c r="E141" s="72" t="str">
        <f t="shared" si="10"/>
        <v/>
      </c>
      <c r="F141" s="192">
        <v>64</v>
      </c>
      <c r="G141" s="192">
        <v>62</v>
      </c>
      <c r="H141" s="192">
        <v>63</v>
      </c>
      <c r="I141" s="192"/>
      <c r="J141" s="75" t="str">
        <f>IF(ISNA(VLOOKUP(F141,$O:$P,2,FALSE)),"",VLOOKUP(F141,$O:$P,2,FALSE))</f>
        <v>Marker 64</v>
      </c>
      <c r="K141" s="75" t="str">
        <f>IF(ISNA(VLOOKUP(G141,$O:$P,2,FALSE)),"",VLOOKUP(G141,$O:$P,2,FALSE))</f>
        <v>Marker 62</v>
      </c>
      <c r="L141" s="75" t="str">
        <f>IF(ISNA(VLOOKUP(H141,$O:$P,2,FALSE)),"",VLOOKUP(H141,$O:$P,2,FALSE))</f>
        <v>Marker 63</v>
      </c>
      <c r="M141" s="75" t="str">
        <f>IF(ISNA(VLOOKUP(I141,$O:$P,2,FALSE)),"",VLOOKUP(I141,$O:$P,2,FALSE))</f>
        <v/>
      </c>
    </row>
    <row r="142" spans="1:13" x14ac:dyDescent="0.25">
      <c r="A142" s="64">
        <f>Projects!A142</f>
        <v>140</v>
      </c>
      <c r="B142" s="72" t="str">
        <f>Projects!B142</f>
        <v>T13 Project140</v>
      </c>
      <c r="C142" s="6">
        <f>Projects!D142</f>
        <v>0</v>
      </c>
      <c r="D142" s="6">
        <f>Projects!G142</f>
        <v>40</v>
      </c>
      <c r="E142" s="72" t="str">
        <f t="shared" si="10"/>
        <v/>
      </c>
      <c r="F142" s="192">
        <v>62</v>
      </c>
      <c r="G142" s="192">
        <v>63</v>
      </c>
      <c r="H142" s="192">
        <v>64</v>
      </c>
      <c r="I142" s="192"/>
      <c r="J142" s="75" t="str">
        <f>IF(ISNA(VLOOKUP(F142,$O:$P,2,FALSE)),"",VLOOKUP(F142,$O:$P,2,FALSE))</f>
        <v>Marker 62</v>
      </c>
      <c r="K142" s="75" t="str">
        <f>IF(ISNA(VLOOKUP(G142,$O:$P,2,FALSE)),"",VLOOKUP(G142,$O:$P,2,FALSE))</f>
        <v>Marker 63</v>
      </c>
      <c r="L142" s="75" t="str">
        <f>IF(ISNA(VLOOKUP(H142,$O:$P,2,FALSE)),"",VLOOKUP(H142,$O:$P,2,FALSE))</f>
        <v>Marker 64</v>
      </c>
      <c r="M142" s="75" t="str">
        <f>IF(ISNA(VLOOKUP(I142,$O:$P,2,FALSE)),"",VLOOKUP(I142,$O:$P,2,FALSE))</f>
        <v/>
      </c>
    </row>
    <row r="143" spans="1:13" x14ac:dyDescent="0.25">
      <c r="A143" s="64">
        <f>Projects!A143</f>
        <v>141</v>
      </c>
      <c r="B143" s="72" t="str">
        <f>Projects!B143</f>
        <v>T14 Project141</v>
      </c>
      <c r="C143" s="6">
        <f>Projects!D143</f>
        <v>0</v>
      </c>
      <c r="D143" s="6">
        <f>Projects!G143</f>
        <v>5</v>
      </c>
      <c r="E143" s="72" t="str">
        <f t="shared" si="10"/>
        <v/>
      </c>
      <c r="F143" s="192">
        <v>65</v>
      </c>
      <c r="G143" s="192">
        <v>67</v>
      </c>
      <c r="H143" s="192">
        <v>66</v>
      </c>
      <c r="I143" s="192"/>
      <c r="J143" s="75" t="str">
        <f>IF(ISNA(VLOOKUP(F143,$O:$P,2,FALSE)),"",VLOOKUP(F143,$O:$P,2,FALSE))</f>
        <v>Marker 65</v>
      </c>
      <c r="K143" s="75" t="str">
        <f>IF(ISNA(VLOOKUP(G143,$O:$P,2,FALSE)),"",VLOOKUP(G143,$O:$P,2,FALSE))</f>
        <v>Marker 67</v>
      </c>
      <c r="L143" s="75" t="str">
        <f>IF(ISNA(VLOOKUP(H143,$O:$P,2,FALSE)),"",VLOOKUP(H143,$O:$P,2,FALSE))</f>
        <v>Marker 66</v>
      </c>
      <c r="M143" s="75" t="str">
        <f>IF(ISNA(VLOOKUP(I143,$O:$P,2,FALSE)),"",VLOOKUP(I143,$O:$P,2,FALSE))</f>
        <v/>
      </c>
    </row>
    <row r="144" spans="1:13" x14ac:dyDescent="0.25">
      <c r="A144" s="64">
        <f>Projects!A144</f>
        <v>142</v>
      </c>
      <c r="B144" s="72" t="str">
        <f>Projects!B144</f>
        <v>T14 Project142</v>
      </c>
      <c r="C144" s="6">
        <f>Projects!D144</f>
        <v>0</v>
      </c>
      <c r="D144" s="6">
        <f>Projects!G144</f>
        <v>29</v>
      </c>
      <c r="E144" s="72" t="str">
        <f t="shared" si="10"/>
        <v/>
      </c>
      <c r="F144" s="192">
        <v>66</v>
      </c>
      <c r="G144" s="192">
        <v>65</v>
      </c>
      <c r="H144" s="192">
        <v>67</v>
      </c>
      <c r="I144" s="192"/>
      <c r="J144" s="75" t="str">
        <f>IF(ISNA(VLOOKUP(F144,$O:$P,2,FALSE)),"",VLOOKUP(F144,$O:$P,2,FALSE))</f>
        <v>Marker 66</v>
      </c>
      <c r="K144" s="75" t="str">
        <f>IF(ISNA(VLOOKUP(G144,$O:$P,2,FALSE)),"",VLOOKUP(G144,$O:$P,2,FALSE))</f>
        <v>Marker 65</v>
      </c>
      <c r="L144" s="75" t="str">
        <f>IF(ISNA(VLOOKUP(H144,$O:$P,2,FALSE)),"",VLOOKUP(H144,$O:$P,2,FALSE))</f>
        <v>Marker 67</v>
      </c>
      <c r="M144" s="75" t="str">
        <f>IF(ISNA(VLOOKUP(I144,$O:$P,2,FALSE)),"",VLOOKUP(I144,$O:$P,2,FALSE))</f>
        <v/>
      </c>
    </row>
    <row r="145" spans="1:13" x14ac:dyDescent="0.25">
      <c r="A145" s="64">
        <f>Projects!A145</f>
        <v>143</v>
      </c>
      <c r="B145" s="72" t="str">
        <f>Projects!B145</f>
        <v>T14 Project143</v>
      </c>
      <c r="C145" s="6">
        <f>Projects!D145</f>
        <v>0</v>
      </c>
      <c r="D145" s="6">
        <f>Projects!G145</f>
        <v>57</v>
      </c>
      <c r="E145" s="72" t="str">
        <f t="shared" si="10"/>
        <v/>
      </c>
      <c r="F145" s="192">
        <v>67</v>
      </c>
      <c r="G145" s="192">
        <v>66</v>
      </c>
      <c r="H145" s="192">
        <v>65</v>
      </c>
      <c r="I145" s="192"/>
      <c r="J145" s="75" t="str">
        <f>IF(ISNA(VLOOKUP(F145,$O:$P,2,FALSE)),"",VLOOKUP(F145,$O:$P,2,FALSE))</f>
        <v>Marker 67</v>
      </c>
      <c r="K145" s="75" t="str">
        <f>IF(ISNA(VLOOKUP(G145,$O:$P,2,FALSE)),"",VLOOKUP(G145,$O:$P,2,FALSE))</f>
        <v>Marker 66</v>
      </c>
      <c r="L145" s="75" t="str">
        <f>IF(ISNA(VLOOKUP(H145,$O:$P,2,FALSE)),"",VLOOKUP(H145,$O:$P,2,FALSE))</f>
        <v>Marker 65</v>
      </c>
      <c r="M145" s="75" t="str">
        <f>IF(ISNA(VLOOKUP(I145,$O:$P,2,FALSE)),"",VLOOKUP(I145,$O:$P,2,FALSE))</f>
        <v/>
      </c>
    </row>
    <row r="146" spans="1:13" x14ac:dyDescent="0.25">
      <c r="A146" s="64">
        <f>Projects!A146</f>
        <v>144</v>
      </c>
      <c r="B146" s="72" t="str">
        <f>Projects!B146</f>
        <v>T14 Project144</v>
      </c>
      <c r="C146" s="6">
        <f>Projects!D146</f>
        <v>0</v>
      </c>
      <c r="D146" s="6">
        <f>Projects!G146</f>
        <v>55</v>
      </c>
      <c r="E146" s="72" t="str">
        <f t="shared" si="10"/>
        <v/>
      </c>
      <c r="F146" s="192">
        <v>65</v>
      </c>
      <c r="G146" s="192">
        <v>67</v>
      </c>
      <c r="H146" s="192">
        <v>66</v>
      </c>
      <c r="I146" s="192"/>
      <c r="J146" s="75" t="str">
        <f>IF(ISNA(VLOOKUP(F146,$O:$P,2,FALSE)),"",VLOOKUP(F146,$O:$P,2,FALSE))</f>
        <v>Marker 65</v>
      </c>
      <c r="K146" s="75" t="str">
        <f>IF(ISNA(VLOOKUP(G146,$O:$P,2,FALSE)),"",VLOOKUP(G146,$O:$P,2,FALSE))</f>
        <v>Marker 67</v>
      </c>
      <c r="L146" s="75" t="str">
        <f>IF(ISNA(VLOOKUP(H146,$O:$P,2,FALSE)),"",VLOOKUP(H146,$O:$P,2,FALSE))</f>
        <v>Marker 66</v>
      </c>
      <c r="M146" s="75" t="str">
        <f>IF(ISNA(VLOOKUP(I146,$O:$P,2,FALSE)),"",VLOOKUP(I146,$O:$P,2,FALSE))</f>
        <v/>
      </c>
    </row>
    <row r="147" spans="1:13" x14ac:dyDescent="0.25">
      <c r="A147" s="64">
        <f>Projects!A147</f>
        <v>145</v>
      </c>
      <c r="B147" s="72" t="str">
        <f>Projects!B147</f>
        <v>T14 Project145</v>
      </c>
      <c r="C147" s="6">
        <f>Projects!D147</f>
        <v>0</v>
      </c>
      <c r="D147" s="6">
        <f>Projects!G147</f>
        <v>49</v>
      </c>
      <c r="E147" s="72" t="str">
        <f t="shared" si="10"/>
        <v/>
      </c>
      <c r="F147" s="192">
        <v>66</v>
      </c>
      <c r="G147" s="192">
        <v>65</v>
      </c>
      <c r="H147" s="192">
        <v>67</v>
      </c>
      <c r="I147" s="192"/>
      <c r="J147" s="75" t="str">
        <f>IF(ISNA(VLOOKUP(F147,$O:$P,2,FALSE)),"",VLOOKUP(F147,$O:$P,2,FALSE))</f>
        <v>Marker 66</v>
      </c>
      <c r="K147" s="75" t="str">
        <f>IF(ISNA(VLOOKUP(G147,$O:$P,2,FALSE)),"",VLOOKUP(G147,$O:$P,2,FALSE))</f>
        <v>Marker 65</v>
      </c>
      <c r="L147" s="75" t="str">
        <f>IF(ISNA(VLOOKUP(H147,$O:$P,2,FALSE)),"",VLOOKUP(H147,$O:$P,2,FALSE))</f>
        <v>Marker 67</v>
      </c>
      <c r="M147" s="75" t="str">
        <f>IF(ISNA(VLOOKUP(I147,$O:$P,2,FALSE)),"",VLOOKUP(I147,$O:$P,2,FALSE))</f>
        <v/>
      </c>
    </row>
    <row r="148" spans="1:13" x14ac:dyDescent="0.25">
      <c r="A148" s="64">
        <f>Projects!A148</f>
        <v>146</v>
      </c>
      <c r="B148" s="72" t="str">
        <f>Projects!B148</f>
        <v>T15 Project146</v>
      </c>
      <c r="C148" s="6">
        <f>Projects!D148</f>
        <v>0</v>
      </c>
      <c r="D148" s="6">
        <f>Projects!G148</f>
        <v>20</v>
      </c>
      <c r="E148" s="72" t="str">
        <f t="shared" si="10"/>
        <v/>
      </c>
      <c r="F148" s="192">
        <v>68</v>
      </c>
      <c r="G148" s="192">
        <v>70</v>
      </c>
      <c r="H148" s="192">
        <v>72</v>
      </c>
      <c r="I148" s="192">
        <v>69</v>
      </c>
      <c r="J148" s="75" t="str">
        <f>IF(ISNA(VLOOKUP(F148,$O:$P,2,FALSE)),"",VLOOKUP(F148,$O:$P,2,FALSE))</f>
        <v>Marker 68</v>
      </c>
      <c r="K148" s="75" t="str">
        <f>IF(ISNA(VLOOKUP(G148,$O:$P,2,FALSE)),"",VLOOKUP(G148,$O:$P,2,FALSE))</f>
        <v>Marker 70</v>
      </c>
      <c r="L148" s="75" t="str">
        <f>IF(ISNA(VLOOKUP(H148,$O:$P,2,FALSE)),"",VLOOKUP(H148,$O:$P,2,FALSE))</f>
        <v>Marker 72</v>
      </c>
      <c r="M148" s="75" t="str">
        <f>IF(ISNA(VLOOKUP(I148,$O:$P,2,FALSE)),"",VLOOKUP(I148,$O:$P,2,FALSE))</f>
        <v>Marker 69</v>
      </c>
    </row>
    <row r="149" spans="1:13" x14ac:dyDescent="0.25">
      <c r="A149" s="64">
        <f>Projects!A149</f>
        <v>147</v>
      </c>
      <c r="B149" s="72" t="str">
        <f>Projects!B149</f>
        <v>T15 Project147</v>
      </c>
      <c r="C149" s="6">
        <f>Projects!D149</f>
        <v>0</v>
      </c>
      <c r="D149" s="6">
        <f>Projects!G149</f>
        <v>19</v>
      </c>
      <c r="E149" s="72" t="str">
        <f t="shared" si="10"/>
        <v/>
      </c>
      <c r="F149" s="192">
        <v>69</v>
      </c>
      <c r="G149" s="192">
        <v>71</v>
      </c>
      <c r="H149" s="192">
        <v>68</v>
      </c>
      <c r="I149" s="192">
        <v>70</v>
      </c>
      <c r="J149" s="75" t="str">
        <f>IF(ISNA(VLOOKUP(F149,$O:$P,2,FALSE)),"",VLOOKUP(F149,$O:$P,2,FALSE))</f>
        <v>Marker 69</v>
      </c>
      <c r="K149" s="75" t="str">
        <f>IF(ISNA(VLOOKUP(G149,$O:$P,2,FALSE)),"",VLOOKUP(G149,$O:$P,2,FALSE))</f>
        <v>Marker 71</v>
      </c>
      <c r="L149" s="75" t="str">
        <f>IF(ISNA(VLOOKUP(H149,$O:$P,2,FALSE)),"",VLOOKUP(H149,$O:$P,2,FALSE))</f>
        <v>Marker 68</v>
      </c>
      <c r="M149" s="75" t="str">
        <f>IF(ISNA(VLOOKUP(I149,$O:$P,2,FALSE)),"",VLOOKUP(I149,$O:$P,2,FALSE))</f>
        <v>Marker 70</v>
      </c>
    </row>
    <row r="150" spans="1:13" x14ac:dyDescent="0.25">
      <c r="A150" s="64">
        <f>Projects!A150</f>
        <v>148</v>
      </c>
      <c r="B150" s="72" t="str">
        <f>Projects!B150</f>
        <v>T15 Project148</v>
      </c>
      <c r="C150" s="6">
        <f>Projects!D150</f>
        <v>0</v>
      </c>
      <c r="D150" s="6">
        <f>Projects!G150</f>
        <v>33</v>
      </c>
      <c r="E150" s="72" t="str">
        <f t="shared" si="10"/>
        <v/>
      </c>
      <c r="F150" s="192">
        <v>70</v>
      </c>
      <c r="G150" s="192">
        <v>72</v>
      </c>
      <c r="H150" s="192">
        <v>69</v>
      </c>
      <c r="I150" s="192">
        <v>71</v>
      </c>
      <c r="J150" s="75" t="str">
        <f>IF(ISNA(VLOOKUP(F150,$O:$P,2,FALSE)),"",VLOOKUP(F150,$O:$P,2,FALSE))</f>
        <v>Marker 70</v>
      </c>
      <c r="K150" s="75" t="str">
        <f>IF(ISNA(VLOOKUP(G150,$O:$P,2,FALSE)),"",VLOOKUP(G150,$O:$P,2,FALSE))</f>
        <v>Marker 72</v>
      </c>
      <c r="L150" s="75" t="str">
        <f>IF(ISNA(VLOOKUP(H150,$O:$P,2,FALSE)),"",VLOOKUP(H150,$O:$P,2,FALSE))</f>
        <v>Marker 69</v>
      </c>
      <c r="M150" s="75" t="str">
        <f>IF(ISNA(VLOOKUP(I150,$O:$P,2,FALSE)),"",VLOOKUP(I150,$O:$P,2,FALSE))</f>
        <v>Marker 71</v>
      </c>
    </row>
    <row r="151" spans="1:13" x14ac:dyDescent="0.25">
      <c r="A151" s="64">
        <f>Projects!A151</f>
        <v>149</v>
      </c>
      <c r="B151" s="72" t="str">
        <f>Projects!B151</f>
        <v>T15 Project149</v>
      </c>
      <c r="C151" s="6">
        <f>Projects!D151</f>
        <v>0</v>
      </c>
      <c r="D151" s="6">
        <f>Projects!G151</f>
        <v>55</v>
      </c>
      <c r="E151" s="72" t="str">
        <f t="shared" si="10"/>
        <v/>
      </c>
      <c r="F151" s="192">
        <v>71</v>
      </c>
      <c r="G151" s="192">
        <v>68</v>
      </c>
      <c r="H151" s="192">
        <v>70</v>
      </c>
      <c r="I151" s="192">
        <v>72</v>
      </c>
      <c r="J151" s="75" t="str">
        <f>IF(ISNA(VLOOKUP(F151,$O:$P,2,FALSE)),"",VLOOKUP(F151,$O:$P,2,FALSE))</f>
        <v>Marker 71</v>
      </c>
      <c r="K151" s="75" t="str">
        <f>IF(ISNA(VLOOKUP(G151,$O:$P,2,FALSE)),"",VLOOKUP(G151,$O:$P,2,FALSE))</f>
        <v>Marker 68</v>
      </c>
      <c r="L151" s="75" t="str">
        <f>IF(ISNA(VLOOKUP(H151,$O:$P,2,FALSE)),"",VLOOKUP(H151,$O:$P,2,FALSE))</f>
        <v>Marker 70</v>
      </c>
      <c r="M151" s="75" t="str">
        <f>IF(ISNA(VLOOKUP(I151,$O:$P,2,FALSE)),"",VLOOKUP(I151,$O:$P,2,FALSE))</f>
        <v>Marker 72</v>
      </c>
    </row>
    <row r="152" spans="1:13" x14ac:dyDescent="0.25">
      <c r="A152" s="64">
        <f>Projects!A152</f>
        <v>150</v>
      </c>
      <c r="B152" s="72" t="str">
        <f>Projects!B152</f>
        <v>T15 Project150</v>
      </c>
      <c r="C152" s="6">
        <f>Projects!D152</f>
        <v>0</v>
      </c>
      <c r="D152" s="6">
        <f>Projects!G152</f>
        <v>17</v>
      </c>
      <c r="E152" s="72" t="str">
        <f t="shared" si="10"/>
        <v/>
      </c>
      <c r="F152" s="192">
        <v>72</v>
      </c>
      <c r="G152" s="192">
        <v>69</v>
      </c>
      <c r="H152" s="192">
        <v>71</v>
      </c>
      <c r="I152" s="192">
        <v>68</v>
      </c>
      <c r="J152" s="75" t="str">
        <f>IF(ISNA(VLOOKUP(F152,$O:$P,2,FALSE)),"",VLOOKUP(F152,$O:$P,2,FALSE))</f>
        <v>Marker 72</v>
      </c>
      <c r="K152" s="75" t="str">
        <f>IF(ISNA(VLOOKUP(G152,$O:$P,2,FALSE)),"",VLOOKUP(G152,$O:$P,2,FALSE))</f>
        <v>Marker 69</v>
      </c>
      <c r="L152" s="75" t="str">
        <f>IF(ISNA(VLOOKUP(H152,$O:$P,2,FALSE)),"",VLOOKUP(H152,$O:$P,2,FALSE))</f>
        <v>Marker 71</v>
      </c>
      <c r="M152" s="75" t="str">
        <f>IF(ISNA(VLOOKUP(I152,$O:$P,2,FALSE)),"",VLOOKUP(I152,$O:$P,2,FALSE))</f>
        <v>Marker 68</v>
      </c>
    </row>
    <row r="153" spans="1:13" x14ac:dyDescent="0.25">
      <c r="A153" s="64">
        <f>Projects!A153</f>
        <v>151</v>
      </c>
      <c r="B153" s="72" t="str">
        <f>Projects!B153</f>
        <v>T15 Project151</v>
      </c>
      <c r="C153" s="6">
        <f>Projects!D153</f>
        <v>0</v>
      </c>
      <c r="D153" s="6">
        <f>Projects!G153</f>
        <v>7</v>
      </c>
      <c r="E153" s="72" t="str">
        <f t="shared" si="10"/>
        <v/>
      </c>
      <c r="F153" s="192">
        <v>68</v>
      </c>
      <c r="G153" s="192">
        <v>70</v>
      </c>
      <c r="H153" s="192">
        <v>72</v>
      </c>
      <c r="I153" s="192">
        <v>69</v>
      </c>
      <c r="J153" s="75" t="str">
        <f>IF(ISNA(VLOOKUP(F153,$O:$P,2,FALSE)),"",VLOOKUP(F153,$O:$P,2,FALSE))</f>
        <v>Marker 68</v>
      </c>
      <c r="K153" s="75" t="str">
        <f>IF(ISNA(VLOOKUP(G153,$O:$P,2,FALSE)),"",VLOOKUP(G153,$O:$P,2,FALSE))</f>
        <v>Marker 70</v>
      </c>
      <c r="L153" s="75" t="str">
        <f>IF(ISNA(VLOOKUP(H153,$O:$P,2,FALSE)),"",VLOOKUP(H153,$O:$P,2,FALSE))</f>
        <v>Marker 72</v>
      </c>
      <c r="M153" s="75" t="str">
        <f>IF(ISNA(VLOOKUP(I153,$O:$P,2,FALSE)),"",VLOOKUP(I153,$O:$P,2,FALSE))</f>
        <v>Marker 69</v>
      </c>
    </row>
    <row r="154" spans="1:13" x14ac:dyDescent="0.25">
      <c r="A154" s="64">
        <f>Projects!A154</f>
        <v>152</v>
      </c>
      <c r="B154" s="72" t="str">
        <f>Projects!B154</f>
        <v>T15 Project152</v>
      </c>
      <c r="C154" s="6">
        <f>Projects!D154</f>
        <v>0</v>
      </c>
      <c r="D154" s="6">
        <f>Projects!G154</f>
        <v>0</v>
      </c>
      <c r="E154" s="72" t="str">
        <f t="shared" si="10"/>
        <v/>
      </c>
      <c r="F154" s="192">
        <v>69</v>
      </c>
      <c r="G154" s="192">
        <v>71</v>
      </c>
      <c r="H154" s="192">
        <v>68</v>
      </c>
      <c r="I154" s="192">
        <v>70</v>
      </c>
      <c r="J154" s="75" t="str">
        <f>IF(ISNA(VLOOKUP(F154,$O:$P,2,FALSE)),"",VLOOKUP(F154,$O:$P,2,FALSE))</f>
        <v>Marker 69</v>
      </c>
      <c r="K154" s="75" t="str">
        <f>IF(ISNA(VLOOKUP(G154,$O:$P,2,FALSE)),"",VLOOKUP(G154,$O:$P,2,FALSE))</f>
        <v>Marker 71</v>
      </c>
      <c r="L154" s="75" t="str">
        <f>IF(ISNA(VLOOKUP(H154,$O:$P,2,FALSE)),"",VLOOKUP(H154,$O:$P,2,FALSE))</f>
        <v>Marker 68</v>
      </c>
      <c r="M154" s="75" t="str">
        <f>IF(ISNA(VLOOKUP(I154,$O:$P,2,FALSE)),"",VLOOKUP(I154,$O:$P,2,FALSE))</f>
        <v>Marker 70</v>
      </c>
    </row>
    <row r="155" spans="1:13" x14ac:dyDescent="0.25">
      <c r="A155" s="64">
        <f>Projects!A155</f>
        <v>153</v>
      </c>
      <c r="B155" s="72" t="str">
        <f>Projects!B155</f>
        <v>T15 Project153</v>
      </c>
      <c r="C155" s="6">
        <f>Projects!D155</f>
        <v>0</v>
      </c>
      <c r="D155" s="6">
        <f>Projects!G155</f>
        <v>0</v>
      </c>
      <c r="E155" s="72" t="str">
        <f t="shared" si="10"/>
        <v/>
      </c>
      <c r="F155" s="192">
        <v>70</v>
      </c>
      <c r="G155" s="192">
        <v>72</v>
      </c>
      <c r="H155" s="192">
        <v>69</v>
      </c>
      <c r="I155" s="192">
        <v>71</v>
      </c>
      <c r="J155" s="75" t="str">
        <f>IF(ISNA(VLOOKUP(F155,$O:$P,2,FALSE)),"",VLOOKUP(F155,$O:$P,2,FALSE))</f>
        <v>Marker 70</v>
      </c>
      <c r="K155" s="75" t="str">
        <f>IF(ISNA(VLOOKUP(G155,$O:$P,2,FALSE)),"",VLOOKUP(G155,$O:$P,2,FALSE))</f>
        <v>Marker 72</v>
      </c>
      <c r="L155" s="75" t="str">
        <f>IF(ISNA(VLOOKUP(H155,$O:$P,2,FALSE)),"",VLOOKUP(H155,$O:$P,2,FALSE))</f>
        <v>Marker 69</v>
      </c>
      <c r="M155" s="75" t="str">
        <f>IF(ISNA(VLOOKUP(I155,$O:$P,2,FALSE)),"",VLOOKUP(I155,$O:$P,2,FALSE))</f>
        <v>Marker 71</v>
      </c>
    </row>
    <row r="156" spans="1:13" x14ac:dyDescent="0.25">
      <c r="A156" s="64">
        <f>Projects!A156</f>
        <v>154</v>
      </c>
      <c r="B156" s="72" t="str">
        <f>Projects!B156</f>
        <v>T15 Project154</v>
      </c>
      <c r="C156" s="6">
        <f>Projects!D156</f>
        <v>0</v>
      </c>
      <c r="D156" s="6">
        <f>Projects!G156</f>
        <v>0</v>
      </c>
      <c r="E156" s="72" t="str">
        <f t="shared" si="10"/>
        <v/>
      </c>
      <c r="F156" s="192">
        <v>71</v>
      </c>
      <c r="G156" s="192">
        <v>68</v>
      </c>
      <c r="H156" s="192">
        <v>70</v>
      </c>
      <c r="I156" s="192">
        <v>72</v>
      </c>
      <c r="J156" s="75" t="str">
        <f>IF(ISNA(VLOOKUP(F156,$O:$P,2,FALSE)),"",VLOOKUP(F156,$O:$P,2,FALSE))</f>
        <v>Marker 71</v>
      </c>
      <c r="K156" s="75" t="str">
        <f>IF(ISNA(VLOOKUP(G156,$O:$P,2,FALSE)),"",VLOOKUP(G156,$O:$P,2,FALSE))</f>
        <v>Marker 68</v>
      </c>
      <c r="L156" s="75" t="str">
        <f>IF(ISNA(VLOOKUP(H156,$O:$P,2,FALSE)),"",VLOOKUP(H156,$O:$P,2,FALSE))</f>
        <v>Marker 70</v>
      </c>
      <c r="M156" s="75" t="str">
        <f>IF(ISNA(VLOOKUP(I156,$O:$P,2,FALSE)),"",VLOOKUP(I156,$O:$P,2,FALSE))</f>
        <v>Marker 72</v>
      </c>
    </row>
    <row r="157" spans="1:13" x14ac:dyDescent="0.25">
      <c r="A157" s="64">
        <f>Projects!A157</f>
        <v>155</v>
      </c>
      <c r="B157" s="72" t="str">
        <f>Projects!B157</f>
        <v>T15 Project155</v>
      </c>
      <c r="C157" s="6">
        <f>Projects!D157</f>
        <v>0</v>
      </c>
      <c r="D157" s="6">
        <f>Projects!G157</f>
        <v>0</v>
      </c>
      <c r="E157" s="72" t="str">
        <f t="shared" si="10"/>
        <v/>
      </c>
      <c r="F157" s="192">
        <v>72</v>
      </c>
      <c r="G157" s="192">
        <v>69</v>
      </c>
      <c r="H157" s="192">
        <v>71</v>
      </c>
      <c r="I157" s="192">
        <v>68</v>
      </c>
      <c r="J157" s="75" t="str">
        <f>IF(ISNA(VLOOKUP(F157,$O:$P,2,FALSE)),"",VLOOKUP(F157,$O:$P,2,FALSE))</f>
        <v>Marker 72</v>
      </c>
      <c r="K157" s="75" t="str">
        <f>IF(ISNA(VLOOKUP(G157,$O:$P,2,FALSE)),"",VLOOKUP(G157,$O:$P,2,FALSE))</f>
        <v>Marker 69</v>
      </c>
      <c r="L157" s="75" t="str">
        <f>IF(ISNA(VLOOKUP(H157,$O:$P,2,FALSE)),"",VLOOKUP(H157,$O:$P,2,FALSE))</f>
        <v>Marker 71</v>
      </c>
      <c r="M157" s="75" t="str">
        <f>IF(ISNA(VLOOKUP(I157,$O:$P,2,FALSE)),"",VLOOKUP(I157,$O:$P,2,FALSE))</f>
        <v>Marker 68</v>
      </c>
    </row>
    <row r="158" spans="1:13" x14ac:dyDescent="0.25">
      <c r="A158" s="64">
        <f>Projects!A158</f>
        <v>156</v>
      </c>
      <c r="B158" s="72" t="str">
        <f>Projects!B158</f>
        <v>T15 Project156</v>
      </c>
      <c r="C158" s="6">
        <f>Projects!D158</f>
        <v>0</v>
      </c>
      <c r="D158" s="6">
        <f>Projects!G158</f>
        <v>0</v>
      </c>
      <c r="E158" s="72" t="str">
        <f t="shared" si="10"/>
        <v/>
      </c>
      <c r="F158" s="192">
        <v>68</v>
      </c>
      <c r="G158" s="192">
        <v>70</v>
      </c>
      <c r="H158" s="192">
        <v>72</v>
      </c>
      <c r="I158" s="192">
        <v>69</v>
      </c>
      <c r="J158" s="75" t="str">
        <f>IF(ISNA(VLOOKUP(F158,$O:$P,2,FALSE)),"",VLOOKUP(F158,$O:$P,2,FALSE))</f>
        <v>Marker 68</v>
      </c>
      <c r="K158" s="75" t="str">
        <f>IF(ISNA(VLOOKUP(G158,$O:$P,2,FALSE)),"",VLOOKUP(G158,$O:$P,2,FALSE))</f>
        <v>Marker 70</v>
      </c>
      <c r="L158" s="75" t="str">
        <f>IF(ISNA(VLOOKUP(H158,$O:$P,2,FALSE)),"",VLOOKUP(H158,$O:$P,2,FALSE))</f>
        <v>Marker 72</v>
      </c>
      <c r="M158" s="75" t="str">
        <f>IF(ISNA(VLOOKUP(I158,$O:$P,2,FALSE)),"",VLOOKUP(I158,$O:$P,2,FALSE))</f>
        <v>Marker 69</v>
      </c>
    </row>
    <row r="159" spans="1:13" x14ac:dyDescent="0.25">
      <c r="A159" s="64">
        <f>Projects!A159</f>
        <v>157</v>
      </c>
      <c r="B159" s="72" t="str">
        <f>Projects!B159</f>
        <v>T15 Project157</v>
      </c>
      <c r="C159" s="6">
        <f>Projects!D159</f>
        <v>0</v>
      </c>
      <c r="D159" s="6">
        <f>Projects!G159</f>
        <v>0</v>
      </c>
      <c r="E159" s="72" t="str">
        <f t="shared" si="10"/>
        <v/>
      </c>
      <c r="F159" s="192">
        <v>69</v>
      </c>
      <c r="G159" s="192">
        <v>71</v>
      </c>
      <c r="H159" s="192">
        <v>68</v>
      </c>
      <c r="I159" s="192">
        <v>70</v>
      </c>
      <c r="J159" s="75" t="str">
        <f>IF(ISNA(VLOOKUP(F159,$O:$P,2,FALSE)),"",VLOOKUP(F159,$O:$P,2,FALSE))</f>
        <v>Marker 69</v>
      </c>
      <c r="K159" s="75" t="str">
        <f>IF(ISNA(VLOOKUP(G159,$O:$P,2,FALSE)),"",VLOOKUP(G159,$O:$P,2,FALSE))</f>
        <v>Marker 71</v>
      </c>
      <c r="L159" s="75" t="str">
        <f>IF(ISNA(VLOOKUP(H159,$O:$P,2,FALSE)),"",VLOOKUP(H159,$O:$P,2,FALSE))</f>
        <v>Marker 68</v>
      </c>
      <c r="M159" s="75" t="str">
        <f>IF(ISNA(VLOOKUP(I159,$O:$P,2,FALSE)),"",VLOOKUP(I159,$O:$P,2,FALSE))</f>
        <v>Marker 70</v>
      </c>
    </row>
  </sheetData>
  <conditionalFormatting sqref="D3:D159">
    <cfRule type="cellIs" dxfId="0" priority="2" operator="equal">
      <formula>"X"</formula>
    </cfRule>
  </conditionalFormatting>
  <conditionalFormatting sqref="E3:E159">
    <cfRule type="dataBar" priority="32">
      <dataBar>
        <cfvo type="min"/>
        <cfvo type="max"/>
        <color rgb="FF63C384"/>
      </dataBar>
      <extLst>
        <ext xmlns:x14="http://schemas.microsoft.com/office/spreadsheetml/2009/9/main" uri="{B025F937-C7B1-47D3-B67F-A62EFF666E3E}">
          <x14:id>{3A1A1CFD-46A6-426D-BABE-4CCC99D8D8C0}</x14:id>
        </ext>
      </extLst>
    </cfRule>
  </conditionalFormatting>
  <conditionalFormatting sqref="Q3:Q74">
    <cfRule type="colorScale" priority="33">
      <colorScale>
        <cfvo type="min"/>
        <cfvo type="max"/>
        <color rgb="FFFF0000"/>
        <color theme="0"/>
      </colorScale>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3A1A1CFD-46A6-426D-BABE-4CCC99D8D8C0}">
            <x14:dataBar minLength="0" maxLength="100" border="1" negativeBarBorderColorSameAsPositive="0">
              <x14:cfvo type="autoMin"/>
              <x14:cfvo type="autoMax"/>
              <x14:borderColor rgb="FF63C384"/>
              <x14:negativeFillColor rgb="FFFF0000"/>
              <x14:negativeBorderColor rgb="FFFF0000"/>
              <x14:axisColor rgb="FF000000"/>
            </x14:dataBar>
          </x14:cfRule>
          <xm:sqref>E3:E159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8ABD9-637D-4484-969A-BE74F254714F}">
  <sheetPr codeName="Sheet35">
    <tabColor theme="9" tint="0.79998168889431442"/>
  </sheetPr>
  <dimension ref="A1:AZ670"/>
  <sheetViews>
    <sheetView topLeftCell="S1" zoomScale="145" zoomScaleNormal="145" workbookViewId="0">
      <pane ySplit="4" topLeftCell="A5" activePane="bottomLeft" state="frozen"/>
      <selection activeCell="B10" sqref="B10"/>
      <selection pane="bottomLeft" sqref="A1:F1"/>
    </sheetView>
  </sheetViews>
  <sheetFormatPr defaultRowHeight="15" x14ac:dyDescent="0.25"/>
  <cols>
    <col min="1" max="1" width="3.7109375" bestFit="1" customWidth="1"/>
    <col min="2" max="2" width="9.7109375" bestFit="1" customWidth="1"/>
    <col min="3" max="4" width="3.7109375" bestFit="1" customWidth="1"/>
    <col min="5" max="5" width="4.140625" bestFit="1" customWidth="1"/>
    <col min="6" max="6" width="13.85546875" bestFit="1" customWidth="1"/>
    <col min="7" max="7" width="10" bestFit="1" customWidth="1"/>
    <col min="8" max="12" width="9" bestFit="1" customWidth="1"/>
    <col min="13" max="16" width="3.7109375" bestFit="1" customWidth="1"/>
    <col min="17" max="19" width="3.7109375" style="4" bestFit="1" customWidth="1"/>
    <col min="20" max="20" width="3.7109375" bestFit="1" customWidth="1"/>
    <col min="21" max="21" width="4.7109375" bestFit="1" customWidth="1"/>
    <col min="22" max="22" width="2.5703125" customWidth="1"/>
    <col min="23" max="23" width="16.42578125" bestFit="1" customWidth="1"/>
    <col min="24" max="24" width="9.7109375" style="4" bestFit="1" customWidth="1"/>
    <col min="25" max="25" width="3.7109375" style="4" bestFit="1" customWidth="1"/>
    <col min="26" max="26" width="7" style="4" bestFit="1" customWidth="1"/>
    <col min="27" max="27" width="3.7109375" style="4" bestFit="1" customWidth="1"/>
    <col min="28" max="28" width="5.7109375" style="4" bestFit="1" customWidth="1"/>
    <col min="29" max="29" width="2.5703125" style="4" customWidth="1"/>
    <col min="30" max="30" width="4.140625" bestFit="1" customWidth="1"/>
    <col min="31" max="31" width="3.7109375" bestFit="1" customWidth="1"/>
    <col min="32" max="32" width="9.7109375" style="285" bestFit="1" customWidth="1"/>
    <col min="33" max="33" width="3.7109375" bestFit="1" customWidth="1"/>
    <col min="34" max="34" width="3.7109375" style="4" bestFit="1" customWidth="1"/>
    <col min="35" max="35" width="10" style="4" bestFit="1" customWidth="1"/>
    <col min="36" max="37" width="9" bestFit="1" customWidth="1"/>
    <col min="38" max="38" width="9" style="124" bestFit="1" customWidth="1"/>
    <col min="39" max="39" width="9" bestFit="1" customWidth="1"/>
    <col min="40" max="40" width="9" style="239" bestFit="1" customWidth="1"/>
    <col min="41" max="41" width="6" bestFit="1" customWidth="1"/>
    <col min="42" max="42" width="2.5703125" customWidth="1"/>
    <col min="43" max="43" width="4.140625" bestFit="1" customWidth="1"/>
    <col min="44" max="44" width="13.85546875" bestFit="1" customWidth="1"/>
    <col min="45" max="49" width="9" bestFit="1" customWidth="1"/>
    <col min="50" max="50" width="3.7109375" bestFit="1" customWidth="1"/>
    <col min="51" max="52" width="6" bestFit="1" customWidth="1"/>
  </cols>
  <sheetData>
    <row r="1" spans="1:52" ht="15.75" thickBot="1" x14ac:dyDescent="0.3">
      <c r="A1" s="464" t="s">
        <v>384</v>
      </c>
      <c r="B1" s="465"/>
      <c r="C1" s="465"/>
      <c r="D1" s="465"/>
      <c r="E1" s="465"/>
      <c r="F1" s="465"/>
      <c r="G1" s="229" t="s">
        <v>56</v>
      </c>
      <c r="H1" s="230">
        <v>1</v>
      </c>
      <c r="I1" s="230">
        <v>2</v>
      </c>
      <c r="J1" s="230">
        <v>3</v>
      </c>
      <c r="K1" s="230">
        <v>4</v>
      </c>
      <c r="L1" s="230">
        <v>5</v>
      </c>
      <c r="M1" s="230">
        <f>H1</f>
        <v>1</v>
      </c>
      <c r="N1" s="230">
        <f t="shared" ref="N1:Q1" si="0">I1</f>
        <v>2</v>
      </c>
      <c r="O1" s="230">
        <f t="shared" si="0"/>
        <v>3</v>
      </c>
      <c r="P1" s="230">
        <f t="shared" si="0"/>
        <v>4</v>
      </c>
      <c r="Q1" s="230">
        <f t="shared" si="0"/>
        <v>5</v>
      </c>
      <c r="R1" s="231">
        <f>COUNTIF(M1:Q1,"&lt;&gt;"&amp;"")</f>
        <v>5</v>
      </c>
      <c r="S1" s="232"/>
      <c r="T1" s="466"/>
      <c r="U1" s="466"/>
      <c r="V1" s="467"/>
      <c r="W1" s="233" t="s">
        <v>385</v>
      </c>
      <c r="X1" s="234"/>
      <c r="Y1" s="235"/>
      <c r="Z1" s="236" t="s">
        <v>386</v>
      </c>
      <c r="AA1" s="468">
        <f>AVERAGE(H3:L3)+(AVERAGE(H4:L4)-AVERAGE(H3:L3))*'Competition Parameters'!$C$6</f>
        <v>6.5</v>
      </c>
      <c r="AB1" s="469"/>
      <c r="AC1" s="469"/>
      <c r="AD1" s="469"/>
      <c r="AE1" s="469"/>
      <c r="AF1" s="469"/>
      <c r="AG1" s="469"/>
      <c r="AH1" s="469"/>
      <c r="AI1" s="237"/>
      <c r="AJ1" s="237"/>
      <c r="AK1" s="237"/>
      <c r="AL1" s="237"/>
      <c r="AM1" s="237"/>
      <c r="AN1" s="470" t="str">
        <f>IF('Competition Parameters'!C20,"NORMALIZED ","(NOT NORMALIZED)") &amp;" SCORING - PER PROJECT - FINAL RANKING"</f>
        <v>NORMALIZED  SCORING - PER PROJECT - FINAL RANKING</v>
      </c>
      <c r="AO1" s="470"/>
      <c r="AP1" s="470"/>
      <c r="AQ1" s="470"/>
      <c r="AR1" s="470"/>
      <c r="AS1" s="470"/>
      <c r="AT1" s="470"/>
      <c r="AU1" s="470"/>
      <c r="AV1" s="238"/>
      <c r="AW1" s="238"/>
      <c r="AX1" s="238"/>
      <c r="AY1" s="238"/>
      <c r="AZ1" s="239"/>
    </row>
    <row r="2" spans="1:52" s="74" customFormat="1" ht="49.5" customHeight="1" x14ac:dyDescent="0.25">
      <c r="A2" s="447" t="s">
        <v>239</v>
      </c>
      <c r="B2" s="447" t="s">
        <v>240</v>
      </c>
      <c r="C2" s="447" t="s">
        <v>387</v>
      </c>
      <c r="D2" s="447" t="s">
        <v>357</v>
      </c>
      <c r="E2" s="447" t="s">
        <v>70</v>
      </c>
      <c r="F2" s="241"/>
      <c r="G2" s="242" t="s">
        <v>388</v>
      </c>
      <c r="H2" s="243" t="s">
        <v>62</v>
      </c>
      <c r="I2" s="243" t="s">
        <v>64</v>
      </c>
      <c r="J2" s="243" t="s">
        <v>65</v>
      </c>
      <c r="K2" s="243" t="s">
        <v>66</v>
      </c>
      <c r="L2" s="243" t="s">
        <v>67</v>
      </c>
      <c r="M2" s="450" t="s">
        <v>403</v>
      </c>
      <c r="N2" s="450" t="s">
        <v>403</v>
      </c>
      <c r="O2" s="450" t="s">
        <v>403</v>
      </c>
      <c r="P2" s="450" t="s">
        <v>403</v>
      </c>
      <c r="Q2" s="450" t="s">
        <v>403</v>
      </c>
      <c r="R2" s="244" t="s">
        <v>389</v>
      </c>
      <c r="S2" s="447" t="s">
        <v>390</v>
      </c>
      <c r="T2" s="447" t="s">
        <v>391</v>
      </c>
      <c r="U2" s="447" t="s">
        <v>392</v>
      </c>
      <c r="W2" s="453" t="s">
        <v>239</v>
      </c>
      <c r="X2" s="453" t="s">
        <v>240</v>
      </c>
      <c r="Y2" s="453" t="s">
        <v>393</v>
      </c>
      <c r="Z2" s="453" t="s">
        <v>394</v>
      </c>
      <c r="AA2" s="246" t="s">
        <v>395</v>
      </c>
      <c r="AB2" s="456" t="s">
        <v>396</v>
      </c>
      <c r="AD2" s="457" t="s">
        <v>70</v>
      </c>
      <c r="AE2" s="457" t="str">
        <f>A2</f>
        <v>Marker #</v>
      </c>
      <c r="AF2" s="457" t="str">
        <f>B2</f>
        <v>Marker Name</v>
      </c>
      <c r="AG2" s="457" t="s">
        <v>387</v>
      </c>
      <c r="AH2" s="457" t="s">
        <v>357</v>
      </c>
      <c r="AI2" s="247" t="str">
        <f>G2</f>
        <v>Criteria-&gt;</v>
      </c>
      <c r="AJ2" s="247" t="str">
        <f>H2</f>
        <v>Criteria 1</v>
      </c>
      <c r="AK2" s="247" t="str">
        <f t="shared" ref="AK2:AN4" si="1">I2</f>
        <v>Criteria 2</v>
      </c>
      <c r="AL2" s="247" t="str">
        <f t="shared" si="1"/>
        <v>Criteria 3</v>
      </c>
      <c r="AM2" s="247" t="str">
        <f t="shared" si="1"/>
        <v>Criteria 4</v>
      </c>
      <c r="AN2" s="247" t="str">
        <f t="shared" si="1"/>
        <v>Criteria 5</v>
      </c>
      <c r="AO2" s="248" t="s">
        <v>397</v>
      </c>
      <c r="AQ2" s="249" t="s">
        <v>70</v>
      </c>
      <c r="AR2" s="250" t="s">
        <v>398</v>
      </c>
      <c r="AS2" s="251" t="str">
        <f>AJ2</f>
        <v>Criteria 1</v>
      </c>
      <c r="AT2" s="251" t="str">
        <f t="shared" ref="AT2:AW4" si="2">AK2</f>
        <v>Criteria 2</v>
      </c>
      <c r="AU2" s="251" t="str">
        <f t="shared" si="2"/>
        <v>Criteria 3</v>
      </c>
      <c r="AV2" s="251" t="str">
        <f t="shared" si="2"/>
        <v>Criteria 4</v>
      </c>
      <c r="AW2" s="251" t="str">
        <f t="shared" si="2"/>
        <v>Criteria 5</v>
      </c>
      <c r="AX2" s="460" t="s">
        <v>399</v>
      </c>
      <c r="AY2" s="460" t="s">
        <v>400</v>
      </c>
      <c r="AZ2" s="252"/>
    </row>
    <row r="3" spans="1:52" x14ac:dyDescent="0.25">
      <c r="A3" s="448"/>
      <c r="B3" s="448"/>
      <c r="C3" s="448"/>
      <c r="D3" s="448"/>
      <c r="E3" s="448"/>
      <c r="F3" s="254"/>
      <c r="G3" s="255" t="s">
        <v>401</v>
      </c>
      <c r="H3" s="243">
        <v>0</v>
      </c>
      <c r="I3" s="243">
        <v>0</v>
      </c>
      <c r="J3" s="243">
        <v>0</v>
      </c>
      <c r="K3" s="243">
        <v>0</v>
      </c>
      <c r="L3" s="243">
        <v>0</v>
      </c>
      <c r="M3" s="451"/>
      <c r="N3" s="451"/>
      <c r="O3" s="451"/>
      <c r="P3" s="451"/>
      <c r="Q3" s="451"/>
      <c r="R3" s="245">
        <f>MIN(H3:L3)</f>
        <v>0</v>
      </c>
      <c r="S3" s="448"/>
      <c r="T3" s="448"/>
      <c r="U3" s="448"/>
      <c r="W3" s="454"/>
      <c r="X3" s="454"/>
      <c r="Y3" s="454"/>
      <c r="Z3" s="454"/>
      <c r="AA3" s="246"/>
      <c r="AB3" s="454"/>
      <c r="AC3"/>
      <c r="AD3" s="458"/>
      <c r="AE3" s="458"/>
      <c r="AF3" s="458"/>
      <c r="AG3" s="458"/>
      <c r="AH3" s="458"/>
      <c r="AI3" s="247" t="str">
        <f>G3</f>
        <v>Minimum</v>
      </c>
      <c r="AJ3" s="256">
        <f>H3</f>
        <v>0</v>
      </c>
      <c r="AK3" s="256">
        <f t="shared" si="1"/>
        <v>0</v>
      </c>
      <c r="AL3" s="256">
        <f t="shared" si="1"/>
        <v>0</v>
      </c>
      <c r="AM3" s="256">
        <f t="shared" si="1"/>
        <v>0</v>
      </c>
      <c r="AN3" s="256">
        <f t="shared" si="1"/>
        <v>0</v>
      </c>
      <c r="AO3" s="257">
        <f>SUM(AJ3:AN3)</f>
        <v>0</v>
      </c>
      <c r="AQ3" s="258"/>
      <c r="AR3" s="259"/>
      <c r="AS3" s="260">
        <f>AJ3</f>
        <v>0</v>
      </c>
      <c r="AT3" s="260">
        <f t="shared" si="2"/>
        <v>0</v>
      </c>
      <c r="AU3" s="260">
        <f t="shared" si="2"/>
        <v>0</v>
      </c>
      <c r="AV3" s="260">
        <f t="shared" si="2"/>
        <v>0</v>
      </c>
      <c r="AW3" s="260">
        <f t="shared" si="2"/>
        <v>0</v>
      </c>
      <c r="AX3" s="461"/>
      <c r="AY3" s="461"/>
      <c r="AZ3" s="261"/>
    </row>
    <row r="4" spans="1:52" ht="42" x14ac:dyDescent="0.25">
      <c r="A4" s="449"/>
      <c r="B4" s="449"/>
      <c r="C4" s="449"/>
      <c r="D4" s="449"/>
      <c r="E4" s="449"/>
      <c r="F4" s="262" t="s">
        <v>74</v>
      </c>
      <c r="G4" s="255" t="s">
        <v>402</v>
      </c>
      <c r="H4" s="243">
        <v>10</v>
      </c>
      <c r="I4" s="243">
        <v>10</v>
      </c>
      <c r="J4" s="243">
        <v>10</v>
      </c>
      <c r="K4" s="243">
        <v>10</v>
      </c>
      <c r="L4" s="243">
        <v>10</v>
      </c>
      <c r="M4" s="452"/>
      <c r="N4" s="452"/>
      <c r="O4" s="452"/>
      <c r="P4" s="452"/>
      <c r="Q4" s="452"/>
      <c r="R4" s="263" t="s">
        <v>404</v>
      </c>
      <c r="S4" s="449"/>
      <c r="T4" s="449"/>
      <c r="U4" s="449"/>
      <c r="W4" s="455"/>
      <c r="X4" s="455"/>
      <c r="Y4" s="455"/>
      <c r="Z4" s="455"/>
      <c r="AA4" s="264">
        <f>AVERAGE(AA5:AA76)</f>
        <v>5.0118501803034503</v>
      </c>
      <c r="AB4" s="455"/>
      <c r="AC4"/>
      <c r="AD4" s="459"/>
      <c r="AE4" s="459"/>
      <c r="AF4" s="459"/>
      <c r="AG4" s="459"/>
      <c r="AH4" s="459"/>
      <c r="AI4" s="247" t="str">
        <f>G4</f>
        <v>Maximum</v>
      </c>
      <c r="AJ4" s="256">
        <f>H4</f>
        <v>10</v>
      </c>
      <c r="AK4" s="256">
        <f t="shared" si="1"/>
        <v>10</v>
      </c>
      <c r="AL4" s="256">
        <f t="shared" si="1"/>
        <v>10</v>
      </c>
      <c r="AM4" s="256">
        <f t="shared" si="1"/>
        <v>10</v>
      </c>
      <c r="AN4" s="256">
        <f t="shared" si="1"/>
        <v>10</v>
      </c>
      <c r="AO4" s="265">
        <f>SUM(AJ4:AN4)</f>
        <v>50</v>
      </c>
      <c r="AQ4" s="266"/>
      <c r="AR4" s="267" t="s">
        <v>74</v>
      </c>
      <c r="AS4" s="260">
        <f>AJ4</f>
        <v>10</v>
      </c>
      <c r="AT4" s="260">
        <f t="shared" si="2"/>
        <v>10</v>
      </c>
      <c r="AU4" s="260">
        <f t="shared" si="2"/>
        <v>10</v>
      </c>
      <c r="AV4" s="260">
        <f t="shared" si="2"/>
        <v>10</v>
      </c>
      <c r="AW4" s="260">
        <f t="shared" si="2"/>
        <v>10</v>
      </c>
      <c r="AX4" s="462"/>
      <c r="AY4" s="462"/>
      <c r="AZ4" s="252" t="s">
        <v>405</v>
      </c>
    </row>
    <row r="5" spans="1:52" x14ac:dyDescent="0.25">
      <c r="A5" s="230">
        <v>1</v>
      </c>
      <c r="B5" s="230" t="s">
        <v>243</v>
      </c>
      <c r="C5" s="230">
        <v>1</v>
      </c>
      <c r="D5" s="230" t="s">
        <v>369</v>
      </c>
      <c r="E5" s="230">
        <v>1</v>
      </c>
      <c r="F5" s="230" t="s">
        <v>82</v>
      </c>
      <c r="G5" s="268"/>
      <c r="H5" s="269">
        <v>7.055475115776062</v>
      </c>
      <c r="I5" s="269">
        <v>5.334240198135376</v>
      </c>
      <c r="J5" s="269">
        <v>5.7951861619949341</v>
      </c>
      <c r="K5" s="269">
        <v>2.8956246376037598</v>
      </c>
      <c r="L5" s="269">
        <v>3.0194801092147827</v>
      </c>
      <c r="M5" s="270">
        <f>IF(AND(H5&gt;=H$3, H5&lt;=H$4),1,0)</f>
        <v>1</v>
      </c>
      <c r="N5" s="270">
        <f>IF(AND(I5&gt;=I$3, I5&lt;=I$4),1,0)</f>
        <v>1</v>
      </c>
      <c r="O5" s="270">
        <f>IF(AND(J5&gt;=J$3, J5&lt;=J$4),1,0)</f>
        <v>1</v>
      </c>
      <c r="P5" s="270">
        <f t="shared" ref="N5:Q5" si="3">IF(AND(K5&gt;=K$3, K5&lt;=K$4),1,0)</f>
        <v>1</v>
      </c>
      <c r="Q5" s="270">
        <f t="shared" si="3"/>
        <v>1</v>
      </c>
      <c r="R5" s="271">
        <f>SUM(M5:Q5)</f>
        <v>5</v>
      </c>
      <c r="S5" s="270">
        <f>IF(COUNT(H5:L5)&lt;R$1,0,1)</f>
        <v>1</v>
      </c>
      <c r="T5" s="272">
        <f>R5*S5</f>
        <v>5</v>
      </c>
      <c r="U5" s="273">
        <v>24.100006222724915</v>
      </c>
      <c r="W5" s="274">
        <v>1</v>
      </c>
      <c r="X5" s="275" t="str">
        <f>IF(LEN(A5)&gt;0,VLOOKUP(W5,Markers!A:B,2,FALSE),"")</f>
        <v>Marker 1</v>
      </c>
      <c r="Y5" s="275">
        <f>SUMIF(A:A,W5,T:T)</f>
        <v>20</v>
      </c>
      <c r="Z5" s="276">
        <f>IF(W5&gt;0,SUMIF($A:$A,W5,U:U),"")</f>
        <v>106.99643969535828</v>
      </c>
      <c r="AA5" s="277">
        <f>IF(Y5&gt;0,Z5/Y5,"")</f>
        <v>5.3498219847679138</v>
      </c>
      <c r="AB5" s="278">
        <f>IF(LEN(AA5)&gt;0,IF($AB$1,$AA$1/AA5,1),"")</f>
        <v>1</v>
      </c>
      <c r="AC5"/>
      <c r="AD5" s="279">
        <f>E5</f>
        <v>1</v>
      </c>
      <c r="AE5" s="279">
        <f>A5</f>
        <v>1</v>
      </c>
      <c r="AF5" s="279" t="str">
        <f>B5</f>
        <v>Marker 1</v>
      </c>
      <c r="AG5" s="279">
        <f>C5</f>
        <v>1</v>
      </c>
      <c r="AH5" s="279" t="str">
        <f>D5</f>
        <v>H</v>
      </c>
      <c r="AI5" s="280"/>
      <c r="AJ5" s="281">
        <f>IF(AND(LEN(H5)&gt;0,$S5=1),H5*VLOOKUP($AE5,$W:$AB,6,FALSE),"")</f>
        <v>7.055475115776062</v>
      </c>
      <c r="AK5" s="281">
        <f>IF(AND(LEN(I5)&gt;0,$S5=1),I5*VLOOKUP($AE5,$W:$AB,6,FALSE),"")</f>
        <v>5.334240198135376</v>
      </c>
      <c r="AL5" s="281">
        <f>IF(AND(LEN(J5)&gt;0,$S5=1),J5*VLOOKUP($AE5,$W:$AB,6,FALSE),"")</f>
        <v>5.7951861619949341</v>
      </c>
      <c r="AM5" s="281">
        <f>IF(AND(LEN(K5)&gt;0,$S5=1),K5*VLOOKUP($AE5,$W:$AB,6,FALSE),"")</f>
        <v>2.8956246376037598</v>
      </c>
      <c r="AN5" s="281">
        <f>IF(AND(LEN(L5)&gt;0,$S5=1),L5*VLOOKUP($AE5,$W:$AB,6,FALSE),"")</f>
        <v>3.0194801092147827</v>
      </c>
      <c r="AO5" s="281">
        <v>43.221261730444382</v>
      </c>
      <c r="AQ5" s="282">
        <v>34</v>
      </c>
      <c r="AR5" s="282" t="str">
        <f>IF(AQ5&gt;0,VLOOKUP(AQ5,E:F,2,FALSE),"")</f>
        <v>T4  Project34</v>
      </c>
      <c r="AS5" s="283">
        <f>IF(SUMIF($AD:$AD,$AQ5,AJ:AJ)=0,"",SUMIF($AD:$AD,$AQ5,AJ:AJ)/$AX5)</f>
        <v>2.8218355774879456</v>
      </c>
      <c r="AT5" s="283">
        <f>IF(SUMIF($AD:$AD,$AQ5,AK:AK)=0,"",SUMIF($AD:$AD,$AQ5,AK:AK)/$AX5)</f>
        <v>1.2404200434684753</v>
      </c>
      <c r="AU5" s="283">
        <f>IF(SUMIF($AD:$AD,$AQ5,AL:AL)=0,"",SUMIF($AD:$AD,$AQ5,AL:AL)/$AX5)</f>
        <v>5.648362934589386</v>
      </c>
      <c r="AV5" s="283">
        <f>IF(SUMIF($AD:$AD,$AQ5,AM:AM)=0,"",SUMIF($AD:$AD,$AQ5,AM:AM)/$AX5)</f>
        <v>9.0584453940391541</v>
      </c>
      <c r="AW5" s="283">
        <f>IF(SUMIF($AD:$AD,$AQ5,AN:AN)=0,"",SUMIF($AD:$AD,$AQ5,AN:AN)/$AX5)</f>
        <v>7.0514646172523499</v>
      </c>
      <c r="AX5" s="284">
        <f>SUMIF(E$5:E$632,AQ5,T$5:T$632)/R$1</f>
        <v>2</v>
      </c>
      <c r="AY5" s="283">
        <f>IF(LEN(AX5)&gt;0,SUM(AS5:AW5),"")</f>
        <v>25.820528566837311</v>
      </c>
      <c r="AZ5" s="261">
        <v>1</v>
      </c>
    </row>
    <row r="6" spans="1:52" x14ac:dyDescent="0.25">
      <c r="A6" s="230">
        <v>1</v>
      </c>
      <c r="B6" s="230" t="s">
        <v>243</v>
      </c>
      <c r="C6" s="230">
        <v>2</v>
      </c>
      <c r="D6" s="230" t="s">
        <v>369</v>
      </c>
      <c r="E6" s="230">
        <v>2</v>
      </c>
      <c r="F6" s="230" t="s">
        <v>83</v>
      </c>
      <c r="G6" s="268"/>
      <c r="H6" s="269">
        <v>9.6195316314697266</v>
      </c>
      <c r="I6" s="269">
        <v>8.7144583463668823</v>
      </c>
      <c r="J6" s="269">
        <v>0.56236863136291504</v>
      </c>
      <c r="K6" s="269">
        <v>9.4955664873123169</v>
      </c>
      <c r="L6" s="269">
        <v>3.6401867866516113</v>
      </c>
      <c r="M6" s="270">
        <f>IF(AND(H6&gt;=H$3, H6&lt;=H$4),1,0)</f>
        <v>1</v>
      </c>
      <c r="N6" s="270">
        <f>IF(AND(I6&gt;=I$3, I6&lt;=I$4),1,0)</f>
        <v>1</v>
      </c>
      <c r="O6" s="270">
        <f>IF(AND(J6&gt;=J$3, J6&lt;=J$4),1,0)</f>
        <v>1</v>
      </c>
      <c r="P6" s="270">
        <f t="shared" ref="P6:P69" si="4">IF(AND(K6&gt;=K$3, K6&lt;=K$4),1,0)</f>
        <v>1</v>
      </c>
      <c r="Q6" s="270">
        <f t="shared" ref="Q6:Q69" si="5">IF(AND(L6&gt;=L$3, L6&lt;=L$4),1,0)</f>
        <v>1</v>
      </c>
      <c r="R6" s="271">
        <f t="shared" ref="R6:R69" si="6">SUM(M6:Q6)</f>
        <v>5</v>
      </c>
      <c r="S6" s="270">
        <f t="shared" ref="S6:S69" si="7">IF(COUNT(H6:L6)&lt;R$1,0,1)</f>
        <v>1</v>
      </c>
      <c r="T6" s="272">
        <f t="shared" ref="T6:T69" si="8">R6*S6</f>
        <v>5</v>
      </c>
      <c r="U6" s="273">
        <v>32.032111883163452</v>
      </c>
      <c r="W6" s="274">
        <v>2</v>
      </c>
      <c r="X6" s="275" t="str">
        <f>IF(LEN(A6)&gt;0,VLOOKUP(W6,Markers!A:B,2,FALSE),"")</f>
        <v>Marker 2</v>
      </c>
      <c r="Y6" s="275">
        <f t="shared" ref="Y6:Y69" si="9">SUMIF(A:A,W6,T:T)</f>
        <v>20</v>
      </c>
      <c r="Z6" s="276">
        <f t="shared" ref="Z6:Z69" si="10">IF(W6&gt;0,SUMIF($A:$A,W6,U:U),"")</f>
        <v>118.11472773551941</v>
      </c>
      <c r="AA6" s="277">
        <f t="shared" ref="AA6:AA69" si="11">IF(Y6&gt;0,Z6/Y6,"")</f>
        <v>5.9057363867759705</v>
      </c>
      <c r="AB6" s="278">
        <f t="shared" ref="AB6:AB69" si="12">IF(LEN(AA6)&gt;0,IF($AB$1,$AA$1/AA6,1),"")</f>
        <v>1</v>
      </c>
      <c r="AC6"/>
      <c r="AD6" s="279">
        <f t="shared" ref="AD6:AD69" si="13">E6</f>
        <v>2</v>
      </c>
      <c r="AE6" s="279">
        <f t="shared" ref="AE6:AE69" si="14">A6</f>
        <v>1</v>
      </c>
      <c r="AF6" s="279" t="str">
        <f t="shared" ref="AF6:AF69" si="15">B6</f>
        <v>Marker 1</v>
      </c>
      <c r="AG6" s="279">
        <f t="shared" ref="AG6:AG69" si="16">C6</f>
        <v>2</v>
      </c>
      <c r="AH6" s="279" t="str">
        <f t="shared" ref="AH6:AH69" si="17">D6</f>
        <v>H</v>
      </c>
      <c r="AI6" s="280"/>
      <c r="AJ6" s="281">
        <f t="shared" ref="AJ6:AJ69" si="18">IF(AND(LEN(H6)&gt;0,$S6=1),H6*VLOOKUP($AE6,$W:$AB,6,FALSE),"")</f>
        <v>9.6195316314697266</v>
      </c>
      <c r="AK6" s="281">
        <f t="shared" ref="AK6:AK69" si="19">IF(AND(LEN(I6)&gt;0,$S6=1),I6*VLOOKUP($AE6,$W:$AB,6,FALSE),"")</f>
        <v>8.7144583463668823</v>
      </c>
      <c r="AL6" s="281">
        <f t="shared" ref="AL6:AL69" si="20">IF(AND(LEN(J6)&gt;0,$S6=1),J6*VLOOKUP($AE6,$W:$AB,6,FALSE),"")</f>
        <v>0.56236863136291504</v>
      </c>
      <c r="AM6" s="281">
        <f t="shared" ref="AM6:AM69" si="21">IF(AND(LEN(K6)&gt;0,$S6=1),K6*VLOOKUP($AE6,$W:$AB,6,FALSE),"")</f>
        <v>9.4955664873123169</v>
      </c>
      <c r="AN6" s="281">
        <f>IF(AND(LEN(L6)&gt;0,$S6=1),L6*VLOOKUP($AE6,$W:$AB,6,FALSE),"")</f>
        <v>3.6401867866516113</v>
      </c>
      <c r="AO6" s="281">
        <v>36.343768751374228</v>
      </c>
      <c r="AQ6" s="282">
        <v>140</v>
      </c>
      <c r="AR6" s="282" t="str">
        <f>IF(AQ6&gt;0,VLOOKUP(AQ6,E:F,2,FALSE),"")</f>
        <v>T13 Project140</v>
      </c>
      <c r="AS6" s="283">
        <f>IF(SUMIF($AD:$AD,$AQ6,AJ:AJ)=0,"",SUMIF($AD:$AD,$AQ6,AJ:AJ)/$AX6)</f>
        <v>3.8140145937601724</v>
      </c>
      <c r="AT6" s="283">
        <f>IF(SUMIF($AD:$AD,$AQ6,AK:AK)=0,"",SUMIF($AD:$AD,$AQ6,AK:AK)/$AX6)</f>
        <v>4.7841670115788775</v>
      </c>
      <c r="AU6" s="283">
        <f>IF(SUMIF($AD:$AD,$AQ6,AL:AL)=0,"",SUMIF($AD:$AD,$AQ6,AL:AL)/$AX6)</f>
        <v>3.8937699794769287</v>
      </c>
      <c r="AV6" s="283">
        <f>IF(SUMIF($AD:$AD,$AQ6,AM:AM)=0,"",SUMIF($AD:$AD,$AQ6,AM:AM)/$AX6)</f>
        <v>9.046447078386942</v>
      </c>
      <c r="AW6" s="283">
        <f>IF(SUMIF($AD:$AD,$AQ6,AN:AN)=0,"",SUMIF($AD:$AD,$AQ6,AN:AN)/$AX6)</f>
        <v>3.8522911071777344</v>
      </c>
      <c r="AX6" s="284">
        <f t="shared" ref="AX6:AX69" si="22">SUMIF(E$5:E$632,AQ6,T$5:T$632)/R$1</f>
        <v>3</v>
      </c>
      <c r="AY6" s="283">
        <f t="shared" ref="AY6:AY69" si="23">IF(LEN(AX6)&gt;0,SUM(AS6:AW6),"")</f>
        <v>25.390689770380654</v>
      </c>
      <c r="AZ6" s="261">
        <v>2</v>
      </c>
    </row>
    <row r="7" spans="1:52" x14ac:dyDescent="0.25">
      <c r="A7" s="230">
        <v>1</v>
      </c>
      <c r="B7" s="230" t="s">
        <v>243</v>
      </c>
      <c r="C7" s="230">
        <v>1</v>
      </c>
      <c r="D7" s="230" t="s">
        <v>369</v>
      </c>
      <c r="E7" s="230">
        <v>3</v>
      </c>
      <c r="F7" s="230" t="s">
        <v>84</v>
      </c>
      <c r="G7" s="268"/>
      <c r="H7" s="269">
        <v>5.248684287071228</v>
      </c>
      <c r="I7" s="269">
        <v>7.6711165904998779</v>
      </c>
      <c r="J7" s="269">
        <v>0.53504526615142822</v>
      </c>
      <c r="K7" s="269">
        <v>5.9245824813842773</v>
      </c>
      <c r="L7" s="269">
        <v>4.68700110912323</v>
      </c>
      <c r="M7" s="270">
        <f>IF(AND(H7&gt;=H$3, H7&lt;=H$4),1,0)</f>
        <v>1</v>
      </c>
      <c r="N7" s="270">
        <f>IF(AND(I7&gt;=I$3, I7&lt;=I$4),1,0)</f>
        <v>1</v>
      </c>
      <c r="O7" s="270">
        <f>IF(AND(J7&gt;=J$3, J7&lt;=J$4),1,0)</f>
        <v>1</v>
      </c>
      <c r="P7" s="270">
        <f t="shared" si="4"/>
        <v>1</v>
      </c>
      <c r="Q7" s="270">
        <f t="shared" si="5"/>
        <v>1</v>
      </c>
      <c r="R7" s="271">
        <f t="shared" si="6"/>
        <v>5</v>
      </c>
      <c r="S7" s="270">
        <f t="shared" si="7"/>
        <v>1</v>
      </c>
      <c r="T7" s="272">
        <f t="shared" si="8"/>
        <v>5</v>
      </c>
      <c r="U7" s="273">
        <v>24.066429734230042</v>
      </c>
      <c r="W7" s="274">
        <v>3</v>
      </c>
      <c r="X7" s="275" t="str">
        <f>IF(LEN(A7)&gt;0,VLOOKUP(W7,Markers!A:B,2,FALSE),"")</f>
        <v>Marker 3</v>
      </c>
      <c r="Y7" s="275">
        <f t="shared" si="9"/>
        <v>45</v>
      </c>
      <c r="Z7" s="276">
        <f t="shared" si="10"/>
        <v>200.05822420120239</v>
      </c>
      <c r="AA7" s="277">
        <f t="shared" si="11"/>
        <v>4.4457383155822754</v>
      </c>
      <c r="AB7" s="278">
        <f t="shared" si="12"/>
        <v>1</v>
      </c>
      <c r="AC7"/>
      <c r="AD7" s="279">
        <f t="shared" si="13"/>
        <v>3</v>
      </c>
      <c r="AE7" s="279">
        <f t="shared" si="14"/>
        <v>1</v>
      </c>
      <c r="AF7" s="279" t="str">
        <f t="shared" si="15"/>
        <v>Marker 1</v>
      </c>
      <c r="AG7" s="279">
        <f t="shared" si="16"/>
        <v>1</v>
      </c>
      <c r="AH7" s="279" t="str">
        <f t="shared" si="17"/>
        <v>H</v>
      </c>
      <c r="AI7" s="280"/>
      <c r="AJ7" s="281">
        <f t="shared" si="18"/>
        <v>5.248684287071228</v>
      </c>
      <c r="AK7" s="281">
        <f t="shared" si="19"/>
        <v>7.6711165904998779</v>
      </c>
      <c r="AL7" s="281">
        <f t="shared" si="20"/>
        <v>0.53504526615142822</v>
      </c>
      <c r="AM7" s="281">
        <f t="shared" si="21"/>
        <v>5.9245824813842773</v>
      </c>
      <c r="AN7" s="281">
        <f>IF(AND(LEN(L7)&gt;0,$S7=1),L7*VLOOKUP($AE7,$W:$AB,6,FALSE),"")</f>
        <v>4.68700110912323</v>
      </c>
      <c r="AO7" s="281">
        <v>38.918814090146775</v>
      </c>
      <c r="AQ7" s="282">
        <v>2</v>
      </c>
      <c r="AR7" s="282" t="str">
        <f>IF(AQ7&gt;0,VLOOKUP(AQ7,E:F,2,FALSE),"")</f>
        <v>T1  Project2</v>
      </c>
      <c r="AS7" s="283">
        <f>IF(SUMIF($AD:$AD,$AQ7,AJ:AJ)=0,"",SUMIF($AD:$AD,$AQ7,AJ:AJ)/$AX7)</f>
        <v>5.0365296006202698</v>
      </c>
      <c r="AT7" s="283">
        <f>IF(SUMIF($AD:$AD,$AQ7,AK:AK)=0,"",SUMIF($AD:$AD,$AQ7,AK:AK)/$AX7)</f>
        <v>6.4273926615715027</v>
      </c>
      <c r="AU7" s="283">
        <f>IF(SUMIF($AD:$AD,$AQ7,AL:AL)=0,"",SUMIF($AD:$AD,$AQ7,AL:AL)/$AX7)</f>
        <v>4.594281017780304</v>
      </c>
      <c r="AV7" s="283">
        <f>IF(SUMIF($AD:$AD,$AQ7,AM:AM)=0,"",SUMIF($AD:$AD,$AQ7,AM:AM)/$AX7)</f>
        <v>8.7001833319664001</v>
      </c>
      <c r="AW7" s="283">
        <f>IF(SUMIF($AD:$AD,$AQ7,AN:AN)=0,"",SUMIF($AD:$AD,$AQ7,AN:AN)/$AX7)</f>
        <v>3.6877742409706116</v>
      </c>
      <c r="AX7" s="284">
        <f t="shared" si="22"/>
        <v>2</v>
      </c>
      <c r="AY7" s="283">
        <f t="shared" si="23"/>
        <v>28.446160852909088</v>
      </c>
      <c r="AZ7" s="261">
        <v>3</v>
      </c>
    </row>
    <row r="8" spans="1:52" x14ac:dyDescent="0.25">
      <c r="A8" s="230">
        <v>1</v>
      </c>
      <c r="B8" s="230" t="s">
        <v>243</v>
      </c>
      <c r="C8" s="230">
        <v>2</v>
      </c>
      <c r="D8" s="230" t="s">
        <v>369</v>
      </c>
      <c r="E8" s="230">
        <v>4</v>
      </c>
      <c r="F8" s="230" t="s">
        <v>85</v>
      </c>
      <c r="G8" s="268"/>
      <c r="H8" s="269">
        <v>2.2686600685119629</v>
      </c>
      <c r="I8" s="269">
        <v>6.9511550664901733</v>
      </c>
      <c r="J8" s="269">
        <v>9.800032377243042</v>
      </c>
      <c r="K8" s="269">
        <v>2.439313530921936</v>
      </c>
      <c r="L8" s="269">
        <v>5.3387308120727539</v>
      </c>
      <c r="M8" s="270">
        <f>IF(AND(H8&gt;=H$3, H8&lt;=H$4),1,0)</f>
        <v>1</v>
      </c>
      <c r="N8" s="270">
        <f>IF(AND(I8&gt;=I$3, I8&lt;=I$4),1,0)</f>
        <v>1</v>
      </c>
      <c r="O8" s="270">
        <f>IF(AND(J8&gt;=J$3, J8&lt;=J$4),1,0)</f>
        <v>1</v>
      </c>
      <c r="P8" s="270">
        <f t="shared" si="4"/>
        <v>1</v>
      </c>
      <c r="Q8" s="270">
        <f t="shared" si="5"/>
        <v>1</v>
      </c>
      <c r="R8" s="271">
        <f t="shared" si="6"/>
        <v>5</v>
      </c>
      <c r="S8" s="270">
        <f t="shared" si="7"/>
        <v>1</v>
      </c>
      <c r="T8" s="272">
        <f t="shared" si="8"/>
        <v>5</v>
      </c>
      <c r="U8" s="273">
        <v>26.797891855239868</v>
      </c>
      <c r="W8" s="274">
        <v>4</v>
      </c>
      <c r="X8" s="275" t="str">
        <f>IF(LEN(A8)&gt;0,VLOOKUP(W8,Markers!A:B,2,FALSE),"")</f>
        <v>Marker 4</v>
      </c>
      <c r="Y8" s="275">
        <f t="shared" si="9"/>
        <v>40</v>
      </c>
      <c r="Z8" s="276">
        <f t="shared" si="10"/>
        <v>195.26480734348297</v>
      </c>
      <c r="AA8" s="277">
        <f t="shared" si="11"/>
        <v>4.8816201835870743</v>
      </c>
      <c r="AB8" s="278">
        <f t="shared" si="12"/>
        <v>1</v>
      </c>
      <c r="AC8"/>
      <c r="AD8" s="279">
        <f t="shared" si="13"/>
        <v>4</v>
      </c>
      <c r="AE8" s="279">
        <f t="shared" si="14"/>
        <v>1</v>
      </c>
      <c r="AF8" s="279" t="str">
        <f t="shared" si="15"/>
        <v>Marker 1</v>
      </c>
      <c r="AG8" s="279">
        <f t="shared" si="16"/>
        <v>2</v>
      </c>
      <c r="AH8" s="279" t="str">
        <f t="shared" si="17"/>
        <v>H</v>
      </c>
      <c r="AI8" s="280"/>
      <c r="AJ8" s="281">
        <f t="shared" si="18"/>
        <v>2.2686600685119629</v>
      </c>
      <c r="AK8" s="281">
        <f t="shared" si="19"/>
        <v>6.9511550664901733</v>
      </c>
      <c r="AL8" s="281">
        <f t="shared" si="20"/>
        <v>9.800032377243042</v>
      </c>
      <c r="AM8" s="281">
        <f t="shared" si="21"/>
        <v>2.439313530921936</v>
      </c>
      <c r="AN8" s="281">
        <f>IF(AND(LEN(L8)&gt;0,$S8=1),L8*VLOOKUP($AE8,$W:$AB,6,FALSE),"")</f>
        <v>5.3387308120727539</v>
      </c>
      <c r="AO8" s="281">
        <v>34.852595930430262</v>
      </c>
      <c r="AQ8" s="282">
        <v>100</v>
      </c>
      <c r="AR8" s="282" t="str">
        <f>IF(AQ8&gt;0,VLOOKUP(AQ8,E:F,2,FALSE),"")</f>
        <v>T10 Project100</v>
      </c>
      <c r="AS8" s="283">
        <f>IF(SUMIF($AD:$AD,$AQ8,AJ:AJ)=0,"",SUMIF($AD:$AD,$AQ8,AJ:AJ)/$AX8)</f>
        <v>3.3601376414299011</v>
      </c>
      <c r="AT8" s="283">
        <f>IF(SUMIF($AD:$AD,$AQ8,AK:AK)=0,"",SUMIF($AD:$AD,$AQ8,AK:AK)/$AX8)</f>
        <v>3.3956554532051086</v>
      </c>
      <c r="AU8" s="283">
        <f>IF(SUMIF($AD:$AD,$AQ8,AL:AL)=0,"",SUMIF($AD:$AD,$AQ8,AL:AL)/$AX8)</f>
        <v>5.9972319006919861</v>
      </c>
      <c r="AV8" s="283">
        <f>IF(SUMIF($AD:$AD,$AQ8,AM:AM)=0,"",SUMIF($AD:$AD,$AQ8,AM:AM)/$AX8)</f>
        <v>8.1931129097938538</v>
      </c>
      <c r="AW8" s="283">
        <f>IF(SUMIF($AD:$AD,$AQ8,AN:AN)=0,"",SUMIF($AD:$AD,$AQ8,AN:AN)/$AX8)</f>
        <v>4.7286388278007507</v>
      </c>
      <c r="AX8" s="284">
        <f t="shared" si="22"/>
        <v>4</v>
      </c>
      <c r="AY8" s="283">
        <f t="shared" si="23"/>
        <v>25.6747767329216</v>
      </c>
      <c r="AZ8" s="261">
        <v>4</v>
      </c>
    </row>
    <row r="9" spans="1:52" x14ac:dyDescent="0.25">
      <c r="A9" s="230">
        <v>2</v>
      </c>
      <c r="B9" s="230" t="s">
        <v>244</v>
      </c>
      <c r="C9" s="230">
        <v>2</v>
      </c>
      <c r="D9" s="230" t="s">
        <v>369</v>
      </c>
      <c r="E9" s="230">
        <v>1</v>
      </c>
      <c r="F9" s="230" t="s">
        <v>82</v>
      </c>
      <c r="G9" s="268"/>
      <c r="H9" s="269">
        <v>7.7474009990692139</v>
      </c>
      <c r="I9" s="269">
        <v>0.14017641544342041</v>
      </c>
      <c r="J9" s="269">
        <v>7.6072359085083008</v>
      </c>
      <c r="K9" s="269">
        <v>8.1449002027511597</v>
      </c>
      <c r="L9" s="269">
        <v>7.090378999710083</v>
      </c>
      <c r="M9" s="270">
        <f>IF(AND(H9&gt;=H$3, H9&lt;=H$4),1,0)</f>
        <v>1</v>
      </c>
      <c r="N9" s="270">
        <f>IF(AND(I9&gt;=I$3, I9&lt;=I$4),1,0)</f>
        <v>1</v>
      </c>
      <c r="O9" s="270">
        <f>IF(AND(J9&gt;=J$3, J9&lt;=J$4),1,0)</f>
        <v>1</v>
      </c>
      <c r="P9" s="270">
        <f t="shared" si="4"/>
        <v>1</v>
      </c>
      <c r="Q9" s="270">
        <f t="shared" si="5"/>
        <v>1</v>
      </c>
      <c r="R9" s="271">
        <f t="shared" si="6"/>
        <v>5</v>
      </c>
      <c r="S9" s="270">
        <f t="shared" si="7"/>
        <v>1</v>
      </c>
      <c r="T9" s="272">
        <f t="shared" si="8"/>
        <v>5</v>
      </c>
      <c r="U9" s="273">
        <v>30.730092525482178</v>
      </c>
      <c r="W9" s="274">
        <v>5</v>
      </c>
      <c r="X9" s="275" t="str">
        <f>IF(LEN(A9)&gt;0,VLOOKUP(W9,Markers!A:B,2,FALSE),"")</f>
        <v>Marker 5</v>
      </c>
      <c r="Y9" s="275">
        <f t="shared" si="9"/>
        <v>35</v>
      </c>
      <c r="Z9" s="276">
        <f t="shared" si="10"/>
        <v>151.68061256408691</v>
      </c>
      <c r="AA9" s="277">
        <f t="shared" si="11"/>
        <v>4.3337317875453403</v>
      </c>
      <c r="AB9" s="278">
        <f t="shared" si="12"/>
        <v>1</v>
      </c>
      <c r="AC9"/>
      <c r="AD9" s="279">
        <f t="shared" si="13"/>
        <v>1</v>
      </c>
      <c r="AE9" s="279">
        <f t="shared" si="14"/>
        <v>2</v>
      </c>
      <c r="AF9" s="279" t="str">
        <f t="shared" si="15"/>
        <v>Marker 2</v>
      </c>
      <c r="AG9" s="279">
        <f t="shared" si="16"/>
        <v>2</v>
      </c>
      <c r="AH9" s="279" t="str">
        <f t="shared" si="17"/>
        <v>H</v>
      </c>
      <c r="AI9" s="280"/>
      <c r="AJ9" s="281">
        <f t="shared" si="18"/>
        <v>7.7474009990692139</v>
      </c>
      <c r="AK9" s="281">
        <f t="shared" si="19"/>
        <v>0.14017641544342041</v>
      </c>
      <c r="AL9" s="281">
        <f t="shared" si="20"/>
        <v>7.6072359085083008</v>
      </c>
      <c r="AM9" s="281">
        <f t="shared" si="21"/>
        <v>8.1449002027511597</v>
      </c>
      <c r="AN9" s="281">
        <f>IF(AND(LEN(L9)&gt;0,$S9=1),L9*VLOOKUP($AE9,$W:$AB,6,FALSE),"")</f>
        <v>7.090378999710083</v>
      </c>
      <c r="AO9" s="281">
        <v>8.5163218185129015</v>
      </c>
      <c r="AQ9" s="282">
        <v>22</v>
      </c>
      <c r="AR9" s="282" t="str">
        <f>IF(AQ9&gt;0,VLOOKUP(AQ9,E:F,2,FALSE),"")</f>
        <v>T3  Project22</v>
      </c>
      <c r="AS9" s="283">
        <f>IF(SUMIF($AD:$AD,$AQ9,AJ:AJ)=0,"",SUMIF($AD:$AD,$AQ9,AJ:AJ)/$AX9)</f>
        <v>4.8011204600334167</v>
      </c>
      <c r="AT9" s="283">
        <f>IF(SUMIF($AD:$AD,$AQ9,AK:AK)=0,"",SUMIF($AD:$AD,$AQ9,AK:AK)/$AX9)</f>
        <v>4.9516132473945618</v>
      </c>
      <c r="AU9" s="283">
        <f>IF(SUMIF($AD:$AD,$AQ9,AL:AL)=0,"",SUMIF($AD:$AD,$AQ9,AL:AL)/$AX9)</f>
        <v>3.6926397681236267</v>
      </c>
      <c r="AV9" s="283">
        <f>IF(SUMIF($AD:$AD,$AQ9,AM:AM)=0,"",SUMIF($AD:$AD,$AQ9,AM:AM)/$AX9)</f>
        <v>8.0170455574989319</v>
      </c>
      <c r="AW9" s="283">
        <f>IF(SUMIF($AD:$AD,$AQ9,AN:AN)=0,"",SUMIF($AD:$AD,$AQ9,AN:AN)/$AX9)</f>
        <v>4.0263721346855164</v>
      </c>
      <c r="AX9" s="284">
        <f t="shared" si="22"/>
        <v>4</v>
      </c>
      <c r="AY9" s="283">
        <f t="shared" si="23"/>
        <v>25.488791167736053</v>
      </c>
      <c r="AZ9" s="261">
        <v>5</v>
      </c>
    </row>
    <row r="10" spans="1:52" x14ac:dyDescent="0.25">
      <c r="A10" s="230">
        <v>2</v>
      </c>
      <c r="B10" s="230" t="s">
        <v>244</v>
      </c>
      <c r="C10" s="230">
        <v>1</v>
      </c>
      <c r="D10" s="230" t="s">
        <v>369</v>
      </c>
      <c r="E10" s="230">
        <v>2</v>
      </c>
      <c r="F10" s="230" t="s">
        <v>83</v>
      </c>
      <c r="G10" s="268"/>
      <c r="H10" s="269">
        <v>0.45352756977081299</v>
      </c>
      <c r="I10" s="269">
        <v>4.140326976776123</v>
      </c>
      <c r="J10" s="269">
        <v>8.6261934041976929</v>
      </c>
      <c r="K10" s="269">
        <v>7.9048001766204834</v>
      </c>
      <c r="L10" s="269">
        <v>3.7353616952896118</v>
      </c>
      <c r="M10" s="270">
        <f>IF(AND(H10&gt;=H$3, H10&lt;=H$4),1,0)</f>
        <v>1</v>
      </c>
      <c r="N10" s="270">
        <f>IF(AND(I10&gt;=I$3, I10&lt;=I$4),1,0)</f>
        <v>1</v>
      </c>
      <c r="O10" s="270">
        <f>IF(AND(J10&gt;=J$3, J10&lt;=J$4),1,0)</f>
        <v>1</v>
      </c>
      <c r="P10" s="270">
        <f t="shared" si="4"/>
        <v>1</v>
      </c>
      <c r="Q10" s="270">
        <f t="shared" si="5"/>
        <v>1</v>
      </c>
      <c r="R10" s="271">
        <f t="shared" si="6"/>
        <v>5</v>
      </c>
      <c r="S10" s="270">
        <f t="shared" si="7"/>
        <v>1</v>
      </c>
      <c r="T10" s="272">
        <f t="shared" si="8"/>
        <v>5</v>
      </c>
      <c r="U10" s="273">
        <v>24.860209822654724</v>
      </c>
      <c r="W10" s="274">
        <v>6</v>
      </c>
      <c r="X10" s="275" t="str">
        <f>IF(LEN(A10)&gt;0,VLOOKUP(W10,Markers!A:B,2,FALSE),"")</f>
        <v>Marker 6</v>
      </c>
      <c r="Y10" s="275">
        <f t="shared" si="9"/>
        <v>40</v>
      </c>
      <c r="Z10" s="276">
        <f t="shared" si="10"/>
        <v>184.68889474868774</v>
      </c>
      <c r="AA10" s="277">
        <f t="shared" si="11"/>
        <v>4.6172223687171936</v>
      </c>
      <c r="AB10" s="278">
        <f t="shared" si="12"/>
        <v>1</v>
      </c>
      <c r="AC10"/>
      <c r="AD10" s="279">
        <f t="shared" si="13"/>
        <v>2</v>
      </c>
      <c r="AE10" s="279">
        <f t="shared" si="14"/>
        <v>2</v>
      </c>
      <c r="AF10" s="279" t="str">
        <f t="shared" si="15"/>
        <v>Marker 2</v>
      </c>
      <c r="AG10" s="279">
        <f t="shared" si="16"/>
        <v>1</v>
      </c>
      <c r="AH10" s="279" t="str">
        <f t="shared" si="17"/>
        <v>H</v>
      </c>
      <c r="AI10" s="280"/>
      <c r="AJ10" s="281">
        <f t="shared" si="18"/>
        <v>0.45352756977081299</v>
      </c>
      <c r="AK10" s="281">
        <f t="shared" si="19"/>
        <v>4.140326976776123</v>
      </c>
      <c r="AL10" s="281">
        <f t="shared" si="20"/>
        <v>8.6261934041976929</v>
      </c>
      <c r="AM10" s="281">
        <f t="shared" si="21"/>
        <v>7.9048001766204834</v>
      </c>
      <c r="AN10" s="281">
        <f>IF(AND(LEN(L10)&gt;0,$S10=1),L10*VLOOKUP($AE10,$W:$AB,6,FALSE),"")</f>
        <v>3.7353616952896118</v>
      </c>
      <c r="AO10" s="281">
        <v>38.882782732728145</v>
      </c>
      <c r="AQ10" s="282">
        <v>21</v>
      </c>
      <c r="AR10" s="282" t="str">
        <f>IF(AQ10&gt;0,VLOOKUP(AQ10,E:F,2,FALSE),"")</f>
        <v>T3  Project21</v>
      </c>
      <c r="AS10" s="283">
        <f>IF(SUMIF($AD:$AD,$AQ10,AJ:AJ)=0,"",SUMIF($AD:$AD,$AQ10,AJ:AJ)/$AX10)</f>
        <v>5.40448397397995</v>
      </c>
      <c r="AT10" s="283">
        <f>IF(SUMIF($AD:$AD,$AQ10,AK:AK)=0,"",SUMIF($AD:$AD,$AQ10,AK:AK)/$AX10)</f>
        <v>7.8998234868049622</v>
      </c>
      <c r="AU10" s="283">
        <f>IF(SUMIF($AD:$AD,$AQ10,AL:AL)=0,"",SUMIF($AD:$AD,$AQ10,AL:AL)/$AX10)</f>
        <v>3.0731067061424255</v>
      </c>
      <c r="AV10" s="283">
        <f>IF(SUMIF($AD:$AD,$AQ10,AM:AM)=0,"",SUMIF($AD:$AD,$AQ10,AM:AM)/$AX10)</f>
        <v>7.7003517746925354</v>
      </c>
      <c r="AW10" s="283">
        <f>IF(SUMIF($AD:$AD,$AQ10,AN:AN)=0,"",SUMIF($AD:$AD,$AQ10,AN:AN)/$AX10)</f>
        <v>4.0023323893547058</v>
      </c>
      <c r="AX10" s="284">
        <f t="shared" si="22"/>
        <v>4</v>
      </c>
      <c r="AY10" s="283">
        <f t="shared" si="23"/>
        <v>28.080098330974579</v>
      </c>
      <c r="AZ10" s="261">
        <v>6</v>
      </c>
    </row>
    <row r="11" spans="1:52" x14ac:dyDescent="0.25">
      <c r="A11" s="230">
        <v>2</v>
      </c>
      <c r="B11" s="230" t="s">
        <v>244</v>
      </c>
      <c r="C11" s="230">
        <v>2</v>
      </c>
      <c r="D11" s="230" t="s">
        <v>369</v>
      </c>
      <c r="E11" s="230">
        <v>3</v>
      </c>
      <c r="F11" s="230" t="s">
        <v>84</v>
      </c>
      <c r="G11" s="268"/>
      <c r="H11" s="269">
        <v>2.9816544055938721</v>
      </c>
      <c r="I11" s="269">
        <v>6.2269669771194458</v>
      </c>
      <c r="J11" s="269">
        <v>6.4782118797302246</v>
      </c>
      <c r="K11" s="269">
        <v>2.6379293203353882</v>
      </c>
      <c r="L11" s="269">
        <v>2.7934205532073975</v>
      </c>
      <c r="M11" s="270">
        <f>IF(AND(H11&gt;=H$3, H11&lt;=H$4),1,0)</f>
        <v>1</v>
      </c>
      <c r="N11" s="270">
        <f>IF(AND(I11&gt;=I$3, I11&lt;=I$4),1,0)</f>
        <v>1</v>
      </c>
      <c r="O11" s="270">
        <f>IF(AND(J11&gt;=J$3, J11&lt;=J$4),1,0)</f>
        <v>1</v>
      </c>
      <c r="P11" s="270">
        <f t="shared" si="4"/>
        <v>1</v>
      </c>
      <c r="Q11" s="270">
        <f t="shared" si="5"/>
        <v>1</v>
      </c>
      <c r="R11" s="271">
        <f t="shared" si="6"/>
        <v>5</v>
      </c>
      <c r="S11" s="270">
        <f t="shared" si="7"/>
        <v>1</v>
      </c>
      <c r="T11" s="272">
        <f t="shared" si="8"/>
        <v>5</v>
      </c>
      <c r="U11" s="273">
        <v>21.118183135986328</v>
      </c>
      <c r="W11" s="274">
        <v>7</v>
      </c>
      <c r="X11" s="275" t="str">
        <f>IF(LEN(A11)&gt;0,VLOOKUP(W11,Markers!A:B,2,FALSE),"")</f>
        <v>Marker 7</v>
      </c>
      <c r="Y11" s="275">
        <f t="shared" si="9"/>
        <v>40</v>
      </c>
      <c r="Z11" s="276">
        <f t="shared" si="10"/>
        <v>190.18871486186981</v>
      </c>
      <c r="AA11" s="277">
        <f t="shared" si="11"/>
        <v>4.7547178715467453</v>
      </c>
      <c r="AB11" s="278">
        <f t="shared" si="12"/>
        <v>1</v>
      </c>
      <c r="AC11"/>
      <c r="AD11" s="279">
        <f t="shared" si="13"/>
        <v>3</v>
      </c>
      <c r="AE11" s="279">
        <f t="shared" si="14"/>
        <v>2</v>
      </c>
      <c r="AF11" s="279" t="str">
        <f t="shared" si="15"/>
        <v>Marker 2</v>
      </c>
      <c r="AG11" s="279">
        <f t="shared" si="16"/>
        <v>2</v>
      </c>
      <c r="AH11" s="279" t="str">
        <f t="shared" si="17"/>
        <v>H</v>
      </c>
      <c r="AI11" s="280"/>
      <c r="AJ11" s="281">
        <f t="shared" si="18"/>
        <v>2.9816544055938721</v>
      </c>
      <c r="AK11" s="281">
        <f t="shared" si="19"/>
        <v>6.2269669771194458</v>
      </c>
      <c r="AL11" s="281">
        <f t="shared" si="20"/>
        <v>6.4782118797302246</v>
      </c>
      <c r="AM11" s="281">
        <f t="shared" si="21"/>
        <v>2.6379293203353882</v>
      </c>
      <c r="AN11" s="281">
        <f>IF(AND(LEN(L11)&gt;0,$S11=1),L11*VLOOKUP($AE11,$W:$AB,6,FALSE),"")</f>
        <v>2.7934205532073975</v>
      </c>
      <c r="AO11" s="281">
        <v>29.468526839987838</v>
      </c>
      <c r="AQ11" s="282">
        <v>76</v>
      </c>
      <c r="AR11" s="282" t="str">
        <f>IF(AQ11&gt;0,VLOOKUP(AQ11,E:F,2,FALSE),"")</f>
        <v>T7  Project76</v>
      </c>
      <c r="AS11" s="283">
        <f>IF(SUMIF($AD:$AD,$AQ11,AJ:AJ)=0,"",SUMIF($AD:$AD,$AQ11,AJ:AJ)/$AX11)</f>
        <v>4.7222229838371277</v>
      </c>
      <c r="AT11" s="283">
        <f>IF(SUMIF($AD:$AD,$AQ11,AK:AK)=0,"",SUMIF($AD:$AD,$AQ11,AK:AK)/$AX11)</f>
        <v>3.616040050983429</v>
      </c>
      <c r="AU11" s="283">
        <f>IF(SUMIF($AD:$AD,$AQ11,AL:AL)=0,"",SUMIF($AD:$AD,$AQ11,AL:AL)/$AX11)</f>
        <v>4.9161562323570251</v>
      </c>
      <c r="AV11" s="283">
        <f>IF(SUMIF($AD:$AD,$AQ11,AM:AM)=0,"",SUMIF($AD:$AD,$AQ11,AM:AM)/$AX11)</f>
        <v>7.6961055397987366</v>
      </c>
      <c r="AW11" s="283">
        <f>IF(SUMIF($AD:$AD,$AQ11,AN:AN)=0,"",SUMIF($AD:$AD,$AQ11,AN:AN)/$AX11)</f>
        <v>4.9403640627861023</v>
      </c>
      <c r="AX11" s="284">
        <f t="shared" si="22"/>
        <v>4</v>
      </c>
      <c r="AY11" s="283">
        <f t="shared" si="23"/>
        <v>25.890888869762421</v>
      </c>
      <c r="AZ11" s="261">
        <v>7</v>
      </c>
    </row>
    <row r="12" spans="1:52" x14ac:dyDescent="0.25">
      <c r="A12" s="230">
        <v>2</v>
      </c>
      <c r="B12" s="230" t="s">
        <v>244</v>
      </c>
      <c r="C12" s="230">
        <v>1</v>
      </c>
      <c r="D12" s="230" t="s">
        <v>369</v>
      </c>
      <c r="E12" s="230">
        <v>4</v>
      </c>
      <c r="F12" s="230" t="s">
        <v>85</v>
      </c>
      <c r="G12" s="268"/>
      <c r="H12" s="269">
        <v>8.2980161905288696</v>
      </c>
      <c r="I12" s="269">
        <v>8.2460212707519531</v>
      </c>
      <c r="J12" s="269">
        <v>5.8916300535202026</v>
      </c>
      <c r="K12" s="269">
        <v>9.8609316349029541</v>
      </c>
      <c r="L12" s="269">
        <v>9.1096431016921997</v>
      </c>
      <c r="M12" s="270">
        <f>IF(AND(H12&gt;=H$3, H12&lt;=H$4),1,0)</f>
        <v>1</v>
      </c>
      <c r="N12" s="270">
        <f>IF(AND(I12&gt;=I$3, I12&lt;=I$4),1,0)</f>
        <v>1</v>
      </c>
      <c r="O12" s="270">
        <f>IF(AND(J12&gt;=J$3, J12&lt;=J$4),1,0)</f>
        <v>1</v>
      </c>
      <c r="P12" s="270">
        <f t="shared" si="4"/>
        <v>1</v>
      </c>
      <c r="Q12" s="270">
        <f t="shared" si="5"/>
        <v>1</v>
      </c>
      <c r="R12" s="271">
        <f t="shared" si="6"/>
        <v>5</v>
      </c>
      <c r="S12" s="270">
        <f t="shared" si="7"/>
        <v>1</v>
      </c>
      <c r="T12" s="272">
        <f t="shared" si="8"/>
        <v>5</v>
      </c>
      <c r="U12" s="273">
        <v>41.406242251396179</v>
      </c>
      <c r="W12" s="274">
        <v>8</v>
      </c>
      <c r="X12" s="275" t="str">
        <f>IF(LEN(A12)&gt;0,VLOOKUP(W12,Markers!A:B,2,FALSE),"")</f>
        <v>Marker 8</v>
      </c>
      <c r="Y12" s="275">
        <f t="shared" si="9"/>
        <v>45</v>
      </c>
      <c r="Z12" s="276">
        <f t="shared" si="10"/>
        <v>188.49174082279205</v>
      </c>
      <c r="AA12" s="277">
        <f t="shared" si="11"/>
        <v>4.1887053516176014</v>
      </c>
      <c r="AB12" s="278">
        <f t="shared" si="12"/>
        <v>1</v>
      </c>
      <c r="AC12"/>
      <c r="AD12" s="279">
        <f t="shared" si="13"/>
        <v>4</v>
      </c>
      <c r="AE12" s="279">
        <f t="shared" si="14"/>
        <v>2</v>
      </c>
      <c r="AF12" s="279" t="str">
        <f t="shared" si="15"/>
        <v>Marker 2</v>
      </c>
      <c r="AG12" s="279">
        <f t="shared" si="16"/>
        <v>1</v>
      </c>
      <c r="AH12" s="279" t="str">
        <f t="shared" si="17"/>
        <v>H</v>
      </c>
      <c r="AI12" s="280"/>
      <c r="AJ12" s="281">
        <f t="shared" si="18"/>
        <v>8.2980161905288696</v>
      </c>
      <c r="AK12" s="281">
        <f t="shared" si="19"/>
        <v>8.2460212707519531</v>
      </c>
      <c r="AL12" s="281">
        <f t="shared" si="20"/>
        <v>5.8916300535202026</v>
      </c>
      <c r="AM12" s="281">
        <f t="shared" si="21"/>
        <v>9.8609316349029541</v>
      </c>
      <c r="AN12" s="281">
        <f>IF(AND(LEN(L12)&gt;0,$S12=1),L12*VLOOKUP($AE12,$W:$AB,6,FALSE),"")</f>
        <v>9.1096431016921997</v>
      </c>
      <c r="AO12" s="281">
        <v>17.85889296702635</v>
      </c>
      <c r="AQ12" s="282">
        <v>59</v>
      </c>
      <c r="AR12" s="282" t="str">
        <f>IF(AQ12&gt;0,VLOOKUP(AQ12,E:F,2,FALSE),"")</f>
        <v>T7  Project59</v>
      </c>
      <c r="AS12" s="283">
        <f>IF(SUMIF($AD:$AD,$AQ12,AJ:AJ)=0,"",SUMIF($AD:$AD,$AQ12,AJ:AJ)/$AX12)</f>
        <v>3.6071798205375671</v>
      </c>
      <c r="AT12" s="283">
        <f>IF(SUMIF($AD:$AD,$AQ12,AK:AK)=0,"",SUMIF($AD:$AD,$AQ12,AK:AK)/$AX12)</f>
        <v>5.1960328221321106</v>
      </c>
      <c r="AU12" s="283">
        <f>IF(SUMIF($AD:$AD,$AQ12,AL:AL)=0,"",SUMIF($AD:$AD,$AQ12,AL:AL)/$AX12)</f>
        <v>2.9715880751609802</v>
      </c>
      <c r="AV12" s="283">
        <f>IF(SUMIF($AD:$AD,$AQ12,AM:AM)=0,"",SUMIF($AD:$AD,$AQ12,AM:AM)/$AX12)</f>
        <v>7.6435795426368713</v>
      </c>
      <c r="AW12" s="283">
        <f>IF(SUMIF($AD:$AD,$AQ12,AN:AN)=0,"",SUMIF($AD:$AD,$AQ12,AN:AN)/$AX12)</f>
        <v>2.756633460521698</v>
      </c>
      <c r="AX12" s="284">
        <f t="shared" si="22"/>
        <v>4</v>
      </c>
      <c r="AY12" s="283">
        <f t="shared" si="23"/>
        <v>22.175013720989227</v>
      </c>
      <c r="AZ12" s="261">
        <v>8</v>
      </c>
    </row>
    <row r="13" spans="1:52" x14ac:dyDescent="0.25">
      <c r="A13" s="230">
        <v>3</v>
      </c>
      <c r="B13" s="230" t="s">
        <v>245</v>
      </c>
      <c r="C13" s="230">
        <v>4</v>
      </c>
      <c r="D13" s="230" t="s">
        <v>369</v>
      </c>
      <c r="E13" s="230">
        <v>5</v>
      </c>
      <c r="F13" s="230" t="s">
        <v>86</v>
      </c>
      <c r="G13" s="268"/>
      <c r="H13" s="269">
        <v>4.0137434005737305</v>
      </c>
      <c r="I13" s="269">
        <v>2.7827996015548706</v>
      </c>
      <c r="J13" s="269">
        <v>1.6044151782989502</v>
      </c>
      <c r="K13" s="269">
        <v>1.6282159090042114</v>
      </c>
      <c r="L13" s="269">
        <v>6.4658713340759277</v>
      </c>
      <c r="M13" s="270">
        <f>IF(AND(H13&gt;=H$3, H13&lt;=H$4),1,0)</f>
        <v>1</v>
      </c>
      <c r="N13" s="270">
        <f>IF(AND(I13&gt;=I$3, I13&lt;=I$4),1,0)</f>
        <v>1</v>
      </c>
      <c r="O13" s="270">
        <f>IF(AND(J13&gt;=J$3, J13&lt;=J$4),1,0)</f>
        <v>1</v>
      </c>
      <c r="P13" s="270">
        <f t="shared" si="4"/>
        <v>1</v>
      </c>
      <c r="Q13" s="270">
        <f t="shared" si="5"/>
        <v>1</v>
      </c>
      <c r="R13" s="271">
        <f t="shared" si="6"/>
        <v>5</v>
      </c>
      <c r="S13" s="270">
        <f t="shared" si="7"/>
        <v>1</v>
      </c>
      <c r="T13" s="272">
        <f t="shared" si="8"/>
        <v>5</v>
      </c>
      <c r="U13" s="273">
        <v>16.49504542350769</v>
      </c>
      <c r="W13" s="274">
        <v>9</v>
      </c>
      <c r="X13" s="275" t="str">
        <f>IF(LEN(A13)&gt;0,VLOOKUP(W13,Markers!A:B,2,FALSE),"")</f>
        <v>Marker 9</v>
      </c>
      <c r="Y13" s="275">
        <f t="shared" si="9"/>
        <v>45</v>
      </c>
      <c r="Z13" s="276">
        <f t="shared" si="10"/>
        <v>236.8617707490921</v>
      </c>
      <c r="AA13" s="277">
        <f t="shared" si="11"/>
        <v>5.2635949055353803</v>
      </c>
      <c r="AB13" s="278">
        <f t="shared" si="12"/>
        <v>1</v>
      </c>
      <c r="AC13"/>
      <c r="AD13" s="279">
        <f t="shared" si="13"/>
        <v>5</v>
      </c>
      <c r="AE13" s="279">
        <f t="shared" si="14"/>
        <v>3</v>
      </c>
      <c r="AF13" s="279" t="str">
        <f t="shared" si="15"/>
        <v>Marker 3</v>
      </c>
      <c r="AG13" s="279">
        <f t="shared" si="16"/>
        <v>4</v>
      </c>
      <c r="AH13" s="279" t="str">
        <f t="shared" si="17"/>
        <v>H</v>
      </c>
      <c r="AI13" s="280"/>
      <c r="AJ13" s="281">
        <f t="shared" si="18"/>
        <v>4.0137434005737305</v>
      </c>
      <c r="AK13" s="281">
        <f t="shared" si="19"/>
        <v>2.7827996015548706</v>
      </c>
      <c r="AL13" s="281">
        <f t="shared" si="20"/>
        <v>1.6044151782989502</v>
      </c>
      <c r="AM13" s="281">
        <f t="shared" si="21"/>
        <v>1.6282159090042114</v>
      </c>
      <c r="AN13" s="281">
        <f>IF(AND(LEN(L13)&gt;0,$S13=1),L13*VLOOKUP($AE13,$W:$AB,6,FALSE),"")</f>
        <v>6.4658713340759277</v>
      </c>
      <c r="AO13" s="281">
        <v>27.138431998413864</v>
      </c>
      <c r="AQ13" s="282">
        <v>155</v>
      </c>
      <c r="AR13" s="282" t="str">
        <f>IF(AQ13&gt;0,VLOOKUP(AQ13,E:F,2,FALSE),"")</f>
        <v>T15 Project155</v>
      </c>
      <c r="AS13" s="283">
        <f>IF(SUMIF($AD:$AD,$AQ13,AJ:AJ)=0,"",SUMIF($AD:$AD,$AQ13,AJ:AJ)/$AX13)</f>
        <v>5.6025907397270203</v>
      </c>
      <c r="AT13" s="283">
        <f>IF(SUMIF($AD:$AD,$AQ13,AK:AK)=0,"",SUMIF($AD:$AD,$AQ13,AK:AK)/$AX13)</f>
        <v>4.0730813145637512</v>
      </c>
      <c r="AU13" s="283">
        <f>IF(SUMIF($AD:$AD,$AQ13,AL:AL)=0,"",SUMIF($AD:$AD,$AQ13,AL:AL)/$AX13)</f>
        <v>1.7505988478660583</v>
      </c>
      <c r="AV13" s="283">
        <f>IF(SUMIF($AD:$AD,$AQ13,AM:AM)=0,"",SUMIF($AD:$AD,$AQ13,AM:AM)/$AX13)</f>
        <v>7.576078474521637</v>
      </c>
      <c r="AW13" s="283">
        <f>IF(SUMIF($AD:$AD,$AQ13,AN:AN)=0,"",SUMIF($AD:$AD,$AQ13,AN:AN)/$AX13)</f>
        <v>4.1505429148674011</v>
      </c>
      <c r="AX13" s="284">
        <f t="shared" si="22"/>
        <v>4</v>
      </c>
      <c r="AY13" s="283">
        <f t="shared" si="23"/>
        <v>23.152892291545868</v>
      </c>
      <c r="AZ13" s="261">
        <v>9</v>
      </c>
    </row>
    <row r="14" spans="1:52" x14ac:dyDescent="0.25">
      <c r="A14" s="230">
        <v>3</v>
      </c>
      <c r="B14" s="230" t="s">
        <v>245</v>
      </c>
      <c r="C14" s="230">
        <v>4</v>
      </c>
      <c r="D14" s="230" t="s">
        <v>369</v>
      </c>
      <c r="E14" s="230">
        <v>6</v>
      </c>
      <c r="F14" s="230" t="s">
        <v>87</v>
      </c>
      <c r="G14" s="268"/>
      <c r="H14" s="269">
        <v>9.1937708854675293</v>
      </c>
      <c r="I14" s="269">
        <v>6.3174241781234741</v>
      </c>
      <c r="J14" s="269">
        <v>6.2764203548431396</v>
      </c>
      <c r="K14" s="269">
        <v>4.2845636606216431</v>
      </c>
      <c r="L14" s="269">
        <v>0.97973823547363281</v>
      </c>
      <c r="M14" s="270">
        <f>IF(AND(H14&gt;=H$3, H14&lt;=H$4),1,0)</f>
        <v>1</v>
      </c>
      <c r="N14" s="270">
        <f>IF(AND(I14&gt;=I$3, I14&lt;=I$4),1,0)</f>
        <v>1</v>
      </c>
      <c r="O14" s="270">
        <f>IF(AND(J14&gt;=J$3, J14&lt;=J$4),1,0)</f>
        <v>1</v>
      </c>
      <c r="P14" s="270">
        <f t="shared" si="4"/>
        <v>1</v>
      </c>
      <c r="Q14" s="270">
        <f t="shared" si="5"/>
        <v>1</v>
      </c>
      <c r="R14" s="271">
        <f t="shared" si="6"/>
        <v>5</v>
      </c>
      <c r="S14" s="270">
        <f t="shared" si="7"/>
        <v>1</v>
      </c>
      <c r="T14" s="272">
        <f t="shared" si="8"/>
        <v>5</v>
      </c>
      <c r="U14" s="273">
        <v>27.051917314529419</v>
      </c>
      <c r="W14" s="274">
        <v>10</v>
      </c>
      <c r="X14" s="275" t="str">
        <f>IF(LEN(A14)&gt;0,VLOOKUP(W14,Markers!A:B,2,FALSE),"")</f>
        <v>Marker 10</v>
      </c>
      <c r="Y14" s="275">
        <f t="shared" si="9"/>
        <v>45</v>
      </c>
      <c r="Z14" s="276">
        <f t="shared" si="10"/>
        <v>233.58583927154541</v>
      </c>
      <c r="AA14" s="277">
        <f t="shared" si="11"/>
        <v>5.1907964282565651</v>
      </c>
      <c r="AB14" s="278">
        <f t="shared" si="12"/>
        <v>1</v>
      </c>
      <c r="AC14"/>
      <c r="AD14" s="279">
        <f t="shared" si="13"/>
        <v>6</v>
      </c>
      <c r="AE14" s="279">
        <f t="shared" si="14"/>
        <v>3</v>
      </c>
      <c r="AF14" s="279" t="str">
        <f t="shared" si="15"/>
        <v>Marker 3</v>
      </c>
      <c r="AG14" s="279">
        <f t="shared" si="16"/>
        <v>4</v>
      </c>
      <c r="AH14" s="279" t="str">
        <f t="shared" si="17"/>
        <v>H</v>
      </c>
      <c r="AI14" s="280"/>
      <c r="AJ14" s="281">
        <f t="shared" si="18"/>
        <v>9.1937708854675293</v>
      </c>
      <c r="AK14" s="281">
        <f t="shared" si="19"/>
        <v>6.3174241781234741</v>
      </c>
      <c r="AL14" s="281">
        <f t="shared" si="20"/>
        <v>6.2764203548431396</v>
      </c>
      <c r="AM14" s="281">
        <f t="shared" si="21"/>
        <v>4.2845636606216431</v>
      </c>
      <c r="AN14" s="281">
        <f>IF(AND(LEN(L14)&gt;0,$S14=1),L14*VLOOKUP($AE14,$W:$AB,6,FALSE),"")</f>
        <v>0.97973823547363281</v>
      </c>
      <c r="AO14" s="281">
        <v>33.869936543282243</v>
      </c>
      <c r="AQ14" s="282">
        <v>117</v>
      </c>
      <c r="AR14" s="282" t="str">
        <f>IF(AQ14&gt;0,VLOOKUP(AQ14,E:F,2,FALSE),"")</f>
        <v>T10 Project117</v>
      </c>
      <c r="AS14" s="283">
        <f>IF(SUMIF($AD:$AD,$AQ14,AJ:AJ)=0,"",SUMIF($AD:$AD,$AQ14,AJ:AJ)/$AX14)</f>
        <v>2.5070640444755554</v>
      </c>
      <c r="AT14" s="283">
        <f>IF(SUMIF($AD:$AD,$AQ14,AK:AK)=0,"",SUMIF($AD:$AD,$AQ14,AK:AK)/$AX14)</f>
        <v>4.2434504628181458</v>
      </c>
      <c r="AU14" s="283">
        <f>IF(SUMIF($AD:$AD,$AQ14,AL:AL)=0,"",SUMIF($AD:$AD,$AQ14,AL:AL)/$AX14)</f>
        <v>6.0881242156028748</v>
      </c>
      <c r="AV14" s="283">
        <f>IF(SUMIF($AD:$AD,$AQ14,AM:AM)=0,"",SUMIF($AD:$AD,$AQ14,AM:AM)/$AX14)</f>
        <v>7.5176039338111877</v>
      </c>
      <c r="AW14" s="283">
        <f>IF(SUMIF($AD:$AD,$AQ14,AN:AN)=0,"",SUMIF($AD:$AD,$AQ14,AN:AN)/$AX14)</f>
        <v>2.9636618494987488</v>
      </c>
      <c r="AX14" s="284">
        <f t="shared" si="22"/>
        <v>4</v>
      </c>
      <c r="AY14" s="283">
        <f t="shared" si="23"/>
        <v>23.319904506206512</v>
      </c>
      <c r="AZ14" s="261">
        <v>10</v>
      </c>
    </row>
    <row r="15" spans="1:52" x14ac:dyDescent="0.25">
      <c r="A15" s="230">
        <v>3</v>
      </c>
      <c r="B15" s="230" t="s">
        <v>245</v>
      </c>
      <c r="C15" s="230">
        <v>1</v>
      </c>
      <c r="D15" s="230" t="s">
        <v>369</v>
      </c>
      <c r="E15" s="230">
        <v>8</v>
      </c>
      <c r="F15" s="230" t="s">
        <v>89</v>
      </c>
      <c r="G15" s="268"/>
      <c r="H15" s="269">
        <v>3.6499541997909546</v>
      </c>
      <c r="I15" s="269">
        <v>4.8989474773406982</v>
      </c>
      <c r="J15" s="269">
        <v>1.5566307306289673</v>
      </c>
      <c r="K15" s="269">
        <v>4.7445917129516602</v>
      </c>
      <c r="L15" s="269">
        <v>2.5726765394210815</v>
      </c>
      <c r="M15" s="270">
        <f>IF(AND(H15&gt;=H$3, H15&lt;=H$4),1,0)</f>
        <v>1</v>
      </c>
      <c r="N15" s="270">
        <f>IF(AND(I15&gt;=I$3, I15&lt;=I$4),1,0)</f>
        <v>1</v>
      </c>
      <c r="O15" s="270">
        <f>IF(AND(J15&gt;=J$3, J15&lt;=J$4),1,0)</f>
        <v>1</v>
      </c>
      <c r="P15" s="270">
        <f t="shared" si="4"/>
        <v>1</v>
      </c>
      <c r="Q15" s="270">
        <f t="shared" si="5"/>
        <v>1</v>
      </c>
      <c r="R15" s="271">
        <f t="shared" si="6"/>
        <v>5</v>
      </c>
      <c r="S15" s="270">
        <f t="shared" si="7"/>
        <v>1</v>
      </c>
      <c r="T15" s="272">
        <f t="shared" si="8"/>
        <v>5</v>
      </c>
      <c r="U15" s="273">
        <v>17.422800660133362</v>
      </c>
      <c r="W15" s="274">
        <v>11</v>
      </c>
      <c r="X15" s="275" t="str">
        <f>IF(LEN(A15)&gt;0,VLOOKUP(W15,Markers!A:B,2,FALSE),"")</f>
        <v>Marker 11</v>
      </c>
      <c r="Y15" s="275">
        <f t="shared" si="9"/>
        <v>45</v>
      </c>
      <c r="Z15" s="276">
        <f t="shared" si="10"/>
        <v>211.79098844528198</v>
      </c>
      <c r="AA15" s="277">
        <f t="shared" si="11"/>
        <v>4.706466409895155</v>
      </c>
      <c r="AB15" s="278">
        <f t="shared" si="12"/>
        <v>1</v>
      </c>
      <c r="AC15"/>
      <c r="AD15" s="279">
        <f t="shared" si="13"/>
        <v>8</v>
      </c>
      <c r="AE15" s="279">
        <f t="shared" si="14"/>
        <v>3</v>
      </c>
      <c r="AF15" s="279" t="str">
        <f t="shared" si="15"/>
        <v>Marker 3</v>
      </c>
      <c r="AG15" s="279">
        <f t="shared" si="16"/>
        <v>1</v>
      </c>
      <c r="AH15" s="279" t="str">
        <f t="shared" si="17"/>
        <v>H</v>
      </c>
      <c r="AI15" s="280"/>
      <c r="AJ15" s="281">
        <f t="shared" si="18"/>
        <v>3.6499541997909546</v>
      </c>
      <c r="AK15" s="281">
        <f t="shared" si="19"/>
        <v>4.8989474773406982</v>
      </c>
      <c r="AL15" s="281">
        <f t="shared" si="20"/>
        <v>1.5566307306289673</v>
      </c>
      <c r="AM15" s="281">
        <f t="shared" si="21"/>
        <v>4.7445917129516602</v>
      </c>
      <c r="AN15" s="281">
        <f>IF(AND(LEN(L15)&gt;0,$S15=1),L15*VLOOKUP($AE15,$W:$AB,6,FALSE),"")</f>
        <v>2.5726765394210815</v>
      </c>
      <c r="AO15" s="281">
        <v>30.114079097729231</v>
      </c>
      <c r="AQ15" s="282">
        <v>143</v>
      </c>
      <c r="AR15" s="282" t="str">
        <f>IF(AQ15&gt;0,VLOOKUP(AQ15,E:F,2,FALSE),"")</f>
        <v>T14 Project143</v>
      </c>
      <c r="AS15" s="283">
        <f>IF(SUMIF($AD:$AD,$AQ15,AJ:AJ)=0,"",SUMIF($AD:$AD,$AQ15,AJ:AJ)/$AX15)</f>
        <v>1.4381792147954304</v>
      </c>
      <c r="AT15" s="283">
        <f>IF(SUMIF($AD:$AD,$AQ15,AK:AK)=0,"",SUMIF($AD:$AD,$AQ15,AK:AK)/$AX15)</f>
        <v>4.9449169635772705</v>
      </c>
      <c r="AU15" s="283">
        <f>IF(SUMIF($AD:$AD,$AQ15,AL:AL)=0,"",SUMIF($AD:$AD,$AQ15,AL:AL)/$AX15)</f>
        <v>7.0201220115025835</v>
      </c>
      <c r="AV15" s="283">
        <f>IF(SUMIF($AD:$AD,$AQ15,AM:AM)=0,"",SUMIF($AD:$AD,$AQ15,AM:AM)/$AX15)</f>
        <v>7.3832519849141436</v>
      </c>
      <c r="AW15" s="283">
        <f>IF(SUMIF($AD:$AD,$AQ15,AN:AN)=0,"",SUMIF($AD:$AD,$AQ15,AN:AN)/$AX15)</f>
        <v>6.7359600464502973</v>
      </c>
      <c r="AX15" s="284">
        <f t="shared" si="22"/>
        <v>3</v>
      </c>
      <c r="AY15" s="283">
        <f t="shared" si="23"/>
        <v>27.522430221239727</v>
      </c>
      <c r="AZ15" s="261">
        <v>11</v>
      </c>
    </row>
    <row r="16" spans="1:52" x14ac:dyDescent="0.25">
      <c r="A16" s="230">
        <v>3</v>
      </c>
      <c r="B16" s="230" t="s">
        <v>245</v>
      </c>
      <c r="C16" s="230">
        <v>2</v>
      </c>
      <c r="D16" s="230" t="s">
        <v>369</v>
      </c>
      <c r="E16" s="230">
        <v>9</v>
      </c>
      <c r="F16" s="230" t="s">
        <v>90</v>
      </c>
      <c r="G16" s="268"/>
      <c r="H16" s="269">
        <v>5.3679406642913818</v>
      </c>
      <c r="I16" s="269">
        <v>6.5705496072769165</v>
      </c>
      <c r="J16" s="269">
        <v>5.4401397705078125</v>
      </c>
      <c r="K16" s="269">
        <v>8.2741183042526245</v>
      </c>
      <c r="L16" s="269">
        <v>0.81893563270568848</v>
      </c>
      <c r="M16" s="270">
        <f>IF(AND(H16&gt;=H$3, H16&lt;=H$4),1,0)</f>
        <v>1</v>
      </c>
      <c r="N16" s="270">
        <f>IF(AND(I16&gt;=I$3, I16&lt;=I$4),1,0)</f>
        <v>1</v>
      </c>
      <c r="O16" s="270">
        <f>IF(AND(J16&gt;=J$3, J16&lt;=J$4),1,0)</f>
        <v>1</v>
      </c>
      <c r="P16" s="270">
        <f t="shared" si="4"/>
        <v>1</v>
      </c>
      <c r="Q16" s="270">
        <f t="shared" si="5"/>
        <v>1</v>
      </c>
      <c r="R16" s="271">
        <f t="shared" si="6"/>
        <v>5</v>
      </c>
      <c r="S16" s="270">
        <f t="shared" si="7"/>
        <v>1</v>
      </c>
      <c r="T16" s="272">
        <f t="shared" si="8"/>
        <v>5</v>
      </c>
      <c r="U16" s="273">
        <v>26.471683979034424</v>
      </c>
      <c r="W16" s="274">
        <v>12</v>
      </c>
      <c r="X16" s="275" t="str">
        <f>IF(LEN(A16)&gt;0,VLOOKUP(W16,Markers!A:B,2,FALSE),"")</f>
        <v>Marker 12</v>
      </c>
      <c r="Y16" s="275">
        <f t="shared" si="9"/>
        <v>45</v>
      </c>
      <c r="Z16" s="276">
        <f t="shared" si="10"/>
        <v>206.51322066783905</v>
      </c>
      <c r="AA16" s="277">
        <f t="shared" si="11"/>
        <v>4.5891826815075341</v>
      </c>
      <c r="AB16" s="278">
        <f t="shared" si="12"/>
        <v>1</v>
      </c>
      <c r="AC16"/>
      <c r="AD16" s="279">
        <f t="shared" si="13"/>
        <v>9</v>
      </c>
      <c r="AE16" s="279">
        <f t="shared" si="14"/>
        <v>3</v>
      </c>
      <c r="AF16" s="279" t="str">
        <f t="shared" si="15"/>
        <v>Marker 3</v>
      </c>
      <c r="AG16" s="279">
        <f t="shared" si="16"/>
        <v>2</v>
      </c>
      <c r="AH16" s="279" t="str">
        <f t="shared" si="17"/>
        <v>H</v>
      </c>
      <c r="AI16" s="280"/>
      <c r="AJ16" s="281">
        <f t="shared" si="18"/>
        <v>5.3679406642913818</v>
      </c>
      <c r="AK16" s="281">
        <f t="shared" si="19"/>
        <v>6.5705496072769165</v>
      </c>
      <c r="AL16" s="281">
        <f t="shared" si="20"/>
        <v>5.4401397705078125</v>
      </c>
      <c r="AM16" s="281">
        <f t="shared" si="21"/>
        <v>8.2741183042526245</v>
      </c>
      <c r="AN16" s="281">
        <f>IF(AND(LEN(L16)&gt;0,$S16=1),L16*VLOOKUP($AE16,$W:$AB,6,FALSE),"")</f>
        <v>0.81893563270568848</v>
      </c>
      <c r="AO16" s="281">
        <v>24.599025677493781</v>
      </c>
      <c r="AQ16" s="282">
        <v>49</v>
      </c>
      <c r="AR16" s="282" t="str">
        <f>IF(AQ16&gt;0,VLOOKUP(AQ16,E:F,2,FALSE),"")</f>
        <v>T6  Project49</v>
      </c>
      <c r="AS16" s="283">
        <f>IF(SUMIF($AD:$AD,$AQ16,AJ:AJ)=0,"",SUMIF($AD:$AD,$AQ16,AJ:AJ)/$AX16)</f>
        <v>3.3867332339286804</v>
      </c>
      <c r="AT16" s="283">
        <f>IF(SUMIF($AD:$AD,$AQ16,AK:AK)=0,"",SUMIF($AD:$AD,$AQ16,AK:AK)/$AX16)</f>
        <v>4.8856928944587708</v>
      </c>
      <c r="AU16" s="283">
        <f>IF(SUMIF($AD:$AD,$AQ16,AL:AL)=0,"",SUMIF($AD:$AD,$AQ16,AL:AL)/$AX16)</f>
        <v>4.3176469206809998</v>
      </c>
      <c r="AV16" s="283">
        <f>IF(SUMIF($AD:$AD,$AQ16,AM:AM)=0,"",SUMIF($AD:$AD,$AQ16,AM:AM)/$AX16)</f>
        <v>7.3602858185768127</v>
      </c>
      <c r="AW16" s="283">
        <f>IF(SUMIF($AD:$AD,$AQ16,AN:AN)=0,"",SUMIF($AD:$AD,$AQ16,AN:AN)/$AX16)</f>
        <v>2.3418661952018738</v>
      </c>
      <c r="AX16" s="284">
        <f t="shared" si="22"/>
        <v>4</v>
      </c>
      <c r="AY16" s="283">
        <f t="shared" si="23"/>
        <v>22.292225062847137</v>
      </c>
      <c r="AZ16" s="261">
        <v>12</v>
      </c>
    </row>
    <row r="17" spans="1:52" x14ac:dyDescent="0.25">
      <c r="A17" s="230">
        <v>3</v>
      </c>
      <c r="B17" s="230" t="s">
        <v>245</v>
      </c>
      <c r="C17" s="230">
        <v>3</v>
      </c>
      <c r="D17" s="230" t="s">
        <v>369</v>
      </c>
      <c r="E17" s="230">
        <v>10</v>
      </c>
      <c r="F17" s="230" t="s">
        <v>91</v>
      </c>
      <c r="G17" s="268"/>
      <c r="H17" s="269">
        <v>4.4386249780654907</v>
      </c>
      <c r="I17" s="269">
        <v>2.7294683456420898</v>
      </c>
      <c r="J17" s="269">
        <v>8.7254685163497925</v>
      </c>
      <c r="K17" s="269">
        <v>7.5068771839141846</v>
      </c>
      <c r="L17" s="269">
        <v>2.7294236421585083</v>
      </c>
      <c r="M17" s="270">
        <f>IF(AND(H17&gt;=H$3, H17&lt;=H$4),1,0)</f>
        <v>1</v>
      </c>
      <c r="N17" s="270">
        <f>IF(AND(I17&gt;=I$3, I17&lt;=I$4),1,0)</f>
        <v>1</v>
      </c>
      <c r="O17" s="270">
        <f>IF(AND(J17&gt;=J$3, J17&lt;=J$4),1,0)</f>
        <v>1</v>
      </c>
      <c r="P17" s="270">
        <f t="shared" si="4"/>
        <v>1</v>
      </c>
      <c r="Q17" s="270">
        <f t="shared" si="5"/>
        <v>1</v>
      </c>
      <c r="R17" s="271">
        <f t="shared" si="6"/>
        <v>5</v>
      </c>
      <c r="S17" s="270">
        <f t="shared" si="7"/>
        <v>1</v>
      </c>
      <c r="T17" s="272">
        <f t="shared" si="8"/>
        <v>5</v>
      </c>
      <c r="U17" s="273">
        <v>26.129862666130066</v>
      </c>
      <c r="W17" s="274">
        <v>13</v>
      </c>
      <c r="X17" s="275" t="str">
        <f>IF(LEN(A17)&gt;0,VLOOKUP(W17,Markers!A:B,2,FALSE),"")</f>
        <v>Marker 13</v>
      </c>
      <c r="Y17" s="275">
        <f t="shared" si="9"/>
        <v>45</v>
      </c>
      <c r="Z17" s="276">
        <f t="shared" si="10"/>
        <v>226.71554505825043</v>
      </c>
      <c r="AA17" s="277">
        <f t="shared" si="11"/>
        <v>5.038123223516676</v>
      </c>
      <c r="AB17" s="278">
        <f t="shared" si="12"/>
        <v>1</v>
      </c>
      <c r="AC17"/>
      <c r="AD17" s="279">
        <f t="shared" si="13"/>
        <v>10</v>
      </c>
      <c r="AE17" s="279">
        <f t="shared" si="14"/>
        <v>3</v>
      </c>
      <c r="AF17" s="279" t="str">
        <f t="shared" si="15"/>
        <v>Marker 3</v>
      </c>
      <c r="AG17" s="279">
        <f t="shared" si="16"/>
        <v>3</v>
      </c>
      <c r="AH17" s="279" t="str">
        <f t="shared" si="17"/>
        <v>H</v>
      </c>
      <c r="AI17" s="280"/>
      <c r="AJ17" s="281">
        <f t="shared" si="18"/>
        <v>4.4386249780654907</v>
      </c>
      <c r="AK17" s="281">
        <f t="shared" si="19"/>
        <v>2.7294683456420898</v>
      </c>
      <c r="AL17" s="281">
        <f t="shared" si="20"/>
        <v>8.7254685163497925</v>
      </c>
      <c r="AM17" s="281">
        <f t="shared" si="21"/>
        <v>7.5068771839141846</v>
      </c>
      <c r="AN17" s="281">
        <f>IF(AND(LEN(L17)&gt;0,$S17=1),L17*VLOOKUP($AE17,$W:$AB,6,FALSE),"")</f>
        <v>2.7294236421585083</v>
      </c>
      <c r="AO17" s="281">
        <v>37.80655325098558</v>
      </c>
      <c r="AQ17" s="282">
        <v>142</v>
      </c>
      <c r="AR17" s="282" t="str">
        <f>IF(AQ17&gt;0,VLOOKUP(AQ17,E:F,2,FALSE),"")</f>
        <v>T14 Project142</v>
      </c>
      <c r="AS17" s="283">
        <f>IF(SUMIF($AD:$AD,$AQ17,AJ:AJ)=0,"",SUMIF($AD:$AD,$AQ17,AJ:AJ)/$AX17)</f>
        <v>5.3425006071726484</v>
      </c>
      <c r="AT17" s="283">
        <f>IF(SUMIF($AD:$AD,$AQ17,AK:AK)=0,"",SUMIF($AD:$AD,$AQ17,AK:AK)/$AX17)</f>
        <v>5.5051054557164507</v>
      </c>
      <c r="AU17" s="283">
        <f>IF(SUMIF($AD:$AD,$AQ17,AL:AL)=0,"",SUMIF($AD:$AD,$AQ17,AL:AL)/$AX17)</f>
        <v>2.8950985272725425</v>
      </c>
      <c r="AV17" s="283">
        <f>IF(SUMIF($AD:$AD,$AQ17,AM:AM)=0,"",SUMIF($AD:$AD,$AQ17,AM:AM)/$AX17)</f>
        <v>7.300029794375102</v>
      </c>
      <c r="AW17" s="283">
        <f>IF(SUMIF($AD:$AD,$AQ17,AN:AN)=0,"",SUMIF($AD:$AD,$AQ17,AN:AN)/$AX17)</f>
        <v>7.0688378810882568</v>
      </c>
      <c r="AX17" s="284">
        <f t="shared" si="22"/>
        <v>3</v>
      </c>
      <c r="AY17" s="283">
        <f t="shared" si="23"/>
        <v>28.111572265625</v>
      </c>
      <c r="AZ17" s="261">
        <v>13</v>
      </c>
    </row>
    <row r="18" spans="1:52" x14ac:dyDescent="0.25">
      <c r="A18" s="230">
        <v>3</v>
      </c>
      <c r="B18" s="230" t="s">
        <v>245</v>
      </c>
      <c r="C18" s="230">
        <v>4</v>
      </c>
      <c r="D18" s="230" t="s">
        <v>369</v>
      </c>
      <c r="E18" s="230">
        <v>11</v>
      </c>
      <c r="F18" s="230" t="s">
        <v>92</v>
      </c>
      <c r="G18" s="268"/>
      <c r="H18" s="269">
        <v>0.80691337585449219</v>
      </c>
      <c r="I18" s="269">
        <v>6.3437193632125854</v>
      </c>
      <c r="J18" s="269">
        <v>4.1003668308258057</v>
      </c>
      <c r="K18" s="269">
        <v>9.604228138923645</v>
      </c>
      <c r="L18" s="269">
        <v>1.146233081817627</v>
      </c>
      <c r="M18" s="270">
        <f>IF(AND(H18&gt;=H$3, H18&lt;=H$4),1,0)</f>
        <v>1</v>
      </c>
      <c r="N18" s="270">
        <f>IF(AND(I18&gt;=I$3, I18&lt;=I$4),1,0)</f>
        <v>1</v>
      </c>
      <c r="O18" s="270">
        <f>IF(AND(J18&gt;=J$3, J18&lt;=J$4),1,0)</f>
        <v>1</v>
      </c>
      <c r="P18" s="270">
        <f t="shared" si="4"/>
        <v>1</v>
      </c>
      <c r="Q18" s="270">
        <f t="shared" si="5"/>
        <v>1</v>
      </c>
      <c r="R18" s="271">
        <f t="shared" si="6"/>
        <v>5</v>
      </c>
      <c r="S18" s="270">
        <f t="shared" si="7"/>
        <v>1</v>
      </c>
      <c r="T18" s="272">
        <f t="shared" si="8"/>
        <v>5</v>
      </c>
      <c r="U18" s="273">
        <v>22.001460790634155</v>
      </c>
      <c r="W18" s="274">
        <v>14</v>
      </c>
      <c r="X18" s="275" t="str">
        <f>IF(LEN(A18)&gt;0,VLOOKUP(W18,Markers!A:B,2,FALSE),"")</f>
        <v>Marker 14</v>
      </c>
      <c r="Y18" s="275">
        <f t="shared" si="9"/>
        <v>45</v>
      </c>
      <c r="Z18" s="276">
        <f t="shared" si="10"/>
        <v>252.61056065559387</v>
      </c>
      <c r="AA18" s="277">
        <f t="shared" si="11"/>
        <v>5.6135680145687523</v>
      </c>
      <c r="AB18" s="278">
        <f t="shared" si="12"/>
        <v>1</v>
      </c>
      <c r="AC18"/>
      <c r="AD18" s="279">
        <f t="shared" si="13"/>
        <v>11</v>
      </c>
      <c r="AE18" s="279">
        <f t="shared" si="14"/>
        <v>3</v>
      </c>
      <c r="AF18" s="279" t="str">
        <f t="shared" si="15"/>
        <v>Marker 3</v>
      </c>
      <c r="AG18" s="279">
        <f t="shared" si="16"/>
        <v>4</v>
      </c>
      <c r="AH18" s="279" t="str">
        <f t="shared" si="17"/>
        <v>H</v>
      </c>
      <c r="AI18" s="280"/>
      <c r="AJ18" s="281">
        <f t="shared" si="18"/>
        <v>0.80691337585449219</v>
      </c>
      <c r="AK18" s="281">
        <f t="shared" si="19"/>
        <v>6.3437193632125854</v>
      </c>
      <c r="AL18" s="281">
        <f t="shared" si="20"/>
        <v>4.1003668308258057</v>
      </c>
      <c r="AM18" s="281">
        <f t="shared" si="21"/>
        <v>9.604228138923645</v>
      </c>
      <c r="AN18" s="281">
        <f>IF(AND(LEN(L18)&gt;0,$S18=1),L18*VLOOKUP($AE18,$W:$AB,6,FALSE),"")</f>
        <v>1.146233081817627</v>
      </c>
      <c r="AO18" s="281">
        <v>32.167771692246241</v>
      </c>
      <c r="AQ18" s="282">
        <v>14</v>
      </c>
      <c r="AR18" s="282" t="str">
        <f>IF(AQ18&gt;0,VLOOKUP(AQ18,E:F,2,FALSE),"")</f>
        <v>T2  Project14</v>
      </c>
      <c r="AS18" s="283">
        <f>IF(SUMIF($AD:$AD,$AQ18,AJ:AJ)=0,"",SUMIF($AD:$AD,$AQ18,AJ:AJ)/$AX18)</f>
        <v>1.5929028391838074</v>
      </c>
      <c r="AT18" s="283">
        <f>IF(SUMIF($AD:$AD,$AQ18,AK:AK)=0,"",SUMIF($AD:$AD,$AQ18,AK:AK)/$AX18)</f>
        <v>7.1739223599433899</v>
      </c>
      <c r="AU18" s="283">
        <f>IF(SUMIF($AD:$AD,$AQ18,AL:AL)=0,"",SUMIF($AD:$AD,$AQ18,AL:AL)/$AX18)</f>
        <v>4.2327436804771423</v>
      </c>
      <c r="AV18" s="283">
        <f>IF(SUMIF($AD:$AD,$AQ18,AM:AM)=0,"",SUMIF($AD:$AD,$AQ18,AM:AM)/$AX18)</f>
        <v>7.275640070438385</v>
      </c>
      <c r="AW18" s="283">
        <f>IF(SUMIF($AD:$AD,$AQ18,AN:AN)=0,"",SUMIF($AD:$AD,$AQ18,AN:AN)/$AX18)</f>
        <v>3.613869845867157</v>
      </c>
      <c r="AX18" s="284">
        <f t="shared" si="22"/>
        <v>4</v>
      </c>
      <c r="AY18" s="283">
        <f t="shared" si="23"/>
        <v>23.889078795909882</v>
      </c>
      <c r="AZ18" s="261">
        <v>14</v>
      </c>
    </row>
    <row r="19" spans="1:52" x14ac:dyDescent="0.25">
      <c r="A19" s="230">
        <v>3</v>
      </c>
      <c r="B19" s="230" t="s">
        <v>245</v>
      </c>
      <c r="C19" s="230">
        <v>2</v>
      </c>
      <c r="D19" s="230" t="s">
        <v>369</v>
      </c>
      <c r="E19" s="230">
        <v>12</v>
      </c>
      <c r="F19" s="230" t="s">
        <v>93</v>
      </c>
      <c r="G19" s="268"/>
      <c r="H19" s="269">
        <v>2.1940910816192627</v>
      </c>
      <c r="I19" s="269">
        <v>9.9373131990432739</v>
      </c>
      <c r="J19" s="269">
        <v>1.3042044639587402</v>
      </c>
      <c r="K19" s="269">
        <v>0.28885781764984131</v>
      </c>
      <c r="L19" s="269">
        <v>3.4539163112640381</v>
      </c>
      <c r="M19" s="270">
        <f>IF(AND(H19&gt;=H$3, H19&lt;=H$4),1,0)</f>
        <v>1</v>
      </c>
      <c r="N19" s="270">
        <f>IF(AND(I19&gt;=I$3, I19&lt;=I$4),1,0)</f>
        <v>1</v>
      </c>
      <c r="O19" s="270">
        <f>IF(AND(J19&gt;=J$3, J19&lt;=J$4),1,0)</f>
        <v>1</v>
      </c>
      <c r="P19" s="270">
        <f t="shared" si="4"/>
        <v>1</v>
      </c>
      <c r="Q19" s="270">
        <f t="shared" si="5"/>
        <v>1</v>
      </c>
      <c r="R19" s="271">
        <f t="shared" si="6"/>
        <v>5</v>
      </c>
      <c r="S19" s="270">
        <f t="shared" si="7"/>
        <v>1</v>
      </c>
      <c r="T19" s="272">
        <f t="shared" si="8"/>
        <v>5</v>
      </c>
      <c r="U19" s="273">
        <v>17.178382873535156</v>
      </c>
      <c r="W19" s="274">
        <v>15</v>
      </c>
      <c r="X19" s="275" t="str">
        <f>IF(LEN(A19)&gt;0,VLOOKUP(W19,Markers!A:B,2,FALSE),"")</f>
        <v>Marker 15</v>
      </c>
      <c r="Y19" s="275">
        <f t="shared" si="9"/>
        <v>45</v>
      </c>
      <c r="Z19" s="276">
        <f t="shared" si="10"/>
        <v>236.26639723777771</v>
      </c>
      <c r="AA19" s="277">
        <f t="shared" si="11"/>
        <v>5.2503643830617266</v>
      </c>
      <c r="AB19" s="278">
        <f t="shared" si="12"/>
        <v>1</v>
      </c>
      <c r="AC19"/>
      <c r="AD19" s="279">
        <f t="shared" si="13"/>
        <v>12</v>
      </c>
      <c r="AE19" s="279">
        <f t="shared" si="14"/>
        <v>3</v>
      </c>
      <c r="AF19" s="279" t="str">
        <f t="shared" si="15"/>
        <v>Marker 3</v>
      </c>
      <c r="AG19" s="279">
        <f t="shared" si="16"/>
        <v>2</v>
      </c>
      <c r="AH19" s="279" t="str">
        <f t="shared" si="17"/>
        <v>H</v>
      </c>
      <c r="AI19" s="280"/>
      <c r="AJ19" s="281">
        <f t="shared" si="18"/>
        <v>2.1940910816192627</v>
      </c>
      <c r="AK19" s="281">
        <f t="shared" si="19"/>
        <v>9.9373131990432739</v>
      </c>
      <c r="AL19" s="281">
        <f t="shared" si="20"/>
        <v>1.3042044639587402</v>
      </c>
      <c r="AM19" s="281">
        <f t="shared" si="21"/>
        <v>0.28885781764984131</v>
      </c>
      <c r="AN19" s="281">
        <f>IF(AND(LEN(L19)&gt;0,$S19=1),L19*VLOOKUP($AE19,$W:$AB,6,FALSE),"")</f>
        <v>3.4539163112640381</v>
      </c>
      <c r="AO19" s="281">
        <v>36.816572588505863</v>
      </c>
      <c r="AQ19" s="282">
        <v>121</v>
      </c>
      <c r="AR19" s="282" t="str">
        <f>IF(AQ19&gt;0,VLOOKUP(AQ19,E:F,2,FALSE),"")</f>
        <v>T11 Project121</v>
      </c>
      <c r="AS19" s="283">
        <f>IF(SUMIF($AD:$AD,$AQ19,AJ:AJ)=0,"",SUMIF($AD:$AD,$AQ19,AJ:AJ)/$AX19)</f>
        <v>2.8802463412284851</v>
      </c>
      <c r="AT19" s="283">
        <f>IF(SUMIF($AD:$AD,$AQ19,AK:AK)=0,"",SUMIF($AD:$AD,$AQ19,AK:AK)/$AX19)</f>
        <v>3.8563254475593567</v>
      </c>
      <c r="AU19" s="283">
        <f>IF(SUMIF($AD:$AD,$AQ19,AL:AL)=0,"",SUMIF($AD:$AD,$AQ19,AL:AL)/$AX19)</f>
        <v>5.0522336363792419</v>
      </c>
      <c r="AV19" s="283">
        <f>IF(SUMIF($AD:$AD,$AQ19,AM:AM)=0,"",SUMIF($AD:$AD,$AQ19,AM:AM)/$AX19)</f>
        <v>7.2170725464820862</v>
      </c>
      <c r="AW19" s="283">
        <f>IF(SUMIF($AD:$AD,$AQ19,AN:AN)=0,"",SUMIF($AD:$AD,$AQ19,AN:AN)/$AX19)</f>
        <v>6.5898653864860535</v>
      </c>
      <c r="AX19" s="284">
        <f t="shared" si="22"/>
        <v>4</v>
      </c>
      <c r="AY19" s="283">
        <f t="shared" si="23"/>
        <v>25.595743358135223</v>
      </c>
      <c r="AZ19" s="261">
        <v>15</v>
      </c>
    </row>
    <row r="20" spans="1:52" x14ac:dyDescent="0.25">
      <c r="A20" s="230">
        <v>3</v>
      </c>
      <c r="B20" s="230" t="s">
        <v>245</v>
      </c>
      <c r="C20" s="230">
        <v>1</v>
      </c>
      <c r="D20" s="230" t="s">
        <v>369</v>
      </c>
      <c r="E20" s="230">
        <v>13</v>
      </c>
      <c r="F20" s="230" t="s">
        <v>94</v>
      </c>
      <c r="G20" s="268"/>
      <c r="H20" s="269">
        <v>4.9521130323410034</v>
      </c>
      <c r="I20" s="269">
        <v>4.1296780109405518</v>
      </c>
      <c r="J20" s="269">
        <v>6.9528180360794067</v>
      </c>
      <c r="K20" s="269">
        <v>1.7908930778503418</v>
      </c>
      <c r="L20" s="269">
        <v>4.2291826009750366</v>
      </c>
      <c r="M20" s="270">
        <f>IF(AND(H20&gt;=H$3, H20&lt;=H$4),1,0)</f>
        <v>1</v>
      </c>
      <c r="N20" s="270">
        <f>IF(AND(I20&gt;=I$3, I20&lt;=I$4),1,0)</f>
        <v>1</v>
      </c>
      <c r="O20" s="270">
        <f>IF(AND(J20&gt;=J$3, J20&lt;=J$4),1,0)</f>
        <v>1</v>
      </c>
      <c r="P20" s="270">
        <f t="shared" si="4"/>
        <v>1</v>
      </c>
      <c r="Q20" s="270">
        <f t="shared" si="5"/>
        <v>1</v>
      </c>
      <c r="R20" s="271">
        <f t="shared" si="6"/>
        <v>5</v>
      </c>
      <c r="S20" s="270">
        <f t="shared" si="7"/>
        <v>1</v>
      </c>
      <c r="T20" s="272">
        <f t="shared" si="8"/>
        <v>5</v>
      </c>
      <c r="U20" s="273">
        <v>22.05468475818634</v>
      </c>
      <c r="W20" s="274">
        <v>16</v>
      </c>
      <c r="X20" s="275" t="str">
        <f>IF(LEN(A20)&gt;0,VLOOKUP(W20,Markers!A:B,2,FALSE),"")</f>
        <v>Marker 16</v>
      </c>
      <c r="Y20" s="275">
        <f t="shared" si="9"/>
        <v>15</v>
      </c>
      <c r="Z20" s="276">
        <f t="shared" si="10"/>
        <v>79.92318868637085</v>
      </c>
      <c r="AA20" s="277">
        <f t="shared" si="11"/>
        <v>5.3282125790913897</v>
      </c>
      <c r="AB20" s="278">
        <f t="shared" si="12"/>
        <v>1</v>
      </c>
      <c r="AC20"/>
      <c r="AD20" s="279">
        <f t="shared" si="13"/>
        <v>13</v>
      </c>
      <c r="AE20" s="279">
        <f t="shared" si="14"/>
        <v>3</v>
      </c>
      <c r="AF20" s="279" t="str">
        <f t="shared" si="15"/>
        <v>Marker 3</v>
      </c>
      <c r="AG20" s="279">
        <f t="shared" si="16"/>
        <v>1</v>
      </c>
      <c r="AH20" s="279" t="str">
        <f t="shared" si="17"/>
        <v>H</v>
      </c>
      <c r="AI20" s="280"/>
      <c r="AJ20" s="281">
        <f t="shared" si="18"/>
        <v>4.9521130323410034</v>
      </c>
      <c r="AK20" s="281">
        <f t="shared" si="19"/>
        <v>4.1296780109405518</v>
      </c>
      <c r="AL20" s="281">
        <f t="shared" si="20"/>
        <v>6.9528180360794067</v>
      </c>
      <c r="AM20" s="281">
        <f t="shared" si="21"/>
        <v>1.7908930778503418</v>
      </c>
      <c r="AN20" s="281">
        <f>IF(AND(LEN(L20)&gt;0,$S20=1),L20*VLOOKUP($AE20,$W:$AB,6,FALSE),"")</f>
        <v>4.2291826009750366</v>
      </c>
      <c r="AO20" s="281">
        <v>25.19979767781059</v>
      </c>
      <c r="AQ20" s="282">
        <v>144</v>
      </c>
      <c r="AR20" s="282" t="str">
        <f>IF(AQ20&gt;0,VLOOKUP(AQ20,E:F,2,FALSE),"")</f>
        <v>T14 Project144</v>
      </c>
      <c r="AS20" s="283">
        <f>IF(SUMIF($AD:$AD,$AQ20,AJ:AJ)=0,"",SUMIF($AD:$AD,$AQ20,AJ:AJ)/$AX20)</f>
        <v>2.8796656926472983</v>
      </c>
      <c r="AT20" s="283">
        <f>IF(SUMIF($AD:$AD,$AQ20,AK:AK)=0,"",SUMIF($AD:$AD,$AQ20,AK:AK)/$AX20)</f>
        <v>2.910293142000834</v>
      </c>
      <c r="AU20" s="283">
        <f>IF(SUMIF($AD:$AD,$AQ20,AL:AL)=0,"",SUMIF($AD:$AD,$AQ20,AL:AL)/$AX20)</f>
        <v>4.3794866402943926</v>
      </c>
      <c r="AV20" s="283">
        <f>IF(SUMIF($AD:$AD,$AQ20,AM:AM)=0,"",SUMIF($AD:$AD,$AQ20,AM:AM)/$AX20)</f>
        <v>7.1636786063512163</v>
      </c>
      <c r="AW20" s="283">
        <f>IF(SUMIF($AD:$AD,$AQ20,AN:AN)=0,"",SUMIF($AD:$AD,$AQ20,AN:AN)/$AX20)</f>
        <v>8.2774519920349121</v>
      </c>
      <c r="AX20" s="284">
        <f t="shared" si="22"/>
        <v>3</v>
      </c>
      <c r="AY20" s="283">
        <f t="shared" si="23"/>
        <v>25.610576073328652</v>
      </c>
      <c r="AZ20" s="261">
        <v>16</v>
      </c>
    </row>
    <row r="21" spans="1:52" x14ac:dyDescent="0.25">
      <c r="A21" s="230">
        <v>3</v>
      </c>
      <c r="B21" s="230" t="s">
        <v>245</v>
      </c>
      <c r="C21" s="230">
        <v>1</v>
      </c>
      <c r="D21" s="230" t="s">
        <v>369</v>
      </c>
      <c r="E21" s="230">
        <v>14</v>
      </c>
      <c r="F21" s="230" t="s">
        <v>95</v>
      </c>
      <c r="G21" s="268"/>
      <c r="H21" s="269">
        <v>2.2326177358627319</v>
      </c>
      <c r="I21" s="269">
        <v>5.8452928066253662</v>
      </c>
      <c r="J21" s="269">
        <v>3.6345869302749634</v>
      </c>
      <c r="K21" s="269">
        <v>8.7597465515136719</v>
      </c>
      <c r="L21" s="269">
        <v>4.7801417112350464</v>
      </c>
      <c r="M21" s="270">
        <f>IF(AND(H21&gt;=H$3, H21&lt;=H$4),1,0)</f>
        <v>1</v>
      </c>
      <c r="N21" s="270">
        <f>IF(AND(I21&gt;=I$3, I21&lt;=I$4),1,0)</f>
        <v>1</v>
      </c>
      <c r="O21" s="270">
        <f>IF(AND(J21&gt;=J$3, J21&lt;=J$4),1,0)</f>
        <v>1</v>
      </c>
      <c r="P21" s="270">
        <f t="shared" si="4"/>
        <v>1</v>
      </c>
      <c r="Q21" s="270">
        <f t="shared" si="5"/>
        <v>1</v>
      </c>
      <c r="R21" s="271">
        <f t="shared" si="6"/>
        <v>5</v>
      </c>
      <c r="S21" s="270">
        <f t="shared" si="7"/>
        <v>1</v>
      </c>
      <c r="T21" s="272">
        <f t="shared" si="8"/>
        <v>5</v>
      </c>
      <c r="U21" s="273">
        <v>25.25238573551178</v>
      </c>
      <c r="W21" s="274">
        <v>17</v>
      </c>
      <c r="X21" s="275" t="str">
        <f>IF(LEN(A21)&gt;0,VLOOKUP(W21,Markers!A:B,2,FALSE),"")</f>
        <v>Marker 17</v>
      </c>
      <c r="Y21" s="275">
        <f t="shared" si="9"/>
        <v>15</v>
      </c>
      <c r="Z21" s="276">
        <f t="shared" si="10"/>
        <v>70.666696429252625</v>
      </c>
      <c r="AA21" s="277">
        <f t="shared" si="11"/>
        <v>4.7111130952835083</v>
      </c>
      <c r="AB21" s="278">
        <f t="shared" si="12"/>
        <v>1</v>
      </c>
      <c r="AC21"/>
      <c r="AD21" s="279">
        <f t="shared" si="13"/>
        <v>14</v>
      </c>
      <c r="AE21" s="279">
        <f t="shared" si="14"/>
        <v>3</v>
      </c>
      <c r="AF21" s="279" t="str">
        <f t="shared" si="15"/>
        <v>Marker 3</v>
      </c>
      <c r="AG21" s="279">
        <f t="shared" si="16"/>
        <v>1</v>
      </c>
      <c r="AH21" s="279" t="str">
        <f t="shared" si="17"/>
        <v>H</v>
      </c>
      <c r="AI21" s="280"/>
      <c r="AJ21" s="281">
        <f t="shared" si="18"/>
        <v>2.2326177358627319</v>
      </c>
      <c r="AK21" s="281">
        <f t="shared" si="19"/>
        <v>5.8452928066253662</v>
      </c>
      <c r="AL21" s="281">
        <f t="shared" si="20"/>
        <v>3.6345869302749634</v>
      </c>
      <c r="AM21" s="281">
        <f t="shared" si="21"/>
        <v>8.7597465515136719</v>
      </c>
      <c r="AN21" s="281">
        <f>IF(AND(LEN(L21)&gt;0,$S21=1),L21*VLOOKUP($AE21,$W:$AB,6,FALSE),"")</f>
        <v>4.7801417112350464</v>
      </c>
      <c r="AO21" s="281">
        <v>40.195832926993219</v>
      </c>
      <c r="AQ21" s="282">
        <v>77</v>
      </c>
      <c r="AR21" s="282" t="str">
        <f>IF(AQ21&gt;0,VLOOKUP(AQ21,E:F,2,FALSE),"")</f>
        <v>T7  Project77</v>
      </c>
      <c r="AS21" s="283">
        <f>IF(SUMIF($AD:$AD,$AQ21,AJ:AJ)=0,"",SUMIF($AD:$AD,$AQ21,AJ:AJ)/$AX21)</f>
        <v>7.3411723971366882</v>
      </c>
      <c r="AT21" s="283">
        <f>IF(SUMIF($AD:$AD,$AQ21,AK:AK)=0,"",SUMIF($AD:$AD,$AQ21,AK:AK)/$AX21)</f>
        <v>5.0243285298347473</v>
      </c>
      <c r="AU21" s="283">
        <f>IF(SUMIF($AD:$AD,$AQ21,AL:AL)=0,"",SUMIF($AD:$AD,$AQ21,AL:AL)/$AX21)</f>
        <v>5.3958806395530701</v>
      </c>
      <c r="AV21" s="283">
        <f>IF(SUMIF($AD:$AD,$AQ21,AM:AM)=0,"",SUMIF($AD:$AD,$AQ21,AM:AM)/$AX21)</f>
        <v>7.1431627869606018</v>
      </c>
      <c r="AW21" s="283">
        <f>IF(SUMIF($AD:$AD,$AQ21,AN:AN)=0,"",SUMIF($AD:$AD,$AQ21,AN:AN)/$AX21)</f>
        <v>3.9405009150505066</v>
      </c>
      <c r="AX21" s="284">
        <f t="shared" si="22"/>
        <v>4</v>
      </c>
      <c r="AY21" s="283">
        <f t="shared" si="23"/>
        <v>28.845045268535614</v>
      </c>
      <c r="AZ21" s="261">
        <v>17</v>
      </c>
    </row>
    <row r="22" spans="1:52" x14ac:dyDescent="0.25">
      <c r="A22" s="230">
        <v>4</v>
      </c>
      <c r="B22" s="230" t="s">
        <v>246</v>
      </c>
      <c r="C22" s="230">
        <v>1</v>
      </c>
      <c r="D22" s="230" t="s">
        <v>369</v>
      </c>
      <c r="E22" s="230">
        <v>5</v>
      </c>
      <c r="F22" s="230" t="s">
        <v>86</v>
      </c>
      <c r="G22" s="268"/>
      <c r="H22" s="269">
        <v>1.0636967420578003</v>
      </c>
      <c r="I22" s="269">
        <v>9.9941456317901611</v>
      </c>
      <c r="J22" s="269">
        <v>6.7617589235305786</v>
      </c>
      <c r="K22" s="269">
        <v>0.15703916549682617</v>
      </c>
      <c r="L22" s="269">
        <v>5.7518380880355835</v>
      </c>
      <c r="M22" s="270">
        <f>IF(AND(H22&gt;=H$3, H22&lt;=H$4),1,0)</f>
        <v>1</v>
      </c>
      <c r="N22" s="270">
        <f>IF(AND(I22&gt;=I$3, I22&lt;=I$4),1,0)</f>
        <v>1</v>
      </c>
      <c r="O22" s="270">
        <f>IF(AND(J22&gt;=J$3, J22&lt;=J$4),1,0)</f>
        <v>1</v>
      </c>
      <c r="P22" s="270">
        <f t="shared" si="4"/>
        <v>1</v>
      </c>
      <c r="Q22" s="270">
        <f t="shared" si="5"/>
        <v>1</v>
      </c>
      <c r="R22" s="271">
        <f t="shared" si="6"/>
        <v>5</v>
      </c>
      <c r="S22" s="270">
        <f t="shared" si="7"/>
        <v>1</v>
      </c>
      <c r="T22" s="272">
        <f t="shared" si="8"/>
        <v>5</v>
      </c>
      <c r="U22" s="273">
        <v>23.72847855091095</v>
      </c>
      <c r="W22" s="274">
        <v>18</v>
      </c>
      <c r="X22" s="275" t="str">
        <f>IF(LEN(A22)&gt;0,VLOOKUP(W22,Markers!A:B,2,FALSE),"")</f>
        <v>Marker 18</v>
      </c>
      <c r="Y22" s="275">
        <f t="shared" si="9"/>
        <v>40</v>
      </c>
      <c r="Z22" s="276">
        <f t="shared" si="10"/>
        <v>198.73866677284241</v>
      </c>
      <c r="AA22" s="277">
        <f t="shared" si="11"/>
        <v>4.9684666693210602</v>
      </c>
      <c r="AB22" s="278">
        <f t="shared" si="12"/>
        <v>1</v>
      </c>
      <c r="AC22"/>
      <c r="AD22" s="279">
        <f t="shared" si="13"/>
        <v>5</v>
      </c>
      <c r="AE22" s="279">
        <f t="shared" si="14"/>
        <v>4</v>
      </c>
      <c r="AF22" s="279" t="str">
        <f t="shared" si="15"/>
        <v>Marker 4</v>
      </c>
      <c r="AG22" s="279">
        <f t="shared" si="16"/>
        <v>1</v>
      </c>
      <c r="AH22" s="279" t="str">
        <f t="shared" si="17"/>
        <v>H</v>
      </c>
      <c r="AI22" s="280"/>
      <c r="AJ22" s="281">
        <f t="shared" si="18"/>
        <v>1.0636967420578003</v>
      </c>
      <c r="AK22" s="281">
        <f t="shared" si="19"/>
        <v>9.9941456317901611</v>
      </c>
      <c r="AL22" s="281">
        <f t="shared" si="20"/>
        <v>6.7617589235305786</v>
      </c>
      <c r="AM22" s="281">
        <f t="shared" si="21"/>
        <v>0.15703916549682617</v>
      </c>
      <c r="AN22" s="281">
        <f>IF(AND(LEN(L22)&gt;0,$S22=1),L22*VLOOKUP($AE22,$W:$AB,6,FALSE),"")</f>
        <v>5.7518380880355835</v>
      </c>
      <c r="AO22" s="281">
        <v>17.407281569870072</v>
      </c>
      <c r="AQ22" s="282">
        <v>131</v>
      </c>
      <c r="AR22" s="282" t="str">
        <f>IF(AQ22&gt;0,VLOOKUP(AQ22,E:F,2,FALSE),"")</f>
        <v>T12 Project131</v>
      </c>
      <c r="AS22" s="283">
        <f>IF(SUMIF($AD:$AD,$AQ22,AJ:AJ)=0,"",SUMIF($AD:$AD,$AQ22,AJ:AJ)/$AX22)</f>
        <v>2.8307384252548218</v>
      </c>
      <c r="AT22" s="283">
        <f>IF(SUMIF($AD:$AD,$AQ22,AK:AK)=0,"",SUMIF($AD:$AD,$AQ22,AK:AK)/$AX22)</f>
        <v>7.4900583426157636</v>
      </c>
      <c r="AU22" s="283">
        <f>IF(SUMIF($AD:$AD,$AQ22,AL:AL)=0,"",SUMIF($AD:$AD,$AQ22,AL:AL)/$AX22)</f>
        <v>6.716240843137105</v>
      </c>
      <c r="AV22" s="283">
        <f>IF(SUMIF($AD:$AD,$AQ22,AM:AM)=0,"",SUMIF($AD:$AD,$AQ22,AM:AM)/$AX22)</f>
        <v>7.1335999170939131</v>
      </c>
      <c r="AW22" s="283">
        <f>IF(SUMIF($AD:$AD,$AQ22,AN:AN)=0,"",SUMIF($AD:$AD,$AQ22,AN:AN)/$AX22)</f>
        <v>5.1354696353276568</v>
      </c>
      <c r="AX22" s="284">
        <f t="shared" si="22"/>
        <v>3</v>
      </c>
      <c r="AY22" s="283">
        <f t="shared" si="23"/>
        <v>29.30610716342926</v>
      </c>
      <c r="AZ22" s="261">
        <v>18</v>
      </c>
    </row>
    <row r="23" spans="1:52" x14ac:dyDescent="0.25">
      <c r="A23" s="230">
        <v>4</v>
      </c>
      <c r="B23" s="230" t="s">
        <v>246</v>
      </c>
      <c r="C23" s="230">
        <v>3</v>
      </c>
      <c r="D23" s="230" t="s">
        <v>369</v>
      </c>
      <c r="E23" s="230">
        <v>6</v>
      </c>
      <c r="F23" s="230" t="s">
        <v>87</v>
      </c>
      <c r="G23" s="268"/>
      <c r="H23" s="269">
        <v>9.0572983026504517</v>
      </c>
      <c r="I23" s="269">
        <v>2.613682746887207</v>
      </c>
      <c r="J23" s="269">
        <v>7.8521221876144409</v>
      </c>
      <c r="K23" s="269">
        <v>3.7890255451202393</v>
      </c>
      <c r="L23" s="269">
        <v>2.8966504335403442</v>
      </c>
      <c r="M23" s="270">
        <f>IF(AND(H23&gt;=H$3, H23&lt;=H$4),1,0)</f>
        <v>1</v>
      </c>
      <c r="N23" s="270">
        <f>IF(AND(I23&gt;=I$3, I23&lt;=I$4),1,0)</f>
        <v>1</v>
      </c>
      <c r="O23" s="270">
        <f>IF(AND(J23&gt;=J$3, J23&lt;=J$4),1,0)</f>
        <v>1</v>
      </c>
      <c r="P23" s="270">
        <f t="shared" si="4"/>
        <v>1</v>
      </c>
      <c r="Q23" s="270">
        <f t="shared" si="5"/>
        <v>1</v>
      </c>
      <c r="R23" s="271">
        <f t="shared" si="6"/>
        <v>5</v>
      </c>
      <c r="S23" s="270">
        <f t="shared" si="7"/>
        <v>1</v>
      </c>
      <c r="T23" s="272">
        <f t="shared" si="8"/>
        <v>5</v>
      </c>
      <c r="U23" s="273">
        <v>26.208779215812683</v>
      </c>
      <c r="W23" s="274">
        <v>19</v>
      </c>
      <c r="X23" s="275" t="str">
        <f>IF(LEN(A23)&gt;0,VLOOKUP(W23,Markers!A:B,2,FALSE),"")</f>
        <v>Marker 19</v>
      </c>
      <c r="Y23" s="275">
        <f t="shared" si="9"/>
        <v>45</v>
      </c>
      <c r="Z23" s="276">
        <f t="shared" si="10"/>
        <v>210.09196817874908</v>
      </c>
      <c r="AA23" s="277">
        <f t="shared" si="11"/>
        <v>4.6687104039722023</v>
      </c>
      <c r="AB23" s="278">
        <f t="shared" si="12"/>
        <v>1</v>
      </c>
      <c r="AC23"/>
      <c r="AD23" s="279">
        <f t="shared" si="13"/>
        <v>6</v>
      </c>
      <c r="AE23" s="279">
        <f t="shared" si="14"/>
        <v>4</v>
      </c>
      <c r="AF23" s="279" t="str">
        <f t="shared" si="15"/>
        <v>Marker 4</v>
      </c>
      <c r="AG23" s="279">
        <f t="shared" si="16"/>
        <v>3</v>
      </c>
      <c r="AH23" s="279" t="str">
        <f t="shared" si="17"/>
        <v>H</v>
      </c>
      <c r="AI23" s="280"/>
      <c r="AJ23" s="281">
        <f t="shared" si="18"/>
        <v>9.0572983026504517</v>
      </c>
      <c r="AK23" s="281">
        <f t="shared" si="19"/>
        <v>2.613682746887207</v>
      </c>
      <c r="AL23" s="281">
        <f t="shared" si="20"/>
        <v>7.8521221876144409</v>
      </c>
      <c r="AM23" s="281">
        <f t="shared" si="21"/>
        <v>3.7890255451202393</v>
      </c>
      <c r="AN23" s="281">
        <f>IF(AND(LEN(L23)&gt;0,$S23=1),L23*VLOOKUP($AE23,$W:$AB,6,FALSE),"")</f>
        <v>2.8966504335403442</v>
      </c>
      <c r="AO23" s="281">
        <v>38.419439904529199</v>
      </c>
      <c r="AQ23" s="282">
        <v>66</v>
      </c>
      <c r="AR23" s="282" t="str">
        <f>IF(AQ23&gt;0,VLOOKUP(AQ23,E:F,2,FALSE),"")</f>
        <v>T7  Project66</v>
      </c>
      <c r="AS23" s="283">
        <f>IF(SUMIF($AD:$AD,$AQ23,AJ:AJ)=0,"",SUMIF($AD:$AD,$AQ23,AJ:AJ)/$AX23)</f>
        <v>1.4439913630485535</v>
      </c>
      <c r="AT23" s="283">
        <f>IF(SUMIF($AD:$AD,$AQ23,AK:AK)=0,"",SUMIF($AD:$AD,$AQ23,AK:AK)/$AX23)</f>
        <v>7.5571802258491516</v>
      </c>
      <c r="AU23" s="283">
        <f>IF(SUMIF($AD:$AD,$AQ23,AL:AL)=0,"",SUMIF($AD:$AD,$AQ23,AL:AL)/$AX23)</f>
        <v>5.7733997702598572</v>
      </c>
      <c r="AV23" s="283">
        <f>IF(SUMIF($AD:$AD,$AQ23,AM:AM)=0,"",SUMIF($AD:$AD,$AQ23,AM:AM)/$AX23)</f>
        <v>7.0823827385902405</v>
      </c>
      <c r="AW23" s="283">
        <f>IF(SUMIF($AD:$AD,$AQ23,AN:AN)=0,"",SUMIF($AD:$AD,$AQ23,AN:AN)/$AX23)</f>
        <v>3.4075090289115906</v>
      </c>
      <c r="AX23" s="284">
        <f t="shared" si="22"/>
        <v>4</v>
      </c>
      <c r="AY23" s="283">
        <f t="shared" si="23"/>
        <v>25.264463126659393</v>
      </c>
      <c r="AZ23" s="261">
        <v>19</v>
      </c>
    </row>
    <row r="24" spans="1:52" x14ac:dyDescent="0.25">
      <c r="A24" s="230">
        <v>4</v>
      </c>
      <c r="B24" s="230" t="s">
        <v>246</v>
      </c>
      <c r="C24" s="230">
        <v>4</v>
      </c>
      <c r="D24" s="230" t="s">
        <v>369</v>
      </c>
      <c r="E24" s="230">
        <v>7</v>
      </c>
      <c r="F24" s="230" t="s">
        <v>88</v>
      </c>
      <c r="G24" s="268"/>
      <c r="H24" s="269">
        <v>0.55593490600585938</v>
      </c>
      <c r="I24" s="269">
        <v>2.4384516477584839</v>
      </c>
      <c r="J24" s="269">
        <v>9.7907793521881104</v>
      </c>
      <c r="K24" s="269">
        <v>0.60916244983673096</v>
      </c>
      <c r="L24" s="269">
        <v>3.9029145240783691</v>
      </c>
      <c r="M24" s="270">
        <f>IF(AND(H24&gt;=H$3, H24&lt;=H$4),1,0)</f>
        <v>1</v>
      </c>
      <c r="N24" s="270">
        <f>IF(AND(I24&gt;=I$3, I24&lt;=I$4),1,0)</f>
        <v>1</v>
      </c>
      <c r="O24" s="270">
        <f>IF(AND(J24&gt;=J$3, J24&lt;=J$4),1,0)</f>
        <v>1</v>
      </c>
      <c r="P24" s="270">
        <f t="shared" si="4"/>
        <v>1</v>
      </c>
      <c r="Q24" s="270">
        <f t="shared" si="5"/>
        <v>1</v>
      </c>
      <c r="R24" s="271">
        <f t="shared" si="6"/>
        <v>5</v>
      </c>
      <c r="S24" s="270">
        <f t="shared" si="7"/>
        <v>1</v>
      </c>
      <c r="T24" s="272">
        <f t="shared" si="8"/>
        <v>5</v>
      </c>
      <c r="U24" s="273">
        <v>17.297242879867554</v>
      </c>
      <c r="W24" s="274">
        <v>20</v>
      </c>
      <c r="X24" s="275" t="str">
        <f>IF(LEN(A24)&gt;0,VLOOKUP(W24,Markers!A:B,2,FALSE),"")</f>
        <v>Marker 20</v>
      </c>
      <c r="Y24" s="275">
        <f t="shared" si="9"/>
        <v>45</v>
      </c>
      <c r="Z24" s="276">
        <f t="shared" si="10"/>
        <v>204.91791486740112</v>
      </c>
      <c r="AA24" s="277">
        <f t="shared" si="11"/>
        <v>4.5537314414978027</v>
      </c>
      <c r="AB24" s="278">
        <f t="shared" si="12"/>
        <v>1</v>
      </c>
      <c r="AC24"/>
      <c r="AD24" s="279">
        <f t="shared" si="13"/>
        <v>7</v>
      </c>
      <c r="AE24" s="279">
        <f t="shared" si="14"/>
        <v>4</v>
      </c>
      <c r="AF24" s="279" t="str">
        <f t="shared" si="15"/>
        <v>Marker 4</v>
      </c>
      <c r="AG24" s="279">
        <f t="shared" si="16"/>
        <v>4</v>
      </c>
      <c r="AH24" s="279" t="str">
        <f t="shared" si="17"/>
        <v>H</v>
      </c>
      <c r="AI24" s="280"/>
      <c r="AJ24" s="281">
        <f t="shared" si="18"/>
        <v>0.55593490600585938</v>
      </c>
      <c r="AK24" s="281">
        <f t="shared" si="19"/>
        <v>2.4384516477584839</v>
      </c>
      <c r="AL24" s="281">
        <f t="shared" si="20"/>
        <v>9.7907793521881104</v>
      </c>
      <c r="AM24" s="281">
        <f t="shared" si="21"/>
        <v>0.60916244983673096</v>
      </c>
      <c r="AN24" s="281">
        <f>IF(AND(LEN(L24)&gt;0,$S24=1),L24*VLOOKUP($AE24,$W:$AB,6,FALSE),"")</f>
        <v>3.9029145240783691</v>
      </c>
      <c r="AO24" s="281">
        <v>33.58090646033029</v>
      </c>
      <c r="AQ24" s="282">
        <v>138</v>
      </c>
      <c r="AR24" s="282" t="str">
        <f>IF(AQ24&gt;0,VLOOKUP(AQ24,E:F,2,FALSE),"")</f>
        <v>T13 Project138</v>
      </c>
      <c r="AS24" s="283">
        <f>IF(SUMIF($AD:$AD,$AQ24,AJ:AJ)=0,"",SUMIF($AD:$AD,$AQ24,AJ:AJ)/$AX24)</f>
        <v>2.9509611924489341</v>
      </c>
      <c r="AT24" s="283">
        <f>IF(SUMIF($AD:$AD,$AQ24,AK:AK)=0,"",SUMIF($AD:$AD,$AQ24,AK:AK)/$AX24)</f>
        <v>6.5428421894709272</v>
      </c>
      <c r="AU24" s="283">
        <f>IF(SUMIF($AD:$AD,$AQ24,AL:AL)=0,"",SUMIF($AD:$AD,$AQ24,AL:AL)/$AX24)</f>
        <v>4.0258661905924482</v>
      </c>
      <c r="AV24" s="283">
        <f>IF(SUMIF($AD:$AD,$AQ24,AM:AM)=0,"",SUMIF($AD:$AD,$AQ24,AM:AM)/$AX24)</f>
        <v>7.0091265439987183</v>
      </c>
      <c r="AW24" s="283">
        <f>IF(SUMIF($AD:$AD,$AQ24,AN:AN)=0,"",SUMIF($AD:$AD,$AQ24,AN:AN)/$AX24)</f>
        <v>7.8040150801340742</v>
      </c>
      <c r="AX24" s="284">
        <f t="shared" si="22"/>
        <v>3</v>
      </c>
      <c r="AY24" s="283">
        <f t="shared" si="23"/>
        <v>28.332811196645103</v>
      </c>
      <c r="AZ24" s="261">
        <v>20</v>
      </c>
    </row>
    <row r="25" spans="1:52" x14ac:dyDescent="0.25">
      <c r="A25" s="230">
        <v>4</v>
      </c>
      <c r="B25" s="230" t="s">
        <v>246</v>
      </c>
      <c r="C25" s="230">
        <v>2</v>
      </c>
      <c r="D25" s="230" t="s">
        <v>369</v>
      </c>
      <c r="E25" s="230">
        <v>8</v>
      </c>
      <c r="F25" s="230" t="s">
        <v>89</v>
      </c>
      <c r="G25" s="268"/>
      <c r="H25" s="269">
        <v>6.2875187397003174</v>
      </c>
      <c r="I25" s="269">
        <v>5.4207020998001099</v>
      </c>
      <c r="J25" s="269">
        <v>1.5630221366882324</v>
      </c>
      <c r="K25" s="269">
        <v>9.3854516744613647</v>
      </c>
      <c r="L25" s="269">
        <v>6.5449941158294678</v>
      </c>
      <c r="M25" s="270">
        <f>IF(AND(H25&gt;=H$3, H25&lt;=H$4),1,0)</f>
        <v>1</v>
      </c>
      <c r="N25" s="270">
        <f>IF(AND(I25&gt;=I$3, I25&lt;=I$4),1,0)</f>
        <v>1</v>
      </c>
      <c r="O25" s="270">
        <f>IF(AND(J25&gt;=J$3, J25&lt;=J$4),1,0)</f>
        <v>1</v>
      </c>
      <c r="P25" s="270">
        <f t="shared" si="4"/>
        <v>1</v>
      </c>
      <c r="Q25" s="270">
        <f t="shared" si="5"/>
        <v>1</v>
      </c>
      <c r="R25" s="271">
        <f t="shared" si="6"/>
        <v>5</v>
      </c>
      <c r="S25" s="270">
        <f t="shared" si="7"/>
        <v>1</v>
      </c>
      <c r="T25" s="272">
        <f t="shared" si="8"/>
        <v>5</v>
      </c>
      <c r="U25" s="273">
        <v>29.201688766479492</v>
      </c>
      <c r="W25" s="274">
        <v>21</v>
      </c>
      <c r="X25" s="275" t="str">
        <f>IF(LEN(A25)&gt;0,VLOOKUP(W25,Markers!A:B,2,FALSE),"")</f>
        <v>Marker 21</v>
      </c>
      <c r="Y25" s="275">
        <f t="shared" si="9"/>
        <v>35</v>
      </c>
      <c r="Z25" s="276">
        <f t="shared" si="10"/>
        <v>165.67044079303741</v>
      </c>
      <c r="AA25" s="277">
        <f t="shared" si="11"/>
        <v>4.7334411655153543</v>
      </c>
      <c r="AB25" s="278">
        <f t="shared" si="12"/>
        <v>1</v>
      </c>
      <c r="AC25"/>
      <c r="AD25" s="279">
        <f t="shared" si="13"/>
        <v>8</v>
      </c>
      <c r="AE25" s="279">
        <f t="shared" si="14"/>
        <v>4</v>
      </c>
      <c r="AF25" s="279" t="str">
        <f t="shared" si="15"/>
        <v>Marker 4</v>
      </c>
      <c r="AG25" s="279">
        <f t="shared" si="16"/>
        <v>2</v>
      </c>
      <c r="AH25" s="279" t="str">
        <f t="shared" si="17"/>
        <v>H</v>
      </c>
      <c r="AI25" s="280"/>
      <c r="AJ25" s="281">
        <f t="shared" si="18"/>
        <v>6.2875187397003174</v>
      </c>
      <c r="AK25" s="281">
        <f t="shared" si="19"/>
        <v>5.4207020998001099</v>
      </c>
      <c r="AL25" s="281">
        <f t="shared" si="20"/>
        <v>1.5630221366882324</v>
      </c>
      <c r="AM25" s="281">
        <f t="shared" si="21"/>
        <v>9.3854516744613647</v>
      </c>
      <c r="AN25" s="281">
        <f>IF(AND(LEN(L25)&gt;0,$S25=1),L25*VLOOKUP($AE25,$W:$AB,6,FALSE),"")</f>
        <v>6.5449941158294678</v>
      </c>
      <c r="AO25" s="281">
        <v>33.819998175678947</v>
      </c>
      <c r="AQ25" s="282">
        <v>128</v>
      </c>
      <c r="AR25" s="282" t="str">
        <f>IF(AQ25&gt;0,VLOOKUP(AQ25,E:F,2,FALSE),"")</f>
        <v>T11 Project128</v>
      </c>
      <c r="AS25" s="283">
        <f>IF(SUMIF($AD:$AD,$AQ25,AJ:AJ)=0,"",SUMIF($AD:$AD,$AQ25,AJ:AJ)/$AX25)</f>
        <v>4.2547318339347839</v>
      </c>
      <c r="AT25" s="283">
        <f>IF(SUMIF($AD:$AD,$AQ25,AK:AK)=0,"",SUMIF($AD:$AD,$AQ25,AK:AK)/$AX25)</f>
        <v>4.4325760006904602</v>
      </c>
      <c r="AU25" s="283">
        <f>IF(SUMIF($AD:$AD,$AQ25,AL:AL)=0,"",SUMIF($AD:$AD,$AQ25,AL:AL)/$AX25)</f>
        <v>6.7243608832359314</v>
      </c>
      <c r="AV25" s="283">
        <f>IF(SUMIF($AD:$AD,$AQ25,AM:AM)=0,"",SUMIF($AD:$AD,$AQ25,AM:AM)/$AX25)</f>
        <v>6.9980540871620178</v>
      </c>
      <c r="AW25" s="283">
        <f>IF(SUMIF($AD:$AD,$AQ25,AN:AN)=0,"",SUMIF($AD:$AD,$AQ25,AN:AN)/$AX25)</f>
        <v>5.3548309206962585</v>
      </c>
      <c r="AX25" s="284">
        <f t="shared" si="22"/>
        <v>4</v>
      </c>
      <c r="AY25" s="283">
        <f t="shared" si="23"/>
        <v>27.764553725719452</v>
      </c>
      <c r="AZ25" s="261">
        <v>21</v>
      </c>
    </row>
    <row r="26" spans="1:52" x14ac:dyDescent="0.25">
      <c r="A26" s="230">
        <v>4</v>
      </c>
      <c r="B26" s="230" t="s">
        <v>246</v>
      </c>
      <c r="C26" s="230">
        <v>1</v>
      </c>
      <c r="D26" s="230" t="s">
        <v>369</v>
      </c>
      <c r="E26" s="230">
        <v>9</v>
      </c>
      <c r="F26" s="230" t="s">
        <v>90</v>
      </c>
      <c r="G26" s="268"/>
      <c r="H26" s="269">
        <v>0.73953330516815186</v>
      </c>
      <c r="I26" s="269">
        <v>1.0545265674591064</v>
      </c>
      <c r="J26" s="269">
        <v>3.3169442415237427</v>
      </c>
      <c r="K26" s="269">
        <v>1.282498836517334</v>
      </c>
      <c r="L26" s="269">
        <v>2.4121999740600586E-3</v>
      </c>
      <c r="M26" s="270">
        <f>IF(AND(H26&gt;=H$3, H26&lt;=H$4),1,0)</f>
        <v>1</v>
      </c>
      <c r="N26" s="270">
        <f>IF(AND(I26&gt;=I$3, I26&lt;=I$4),1,0)</f>
        <v>1</v>
      </c>
      <c r="O26" s="270">
        <f>IF(AND(J26&gt;=J$3, J26&lt;=J$4),1,0)</f>
        <v>1</v>
      </c>
      <c r="P26" s="270">
        <f t="shared" si="4"/>
        <v>1</v>
      </c>
      <c r="Q26" s="270">
        <f t="shared" si="5"/>
        <v>1</v>
      </c>
      <c r="R26" s="271">
        <f t="shared" si="6"/>
        <v>5</v>
      </c>
      <c r="S26" s="270">
        <f t="shared" si="7"/>
        <v>1</v>
      </c>
      <c r="T26" s="272">
        <f t="shared" si="8"/>
        <v>5</v>
      </c>
      <c r="U26" s="273">
        <v>6.395915150642395</v>
      </c>
      <c r="W26" s="274">
        <v>22</v>
      </c>
      <c r="X26" s="275" t="str">
        <f>IF(LEN(A26)&gt;0,VLOOKUP(W26,Markers!A:B,2,FALSE),"")</f>
        <v>Marker 22</v>
      </c>
      <c r="Y26" s="275">
        <f t="shared" si="9"/>
        <v>35</v>
      </c>
      <c r="Z26" s="276">
        <f t="shared" si="10"/>
        <v>197.41523742675781</v>
      </c>
      <c r="AA26" s="277">
        <f t="shared" si="11"/>
        <v>5.6404353550502231</v>
      </c>
      <c r="AB26" s="278">
        <f t="shared" si="12"/>
        <v>1</v>
      </c>
      <c r="AC26"/>
      <c r="AD26" s="279">
        <f t="shared" si="13"/>
        <v>9</v>
      </c>
      <c r="AE26" s="279">
        <f t="shared" si="14"/>
        <v>4</v>
      </c>
      <c r="AF26" s="279" t="str">
        <f t="shared" si="15"/>
        <v>Marker 4</v>
      </c>
      <c r="AG26" s="279">
        <f t="shared" si="16"/>
        <v>1</v>
      </c>
      <c r="AH26" s="279" t="str">
        <f t="shared" si="17"/>
        <v>H</v>
      </c>
      <c r="AI26" s="280"/>
      <c r="AJ26" s="281">
        <f t="shared" si="18"/>
        <v>0.73953330516815186</v>
      </c>
      <c r="AK26" s="281">
        <f t="shared" si="19"/>
        <v>1.0545265674591064</v>
      </c>
      <c r="AL26" s="281">
        <f t="shared" si="20"/>
        <v>3.3169442415237427</v>
      </c>
      <c r="AM26" s="281">
        <f t="shared" si="21"/>
        <v>1.282498836517334</v>
      </c>
      <c r="AN26" s="281">
        <f>IF(AND(LEN(L26)&gt;0,$S26=1),L26*VLOOKUP($AE26,$W:$AB,6,FALSE),"")</f>
        <v>2.4121999740600586E-3</v>
      </c>
      <c r="AO26" s="281">
        <v>26.779505314353059</v>
      </c>
      <c r="AQ26" s="282">
        <v>106</v>
      </c>
      <c r="AR26" s="282" t="str">
        <f>IF(AQ26&gt;0,VLOOKUP(AQ26,E:F,2,FALSE),"")</f>
        <v>T10 Project106</v>
      </c>
      <c r="AS26" s="283">
        <f>IF(SUMIF($AD:$AD,$AQ26,AJ:AJ)=0,"",SUMIF($AD:$AD,$AQ26,AJ:AJ)/$AX26)</f>
        <v>5.5049940943717957</v>
      </c>
      <c r="AT26" s="283">
        <f>IF(SUMIF($AD:$AD,$AQ26,AK:AK)=0,"",SUMIF($AD:$AD,$AQ26,AK:AK)/$AX26)</f>
        <v>3.684718906879425</v>
      </c>
      <c r="AU26" s="283">
        <f>IF(SUMIF($AD:$AD,$AQ26,AL:AL)=0,"",SUMIF($AD:$AD,$AQ26,AL:AL)/$AX26)</f>
        <v>2.4591431021690369</v>
      </c>
      <c r="AV26" s="283">
        <f>IF(SUMIF($AD:$AD,$AQ26,AM:AM)=0,"",SUMIF($AD:$AD,$AQ26,AM:AM)/$AX26)</f>
        <v>6.8200746178627014</v>
      </c>
      <c r="AW26" s="283">
        <f>IF(SUMIF($AD:$AD,$AQ26,AN:AN)=0,"",SUMIF($AD:$AD,$AQ26,AN:AN)/$AX26)</f>
        <v>2.3096677660942078</v>
      </c>
      <c r="AX26" s="284">
        <f t="shared" si="22"/>
        <v>4</v>
      </c>
      <c r="AY26" s="283">
        <f t="shared" si="23"/>
        <v>20.778598487377167</v>
      </c>
      <c r="AZ26" s="261">
        <v>22</v>
      </c>
    </row>
    <row r="27" spans="1:52" x14ac:dyDescent="0.25">
      <c r="A27" s="230">
        <v>4</v>
      </c>
      <c r="B27" s="230" t="s">
        <v>246</v>
      </c>
      <c r="C27" s="230">
        <v>3</v>
      </c>
      <c r="D27" s="230" t="s">
        <v>369</v>
      </c>
      <c r="E27" s="230">
        <v>11</v>
      </c>
      <c r="F27" s="230" t="s">
        <v>92</v>
      </c>
      <c r="G27" s="268"/>
      <c r="H27" s="269">
        <v>5.8862859010696411</v>
      </c>
      <c r="I27" s="269">
        <v>7.5490832328796387</v>
      </c>
      <c r="J27" s="269">
        <v>9.278830885887146</v>
      </c>
      <c r="K27" s="269">
        <v>3.310168981552124</v>
      </c>
      <c r="L27" s="269">
        <v>5.4294115304946899</v>
      </c>
      <c r="M27" s="270">
        <f>IF(AND(H27&gt;=H$3, H27&lt;=H$4),1,0)</f>
        <v>1</v>
      </c>
      <c r="N27" s="270">
        <f>IF(AND(I27&gt;=I$3, I27&lt;=I$4),1,0)</f>
        <v>1</v>
      </c>
      <c r="O27" s="270">
        <f>IF(AND(J27&gt;=J$3, J27&lt;=J$4),1,0)</f>
        <v>1</v>
      </c>
      <c r="P27" s="270">
        <f t="shared" si="4"/>
        <v>1</v>
      </c>
      <c r="Q27" s="270">
        <f t="shared" si="5"/>
        <v>1</v>
      </c>
      <c r="R27" s="271">
        <f t="shared" si="6"/>
        <v>5</v>
      </c>
      <c r="S27" s="270">
        <f t="shared" si="7"/>
        <v>1</v>
      </c>
      <c r="T27" s="272">
        <f t="shared" si="8"/>
        <v>5</v>
      </c>
      <c r="U27" s="273">
        <v>31.45378053188324</v>
      </c>
      <c r="W27" s="274">
        <v>23</v>
      </c>
      <c r="X27" s="275" t="str">
        <f>IF(LEN(A27)&gt;0,VLOOKUP(W27,Markers!A:B,2,FALSE),"")</f>
        <v>Marker 23</v>
      </c>
      <c r="Y27" s="275">
        <f t="shared" si="9"/>
        <v>35</v>
      </c>
      <c r="Z27" s="276">
        <f t="shared" si="10"/>
        <v>178.02981853485107</v>
      </c>
      <c r="AA27" s="277">
        <f t="shared" si="11"/>
        <v>5.0865662438528876</v>
      </c>
      <c r="AB27" s="278">
        <f t="shared" si="12"/>
        <v>1</v>
      </c>
      <c r="AC27"/>
      <c r="AD27" s="279">
        <f t="shared" si="13"/>
        <v>11</v>
      </c>
      <c r="AE27" s="279">
        <f t="shared" si="14"/>
        <v>4</v>
      </c>
      <c r="AF27" s="279" t="str">
        <f t="shared" si="15"/>
        <v>Marker 4</v>
      </c>
      <c r="AG27" s="279">
        <f t="shared" si="16"/>
        <v>3</v>
      </c>
      <c r="AH27" s="279" t="str">
        <f t="shared" si="17"/>
        <v>H</v>
      </c>
      <c r="AI27" s="280"/>
      <c r="AJ27" s="281">
        <f t="shared" si="18"/>
        <v>5.8862859010696411</v>
      </c>
      <c r="AK27" s="281">
        <f t="shared" si="19"/>
        <v>7.5490832328796387</v>
      </c>
      <c r="AL27" s="281">
        <f t="shared" si="20"/>
        <v>9.278830885887146</v>
      </c>
      <c r="AM27" s="281">
        <f t="shared" si="21"/>
        <v>3.310168981552124</v>
      </c>
      <c r="AN27" s="281">
        <f>IF(AND(LEN(L27)&gt;0,$S27=1),L27*VLOOKUP($AE27,$W:$AB,6,FALSE),"")</f>
        <v>5.4294115304946899</v>
      </c>
      <c r="AO27" s="281">
        <v>38.303188934463691</v>
      </c>
      <c r="AQ27" s="282">
        <v>152</v>
      </c>
      <c r="AR27" s="282" t="str">
        <f>IF(AQ27&gt;0,VLOOKUP(AQ27,E:F,2,FALSE),"")</f>
        <v>T15 Project152</v>
      </c>
      <c r="AS27" s="283">
        <f>IF(SUMIF($AD:$AD,$AQ27,AJ:AJ)=0,"",SUMIF($AD:$AD,$AQ27,AJ:AJ)/$AX27)</f>
        <v>7.0845410227775574</v>
      </c>
      <c r="AT27" s="283">
        <f>IF(SUMIF($AD:$AD,$AQ27,AK:AK)=0,"",SUMIF($AD:$AD,$AQ27,AK:AK)/$AX27)</f>
        <v>4.1365078091621399</v>
      </c>
      <c r="AU27" s="283">
        <f>IF(SUMIF($AD:$AD,$AQ27,AL:AL)=0,"",SUMIF($AD:$AD,$AQ27,AL:AL)/$AX27)</f>
        <v>3.0324873328208923</v>
      </c>
      <c r="AV27" s="283">
        <f>IF(SUMIF($AD:$AD,$AQ27,AM:AM)=0,"",SUMIF($AD:$AD,$AQ27,AM:AM)/$AX27)</f>
        <v>6.813909113407135</v>
      </c>
      <c r="AW27" s="283">
        <f>IF(SUMIF($AD:$AD,$AQ27,AN:AN)=0,"",SUMIF($AD:$AD,$AQ27,AN:AN)/$AX27)</f>
        <v>4.686562716960907</v>
      </c>
      <c r="AX27" s="284">
        <f t="shared" si="22"/>
        <v>4</v>
      </c>
      <c r="AY27" s="283">
        <f t="shared" si="23"/>
        <v>25.754007995128632</v>
      </c>
      <c r="AZ27" s="261">
        <v>23</v>
      </c>
    </row>
    <row r="28" spans="1:52" x14ac:dyDescent="0.25">
      <c r="A28" s="230">
        <v>4</v>
      </c>
      <c r="B28" s="230" t="s">
        <v>246</v>
      </c>
      <c r="C28" s="230">
        <v>3</v>
      </c>
      <c r="D28" s="230" t="s">
        <v>369</v>
      </c>
      <c r="E28" s="230">
        <v>12</v>
      </c>
      <c r="F28" s="230" t="s">
        <v>93</v>
      </c>
      <c r="G28" s="268"/>
      <c r="H28" s="269">
        <v>5.4766851663589478</v>
      </c>
      <c r="I28" s="269">
        <v>9.2295455932617188</v>
      </c>
      <c r="J28" s="269">
        <v>5.3824633359909058</v>
      </c>
      <c r="K28" s="269">
        <v>4.0642130374908447</v>
      </c>
      <c r="L28" s="269">
        <v>8.4724551439285278</v>
      </c>
      <c r="M28" s="270">
        <f>IF(AND(H28&gt;=H$3, H28&lt;=H$4),1,0)</f>
        <v>1</v>
      </c>
      <c r="N28" s="270">
        <f>IF(AND(I28&gt;=I$3, I28&lt;=I$4),1,0)</f>
        <v>1</v>
      </c>
      <c r="O28" s="270">
        <f>IF(AND(J28&gt;=J$3, J28&lt;=J$4),1,0)</f>
        <v>1</v>
      </c>
      <c r="P28" s="270">
        <f t="shared" si="4"/>
        <v>1</v>
      </c>
      <c r="Q28" s="270">
        <f t="shared" si="5"/>
        <v>1</v>
      </c>
      <c r="R28" s="271">
        <f t="shared" si="6"/>
        <v>5</v>
      </c>
      <c r="S28" s="270">
        <f t="shared" si="7"/>
        <v>1</v>
      </c>
      <c r="T28" s="272">
        <f t="shared" si="8"/>
        <v>5</v>
      </c>
      <c r="U28" s="273">
        <v>32.625362277030945</v>
      </c>
      <c r="W28" s="274">
        <v>24</v>
      </c>
      <c r="X28" s="275" t="str">
        <f>IF(LEN(A28)&gt;0,VLOOKUP(W28,Markers!A:B,2,FALSE),"")</f>
        <v>Marker 24</v>
      </c>
      <c r="Y28" s="275">
        <f t="shared" si="9"/>
        <v>35</v>
      </c>
      <c r="Z28" s="276">
        <f t="shared" si="10"/>
        <v>148.89368951320648</v>
      </c>
      <c r="AA28" s="277">
        <f t="shared" si="11"/>
        <v>4.2541054146630426</v>
      </c>
      <c r="AB28" s="278">
        <f t="shared" si="12"/>
        <v>1</v>
      </c>
      <c r="AC28"/>
      <c r="AD28" s="279">
        <f t="shared" si="13"/>
        <v>12</v>
      </c>
      <c r="AE28" s="279">
        <f t="shared" si="14"/>
        <v>4</v>
      </c>
      <c r="AF28" s="279" t="str">
        <f t="shared" si="15"/>
        <v>Marker 4</v>
      </c>
      <c r="AG28" s="279">
        <f t="shared" si="16"/>
        <v>3</v>
      </c>
      <c r="AH28" s="279" t="str">
        <f t="shared" si="17"/>
        <v>H</v>
      </c>
      <c r="AI28" s="280"/>
      <c r="AJ28" s="281">
        <f t="shared" si="18"/>
        <v>5.4766851663589478</v>
      </c>
      <c r="AK28" s="281">
        <f t="shared" si="19"/>
        <v>9.2295455932617188</v>
      </c>
      <c r="AL28" s="281">
        <f t="shared" si="20"/>
        <v>5.3824633359909058</v>
      </c>
      <c r="AM28" s="281">
        <f t="shared" si="21"/>
        <v>4.0642130374908447</v>
      </c>
      <c r="AN28" s="281">
        <f>IF(AND(LEN(L28)&gt;0,$S28=1),L28*VLOOKUP($AE28,$W:$AB,6,FALSE),"")</f>
        <v>8.4724551439285278</v>
      </c>
      <c r="AO28" s="281">
        <v>27.221676273553726</v>
      </c>
      <c r="AQ28" s="282">
        <v>110</v>
      </c>
      <c r="AR28" s="282" t="str">
        <f>IF(AQ28&gt;0,VLOOKUP(AQ28,E:F,2,FALSE),"")</f>
        <v>T10 Project110</v>
      </c>
      <c r="AS28" s="283">
        <f>IF(SUMIF($AD:$AD,$AQ28,AJ:AJ)=0,"",SUMIF($AD:$AD,$AQ28,AJ:AJ)/$AX28)</f>
        <v>3.3975550532341003</v>
      </c>
      <c r="AT28" s="283">
        <f>IF(SUMIF($AD:$AD,$AQ28,AK:AK)=0,"",SUMIF($AD:$AD,$AQ28,AK:AK)/$AX28)</f>
        <v>3.083207905292511</v>
      </c>
      <c r="AU28" s="283">
        <f>IF(SUMIF($AD:$AD,$AQ28,AL:AL)=0,"",SUMIF($AD:$AD,$AQ28,AL:AL)/$AX28)</f>
        <v>5.0351604819297791</v>
      </c>
      <c r="AV28" s="283">
        <f>IF(SUMIF($AD:$AD,$AQ28,AM:AM)=0,"",SUMIF($AD:$AD,$AQ28,AM:AM)/$AX28)</f>
        <v>6.7775693535804749</v>
      </c>
      <c r="AW28" s="283">
        <f>IF(SUMIF($AD:$AD,$AQ28,AN:AN)=0,"",SUMIF($AD:$AD,$AQ28,AN:AN)/$AX28)</f>
        <v>6.8805429339408875</v>
      </c>
      <c r="AX28" s="284">
        <f t="shared" si="22"/>
        <v>4</v>
      </c>
      <c r="AY28" s="283">
        <f t="shared" si="23"/>
        <v>25.174035727977753</v>
      </c>
      <c r="AZ28" s="261">
        <v>24</v>
      </c>
    </row>
    <row r="29" spans="1:52" x14ac:dyDescent="0.25">
      <c r="A29" s="230">
        <v>4</v>
      </c>
      <c r="B29" s="230" t="s">
        <v>246</v>
      </c>
      <c r="C29" s="230">
        <v>2</v>
      </c>
      <c r="D29" s="230" t="s">
        <v>369</v>
      </c>
      <c r="E29" s="230">
        <v>13</v>
      </c>
      <c r="F29" s="230" t="s">
        <v>94</v>
      </c>
      <c r="G29" s="268"/>
      <c r="H29" s="269">
        <v>5.4317700862884521</v>
      </c>
      <c r="I29" s="269">
        <v>8.1466394662857056</v>
      </c>
      <c r="J29" s="269">
        <v>5.4091358184814453</v>
      </c>
      <c r="K29" s="269">
        <v>4.2753332853317261</v>
      </c>
      <c r="L29" s="269">
        <v>5.0906813144683838</v>
      </c>
      <c r="M29" s="270">
        <f>IF(AND(H29&gt;=H$3, H29&lt;=H$4),1,0)</f>
        <v>1</v>
      </c>
      <c r="N29" s="270">
        <f>IF(AND(I29&gt;=I$3, I29&lt;=I$4),1,0)</f>
        <v>1</v>
      </c>
      <c r="O29" s="270">
        <f>IF(AND(J29&gt;=J$3, J29&lt;=J$4),1,0)</f>
        <v>1</v>
      </c>
      <c r="P29" s="270">
        <f t="shared" si="4"/>
        <v>1</v>
      </c>
      <c r="Q29" s="270">
        <f t="shared" si="5"/>
        <v>1</v>
      </c>
      <c r="R29" s="271">
        <f t="shared" si="6"/>
        <v>5</v>
      </c>
      <c r="S29" s="270">
        <f t="shared" si="7"/>
        <v>1</v>
      </c>
      <c r="T29" s="272">
        <f t="shared" si="8"/>
        <v>5</v>
      </c>
      <c r="U29" s="273">
        <v>28.353559970855713</v>
      </c>
      <c r="W29" s="274">
        <v>25</v>
      </c>
      <c r="X29" s="275" t="str">
        <f>IF(LEN(A29)&gt;0,VLOOKUP(W29,Markers!A:B,2,FALSE),"")</f>
        <v>Marker 25</v>
      </c>
      <c r="Y29" s="275">
        <f t="shared" si="9"/>
        <v>40</v>
      </c>
      <c r="Z29" s="276">
        <f t="shared" si="10"/>
        <v>228.86662006378174</v>
      </c>
      <c r="AA29" s="277">
        <f t="shared" si="11"/>
        <v>5.7216655015945435</v>
      </c>
      <c r="AB29" s="278">
        <f t="shared" si="12"/>
        <v>1</v>
      </c>
      <c r="AC29"/>
      <c r="AD29" s="279">
        <f t="shared" si="13"/>
        <v>13</v>
      </c>
      <c r="AE29" s="279">
        <f t="shared" si="14"/>
        <v>4</v>
      </c>
      <c r="AF29" s="279" t="str">
        <f t="shared" si="15"/>
        <v>Marker 4</v>
      </c>
      <c r="AG29" s="279">
        <f t="shared" si="16"/>
        <v>2</v>
      </c>
      <c r="AH29" s="279" t="str">
        <f t="shared" si="17"/>
        <v>H</v>
      </c>
      <c r="AI29" s="280"/>
      <c r="AJ29" s="281">
        <f t="shared" si="18"/>
        <v>5.4317700862884521</v>
      </c>
      <c r="AK29" s="281">
        <f t="shared" si="19"/>
        <v>8.1466394662857056</v>
      </c>
      <c r="AL29" s="281">
        <f t="shared" si="20"/>
        <v>5.4091358184814453</v>
      </c>
      <c r="AM29" s="281">
        <f t="shared" si="21"/>
        <v>4.2753332853317261</v>
      </c>
      <c r="AN29" s="281">
        <f>IF(AND(LEN(L29)&gt;0,$S29=1),L29*VLOOKUP($AE29,$W:$AB,6,FALSE),"")</f>
        <v>5.0906813144683838</v>
      </c>
      <c r="AO29" s="281">
        <v>30.325236104330045</v>
      </c>
      <c r="AQ29" s="282">
        <v>75</v>
      </c>
      <c r="AR29" s="282" t="str">
        <f>IF(AQ29&gt;0,VLOOKUP(AQ29,E:F,2,FALSE),"")</f>
        <v>T7  Project75</v>
      </c>
      <c r="AS29" s="283">
        <f>IF(SUMIF($AD:$AD,$AQ29,AJ:AJ)=0,"",SUMIF($AD:$AD,$AQ29,AJ:AJ)/$AX29)</f>
        <v>3.9768621325492859</v>
      </c>
      <c r="AT29" s="283">
        <f>IF(SUMIF($AD:$AD,$AQ29,AK:AK)=0,"",SUMIF($AD:$AD,$AQ29,AK:AK)/$AX29)</f>
        <v>7.0166733860969543</v>
      </c>
      <c r="AU29" s="283">
        <f>IF(SUMIF($AD:$AD,$AQ29,AL:AL)=0,"",SUMIF($AD:$AD,$AQ29,AL:AL)/$AX29)</f>
        <v>6.220603883266449</v>
      </c>
      <c r="AV29" s="283">
        <f>IF(SUMIF($AD:$AD,$AQ29,AM:AM)=0,"",SUMIF($AD:$AD,$AQ29,AM:AM)/$AX29)</f>
        <v>6.7637196183204651</v>
      </c>
      <c r="AW29" s="283">
        <f>IF(SUMIF($AD:$AD,$AQ29,AN:AN)=0,"",SUMIF($AD:$AD,$AQ29,AN:AN)/$AX29)</f>
        <v>3.7946507334709167</v>
      </c>
      <c r="AX29" s="284">
        <f t="shared" si="22"/>
        <v>4</v>
      </c>
      <c r="AY29" s="283">
        <f t="shared" si="23"/>
        <v>27.772509753704071</v>
      </c>
      <c r="AZ29" s="261">
        <v>25</v>
      </c>
    </row>
    <row r="30" spans="1:52" x14ac:dyDescent="0.25">
      <c r="A30" s="230">
        <v>5</v>
      </c>
      <c r="B30" s="230" t="s">
        <v>247</v>
      </c>
      <c r="C30" s="230">
        <v>2</v>
      </c>
      <c r="D30" s="230" t="s">
        <v>369</v>
      </c>
      <c r="E30" s="230">
        <v>5</v>
      </c>
      <c r="F30" s="230" t="s">
        <v>86</v>
      </c>
      <c r="G30" s="268"/>
      <c r="H30" s="269">
        <v>1.0005223751068115</v>
      </c>
      <c r="I30" s="269">
        <v>1.0302263498306274</v>
      </c>
      <c r="J30" s="269">
        <v>7.9888439178466797</v>
      </c>
      <c r="K30" s="269">
        <v>2.8448027372360229</v>
      </c>
      <c r="L30" s="269">
        <v>0.45649170875549316</v>
      </c>
      <c r="M30" s="270">
        <f>IF(AND(H30&gt;=H$3, H30&lt;=H$4),1,0)</f>
        <v>1</v>
      </c>
      <c r="N30" s="270">
        <f>IF(AND(I30&gt;=I$3, I30&lt;=I$4),1,0)</f>
        <v>1</v>
      </c>
      <c r="O30" s="270">
        <f>IF(AND(J30&gt;=J$3, J30&lt;=J$4),1,0)</f>
        <v>1</v>
      </c>
      <c r="P30" s="270">
        <f t="shared" si="4"/>
        <v>1</v>
      </c>
      <c r="Q30" s="270">
        <f t="shared" si="5"/>
        <v>1</v>
      </c>
      <c r="R30" s="271">
        <f t="shared" si="6"/>
        <v>5</v>
      </c>
      <c r="S30" s="270">
        <f t="shared" si="7"/>
        <v>1</v>
      </c>
      <c r="T30" s="272">
        <f t="shared" si="8"/>
        <v>5</v>
      </c>
      <c r="U30" s="273">
        <v>13.320887088775635</v>
      </c>
      <c r="W30" s="274">
        <v>26</v>
      </c>
      <c r="X30" s="275" t="str">
        <f>IF(LEN(A30)&gt;0,VLOOKUP(W30,Markers!A:B,2,FALSE),"")</f>
        <v>Marker 26</v>
      </c>
      <c r="Y30" s="275">
        <f t="shared" si="9"/>
        <v>40</v>
      </c>
      <c r="Z30" s="276">
        <f t="shared" si="10"/>
        <v>162.95904159545898</v>
      </c>
      <c r="AA30" s="277">
        <f t="shared" si="11"/>
        <v>4.0739760398864746</v>
      </c>
      <c r="AB30" s="278">
        <f t="shared" si="12"/>
        <v>1</v>
      </c>
      <c r="AC30"/>
      <c r="AD30" s="279">
        <f t="shared" si="13"/>
        <v>5</v>
      </c>
      <c r="AE30" s="279">
        <f t="shared" si="14"/>
        <v>5</v>
      </c>
      <c r="AF30" s="279" t="str">
        <f t="shared" si="15"/>
        <v>Marker 5</v>
      </c>
      <c r="AG30" s="279">
        <f t="shared" si="16"/>
        <v>2</v>
      </c>
      <c r="AH30" s="279" t="str">
        <f t="shared" si="17"/>
        <v>H</v>
      </c>
      <c r="AI30" s="280"/>
      <c r="AJ30" s="281">
        <f t="shared" si="18"/>
        <v>1.0005223751068115</v>
      </c>
      <c r="AK30" s="281">
        <f t="shared" si="19"/>
        <v>1.0302263498306274</v>
      </c>
      <c r="AL30" s="281">
        <f t="shared" si="20"/>
        <v>7.9888439178466797</v>
      </c>
      <c r="AM30" s="281">
        <f t="shared" si="21"/>
        <v>2.8448027372360229</v>
      </c>
      <c r="AN30" s="281">
        <f>IF(AND(LEN(L30)&gt;0,$S30=1),L30*VLOOKUP($AE30,$W:$AB,6,FALSE),"")</f>
        <v>0.45649170875549316</v>
      </c>
      <c r="AO30" s="281">
        <v>47.905145782076211</v>
      </c>
      <c r="AQ30" s="282">
        <v>108</v>
      </c>
      <c r="AR30" s="282" t="str">
        <f>IF(AQ30&gt;0,VLOOKUP(AQ30,E:F,2,FALSE),"")</f>
        <v>T10 Project108</v>
      </c>
      <c r="AS30" s="283">
        <f>IF(SUMIF($AD:$AD,$AQ30,AJ:AJ)=0,"",SUMIF($AD:$AD,$AQ30,AJ:AJ)/$AX30)</f>
        <v>5.3525349497795105</v>
      </c>
      <c r="AT30" s="283">
        <f>IF(SUMIF($AD:$AD,$AQ30,AK:AK)=0,"",SUMIF($AD:$AD,$AQ30,AK:AK)/$AX30)</f>
        <v>7.3208072781562805</v>
      </c>
      <c r="AU30" s="283">
        <f>IF(SUMIF($AD:$AD,$AQ30,AL:AL)=0,"",SUMIF($AD:$AD,$AQ30,AL:AL)/$AX30)</f>
        <v>4.5147451758384705</v>
      </c>
      <c r="AV30" s="283">
        <f>IF(SUMIF($AD:$AD,$AQ30,AM:AM)=0,"",SUMIF($AD:$AD,$AQ30,AM:AM)/$AX30)</f>
        <v>6.7616668343544006</v>
      </c>
      <c r="AW30" s="283">
        <f>IF(SUMIF($AD:$AD,$AQ30,AN:AN)=0,"",SUMIF($AD:$AD,$AQ30,AN:AN)/$AX30)</f>
        <v>4.1596958041191101</v>
      </c>
      <c r="AX30" s="284">
        <f t="shared" si="22"/>
        <v>4</v>
      </c>
      <c r="AY30" s="283">
        <f t="shared" si="23"/>
        <v>28.109450042247772</v>
      </c>
      <c r="AZ30" s="261">
        <v>26</v>
      </c>
    </row>
    <row r="31" spans="1:52" x14ac:dyDescent="0.25">
      <c r="A31" s="230">
        <v>5</v>
      </c>
      <c r="B31" s="230" t="s">
        <v>247</v>
      </c>
      <c r="C31" s="230">
        <v>3</v>
      </c>
      <c r="D31" s="230" t="s">
        <v>369</v>
      </c>
      <c r="E31" s="230">
        <v>7</v>
      </c>
      <c r="F31" s="230" t="s">
        <v>88</v>
      </c>
      <c r="G31" s="268"/>
      <c r="H31" s="269">
        <v>5.1373749971389771</v>
      </c>
      <c r="I31" s="269">
        <v>4.6298003196716309</v>
      </c>
      <c r="J31" s="269">
        <v>3.5347265005111694</v>
      </c>
      <c r="K31" s="269">
        <v>4.0483415126800537</v>
      </c>
      <c r="L31" s="269">
        <v>2.6973158121109009</v>
      </c>
      <c r="M31" s="270">
        <f>IF(AND(H31&gt;=H$3, H31&lt;=H$4),1,0)</f>
        <v>1</v>
      </c>
      <c r="N31" s="270">
        <f>IF(AND(I31&gt;=I$3, I31&lt;=I$4),1,0)</f>
        <v>1</v>
      </c>
      <c r="O31" s="270">
        <f>IF(AND(J31&gt;=J$3, J31&lt;=J$4),1,0)</f>
        <v>1</v>
      </c>
      <c r="P31" s="270">
        <f t="shared" si="4"/>
        <v>1</v>
      </c>
      <c r="Q31" s="270">
        <f t="shared" si="5"/>
        <v>1</v>
      </c>
      <c r="R31" s="271">
        <f t="shared" si="6"/>
        <v>5</v>
      </c>
      <c r="S31" s="270">
        <f t="shared" si="7"/>
        <v>1</v>
      </c>
      <c r="T31" s="272">
        <f t="shared" si="8"/>
        <v>5</v>
      </c>
      <c r="U31" s="273">
        <v>20.047559142112732</v>
      </c>
      <c r="W31" s="274">
        <v>27</v>
      </c>
      <c r="X31" s="275" t="str">
        <f>IF(LEN(A31)&gt;0,VLOOKUP(W31,Markers!A:B,2,FALSE),"")</f>
        <v>Marker 27</v>
      </c>
      <c r="Y31" s="275">
        <f t="shared" si="9"/>
        <v>50</v>
      </c>
      <c r="Z31" s="276">
        <f t="shared" si="10"/>
        <v>250.16735374927521</v>
      </c>
      <c r="AA31" s="277">
        <f t="shared" si="11"/>
        <v>5.0033470749855038</v>
      </c>
      <c r="AB31" s="278">
        <f t="shared" si="12"/>
        <v>1</v>
      </c>
      <c r="AC31"/>
      <c r="AD31" s="279">
        <f t="shared" si="13"/>
        <v>7</v>
      </c>
      <c r="AE31" s="279">
        <f t="shared" si="14"/>
        <v>5</v>
      </c>
      <c r="AF31" s="279" t="str">
        <f t="shared" si="15"/>
        <v>Marker 5</v>
      </c>
      <c r="AG31" s="279">
        <f t="shared" si="16"/>
        <v>3</v>
      </c>
      <c r="AH31" s="279" t="str">
        <f t="shared" si="17"/>
        <v>H</v>
      </c>
      <c r="AI31" s="280"/>
      <c r="AJ31" s="281">
        <f t="shared" si="18"/>
        <v>5.1373749971389771</v>
      </c>
      <c r="AK31" s="281">
        <f t="shared" si="19"/>
        <v>4.6298003196716309</v>
      </c>
      <c r="AL31" s="281">
        <f t="shared" si="20"/>
        <v>3.5347265005111694</v>
      </c>
      <c r="AM31" s="281">
        <f t="shared" si="21"/>
        <v>4.0483415126800537</v>
      </c>
      <c r="AN31" s="281">
        <f>IF(AND(LEN(L31)&gt;0,$S31=1),L31*VLOOKUP($AE31,$W:$AB,6,FALSE),"")</f>
        <v>2.6973158121109009</v>
      </c>
      <c r="AO31" s="281">
        <v>31.718360711201527</v>
      </c>
      <c r="AQ31" s="282">
        <v>148</v>
      </c>
      <c r="AR31" s="282" t="str">
        <f>IF(AQ31&gt;0,VLOOKUP(AQ31,E:F,2,FALSE),"")</f>
        <v>T15 Project148</v>
      </c>
      <c r="AS31" s="283">
        <f>IF(SUMIF($AD:$AD,$AQ31,AJ:AJ)=0,"",SUMIF($AD:$AD,$AQ31,AJ:AJ)/$AX31)</f>
        <v>4.6262452006340027</v>
      </c>
      <c r="AT31" s="283">
        <f>IF(SUMIF($AD:$AD,$AQ31,AK:AK)=0,"",SUMIF($AD:$AD,$AQ31,AK:AK)/$AX31)</f>
        <v>5.622723400592804</v>
      </c>
      <c r="AU31" s="283">
        <f>IF(SUMIF($AD:$AD,$AQ31,AL:AL)=0,"",SUMIF($AD:$AD,$AQ31,AL:AL)/$AX31)</f>
        <v>3.7398561835289001</v>
      </c>
      <c r="AV31" s="283">
        <f>IF(SUMIF($AD:$AD,$AQ31,AM:AM)=0,"",SUMIF($AD:$AD,$AQ31,AM:AM)/$AX31)</f>
        <v>6.6937556862831116</v>
      </c>
      <c r="AW31" s="283">
        <f>IF(SUMIF($AD:$AD,$AQ31,AN:AN)=0,"",SUMIF($AD:$AD,$AQ31,AN:AN)/$AX31)</f>
        <v>6.5411636233329773</v>
      </c>
      <c r="AX31" s="284">
        <f t="shared" si="22"/>
        <v>4</v>
      </c>
      <c r="AY31" s="283">
        <f t="shared" si="23"/>
        <v>27.223744094371796</v>
      </c>
      <c r="AZ31" s="261">
        <v>27</v>
      </c>
    </row>
    <row r="32" spans="1:52" x14ac:dyDescent="0.25">
      <c r="A32" s="230">
        <v>5</v>
      </c>
      <c r="B32" s="230" t="s">
        <v>247</v>
      </c>
      <c r="C32" s="230">
        <v>3</v>
      </c>
      <c r="D32" s="230" t="s">
        <v>369</v>
      </c>
      <c r="E32" s="230">
        <v>8</v>
      </c>
      <c r="F32" s="230" t="s">
        <v>89</v>
      </c>
      <c r="G32" s="268"/>
      <c r="H32" s="269">
        <v>5.0608736276626587</v>
      </c>
      <c r="I32" s="269">
        <v>3.9047145843505859</v>
      </c>
      <c r="J32" s="269">
        <v>1.0737532377243042</v>
      </c>
      <c r="K32" s="269">
        <v>7.8399527072906494</v>
      </c>
      <c r="L32" s="269">
        <v>4.5964080095291138</v>
      </c>
      <c r="M32" s="270">
        <f>IF(AND(H32&gt;=H$3, H32&lt;=H$4),1,0)</f>
        <v>1</v>
      </c>
      <c r="N32" s="270">
        <f>IF(AND(I32&gt;=I$3, I32&lt;=I$4),1,0)</f>
        <v>1</v>
      </c>
      <c r="O32" s="270">
        <f>IF(AND(J32&gt;=J$3, J32&lt;=J$4),1,0)</f>
        <v>1</v>
      </c>
      <c r="P32" s="270">
        <f t="shared" si="4"/>
        <v>1</v>
      </c>
      <c r="Q32" s="270">
        <f t="shared" si="5"/>
        <v>1</v>
      </c>
      <c r="R32" s="271">
        <f t="shared" si="6"/>
        <v>5</v>
      </c>
      <c r="S32" s="270">
        <f t="shared" si="7"/>
        <v>1</v>
      </c>
      <c r="T32" s="272">
        <f t="shared" si="8"/>
        <v>5</v>
      </c>
      <c r="U32" s="273">
        <v>22.475702166557312</v>
      </c>
      <c r="W32" s="274">
        <v>28</v>
      </c>
      <c r="X32" s="275" t="str">
        <f>IF(LEN(A32)&gt;0,VLOOKUP(W32,Markers!A:B,2,FALSE),"")</f>
        <v>Marker 28</v>
      </c>
      <c r="Y32" s="275">
        <f t="shared" si="9"/>
        <v>50</v>
      </c>
      <c r="Z32" s="276">
        <f t="shared" si="10"/>
        <v>234.64754700660706</v>
      </c>
      <c r="AA32" s="277">
        <f t="shared" si="11"/>
        <v>4.6929509401321408</v>
      </c>
      <c r="AB32" s="278">
        <f t="shared" si="12"/>
        <v>1</v>
      </c>
      <c r="AC32"/>
      <c r="AD32" s="279">
        <f t="shared" si="13"/>
        <v>8</v>
      </c>
      <c r="AE32" s="279">
        <f t="shared" si="14"/>
        <v>5</v>
      </c>
      <c r="AF32" s="279" t="str">
        <f t="shared" si="15"/>
        <v>Marker 5</v>
      </c>
      <c r="AG32" s="279">
        <f t="shared" si="16"/>
        <v>3</v>
      </c>
      <c r="AH32" s="279" t="str">
        <f t="shared" si="17"/>
        <v>H</v>
      </c>
      <c r="AI32" s="280"/>
      <c r="AJ32" s="281">
        <f t="shared" si="18"/>
        <v>5.0608736276626587</v>
      </c>
      <c r="AK32" s="281">
        <f t="shared" si="19"/>
        <v>3.9047145843505859</v>
      </c>
      <c r="AL32" s="281">
        <f t="shared" si="20"/>
        <v>1.0737532377243042</v>
      </c>
      <c r="AM32" s="281">
        <f t="shared" si="21"/>
        <v>7.8399527072906494</v>
      </c>
      <c r="AN32" s="281">
        <f>IF(AND(LEN(L32)&gt;0,$S32=1),L32*VLOOKUP($AE32,$W:$AB,6,FALSE),"")</f>
        <v>4.5964080095291138</v>
      </c>
      <c r="AO32" s="281">
        <v>29.671917447019187</v>
      </c>
      <c r="AQ32" s="282">
        <v>130</v>
      </c>
      <c r="AR32" s="282" t="str">
        <f>IF(AQ32&gt;0,VLOOKUP(AQ32,E:F,2,FALSE),"")</f>
        <v>T12 Project130</v>
      </c>
      <c r="AS32" s="283">
        <f>IF(SUMIF($AD:$AD,$AQ32,AJ:AJ)=0,"",SUMIF($AD:$AD,$AQ32,AJ:AJ)/$AX32)</f>
        <v>2.3604508241017661</v>
      </c>
      <c r="AT32" s="283">
        <f>IF(SUMIF($AD:$AD,$AQ32,AK:AK)=0,"",SUMIF($AD:$AD,$AQ32,AK:AK)/$AX32)</f>
        <v>4.4390477736790972</v>
      </c>
      <c r="AU32" s="283">
        <f>IF(SUMIF($AD:$AD,$AQ32,AL:AL)=0,"",SUMIF($AD:$AD,$AQ32,AL:AL)/$AX32)</f>
        <v>3.629892667134603</v>
      </c>
      <c r="AV32" s="283">
        <f>IF(SUMIF($AD:$AD,$AQ32,AM:AM)=0,"",SUMIF($AD:$AD,$AQ32,AM:AM)/$AX32)</f>
        <v>6.6524507602055865</v>
      </c>
      <c r="AW32" s="283">
        <f>IF(SUMIF($AD:$AD,$AQ32,AN:AN)=0,"",SUMIF($AD:$AD,$AQ32,AN:AN)/$AX32)</f>
        <v>5.1744981606801348</v>
      </c>
      <c r="AX32" s="284">
        <f t="shared" si="22"/>
        <v>3</v>
      </c>
      <c r="AY32" s="283">
        <f t="shared" si="23"/>
        <v>22.256340185801186</v>
      </c>
      <c r="AZ32" s="261">
        <v>28</v>
      </c>
    </row>
    <row r="33" spans="1:52" x14ac:dyDescent="0.25">
      <c r="A33" s="230">
        <v>5</v>
      </c>
      <c r="B33" s="230" t="s">
        <v>247</v>
      </c>
      <c r="C33" s="230">
        <v>1</v>
      </c>
      <c r="D33" s="230" t="s">
        <v>369</v>
      </c>
      <c r="E33" s="230">
        <v>10</v>
      </c>
      <c r="F33" s="230" t="s">
        <v>91</v>
      </c>
      <c r="G33" s="268"/>
      <c r="H33" s="269">
        <v>4.0184205770492554</v>
      </c>
      <c r="I33" s="269">
        <v>4.6187436580657959</v>
      </c>
      <c r="J33" s="269">
        <v>4.9216562509536743</v>
      </c>
      <c r="K33" s="269">
        <v>2.0762729644775391</v>
      </c>
      <c r="L33" s="269">
        <v>3.2973593473434448</v>
      </c>
      <c r="M33" s="270">
        <f>IF(AND(H33&gt;=H$3, H33&lt;=H$4),1,0)</f>
        <v>1</v>
      </c>
      <c r="N33" s="270">
        <f>IF(AND(I33&gt;=I$3, I33&lt;=I$4),1,0)</f>
        <v>1</v>
      </c>
      <c r="O33" s="270">
        <f>IF(AND(J33&gt;=J$3, J33&lt;=J$4),1,0)</f>
        <v>1</v>
      </c>
      <c r="P33" s="270">
        <f t="shared" si="4"/>
        <v>1</v>
      </c>
      <c r="Q33" s="270">
        <f t="shared" si="5"/>
        <v>1</v>
      </c>
      <c r="R33" s="271">
        <f t="shared" si="6"/>
        <v>5</v>
      </c>
      <c r="S33" s="270">
        <f t="shared" si="7"/>
        <v>1</v>
      </c>
      <c r="T33" s="272">
        <f t="shared" si="8"/>
        <v>5</v>
      </c>
      <c r="U33" s="273">
        <v>18.932452797889709</v>
      </c>
      <c r="W33" s="274">
        <v>29</v>
      </c>
      <c r="X33" s="275" t="str">
        <f>IF(LEN(A33)&gt;0,VLOOKUP(W33,Markers!A:B,2,FALSE),"")</f>
        <v>Marker 29</v>
      </c>
      <c r="Y33" s="275">
        <f t="shared" si="9"/>
        <v>50</v>
      </c>
      <c r="Z33" s="276">
        <f t="shared" si="10"/>
        <v>250.61269879341125</v>
      </c>
      <c r="AA33" s="277">
        <f t="shared" si="11"/>
        <v>5.0122539758682247</v>
      </c>
      <c r="AB33" s="278">
        <f t="shared" si="12"/>
        <v>1</v>
      </c>
      <c r="AC33"/>
      <c r="AD33" s="279">
        <f t="shared" si="13"/>
        <v>10</v>
      </c>
      <c r="AE33" s="279">
        <f t="shared" si="14"/>
        <v>5</v>
      </c>
      <c r="AF33" s="279" t="str">
        <f t="shared" si="15"/>
        <v>Marker 5</v>
      </c>
      <c r="AG33" s="279">
        <f t="shared" si="16"/>
        <v>1</v>
      </c>
      <c r="AH33" s="279" t="str">
        <f t="shared" si="17"/>
        <v>H</v>
      </c>
      <c r="AI33" s="280"/>
      <c r="AJ33" s="281">
        <f t="shared" si="18"/>
        <v>4.0184205770492554</v>
      </c>
      <c r="AK33" s="281">
        <f t="shared" si="19"/>
        <v>4.6187436580657959</v>
      </c>
      <c r="AL33" s="281">
        <f t="shared" si="20"/>
        <v>4.9216562509536743</v>
      </c>
      <c r="AM33" s="281">
        <f t="shared" si="21"/>
        <v>2.0762729644775391</v>
      </c>
      <c r="AN33" s="281">
        <f>IF(AND(LEN(L33)&gt;0,$S33=1),L33*VLOOKUP($AE33,$W:$AB,6,FALSE),"")</f>
        <v>3.2973593473434448</v>
      </c>
      <c r="AO33" s="281">
        <v>26.495819017380541</v>
      </c>
      <c r="AQ33" s="282">
        <v>53</v>
      </c>
      <c r="AR33" s="282" t="str">
        <f>IF(AQ33&gt;0,VLOOKUP(AQ33,E:F,2,FALSE),"")</f>
        <v>T6  Project53</v>
      </c>
      <c r="AS33" s="283">
        <f>IF(SUMIF($AD:$AD,$AQ33,AJ:AJ)=0,"",SUMIF($AD:$AD,$AQ33,AJ:AJ)/$AX33)</f>
        <v>6.4649936556816101</v>
      </c>
      <c r="AT33" s="283">
        <f>IF(SUMIF($AD:$AD,$AQ33,AK:AK)=0,"",SUMIF($AD:$AD,$AQ33,AK:AK)/$AX33)</f>
        <v>3.8833335041999817</v>
      </c>
      <c r="AU33" s="283">
        <f>IF(SUMIF($AD:$AD,$AQ33,AL:AL)=0,"",SUMIF($AD:$AD,$AQ33,AL:AL)/$AX33)</f>
        <v>5.1274594664573669</v>
      </c>
      <c r="AV33" s="283">
        <f>IF(SUMIF($AD:$AD,$AQ33,AM:AM)=0,"",SUMIF($AD:$AD,$AQ33,AM:AM)/$AX33)</f>
        <v>6.5226450562477112</v>
      </c>
      <c r="AW33" s="283">
        <f>IF(SUMIF($AD:$AD,$AQ33,AN:AN)=0,"",SUMIF($AD:$AD,$AQ33,AN:AN)/$AX33)</f>
        <v>5.0793978571891785</v>
      </c>
      <c r="AX33" s="284">
        <f t="shared" si="22"/>
        <v>4</v>
      </c>
      <c r="AY33" s="283">
        <f t="shared" si="23"/>
        <v>27.077829539775848</v>
      </c>
      <c r="AZ33" s="261">
        <v>29</v>
      </c>
    </row>
    <row r="34" spans="1:52" x14ac:dyDescent="0.25">
      <c r="A34" s="230">
        <v>5</v>
      </c>
      <c r="B34" s="230" t="s">
        <v>247</v>
      </c>
      <c r="C34" s="230">
        <v>2</v>
      </c>
      <c r="D34" s="230" t="s">
        <v>369</v>
      </c>
      <c r="E34" s="230">
        <v>11</v>
      </c>
      <c r="F34" s="230" t="s">
        <v>92</v>
      </c>
      <c r="G34" s="268"/>
      <c r="H34" s="269">
        <v>3.4060657024383545</v>
      </c>
      <c r="I34" s="269">
        <v>0.44933855533599854</v>
      </c>
      <c r="J34" s="269">
        <v>4.8242807388305664</v>
      </c>
      <c r="K34" s="269">
        <v>2.0601719617843628</v>
      </c>
      <c r="L34" s="269">
        <v>8.6453449726104736</v>
      </c>
      <c r="M34" s="270">
        <f>IF(AND(H34&gt;=H$3, H34&lt;=H$4),1,0)</f>
        <v>1</v>
      </c>
      <c r="N34" s="270">
        <f>IF(AND(I34&gt;=I$3, I34&lt;=I$4),1,0)</f>
        <v>1</v>
      </c>
      <c r="O34" s="270">
        <f>IF(AND(J34&gt;=J$3, J34&lt;=J$4),1,0)</f>
        <v>1</v>
      </c>
      <c r="P34" s="270">
        <f t="shared" si="4"/>
        <v>1</v>
      </c>
      <c r="Q34" s="270">
        <f t="shared" si="5"/>
        <v>1</v>
      </c>
      <c r="R34" s="271">
        <f t="shared" si="6"/>
        <v>5</v>
      </c>
      <c r="S34" s="270">
        <f t="shared" si="7"/>
        <v>1</v>
      </c>
      <c r="T34" s="272">
        <f t="shared" si="8"/>
        <v>5</v>
      </c>
      <c r="U34" s="273">
        <v>19.385201930999756</v>
      </c>
      <c r="W34" s="274">
        <v>30</v>
      </c>
      <c r="X34" s="275" t="str">
        <f>IF(LEN(A34)&gt;0,VLOOKUP(W34,Markers!A:B,2,FALSE),"")</f>
        <v>Marker 30</v>
      </c>
      <c r="Y34" s="275">
        <f t="shared" si="9"/>
        <v>50</v>
      </c>
      <c r="Z34" s="276">
        <f t="shared" si="10"/>
        <v>224.30666208267212</v>
      </c>
      <c r="AA34" s="277">
        <f t="shared" si="11"/>
        <v>4.4861332416534427</v>
      </c>
      <c r="AB34" s="278">
        <f t="shared" si="12"/>
        <v>1</v>
      </c>
      <c r="AC34"/>
      <c r="AD34" s="279">
        <f t="shared" si="13"/>
        <v>11</v>
      </c>
      <c r="AE34" s="279">
        <f t="shared" si="14"/>
        <v>5</v>
      </c>
      <c r="AF34" s="279" t="str">
        <f t="shared" si="15"/>
        <v>Marker 5</v>
      </c>
      <c r="AG34" s="279">
        <f t="shared" si="16"/>
        <v>2</v>
      </c>
      <c r="AH34" s="279" t="str">
        <f t="shared" si="17"/>
        <v>H</v>
      </c>
      <c r="AI34" s="280"/>
      <c r="AJ34" s="281">
        <f t="shared" si="18"/>
        <v>3.4060657024383545</v>
      </c>
      <c r="AK34" s="281">
        <f t="shared" si="19"/>
        <v>0.44933855533599854</v>
      </c>
      <c r="AL34" s="281">
        <f t="shared" si="20"/>
        <v>4.8242807388305664</v>
      </c>
      <c r="AM34" s="281">
        <f t="shared" si="21"/>
        <v>2.0601719617843628</v>
      </c>
      <c r="AN34" s="281">
        <f>IF(AND(LEN(L34)&gt;0,$S34=1),L34*VLOOKUP($AE34,$W:$AB,6,FALSE),"")</f>
        <v>8.6453449726104736</v>
      </c>
      <c r="AO34" s="281">
        <v>43.738453685094868</v>
      </c>
      <c r="AQ34" s="282">
        <v>86</v>
      </c>
      <c r="AR34" s="282" t="str">
        <f>IF(AQ34&gt;0,VLOOKUP(AQ34,E:F,2,FALSE),"")</f>
        <v>T7  Project86</v>
      </c>
      <c r="AS34" s="283">
        <f>IF(SUMIF($AD:$AD,$AQ34,AJ:AJ)=0,"",SUMIF($AD:$AD,$AQ34,AJ:AJ)/$AX34)</f>
        <v>7.7693235874176025</v>
      </c>
      <c r="AT34" s="283">
        <f>IF(SUMIF($AD:$AD,$AQ34,AK:AK)=0,"",SUMIF($AD:$AD,$AQ34,AK:AK)/$AX34)</f>
        <v>4.8799099524815874</v>
      </c>
      <c r="AU34" s="283">
        <f>IF(SUMIF($AD:$AD,$AQ34,AL:AL)=0,"",SUMIF($AD:$AD,$AQ34,AL:AL)/$AX34)</f>
        <v>6.4715313911437988</v>
      </c>
      <c r="AV34" s="283">
        <f>IF(SUMIF($AD:$AD,$AQ34,AM:AM)=0,"",SUMIF($AD:$AD,$AQ34,AM:AM)/$AX34)</f>
        <v>6.4681921402613325</v>
      </c>
      <c r="AW34" s="283">
        <f>IF(SUMIF($AD:$AD,$AQ34,AN:AN)=0,"",SUMIF($AD:$AD,$AQ34,AN:AN)/$AX34)</f>
        <v>4.8719680309295654</v>
      </c>
      <c r="AX34" s="284">
        <f t="shared" si="22"/>
        <v>3</v>
      </c>
      <c r="AY34" s="283">
        <f t="shared" si="23"/>
        <v>30.460925102233887</v>
      </c>
      <c r="AZ34" s="261">
        <v>30</v>
      </c>
    </row>
    <row r="35" spans="1:52" x14ac:dyDescent="0.25">
      <c r="A35" s="230">
        <v>5</v>
      </c>
      <c r="B35" s="230" t="s">
        <v>247</v>
      </c>
      <c r="C35" s="230">
        <v>4</v>
      </c>
      <c r="D35" s="230" t="s">
        <v>369</v>
      </c>
      <c r="E35" s="230">
        <v>12</v>
      </c>
      <c r="F35" s="230" t="s">
        <v>93</v>
      </c>
      <c r="G35" s="268"/>
      <c r="H35" s="269">
        <v>8.2622551918029785</v>
      </c>
      <c r="I35" s="269">
        <v>6.7242759466171265</v>
      </c>
      <c r="J35" s="269">
        <v>7.2189509868621826</v>
      </c>
      <c r="K35" s="269">
        <v>9.9677139520645142</v>
      </c>
      <c r="L35" s="269">
        <v>3.3980607986450195</v>
      </c>
      <c r="M35" s="270">
        <f>IF(AND(H35&gt;=H$3, H35&lt;=H$4),1,0)</f>
        <v>1</v>
      </c>
      <c r="N35" s="270">
        <f>IF(AND(I35&gt;=I$3, I35&lt;=I$4),1,0)</f>
        <v>1</v>
      </c>
      <c r="O35" s="270">
        <f>IF(AND(J35&gt;=J$3, J35&lt;=J$4),1,0)</f>
        <v>1</v>
      </c>
      <c r="P35" s="270">
        <f t="shared" si="4"/>
        <v>1</v>
      </c>
      <c r="Q35" s="270">
        <f t="shared" si="5"/>
        <v>1</v>
      </c>
      <c r="R35" s="271">
        <f t="shared" si="6"/>
        <v>5</v>
      </c>
      <c r="S35" s="270">
        <f t="shared" si="7"/>
        <v>1</v>
      </c>
      <c r="T35" s="272">
        <f t="shared" si="8"/>
        <v>5</v>
      </c>
      <c r="U35" s="273">
        <v>35.571256875991821</v>
      </c>
      <c r="W35" s="274">
        <v>31</v>
      </c>
      <c r="X35" s="275" t="str">
        <f>IF(LEN(A35)&gt;0,VLOOKUP(W35,Markers!A:B,2,FALSE),"")</f>
        <v>Marker 31</v>
      </c>
      <c r="Y35" s="275">
        <f t="shared" si="9"/>
        <v>50</v>
      </c>
      <c r="Z35" s="276">
        <f t="shared" si="10"/>
        <v>248.27151715755463</v>
      </c>
      <c r="AA35" s="277">
        <f t="shared" si="11"/>
        <v>4.9654303431510929</v>
      </c>
      <c r="AB35" s="278">
        <f t="shared" si="12"/>
        <v>1</v>
      </c>
      <c r="AC35"/>
      <c r="AD35" s="279">
        <f t="shared" si="13"/>
        <v>12</v>
      </c>
      <c r="AE35" s="279">
        <f t="shared" si="14"/>
        <v>5</v>
      </c>
      <c r="AF35" s="279" t="str">
        <f t="shared" si="15"/>
        <v>Marker 5</v>
      </c>
      <c r="AG35" s="279">
        <f t="shared" si="16"/>
        <v>4</v>
      </c>
      <c r="AH35" s="279" t="str">
        <f t="shared" si="17"/>
        <v>H</v>
      </c>
      <c r="AI35" s="280"/>
      <c r="AJ35" s="281">
        <f t="shared" si="18"/>
        <v>8.2622551918029785</v>
      </c>
      <c r="AK35" s="281">
        <f t="shared" si="19"/>
        <v>6.7242759466171265</v>
      </c>
      <c r="AL35" s="281">
        <f t="shared" si="20"/>
        <v>7.2189509868621826</v>
      </c>
      <c r="AM35" s="281">
        <f t="shared" si="21"/>
        <v>9.9677139520645142</v>
      </c>
      <c r="AN35" s="281">
        <f>IF(AND(LEN(L35)&gt;0,$S35=1),L35*VLOOKUP($AE35,$W:$AB,6,FALSE),"")</f>
        <v>3.3980607986450195</v>
      </c>
      <c r="AO35" s="281">
        <v>31.927829263095518</v>
      </c>
      <c r="AQ35" s="282">
        <v>125</v>
      </c>
      <c r="AR35" s="282" t="str">
        <f>IF(AQ35&gt;0,VLOOKUP(AQ35,E:F,2,FALSE),"")</f>
        <v>T11 Project125</v>
      </c>
      <c r="AS35" s="283">
        <f>IF(SUMIF($AD:$AD,$AQ35,AJ:AJ)=0,"",SUMIF($AD:$AD,$AQ35,AJ:AJ)/$AX35)</f>
        <v>5.3304550051689148</v>
      </c>
      <c r="AT35" s="283">
        <f>IF(SUMIF($AD:$AD,$AQ35,AK:AK)=0,"",SUMIF($AD:$AD,$AQ35,AK:AK)/$AX35)</f>
        <v>4.1131213307380676</v>
      </c>
      <c r="AU35" s="283">
        <f>IF(SUMIF($AD:$AD,$AQ35,AL:AL)=0,"",SUMIF($AD:$AD,$AQ35,AL:AL)/$AX35)</f>
        <v>6.4595803618431091</v>
      </c>
      <c r="AV35" s="283">
        <f>IF(SUMIF($AD:$AD,$AQ35,AM:AM)=0,"",SUMIF($AD:$AD,$AQ35,AM:AM)/$AX35)</f>
        <v>6.4618292450904846</v>
      </c>
      <c r="AW35" s="283">
        <f>IF(SUMIF($AD:$AD,$AQ35,AN:AN)=0,"",SUMIF($AD:$AD,$AQ35,AN:AN)/$AX35)</f>
        <v>5.9552046656608582</v>
      </c>
      <c r="AX35" s="284">
        <f t="shared" si="22"/>
        <v>4</v>
      </c>
      <c r="AY35" s="283">
        <f t="shared" si="23"/>
        <v>28.320190608501434</v>
      </c>
      <c r="AZ35" s="261">
        <v>31</v>
      </c>
    </row>
    <row r="36" spans="1:52" x14ac:dyDescent="0.25">
      <c r="A36" s="230">
        <v>5</v>
      </c>
      <c r="B36" s="230" t="s">
        <v>247</v>
      </c>
      <c r="C36" s="230">
        <v>3</v>
      </c>
      <c r="D36" s="230" t="s">
        <v>369</v>
      </c>
      <c r="E36" s="230">
        <v>14</v>
      </c>
      <c r="F36" s="230" t="s">
        <v>95</v>
      </c>
      <c r="G36" s="268"/>
      <c r="H36" s="269">
        <v>1.6174370050430298</v>
      </c>
      <c r="I36" s="269">
        <v>8.0777978897094727</v>
      </c>
      <c r="J36" s="269">
        <v>2.026183009147644</v>
      </c>
      <c r="K36" s="269">
        <v>9.5676243305206299</v>
      </c>
      <c r="L36" s="269">
        <v>0.65851032733917236</v>
      </c>
      <c r="M36" s="270">
        <f>IF(AND(H36&gt;=H$3, H36&lt;=H$4),1,0)</f>
        <v>1</v>
      </c>
      <c r="N36" s="270">
        <f>IF(AND(I36&gt;=I$3, I36&lt;=I$4),1,0)</f>
        <v>1</v>
      </c>
      <c r="O36" s="270">
        <f>IF(AND(J36&gt;=J$3, J36&lt;=J$4),1,0)</f>
        <v>1</v>
      </c>
      <c r="P36" s="270">
        <f t="shared" si="4"/>
        <v>1</v>
      </c>
      <c r="Q36" s="270">
        <f t="shared" si="5"/>
        <v>1</v>
      </c>
      <c r="R36" s="271">
        <f t="shared" si="6"/>
        <v>5</v>
      </c>
      <c r="S36" s="270">
        <f t="shared" si="7"/>
        <v>1</v>
      </c>
      <c r="T36" s="272">
        <f t="shared" si="8"/>
        <v>5</v>
      </c>
      <c r="U36" s="273">
        <v>21.947552561759949</v>
      </c>
      <c r="W36" s="274">
        <v>32</v>
      </c>
      <c r="X36" s="275" t="str">
        <f>IF(LEN(A36)&gt;0,VLOOKUP(W36,Markers!A:B,2,FALSE),"")</f>
        <v>Marker 32</v>
      </c>
      <c r="Y36" s="275">
        <f t="shared" si="9"/>
        <v>50</v>
      </c>
      <c r="Z36" s="276">
        <f t="shared" si="10"/>
        <v>281.85415804386139</v>
      </c>
      <c r="AA36" s="277">
        <f t="shared" si="11"/>
        <v>5.6370831608772276</v>
      </c>
      <c r="AB36" s="278">
        <f t="shared" si="12"/>
        <v>1</v>
      </c>
      <c r="AC36"/>
      <c r="AD36" s="279">
        <f t="shared" si="13"/>
        <v>14</v>
      </c>
      <c r="AE36" s="279">
        <f t="shared" si="14"/>
        <v>5</v>
      </c>
      <c r="AF36" s="279" t="str">
        <f t="shared" si="15"/>
        <v>Marker 5</v>
      </c>
      <c r="AG36" s="279">
        <f t="shared" si="16"/>
        <v>3</v>
      </c>
      <c r="AH36" s="279" t="str">
        <f t="shared" si="17"/>
        <v>H</v>
      </c>
      <c r="AI36" s="280"/>
      <c r="AJ36" s="281">
        <f t="shared" si="18"/>
        <v>1.6174370050430298</v>
      </c>
      <c r="AK36" s="281">
        <f t="shared" si="19"/>
        <v>8.0777978897094727</v>
      </c>
      <c r="AL36" s="281">
        <f t="shared" si="20"/>
        <v>2.026183009147644</v>
      </c>
      <c r="AM36" s="281">
        <f t="shared" si="21"/>
        <v>9.5676243305206299</v>
      </c>
      <c r="AN36" s="281">
        <f>IF(AND(LEN(L36)&gt;0,$S36=1),L36*VLOOKUP($AE36,$W:$AB,6,FALSE),"")</f>
        <v>0.65851032733917236</v>
      </c>
      <c r="AO36" s="281">
        <v>49.086149995599953</v>
      </c>
      <c r="AQ36" s="282">
        <v>134</v>
      </c>
      <c r="AR36" s="282" t="str">
        <f>IF(AQ36&gt;0,VLOOKUP(AQ36,E:F,2,FALSE),"")</f>
        <v>T12 Project134</v>
      </c>
      <c r="AS36" s="283">
        <f>IF(SUMIF($AD:$AD,$AQ36,AJ:AJ)=0,"",SUMIF($AD:$AD,$AQ36,AJ:AJ)/$AX36)</f>
        <v>4.643373092015584</v>
      </c>
      <c r="AT36" s="283">
        <f>IF(SUMIF($AD:$AD,$AQ36,AK:AK)=0,"",SUMIF($AD:$AD,$AQ36,AK:AK)/$AX36)</f>
        <v>4.5865374803543091</v>
      </c>
      <c r="AU36" s="283">
        <f>IF(SUMIF($AD:$AD,$AQ36,AL:AL)=0,"",SUMIF($AD:$AD,$AQ36,AL:AL)/$AX36)</f>
        <v>3.0319873491923013</v>
      </c>
      <c r="AV36" s="283">
        <f>IF(SUMIF($AD:$AD,$AQ36,AM:AM)=0,"",SUMIF($AD:$AD,$AQ36,AM:AM)/$AX36)</f>
        <v>6.4124753077824908</v>
      </c>
      <c r="AW36" s="283">
        <f>IF(SUMIF($AD:$AD,$AQ36,AN:AN)=0,"",SUMIF($AD:$AD,$AQ36,AN:AN)/$AX36)</f>
        <v>6.1621654033660889</v>
      </c>
      <c r="AX36" s="284">
        <f t="shared" si="22"/>
        <v>3</v>
      </c>
      <c r="AY36" s="283">
        <f t="shared" si="23"/>
        <v>24.836538632710774</v>
      </c>
      <c r="AZ36" s="261">
        <v>32</v>
      </c>
    </row>
    <row r="37" spans="1:52" x14ac:dyDescent="0.25">
      <c r="A37" s="230">
        <v>6</v>
      </c>
      <c r="B37" s="230" t="s">
        <v>248</v>
      </c>
      <c r="C37" s="230">
        <v>1</v>
      </c>
      <c r="D37" s="230" t="s">
        <v>369</v>
      </c>
      <c r="E37" s="230">
        <v>6</v>
      </c>
      <c r="F37" s="230" t="s">
        <v>87</v>
      </c>
      <c r="G37" s="268"/>
      <c r="H37" s="269">
        <v>4.1007322072982788</v>
      </c>
      <c r="I37" s="269">
        <v>4.1276681423187256</v>
      </c>
      <c r="J37" s="269">
        <v>7.1273046731948853</v>
      </c>
      <c r="K37" s="269">
        <v>3.2620620727539063</v>
      </c>
      <c r="L37" s="269">
        <v>6.3317888975143433</v>
      </c>
      <c r="M37" s="270">
        <f>IF(AND(H37&gt;=H$3, H37&lt;=H$4),1,0)</f>
        <v>1</v>
      </c>
      <c r="N37" s="270">
        <f>IF(AND(I37&gt;=I$3, I37&lt;=I$4),1,0)</f>
        <v>1</v>
      </c>
      <c r="O37" s="270">
        <f>IF(AND(J37&gt;=J$3, J37&lt;=J$4),1,0)</f>
        <v>1</v>
      </c>
      <c r="P37" s="270">
        <f t="shared" si="4"/>
        <v>1</v>
      </c>
      <c r="Q37" s="270">
        <f t="shared" si="5"/>
        <v>1</v>
      </c>
      <c r="R37" s="271">
        <f t="shared" si="6"/>
        <v>5</v>
      </c>
      <c r="S37" s="270">
        <f t="shared" si="7"/>
        <v>1</v>
      </c>
      <c r="T37" s="272">
        <f t="shared" si="8"/>
        <v>5</v>
      </c>
      <c r="U37" s="273">
        <v>24.949555993080139</v>
      </c>
      <c r="W37" s="274">
        <v>33</v>
      </c>
      <c r="X37" s="275" t="str">
        <f>IF(LEN(A37)&gt;0,VLOOKUP(W37,Markers!A:B,2,FALSE),"")</f>
        <v>Marker 33</v>
      </c>
      <c r="Y37" s="275">
        <f t="shared" si="9"/>
        <v>50</v>
      </c>
      <c r="Z37" s="276">
        <f t="shared" si="10"/>
        <v>267.97724843025208</v>
      </c>
      <c r="AA37" s="277">
        <f t="shared" si="11"/>
        <v>5.3595449686050411</v>
      </c>
      <c r="AB37" s="278">
        <f t="shared" si="12"/>
        <v>1</v>
      </c>
      <c r="AC37"/>
      <c r="AD37" s="279">
        <f t="shared" si="13"/>
        <v>6</v>
      </c>
      <c r="AE37" s="279">
        <f t="shared" si="14"/>
        <v>6</v>
      </c>
      <c r="AF37" s="279" t="str">
        <f t="shared" si="15"/>
        <v>Marker 6</v>
      </c>
      <c r="AG37" s="279">
        <f t="shared" si="16"/>
        <v>1</v>
      </c>
      <c r="AH37" s="279" t="str">
        <f t="shared" si="17"/>
        <v>H</v>
      </c>
      <c r="AI37" s="280"/>
      <c r="AJ37" s="281">
        <f t="shared" si="18"/>
        <v>4.1007322072982788</v>
      </c>
      <c r="AK37" s="281">
        <f t="shared" si="19"/>
        <v>4.1276681423187256</v>
      </c>
      <c r="AL37" s="281">
        <f t="shared" si="20"/>
        <v>7.1273046731948853</v>
      </c>
      <c r="AM37" s="281">
        <f t="shared" si="21"/>
        <v>3.2620620727539063</v>
      </c>
      <c r="AN37" s="281">
        <f>IF(AND(LEN(L37)&gt;0,$S37=1),L37*VLOOKUP($AE37,$W:$AB,6,FALSE),"")</f>
        <v>6.3317888975143433</v>
      </c>
      <c r="AO37" s="281">
        <v>17.522471013658329</v>
      </c>
      <c r="AQ37" s="282">
        <v>81</v>
      </c>
      <c r="AR37" s="282" t="str">
        <f>IF(AQ37&gt;0,VLOOKUP(AQ37,E:F,2,FALSE),"")</f>
        <v>T7  Project81</v>
      </c>
      <c r="AS37" s="283">
        <f>IF(SUMIF($AD:$AD,$AQ37,AJ:AJ)=0,"",SUMIF($AD:$AD,$AQ37,AJ:AJ)/$AX37)</f>
        <v>4.1347849369049072</v>
      </c>
      <c r="AT37" s="283">
        <f>IF(SUMIF($AD:$AD,$AQ37,AK:AK)=0,"",SUMIF($AD:$AD,$AQ37,AK:AK)/$AX37)</f>
        <v>1.7763644456863403</v>
      </c>
      <c r="AU37" s="283">
        <f>IF(SUMIF($AD:$AD,$AQ37,AL:AL)=0,"",SUMIF($AD:$AD,$AQ37,AL:AL)/$AX37)</f>
        <v>4.470318953196208</v>
      </c>
      <c r="AV37" s="283">
        <f>IF(SUMIF($AD:$AD,$AQ37,AM:AM)=0,"",SUMIF($AD:$AD,$AQ37,AM:AM)/$AX37)</f>
        <v>6.4073763291041059</v>
      </c>
      <c r="AW37" s="283">
        <f>IF(SUMIF($AD:$AD,$AQ37,AN:AN)=0,"",SUMIF($AD:$AD,$AQ37,AN:AN)/$AX37)</f>
        <v>6.5811081727345782</v>
      </c>
      <c r="AX37" s="284">
        <f t="shared" si="22"/>
        <v>3</v>
      </c>
      <c r="AY37" s="283">
        <f t="shared" si="23"/>
        <v>23.369952837626141</v>
      </c>
      <c r="AZ37" s="261">
        <v>33</v>
      </c>
    </row>
    <row r="38" spans="1:52" x14ac:dyDescent="0.25">
      <c r="A38" s="230">
        <v>6</v>
      </c>
      <c r="B38" s="230" t="s">
        <v>248</v>
      </c>
      <c r="C38" s="230">
        <v>2</v>
      </c>
      <c r="D38" s="230" t="s">
        <v>369</v>
      </c>
      <c r="E38" s="230">
        <v>7</v>
      </c>
      <c r="F38" s="230" t="s">
        <v>88</v>
      </c>
      <c r="G38" s="268"/>
      <c r="H38" s="269">
        <v>5.4336059093475342</v>
      </c>
      <c r="I38" s="269">
        <v>9.1616398096084595</v>
      </c>
      <c r="J38" s="269">
        <v>4.3026113510131836</v>
      </c>
      <c r="K38" s="269">
        <v>6.7794770002365112</v>
      </c>
      <c r="L38" s="269">
        <v>5.0245392322540283</v>
      </c>
      <c r="M38" s="270">
        <f>IF(AND(H38&gt;=H$3, H38&lt;=H$4),1,0)</f>
        <v>1</v>
      </c>
      <c r="N38" s="270">
        <f>IF(AND(I38&gt;=I$3, I38&lt;=I$4),1,0)</f>
        <v>1</v>
      </c>
      <c r="O38" s="270">
        <f>IF(AND(J38&gt;=J$3, J38&lt;=J$4),1,0)</f>
        <v>1</v>
      </c>
      <c r="P38" s="270">
        <f t="shared" si="4"/>
        <v>1</v>
      </c>
      <c r="Q38" s="270">
        <f t="shared" si="5"/>
        <v>1</v>
      </c>
      <c r="R38" s="271">
        <f t="shared" si="6"/>
        <v>5</v>
      </c>
      <c r="S38" s="270">
        <f t="shared" si="7"/>
        <v>1</v>
      </c>
      <c r="T38" s="272">
        <f t="shared" si="8"/>
        <v>5</v>
      </c>
      <c r="U38" s="273">
        <v>30.701873302459717</v>
      </c>
      <c r="W38" s="274">
        <v>34</v>
      </c>
      <c r="X38" s="275" t="str">
        <f>IF(LEN(A38)&gt;0,VLOOKUP(W38,Markers!A:B,2,FALSE),"")</f>
        <v>Marker 34</v>
      </c>
      <c r="Y38" s="275">
        <f t="shared" si="9"/>
        <v>50</v>
      </c>
      <c r="Z38" s="276">
        <f t="shared" si="10"/>
        <v>244.77464258670807</v>
      </c>
      <c r="AA38" s="277">
        <f t="shared" si="11"/>
        <v>4.8954928517341614</v>
      </c>
      <c r="AB38" s="278">
        <f t="shared" si="12"/>
        <v>1</v>
      </c>
      <c r="AC38"/>
      <c r="AD38" s="279">
        <f t="shared" si="13"/>
        <v>7</v>
      </c>
      <c r="AE38" s="279">
        <f t="shared" si="14"/>
        <v>6</v>
      </c>
      <c r="AF38" s="279" t="str">
        <f t="shared" si="15"/>
        <v>Marker 6</v>
      </c>
      <c r="AG38" s="279">
        <f t="shared" si="16"/>
        <v>2</v>
      </c>
      <c r="AH38" s="279" t="str">
        <f t="shared" si="17"/>
        <v>H</v>
      </c>
      <c r="AI38" s="280"/>
      <c r="AJ38" s="281">
        <f t="shared" si="18"/>
        <v>5.4336059093475342</v>
      </c>
      <c r="AK38" s="281">
        <f t="shared" si="19"/>
        <v>9.1616398096084595</v>
      </c>
      <c r="AL38" s="281">
        <f t="shared" si="20"/>
        <v>4.3026113510131836</v>
      </c>
      <c r="AM38" s="281">
        <f t="shared" si="21"/>
        <v>6.7794770002365112</v>
      </c>
      <c r="AN38" s="281">
        <f>IF(AND(LEN(L38)&gt;0,$S38=1),L38*VLOOKUP($AE38,$W:$AB,6,FALSE),"")</f>
        <v>5.0245392322540283</v>
      </c>
      <c r="AO38" s="281">
        <v>12.958969587363017</v>
      </c>
      <c r="AQ38" s="282">
        <v>114</v>
      </c>
      <c r="AR38" s="282" t="str">
        <f>IF(AQ38&gt;0,VLOOKUP(AQ38,E:F,2,FALSE),"")</f>
        <v>T10 Project114</v>
      </c>
      <c r="AS38" s="283">
        <f>IF(SUMIF($AD:$AD,$AQ38,AJ:AJ)=0,"",SUMIF($AD:$AD,$AQ38,AJ:AJ)/$AX38)</f>
        <v>3.826126754283905</v>
      </c>
      <c r="AT38" s="283">
        <f>IF(SUMIF($AD:$AD,$AQ38,AK:AK)=0,"",SUMIF($AD:$AD,$AQ38,AK:AK)/$AX38)</f>
        <v>1.7486646771430969</v>
      </c>
      <c r="AU38" s="283">
        <f>IF(SUMIF($AD:$AD,$AQ38,AL:AL)=0,"",SUMIF($AD:$AD,$AQ38,AL:AL)/$AX38)</f>
        <v>1.6852745413780212</v>
      </c>
      <c r="AV38" s="283">
        <f>IF(SUMIF($AD:$AD,$AQ38,AM:AM)=0,"",SUMIF($AD:$AD,$AQ38,AM:AM)/$AX38)</f>
        <v>6.3877740502357483</v>
      </c>
      <c r="AW38" s="283">
        <f>IF(SUMIF($AD:$AD,$AQ38,AN:AN)=0,"",SUMIF($AD:$AD,$AQ38,AN:AN)/$AX38)</f>
        <v>6.8682882189750671</v>
      </c>
      <c r="AX38" s="284">
        <f t="shared" si="22"/>
        <v>4</v>
      </c>
      <c r="AY38" s="283">
        <f t="shared" si="23"/>
        <v>20.516128242015839</v>
      </c>
      <c r="AZ38" s="261">
        <v>34</v>
      </c>
    </row>
    <row r="39" spans="1:52" x14ac:dyDescent="0.25">
      <c r="A39" s="230">
        <v>6</v>
      </c>
      <c r="B39" s="230" t="s">
        <v>248</v>
      </c>
      <c r="C39" s="230">
        <v>4</v>
      </c>
      <c r="D39" s="230" t="s">
        <v>369</v>
      </c>
      <c r="E39" s="230">
        <v>8</v>
      </c>
      <c r="F39" s="230" t="s">
        <v>89</v>
      </c>
      <c r="G39" s="268"/>
      <c r="H39" s="269">
        <v>7.5368809700012207</v>
      </c>
      <c r="I39" s="269">
        <v>5.9609454870223999</v>
      </c>
      <c r="J39" s="269">
        <v>8.3273017406463623</v>
      </c>
      <c r="K39" s="269">
        <v>0.1875835657119751</v>
      </c>
      <c r="L39" s="269">
        <v>2.1036863327026367</v>
      </c>
      <c r="M39" s="270">
        <f>IF(AND(H39&gt;=H$3, H39&lt;=H$4),1,0)</f>
        <v>1</v>
      </c>
      <c r="N39" s="270">
        <f>IF(AND(I39&gt;=I$3, I39&lt;=I$4),1,0)</f>
        <v>1</v>
      </c>
      <c r="O39" s="270">
        <f>IF(AND(J39&gt;=J$3, J39&lt;=J$4),1,0)</f>
        <v>1</v>
      </c>
      <c r="P39" s="270">
        <f t="shared" si="4"/>
        <v>1</v>
      </c>
      <c r="Q39" s="270">
        <f t="shared" si="5"/>
        <v>1</v>
      </c>
      <c r="R39" s="271">
        <f t="shared" si="6"/>
        <v>5</v>
      </c>
      <c r="S39" s="270">
        <f t="shared" si="7"/>
        <v>1</v>
      </c>
      <c r="T39" s="272">
        <f t="shared" si="8"/>
        <v>5</v>
      </c>
      <c r="U39" s="273">
        <v>24.116398096084595</v>
      </c>
      <c r="W39" s="274">
        <v>35</v>
      </c>
      <c r="X39" s="275" t="str">
        <f>IF(LEN(A39)&gt;0,VLOOKUP(W39,Markers!A:B,2,FALSE),"")</f>
        <v>Marker 35</v>
      </c>
      <c r="Y39" s="275">
        <f t="shared" si="9"/>
        <v>50</v>
      </c>
      <c r="Z39" s="276">
        <f t="shared" si="10"/>
        <v>284.29256081581116</v>
      </c>
      <c r="AA39" s="277">
        <f t="shared" si="11"/>
        <v>5.6858512163162231</v>
      </c>
      <c r="AB39" s="278">
        <f t="shared" si="12"/>
        <v>1</v>
      </c>
      <c r="AC39"/>
      <c r="AD39" s="279">
        <f t="shared" si="13"/>
        <v>8</v>
      </c>
      <c r="AE39" s="279">
        <f t="shared" si="14"/>
        <v>6</v>
      </c>
      <c r="AF39" s="279" t="str">
        <f t="shared" si="15"/>
        <v>Marker 6</v>
      </c>
      <c r="AG39" s="279">
        <f t="shared" si="16"/>
        <v>4</v>
      </c>
      <c r="AH39" s="279" t="str">
        <f t="shared" si="17"/>
        <v>H</v>
      </c>
      <c r="AI39" s="280"/>
      <c r="AJ39" s="281">
        <f t="shared" si="18"/>
        <v>7.5368809700012207</v>
      </c>
      <c r="AK39" s="281">
        <f t="shared" si="19"/>
        <v>5.9609454870223999</v>
      </c>
      <c r="AL39" s="281">
        <f t="shared" si="20"/>
        <v>8.3273017406463623</v>
      </c>
      <c r="AM39" s="281">
        <f t="shared" si="21"/>
        <v>0.1875835657119751</v>
      </c>
      <c r="AN39" s="281">
        <f>IF(AND(LEN(L39)&gt;0,$S39=1),L39*VLOOKUP($AE39,$W:$AB,6,FALSE),"")</f>
        <v>2.1036863327026367</v>
      </c>
      <c r="AO39" s="281">
        <v>31.595065732374803</v>
      </c>
      <c r="AQ39" s="282">
        <v>18</v>
      </c>
      <c r="AR39" s="282" t="str">
        <f>IF(AQ39&gt;0,VLOOKUP(AQ39,E:F,2,FALSE),"")</f>
        <v>T3  Project18</v>
      </c>
      <c r="AS39" s="283">
        <f>IF(SUMIF($AD:$AD,$AQ39,AJ:AJ)=0,"",SUMIF($AD:$AD,$AQ39,AJ:AJ)/$AX39)</f>
        <v>6.7043969035148621</v>
      </c>
      <c r="AT39" s="283">
        <f>IF(SUMIF($AD:$AD,$AQ39,AK:AK)=0,"",SUMIF($AD:$AD,$AQ39,AK:AK)/$AX39)</f>
        <v>4.6031120419502258</v>
      </c>
      <c r="AU39" s="283">
        <f>IF(SUMIF($AD:$AD,$AQ39,AL:AL)=0,"",SUMIF($AD:$AD,$AQ39,AL:AL)/$AX39)</f>
        <v>3.6541590094566345</v>
      </c>
      <c r="AV39" s="283">
        <f>IF(SUMIF($AD:$AD,$AQ39,AM:AM)=0,"",SUMIF($AD:$AD,$AQ39,AM:AM)/$AX39)</f>
        <v>6.3844409584999084</v>
      </c>
      <c r="AW39" s="283">
        <f>IF(SUMIF($AD:$AD,$AQ39,AN:AN)=0,"",SUMIF($AD:$AD,$AQ39,AN:AN)/$AX39)</f>
        <v>6.6683265566825867</v>
      </c>
      <c r="AX39" s="284">
        <f t="shared" si="22"/>
        <v>4</v>
      </c>
      <c r="AY39" s="283">
        <f t="shared" si="23"/>
        <v>28.014435470104218</v>
      </c>
      <c r="AZ39" s="261">
        <v>35</v>
      </c>
    </row>
    <row r="40" spans="1:52" x14ac:dyDescent="0.25">
      <c r="A40" s="230">
        <v>6</v>
      </c>
      <c r="B40" s="230" t="s">
        <v>248</v>
      </c>
      <c r="C40" s="230">
        <v>3</v>
      </c>
      <c r="D40" s="230" t="s">
        <v>369</v>
      </c>
      <c r="E40" s="230">
        <v>9</v>
      </c>
      <c r="F40" s="230" t="s">
        <v>90</v>
      </c>
      <c r="G40" s="268"/>
      <c r="H40" s="269">
        <v>1.9192248582839966</v>
      </c>
      <c r="I40" s="269">
        <v>6.7891335487365723</v>
      </c>
      <c r="J40" s="269">
        <v>4.5420783758163452</v>
      </c>
      <c r="K40" s="269">
        <v>3.5702311992645264</v>
      </c>
      <c r="L40" s="269">
        <v>1.4998108148574829</v>
      </c>
      <c r="M40" s="270">
        <f>IF(AND(H40&gt;=H$3, H40&lt;=H$4),1,0)</f>
        <v>1</v>
      </c>
      <c r="N40" s="270">
        <f>IF(AND(I40&gt;=I$3, I40&lt;=I$4),1,0)</f>
        <v>1</v>
      </c>
      <c r="O40" s="270">
        <f>IF(AND(J40&gt;=J$3, J40&lt;=J$4),1,0)</f>
        <v>1</v>
      </c>
      <c r="P40" s="270">
        <f t="shared" si="4"/>
        <v>1</v>
      </c>
      <c r="Q40" s="270">
        <f t="shared" si="5"/>
        <v>1</v>
      </c>
      <c r="R40" s="271">
        <f t="shared" si="6"/>
        <v>5</v>
      </c>
      <c r="S40" s="270">
        <f t="shared" si="7"/>
        <v>1</v>
      </c>
      <c r="T40" s="272">
        <f t="shared" si="8"/>
        <v>5</v>
      </c>
      <c r="U40" s="273">
        <v>18.320478796958923</v>
      </c>
      <c r="W40" s="274">
        <v>36</v>
      </c>
      <c r="X40" s="275" t="str">
        <f>IF(LEN(A40)&gt;0,VLOOKUP(W40,Markers!A:B,2,FALSE),"")</f>
        <v>Marker 36</v>
      </c>
      <c r="Y40" s="275">
        <f t="shared" si="9"/>
        <v>50</v>
      </c>
      <c r="Z40" s="276">
        <f t="shared" si="10"/>
        <v>244.80543315410614</v>
      </c>
      <c r="AA40" s="277">
        <f t="shared" si="11"/>
        <v>4.8961086630821224</v>
      </c>
      <c r="AB40" s="278">
        <f t="shared" si="12"/>
        <v>1</v>
      </c>
      <c r="AC40"/>
      <c r="AD40" s="279">
        <f t="shared" si="13"/>
        <v>9</v>
      </c>
      <c r="AE40" s="279">
        <f t="shared" si="14"/>
        <v>6</v>
      </c>
      <c r="AF40" s="279" t="str">
        <f t="shared" si="15"/>
        <v>Marker 6</v>
      </c>
      <c r="AG40" s="279">
        <f t="shared" si="16"/>
        <v>3</v>
      </c>
      <c r="AH40" s="279" t="str">
        <f t="shared" si="17"/>
        <v>H</v>
      </c>
      <c r="AI40" s="280"/>
      <c r="AJ40" s="281">
        <f t="shared" si="18"/>
        <v>1.9192248582839966</v>
      </c>
      <c r="AK40" s="281">
        <f t="shared" si="19"/>
        <v>6.7891335487365723</v>
      </c>
      <c r="AL40" s="281">
        <f t="shared" si="20"/>
        <v>4.5420783758163452</v>
      </c>
      <c r="AM40" s="281">
        <f t="shared" si="21"/>
        <v>3.5702311992645264</v>
      </c>
      <c r="AN40" s="281">
        <f>IF(AND(LEN(L40)&gt;0,$S40=1),L40*VLOOKUP($AE40,$W:$AB,6,FALSE),"")</f>
        <v>1.4998108148574829</v>
      </c>
      <c r="AO40" s="281">
        <v>30.33364520248784</v>
      </c>
      <c r="AQ40" s="282">
        <v>93</v>
      </c>
      <c r="AR40" s="282" t="str">
        <f>IF(AQ40&gt;0,VLOOKUP(AQ40,E:F,2,FALSE),"")</f>
        <v>T9  Project93</v>
      </c>
      <c r="AS40" s="283">
        <f>IF(SUMIF($AD:$AD,$AQ40,AJ:AJ)=0,"",SUMIF($AD:$AD,$AQ40,AJ:AJ)/$AX40)</f>
        <v>6.2416419386863708</v>
      </c>
      <c r="AT40" s="283">
        <f>IF(SUMIF($AD:$AD,$AQ40,AK:AK)=0,"",SUMIF($AD:$AD,$AQ40,AK:AK)/$AX40)</f>
        <v>4.1810742020606995</v>
      </c>
      <c r="AU40" s="283">
        <f>IF(SUMIF($AD:$AD,$AQ40,AL:AL)=0,"",SUMIF($AD:$AD,$AQ40,AL:AL)/$AX40)</f>
        <v>6.6011807322502136</v>
      </c>
      <c r="AV40" s="283">
        <f>IF(SUMIF($AD:$AD,$AQ40,AM:AM)=0,"",SUMIF($AD:$AD,$AQ40,AM:AM)/$AX40)</f>
        <v>6.2506511807441711</v>
      </c>
      <c r="AW40" s="283">
        <f>IF(SUMIF($AD:$AD,$AQ40,AN:AN)=0,"",SUMIF($AD:$AD,$AQ40,AN:AN)/$AX40)</f>
        <v>4.6978697180747986</v>
      </c>
      <c r="AX40" s="284">
        <f t="shared" si="22"/>
        <v>4</v>
      </c>
      <c r="AY40" s="283">
        <f t="shared" si="23"/>
        <v>27.972417771816254</v>
      </c>
      <c r="AZ40" s="261">
        <v>36</v>
      </c>
    </row>
    <row r="41" spans="1:52" x14ac:dyDescent="0.25">
      <c r="A41" s="230">
        <v>6</v>
      </c>
      <c r="B41" s="230" t="s">
        <v>248</v>
      </c>
      <c r="C41" s="230">
        <v>2</v>
      </c>
      <c r="D41" s="230" t="s">
        <v>369</v>
      </c>
      <c r="E41" s="230">
        <v>10</v>
      </c>
      <c r="F41" s="230" t="s">
        <v>91</v>
      </c>
      <c r="G41" s="268"/>
      <c r="H41" s="269">
        <v>0.95429062843322754</v>
      </c>
      <c r="I41" s="269">
        <v>5.8979254961013794</v>
      </c>
      <c r="J41" s="269">
        <v>1.6987347602844238</v>
      </c>
      <c r="K41" s="269">
        <v>9.2761653661727905</v>
      </c>
      <c r="L41" s="269">
        <v>0.97929835319519043</v>
      </c>
      <c r="M41" s="270">
        <f>IF(AND(H41&gt;=H$3, H41&lt;=H$4),1,0)</f>
        <v>1</v>
      </c>
      <c r="N41" s="270">
        <f>IF(AND(I41&gt;=I$3, I41&lt;=I$4),1,0)</f>
        <v>1</v>
      </c>
      <c r="O41" s="270">
        <f>IF(AND(J41&gt;=J$3, J41&lt;=J$4),1,0)</f>
        <v>1</v>
      </c>
      <c r="P41" s="270">
        <f t="shared" si="4"/>
        <v>1</v>
      </c>
      <c r="Q41" s="270">
        <f t="shared" si="5"/>
        <v>1</v>
      </c>
      <c r="R41" s="271">
        <f t="shared" si="6"/>
        <v>5</v>
      </c>
      <c r="S41" s="270">
        <f t="shared" si="7"/>
        <v>1</v>
      </c>
      <c r="T41" s="272">
        <f t="shared" si="8"/>
        <v>5</v>
      </c>
      <c r="U41" s="273">
        <v>18.806414604187012</v>
      </c>
      <c r="W41" s="274">
        <v>37</v>
      </c>
      <c r="X41" s="275" t="str">
        <f>IF(LEN(A41)&gt;0,VLOOKUP(W41,Markers!A:B,2,FALSE),"")</f>
        <v>Marker 37</v>
      </c>
      <c r="Y41" s="275">
        <f t="shared" si="9"/>
        <v>50</v>
      </c>
      <c r="Z41" s="276">
        <f t="shared" si="10"/>
        <v>270.11966288089752</v>
      </c>
      <c r="AA41" s="277">
        <f t="shared" si="11"/>
        <v>5.4023932576179501</v>
      </c>
      <c r="AB41" s="278">
        <f t="shared" si="12"/>
        <v>1</v>
      </c>
      <c r="AC41"/>
      <c r="AD41" s="279">
        <f t="shared" si="13"/>
        <v>10</v>
      </c>
      <c r="AE41" s="279">
        <f t="shared" si="14"/>
        <v>6</v>
      </c>
      <c r="AF41" s="279" t="str">
        <f t="shared" si="15"/>
        <v>Marker 6</v>
      </c>
      <c r="AG41" s="279">
        <f t="shared" si="16"/>
        <v>2</v>
      </c>
      <c r="AH41" s="279" t="str">
        <f t="shared" si="17"/>
        <v>H</v>
      </c>
      <c r="AI41" s="280"/>
      <c r="AJ41" s="281">
        <f t="shared" si="18"/>
        <v>0.95429062843322754</v>
      </c>
      <c r="AK41" s="281">
        <f t="shared" si="19"/>
        <v>5.8979254961013794</v>
      </c>
      <c r="AL41" s="281">
        <f t="shared" si="20"/>
        <v>1.6987347602844238</v>
      </c>
      <c r="AM41" s="281">
        <f t="shared" si="21"/>
        <v>9.2761653661727905</v>
      </c>
      <c r="AN41" s="281">
        <f>IF(AND(LEN(L41)&gt;0,$S41=1),L41*VLOOKUP($AE41,$W:$AB,6,FALSE),"")</f>
        <v>0.97929835319519043</v>
      </c>
      <c r="AO41" s="281">
        <v>29.604850075716765</v>
      </c>
      <c r="AQ41" s="282">
        <v>101</v>
      </c>
      <c r="AR41" s="282" t="str">
        <f>IF(AQ41&gt;0,VLOOKUP(AQ41,E:F,2,FALSE),"")</f>
        <v>T10 Project101</v>
      </c>
      <c r="AS41" s="283">
        <f>IF(SUMIF($AD:$AD,$AQ41,AJ:AJ)=0,"",SUMIF($AD:$AD,$AQ41,AJ:AJ)/$AX41)</f>
        <v>3.1908485293388367</v>
      </c>
      <c r="AT41" s="283">
        <f>IF(SUMIF($AD:$AD,$AQ41,AK:AK)=0,"",SUMIF($AD:$AD,$AQ41,AK:AK)/$AX41)</f>
        <v>5.512409508228302</v>
      </c>
      <c r="AU41" s="283">
        <f>IF(SUMIF($AD:$AD,$AQ41,AL:AL)=0,"",SUMIF($AD:$AD,$AQ41,AL:AL)/$AX41)</f>
        <v>4.820309579372406</v>
      </c>
      <c r="AV41" s="283">
        <f>IF(SUMIF($AD:$AD,$AQ41,AM:AM)=0,"",SUMIF($AD:$AD,$AQ41,AM:AM)/$AX41)</f>
        <v>6.203860342502594</v>
      </c>
      <c r="AW41" s="283">
        <f>IF(SUMIF($AD:$AD,$AQ41,AN:AN)=0,"",SUMIF($AD:$AD,$AQ41,AN:AN)/$AX41)</f>
        <v>7.25645512342453</v>
      </c>
      <c r="AX41" s="284">
        <f t="shared" si="22"/>
        <v>4</v>
      </c>
      <c r="AY41" s="283">
        <f t="shared" si="23"/>
        <v>26.983883082866669</v>
      </c>
      <c r="AZ41" s="261">
        <v>37</v>
      </c>
    </row>
    <row r="42" spans="1:52" x14ac:dyDescent="0.25">
      <c r="A42" s="230">
        <v>6</v>
      </c>
      <c r="B42" s="230" t="s">
        <v>248</v>
      </c>
      <c r="C42" s="230">
        <v>1</v>
      </c>
      <c r="D42" s="230" t="s">
        <v>369</v>
      </c>
      <c r="E42" s="230">
        <v>11</v>
      </c>
      <c r="F42" s="230" t="s">
        <v>92</v>
      </c>
      <c r="G42" s="268"/>
      <c r="H42" s="269">
        <v>7.9012888669967651</v>
      </c>
      <c r="I42" s="269">
        <v>2.9725801944732666</v>
      </c>
      <c r="J42" s="269">
        <v>2.3528224229812622</v>
      </c>
      <c r="K42" s="269">
        <v>4.8047471046447754</v>
      </c>
      <c r="L42" s="269">
        <v>2.5460189580917358</v>
      </c>
      <c r="M42" s="270">
        <f>IF(AND(H42&gt;=H$3, H42&lt;=H$4),1,0)</f>
        <v>1</v>
      </c>
      <c r="N42" s="270">
        <f>IF(AND(I42&gt;=I$3, I42&lt;=I$4),1,0)</f>
        <v>1</v>
      </c>
      <c r="O42" s="270">
        <f>IF(AND(J42&gt;=J$3, J42&lt;=J$4),1,0)</f>
        <v>1</v>
      </c>
      <c r="P42" s="270">
        <f t="shared" si="4"/>
        <v>1</v>
      </c>
      <c r="Q42" s="270">
        <f t="shared" si="5"/>
        <v>1</v>
      </c>
      <c r="R42" s="271">
        <f t="shared" si="6"/>
        <v>5</v>
      </c>
      <c r="S42" s="270">
        <f t="shared" si="7"/>
        <v>1</v>
      </c>
      <c r="T42" s="272">
        <f t="shared" si="8"/>
        <v>5</v>
      </c>
      <c r="U42" s="273">
        <v>20.577457547187805</v>
      </c>
      <c r="W42" s="274">
        <v>38</v>
      </c>
      <c r="X42" s="275" t="str">
        <f>IF(LEN(A42)&gt;0,VLOOKUP(W42,Markers!A:B,2,FALSE),"")</f>
        <v>Marker 38</v>
      </c>
      <c r="Y42" s="275">
        <f t="shared" si="9"/>
        <v>50</v>
      </c>
      <c r="Z42" s="276">
        <f t="shared" si="10"/>
        <v>259.20378565788269</v>
      </c>
      <c r="AA42" s="277">
        <f t="shared" si="11"/>
        <v>5.1840757131576538</v>
      </c>
      <c r="AB42" s="278">
        <f t="shared" si="12"/>
        <v>1</v>
      </c>
      <c r="AC42"/>
      <c r="AD42" s="279">
        <f t="shared" si="13"/>
        <v>11</v>
      </c>
      <c r="AE42" s="279">
        <f t="shared" si="14"/>
        <v>6</v>
      </c>
      <c r="AF42" s="279" t="str">
        <f t="shared" si="15"/>
        <v>Marker 6</v>
      </c>
      <c r="AG42" s="279">
        <f t="shared" si="16"/>
        <v>1</v>
      </c>
      <c r="AH42" s="279" t="str">
        <f t="shared" si="17"/>
        <v>H</v>
      </c>
      <c r="AI42" s="280"/>
      <c r="AJ42" s="281">
        <f t="shared" si="18"/>
        <v>7.9012888669967651</v>
      </c>
      <c r="AK42" s="281">
        <f t="shared" si="19"/>
        <v>2.9725801944732666</v>
      </c>
      <c r="AL42" s="281">
        <f t="shared" si="20"/>
        <v>2.3528224229812622</v>
      </c>
      <c r="AM42" s="281">
        <f t="shared" si="21"/>
        <v>4.8047471046447754</v>
      </c>
      <c r="AN42" s="281">
        <f>IF(AND(LEN(L42)&gt;0,$S42=1),L42*VLOOKUP($AE42,$W:$AB,6,FALSE),"")</f>
        <v>2.5460189580917358</v>
      </c>
      <c r="AO42" s="281">
        <v>32.559269739255768</v>
      </c>
      <c r="AQ42" s="282">
        <v>4</v>
      </c>
      <c r="AR42" s="282" t="str">
        <f>IF(AQ42&gt;0,VLOOKUP(AQ42,E:F,2,FALSE),"")</f>
        <v>T1  Project4</v>
      </c>
      <c r="AS42" s="283">
        <f>IF(SUMIF($AD:$AD,$AQ42,AJ:AJ)=0,"",SUMIF($AD:$AD,$AQ42,AJ:AJ)/$AX42)</f>
        <v>5.2833381295204163</v>
      </c>
      <c r="AT42" s="283">
        <f>IF(SUMIF($AD:$AD,$AQ42,AK:AK)=0,"",SUMIF($AD:$AD,$AQ42,AK:AK)/$AX42)</f>
        <v>7.5985881686210632</v>
      </c>
      <c r="AU42" s="283">
        <f>IF(SUMIF($AD:$AD,$AQ42,AL:AL)=0,"",SUMIF($AD:$AD,$AQ42,AL:AL)/$AX42)</f>
        <v>7.8458312153816223</v>
      </c>
      <c r="AV42" s="283">
        <f>IF(SUMIF($AD:$AD,$AQ42,AM:AM)=0,"",SUMIF($AD:$AD,$AQ42,AM:AM)/$AX42)</f>
        <v>6.1501225829124451</v>
      </c>
      <c r="AW42" s="283">
        <f>IF(SUMIF($AD:$AD,$AQ42,AN:AN)=0,"",SUMIF($AD:$AD,$AQ42,AN:AN)/$AX42)</f>
        <v>7.2241869568824768</v>
      </c>
      <c r="AX42" s="284">
        <f t="shared" si="22"/>
        <v>2</v>
      </c>
      <c r="AY42" s="283">
        <f t="shared" si="23"/>
        <v>34.102067053318024</v>
      </c>
      <c r="AZ42" s="261">
        <v>38</v>
      </c>
    </row>
    <row r="43" spans="1:52" x14ac:dyDescent="0.25">
      <c r="A43" s="230">
        <v>6</v>
      </c>
      <c r="B43" s="230" t="s">
        <v>248</v>
      </c>
      <c r="C43" s="230">
        <v>3</v>
      </c>
      <c r="D43" s="230" t="s">
        <v>369</v>
      </c>
      <c r="E43" s="230">
        <v>13</v>
      </c>
      <c r="F43" s="230" t="s">
        <v>94</v>
      </c>
      <c r="G43" s="268"/>
      <c r="H43" s="269">
        <v>2.2778159379959106</v>
      </c>
      <c r="I43" s="269">
        <v>6.1918759346008301</v>
      </c>
      <c r="J43" s="269">
        <v>4.8983043432235718</v>
      </c>
      <c r="K43" s="269">
        <v>6.8081939220428467</v>
      </c>
      <c r="L43" s="269">
        <v>8.866000771522522</v>
      </c>
      <c r="M43" s="270">
        <f>IF(AND(H43&gt;=H$3, H43&lt;=H$4),1,0)</f>
        <v>1</v>
      </c>
      <c r="N43" s="270">
        <f>IF(AND(I43&gt;=I$3, I43&lt;=I$4),1,0)</f>
        <v>1</v>
      </c>
      <c r="O43" s="270">
        <f>IF(AND(J43&gt;=J$3, J43&lt;=J$4),1,0)</f>
        <v>1</v>
      </c>
      <c r="P43" s="270">
        <f t="shared" si="4"/>
        <v>1</v>
      </c>
      <c r="Q43" s="270">
        <f t="shared" si="5"/>
        <v>1</v>
      </c>
      <c r="R43" s="271">
        <f t="shared" si="6"/>
        <v>5</v>
      </c>
      <c r="S43" s="270">
        <f t="shared" si="7"/>
        <v>1</v>
      </c>
      <c r="T43" s="272">
        <f t="shared" si="8"/>
        <v>5</v>
      </c>
      <c r="U43" s="273">
        <v>29.042190909385681</v>
      </c>
      <c r="W43" s="274">
        <v>39</v>
      </c>
      <c r="X43" s="275" t="str">
        <f>IF(LEN(A43)&gt;0,VLOOKUP(W43,Markers!A:B,2,FALSE),"")</f>
        <v>Marker 39</v>
      </c>
      <c r="Y43" s="275">
        <f t="shared" si="9"/>
        <v>50</v>
      </c>
      <c r="Z43" s="276">
        <f t="shared" si="10"/>
        <v>246.54395878314972</v>
      </c>
      <c r="AA43" s="277">
        <f t="shared" si="11"/>
        <v>4.9308791756629944</v>
      </c>
      <c r="AB43" s="278">
        <f t="shared" si="12"/>
        <v>1</v>
      </c>
      <c r="AC43"/>
      <c r="AD43" s="279">
        <f t="shared" si="13"/>
        <v>13</v>
      </c>
      <c r="AE43" s="279">
        <f t="shared" si="14"/>
        <v>6</v>
      </c>
      <c r="AF43" s="279" t="str">
        <f t="shared" si="15"/>
        <v>Marker 6</v>
      </c>
      <c r="AG43" s="279">
        <f t="shared" si="16"/>
        <v>3</v>
      </c>
      <c r="AH43" s="279" t="str">
        <f t="shared" si="17"/>
        <v>H</v>
      </c>
      <c r="AI43" s="280"/>
      <c r="AJ43" s="281">
        <f t="shared" si="18"/>
        <v>2.2778159379959106</v>
      </c>
      <c r="AK43" s="281">
        <f t="shared" si="19"/>
        <v>6.1918759346008301</v>
      </c>
      <c r="AL43" s="281">
        <f t="shared" si="20"/>
        <v>4.8983043432235718</v>
      </c>
      <c r="AM43" s="281">
        <f t="shared" si="21"/>
        <v>6.8081939220428467</v>
      </c>
      <c r="AN43" s="281">
        <f>IF(AND(LEN(L43)&gt;0,$S43=1),L43*VLOOKUP($AE43,$W:$AB,6,FALSE),"")</f>
        <v>8.866000771522522</v>
      </c>
      <c r="AO43" s="281">
        <v>10.06180303571999</v>
      </c>
      <c r="AQ43" s="282">
        <v>82</v>
      </c>
      <c r="AR43" s="282" t="str">
        <f>IF(AQ43&gt;0,VLOOKUP(AQ43,E:F,2,FALSE),"")</f>
        <v>T7  Project82</v>
      </c>
      <c r="AS43" s="283">
        <f>IF(SUMIF($AD:$AD,$AQ43,AJ:AJ)=0,"",SUMIF($AD:$AD,$AQ43,AJ:AJ)/$AX43)</f>
        <v>5.5132025480270386</v>
      </c>
      <c r="AT43" s="283">
        <f>IF(SUMIF($AD:$AD,$AQ43,AK:AK)=0,"",SUMIF($AD:$AD,$AQ43,AK:AK)/$AX43)</f>
        <v>5.2051985263824463</v>
      </c>
      <c r="AU43" s="283">
        <f>IF(SUMIF($AD:$AD,$AQ43,AL:AL)=0,"",SUMIF($AD:$AD,$AQ43,AL:AL)/$AX43)</f>
        <v>7.1165559689203901</v>
      </c>
      <c r="AV43" s="283">
        <f>IF(SUMIF($AD:$AD,$AQ43,AM:AM)=0,"",SUMIF($AD:$AD,$AQ43,AM:AM)/$AX43)</f>
        <v>6.1287808418273926</v>
      </c>
      <c r="AW43" s="283">
        <f>IF(SUMIF($AD:$AD,$AQ43,AN:AN)=0,"",SUMIF($AD:$AD,$AQ43,AN:AN)/$AX43)</f>
        <v>5.0615479548772173</v>
      </c>
      <c r="AX43" s="284">
        <f t="shared" si="22"/>
        <v>3</v>
      </c>
      <c r="AY43" s="283">
        <f t="shared" si="23"/>
        <v>29.025285840034485</v>
      </c>
      <c r="AZ43" s="261">
        <v>39</v>
      </c>
    </row>
    <row r="44" spans="1:52" x14ac:dyDescent="0.25">
      <c r="A44" s="230">
        <v>6</v>
      </c>
      <c r="B44" s="230" t="s">
        <v>248</v>
      </c>
      <c r="C44" s="230">
        <v>4</v>
      </c>
      <c r="D44" s="230" t="s">
        <v>369</v>
      </c>
      <c r="E44" s="230">
        <v>14</v>
      </c>
      <c r="F44" s="230" t="s">
        <v>95</v>
      </c>
      <c r="G44" s="268"/>
      <c r="H44" s="269">
        <v>0.61522245407104492</v>
      </c>
      <c r="I44" s="269">
        <v>7.9319757223129272</v>
      </c>
      <c r="J44" s="269">
        <v>3.7960469722747803</v>
      </c>
      <c r="K44" s="269">
        <v>4.6358400583267212</v>
      </c>
      <c r="L44" s="269">
        <v>1.1954402923583984</v>
      </c>
      <c r="M44" s="270">
        <f>IF(AND(H44&gt;=H$3, H44&lt;=H$4),1,0)</f>
        <v>1</v>
      </c>
      <c r="N44" s="270">
        <f>IF(AND(I44&gt;=I$3, I44&lt;=I$4),1,0)</f>
        <v>1</v>
      </c>
      <c r="O44" s="270">
        <f>IF(AND(J44&gt;=J$3, J44&lt;=J$4),1,0)</f>
        <v>1</v>
      </c>
      <c r="P44" s="270">
        <f t="shared" si="4"/>
        <v>1</v>
      </c>
      <c r="Q44" s="270">
        <f t="shared" si="5"/>
        <v>1</v>
      </c>
      <c r="R44" s="271">
        <f t="shared" si="6"/>
        <v>5</v>
      </c>
      <c r="S44" s="270">
        <f t="shared" si="7"/>
        <v>1</v>
      </c>
      <c r="T44" s="272">
        <f t="shared" si="8"/>
        <v>5</v>
      </c>
      <c r="U44" s="273">
        <v>18.174525499343872</v>
      </c>
      <c r="W44" s="274">
        <v>40</v>
      </c>
      <c r="X44" s="275" t="str">
        <f>IF(LEN(A44)&gt;0,VLOOKUP(W44,Markers!A:B,2,FALSE),"")</f>
        <v>Marker 40</v>
      </c>
      <c r="Y44" s="275">
        <f t="shared" si="9"/>
        <v>20</v>
      </c>
      <c r="Z44" s="276">
        <f t="shared" si="10"/>
        <v>89.980720281600952</v>
      </c>
      <c r="AA44" s="277">
        <f t="shared" si="11"/>
        <v>4.4990360140800476</v>
      </c>
      <c r="AB44" s="278">
        <f t="shared" si="12"/>
        <v>1</v>
      </c>
      <c r="AC44"/>
      <c r="AD44" s="279">
        <f t="shared" si="13"/>
        <v>14</v>
      </c>
      <c r="AE44" s="279">
        <f t="shared" si="14"/>
        <v>6</v>
      </c>
      <c r="AF44" s="279" t="str">
        <f t="shared" si="15"/>
        <v>Marker 6</v>
      </c>
      <c r="AG44" s="279">
        <f t="shared" si="16"/>
        <v>4</v>
      </c>
      <c r="AH44" s="279" t="str">
        <f t="shared" si="17"/>
        <v>H</v>
      </c>
      <c r="AI44" s="280"/>
      <c r="AJ44" s="281">
        <f t="shared" si="18"/>
        <v>0.61522245407104492</v>
      </c>
      <c r="AK44" s="281">
        <f t="shared" si="19"/>
        <v>7.9319757223129272</v>
      </c>
      <c r="AL44" s="281">
        <f t="shared" si="20"/>
        <v>3.7960469722747803</v>
      </c>
      <c r="AM44" s="281">
        <f t="shared" si="21"/>
        <v>4.6358400583267212</v>
      </c>
      <c r="AN44" s="281">
        <f>IF(AND(LEN(L44)&gt;0,$S44=1),L44*VLOOKUP($AE44,$W:$AB,6,FALSE),"")</f>
        <v>1.1954402923583984</v>
      </c>
      <c r="AO44" s="281">
        <v>26.200876030742023</v>
      </c>
      <c r="AQ44" s="282">
        <v>65</v>
      </c>
      <c r="AR44" s="282" t="str">
        <f>IF(AQ44&gt;0,VLOOKUP(AQ44,E:F,2,FALSE),"")</f>
        <v>T7  Project65</v>
      </c>
      <c r="AS44" s="283">
        <f>IF(SUMIF($AD:$AD,$AQ44,AJ:AJ)=0,"",SUMIF($AD:$AD,$AQ44,AJ:AJ)/$AX44)</f>
        <v>6.1306831240653992</v>
      </c>
      <c r="AT44" s="283">
        <f>IF(SUMIF($AD:$AD,$AQ44,AK:AK)=0,"",SUMIF($AD:$AD,$AQ44,AK:AK)/$AX44)</f>
        <v>3.3335307240486145</v>
      </c>
      <c r="AU44" s="283">
        <f>IF(SUMIF($AD:$AD,$AQ44,AL:AL)=0,"",SUMIF($AD:$AD,$AQ44,AL:AL)/$AX44)</f>
        <v>6.4350709319114685</v>
      </c>
      <c r="AV44" s="283">
        <f>IF(SUMIF($AD:$AD,$AQ44,AM:AM)=0,"",SUMIF($AD:$AD,$AQ44,AM:AM)/$AX44)</f>
        <v>6.1252012848854065</v>
      </c>
      <c r="AW44" s="283">
        <f>IF(SUMIF($AD:$AD,$AQ44,AN:AN)=0,"",SUMIF($AD:$AD,$AQ44,AN:AN)/$AX44)</f>
        <v>3.1955572962760925</v>
      </c>
      <c r="AX44" s="284">
        <f t="shared" si="22"/>
        <v>4</v>
      </c>
      <c r="AY44" s="283">
        <f t="shared" si="23"/>
        <v>25.220043361186981</v>
      </c>
      <c r="AZ44" s="261">
        <v>40</v>
      </c>
    </row>
    <row r="45" spans="1:52" x14ac:dyDescent="0.25">
      <c r="A45" s="230">
        <v>7</v>
      </c>
      <c r="B45" s="230" t="s">
        <v>249</v>
      </c>
      <c r="C45" s="230">
        <v>3</v>
      </c>
      <c r="D45" s="230" t="s">
        <v>369</v>
      </c>
      <c r="E45" s="230">
        <v>5</v>
      </c>
      <c r="F45" s="230" t="s">
        <v>86</v>
      </c>
      <c r="G45" s="268"/>
      <c r="H45" s="269">
        <v>2.9577285051345825</v>
      </c>
      <c r="I45" s="269">
        <v>3.8201069831848145</v>
      </c>
      <c r="J45" s="269">
        <v>3.0097049474716187</v>
      </c>
      <c r="K45" s="269">
        <v>9.4857108592987061</v>
      </c>
      <c r="L45" s="269">
        <v>9.7982937097549438</v>
      </c>
      <c r="M45" s="270">
        <f>IF(AND(H45&gt;=H$3, H45&lt;=H$4),1,0)</f>
        <v>1</v>
      </c>
      <c r="N45" s="270">
        <f>IF(AND(I45&gt;=I$3, I45&lt;=I$4),1,0)</f>
        <v>1</v>
      </c>
      <c r="O45" s="270">
        <f>IF(AND(J45&gt;=J$3, J45&lt;=J$4),1,0)</f>
        <v>1</v>
      </c>
      <c r="P45" s="270">
        <f t="shared" si="4"/>
        <v>1</v>
      </c>
      <c r="Q45" s="270">
        <f t="shared" si="5"/>
        <v>1</v>
      </c>
      <c r="R45" s="271">
        <f t="shared" si="6"/>
        <v>5</v>
      </c>
      <c r="S45" s="270">
        <f t="shared" si="7"/>
        <v>1</v>
      </c>
      <c r="T45" s="272">
        <f t="shared" si="8"/>
        <v>5</v>
      </c>
      <c r="U45" s="273">
        <v>29.071545004844666</v>
      </c>
      <c r="W45" s="274">
        <v>41</v>
      </c>
      <c r="X45" s="275" t="str">
        <f>IF(LEN(A45)&gt;0,VLOOKUP(W45,Markers!A:B,2,FALSE),"")</f>
        <v>Marker 41</v>
      </c>
      <c r="Y45" s="275">
        <f t="shared" si="9"/>
        <v>20</v>
      </c>
      <c r="Z45" s="276">
        <f t="shared" si="10"/>
        <v>99.346917867660522</v>
      </c>
      <c r="AA45" s="277">
        <f t="shared" si="11"/>
        <v>4.9673458933830261</v>
      </c>
      <c r="AB45" s="278">
        <f t="shared" si="12"/>
        <v>1</v>
      </c>
      <c r="AD45" s="279">
        <f t="shared" si="13"/>
        <v>5</v>
      </c>
      <c r="AE45" s="279">
        <f t="shared" si="14"/>
        <v>7</v>
      </c>
      <c r="AF45" s="279" t="str">
        <f t="shared" si="15"/>
        <v>Marker 7</v>
      </c>
      <c r="AG45" s="279">
        <f t="shared" si="16"/>
        <v>3</v>
      </c>
      <c r="AH45" s="279" t="str">
        <f t="shared" si="17"/>
        <v>H</v>
      </c>
      <c r="AI45" s="280"/>
      <c r="AJ45" s="281">
        <f t="shared" si="18"/>
        <v>2.9577285051345825</v>
      </c>
      <c r="AK45" s="281">
        <f t="shared" si="19"/>
        <v>3.8201069831848145</v>
      </c>
      <c r="AL45" s="281">
        <f t="shared" si="20"/>
        <v>3.0097049474716187</v>
      </c>
      <c r="AM45" s="281">
        <f t="shared" si="21"/>
        <v>9.4857108592987061</v>
      </c>
      <c r="AN45" s="281">
        <f>IF(AND(LEN(L45)&gt;0,$S45=1),L45*VLOOKUP($AE45,$W:$AB,6,FALSE),"")</f>
        <v>9.7982937097549438</v>
      </c>
      <c r="AO45" s="281">
        <v>20.5026867047346</v>
      </c>
      <c r="AQ45" s="282">
        <v>133</v>
      </c>
      <c r="AR45" s="282" t="str">
        <f>IF(AQ45&gt;0,VLOOKUP(AQ45,E:F,2,FALSE),"")</f>
        <v>T12 Project133</v>
      </c>
      <c r="AS45" s="283">
        <f>IF(SUMIF($AD:$AD,$AQ45,AJ:AJ)=0,"",SUMIF($AD:$AD,$AQ45,AJ:AJ)/$AX45)</f>
        <v>2.5648274024327598</v>
      </c>
      <c r="AT45" s="283">
        <f>IF(SUMIF($AD:$AD,$AQ45,AK:AK)=0,"",SUMIF($AD:$AD,$AQ45,AK:AK)/$AX45)</f>
        <v>6.2097477912902832</v>
      </c>
      <c r="AU45" s="283">
        <f>IF(SUMIF($AD:$AD,$AQ45,AL:AL)=0,"",SUMIF($AD:$AD,$AQ45,AL:AL)/$AX45)</f>
        <v>8.8746366898218785</v>
      </c>
      <c r="AV45" s="283">
        <f>IF(SUMIF($AD:$AD,$AQ45,AM:AM)=0,"",SUMIF($AD:$AD,$AQ45,AM:AM)/$AX45)</f>
        <v>6.1226864655812578</v>
      </c>
      <c r="AW45" s="283">
        <f>IF(SUMIF($AD:$AD,$AQ45,AN:AN)=0,"",SUMIF($AD:$AD,$AQ45,AN:AN)/$AX45)</f>
        <v>7.1920543909072876</v>
      </c>
      <c r="AX45" s="284">
        <f t="shared" si="22"/>
        <v>3</v>
      </c>
      <c r="AY45" s="283">
        <f t="shared" si="23"/>
        <v>30.963952740033466</v>
      </c>
      <c r="AZ45" s="261">
        <v>41</v>
      </c>
    </row>
    <row r="46" spans="1:52" x14ac:dyDescent="0.25">
      <c r="A46" s="230">
        <v>7</v>
      </c>
      <c r="B46" s="230" t="s">
        <v>249</v>
      </c>
      <c r="C46" s="230">
        <v>2</v>
      </c>
      <c r="D46" s="230" t="s">
        <v>369</v>
      </c>
      <c r="E46" s="230">
        <v>6</v>
      </c>
      <c r="F46" s="230" t="s">
        <v>87</v>
      </c>
      <c r="G46" s="268"/>
      <c r="H46" s="269">
        <v>2.0756113529205322</v>
      </c>
      <c r="I46" s="269">
        <v>1.8601351976394653</v>
      </c>
      <c r="J46" s="269">
        <v>5.833590030670166</v>
      </c>
      <c r="K46" s="269">
        <v>0.80714643001556396</v>
      </c>
      <c r="L46" s="269">
        <v>4.5797145366668701</v>
      </c>
      <c r="M46" s="270">
        <f>IF(AND(H46&gt;=H$3, H46&lt;=H$4),1,0)</f>
        <v>1</v>
      </c>
      <c r="N46" s="270">
        <f>IF(AND(I46&gt;=I$3, I46&lt;=I$4),1,0)</f>
        <v>1</v>
      </c>
      <c r="O46" s="270">
        <f>IF(AND(J46&gt;=J$3, J46&lt;=J$4),1,0)</f>
        <v>1</v>
      </c>
      <c r="P46" s="270">
        <f t="shared" si="4"/>
        <v>1</v>
      </c>
      <c r="Q46" s="270">
        <f t="shared" si="5"/>
        <v>1</v>
      </c>
      <c r="R46" s="271">
        <f t="shared" si="6"/>
        <v>5</v>
      </c>
      <c r="S46" s="270">
        <f t="shared" si="7"/>
        <v>1</v>
      </c>
      <c r="T46" s="272">
        <f t="shared" si="8"/>
        <v>5</v>
      </c>
      <c r="U46" s="273">
        <v>15.156197547912598</v>
      </c>
      <c r="W46" s="274">
        <v>42</v>
      </c>
      <c r="X46" s="275" t="str">
        <f>IF(LEN(A46)&gt;0,VLOOKUP(W46,Markers!A:B,2,FALSE),"")</f>
        <v>Marker 42</v>
      </c>
      <c r="Y46" s="275">
        <f t="shared" si="9"/>
        <v>40</v>
      </c>
      <c r="Z46" s="276">
        <f t="shared" si="10"/>
        <v>162.74393439292908</v>
      </c>
      <c r="AA46" s="277">
        <f t="shared" si="11"/>
        <v>4.0685983598232269</v>
      </c>
      <c r="AB46" s="278">
        <f t="shared" si="12"/>
        <v>1</v>
      </c>
      <c r="AD46" s="279">
        <f t="shared" si="13"/>
        <v>6</v>
      </c>
      <c r="AE46" s="279">
        <f t="shared" si="14"/>
        <v>7</v>
      </c>
      <c r="AF46" s="279" t="str">
        <f t="shared" si="15"/>
        <v>Marker 7</v>
      </c>
      <c r="AG46" s="279">
        <f t="shared" si="16"/>
        <v>2</v>
      </c>
      <c r="AH46" s="279" t="str">
        <f t="shared" si="17"/>
        <v>H</v>
      </c>
      <c r="AI46" s="280"/>
      <c r="AJ46" s="281">
        <f t="shared" si="18"/>
        <v>2.0756113529205322</v>
      </c>
      <c r="AK46" s="281">
        <f t="shared" si="19"/>
        <v>1.8601351976394653</v>
      </c>
      <c r="AL46" s="281">
        <f t="shared" si="20"/>
        <v>5.833590030670166</v>
      </c>
      <c r="AM46" s="281">
        <f t="shared" si="21"/>
        <v>0.80714643001556396</v>
      </c>
      <c r="AN46" s="281">
        <f>IF(AND(LEN(L46)&gt;0,$S46=1),L46*VLOOKUP($AE46,$W:$AB,6,FALSE),"")</f>
        <v>4.5797145366668701</v>
      </c>
      <c r="AO46" s="281">
        <v>34.728157012553162</v>
      </c>
      <c r="AQ46" s="282">
        <v>150</v>
      </c>
      <c r="AR46" s="282" t="str">
        <f>IF(AQ46&gt;0,VLOOKUP(AQ46,E:F,2,FALSE),"")</f>
        <v>T15 Project150</v>
      </c>
      <c r="AS46" s="283">
        <f>IF(SUMIF($AD:$AD,$AQ46,AJ:AJ)=0,"",SUMIF($AD:$AD,$AQ46,AJ:AJ)/$AX46)</f>
        <v>2.6135870814323425</v>
      </c>
      <c r="AT46" s="283">
        <f>IF(SUMIF($AD:$AD,$AQ46,AK:AK)=0,"",SUMIF($AD:$AD,$AQ46,AK:AK)/$AX46)</f>
        <v>4.9956586956977844</v>
      </c>
      <c r="AU46" s="283">
        <f>IF(SUMIF($AD:$AD,$AQ46,AL:AL)=0,"",SUMIF($AD:$AD,$AQ46,AL:AL)/$AX46)</f>
        <v>3.1161674857139587</v>
      </c>
      <c r="AV46" s="283">
        <f>IF(SUMIF($AD:$AD,$AQ46,AM:AM)=0,"",SUMIF($AD:$AD,$AQ46,AM:AM)/$AX46)</f>
        <v>6.0794702172279358</v>
      </c>
      <c r="AW46" s="283">
        <f>IF(SUMIF($AD:$AD,$AQ46,AN:AN)=0,"",SUMIF($AD:$AD,$AQ46,AN:AN)/$AX46)</f>
        <v>3.3400747179985046</v>
      </c>
      <c r="AX46" s="284">
        <f t="shared" si="22"/>
        <v>4</v>
      </c>
      <c r="AY46" s="283">
        <f t="shared" si="23"/>
        <v>20.144958198070526</v>
      </c>
      <c r="AZ46" s="261">
        <v>42</v>
      </c>
    </row>
    <row r="47" spans="1:52" x14ac:dyDescent="0.25">
      <c r="A47" s="230">
        <v>7</v>
      </c>
      <c r="B47" s="230" t="s">
        <v>249</v>
      </c>
      <c r="C47" s="230">
        <v>1</v>
      </c>
      <c r="D47" s="230" t="s">
        <v>369</v>
      </c>
      <c r="E47" s="230">
        <v>7</v>
      </c>
      <c r="F47" s="230" t="s">
        <v>88</v>
      </c>
      <c r="G47" s="268"/>
      <c r="H47" s="269">
        <v>5.6104010343551636</v>
      </c>
      <c r="I47" s="269">
        <v>6.9448530673980713</v>
      </c>
      <c r="J47" s="269">
        <v>9.1371756792068481</v>
      </c>
      <c r="K47" s="269">
        <v>8.3481717109680176</v>
      </c>
      <c r="L47" s="269">
        <v>0.22629201412200928</v>
      </c>
      <c r="M47" s="270">
        <f>IF(AND(H47&gt;=H$3, H47&lt;=H$4),1,0)</f>
        <v>1</v>
      </c>
      <c r="N47" s="270">
        <f>IF(AND(I47&gt;=I$3, I47&lt;=I$4),1,0)</f>
        <v>1</v>
      </c>
      <c r="O47" s="270">
        <f>IF(AND(J47&gt;=J$3, J47&lt;=J$4),1,0)</f>
        <v>1</v>
      </c>
      <c r="P47" s="270">
        <f t="shared" si="4"/>
        <v>1</v>
      </c>
      <c r="Q47" s="270">
        <f t="shared" si="5"/>
        <v>1</v>
      </c>
      <c r="R47" s="271">
        <f t="shared" si="6"/>
        <v>5</v>
      </c>
      <c r="S47" s="270">
        <f t="shared" si="7"/>
        <v>1</v>
      </c>
      <c r="T47" s="272">
        <f t="shared" si="8"/>
        <v>5</v>
      </c>
      <c r="U47" s="273">
        <v>30.26689350605011</v>
      </c>
      <c r="W47" s="274">
        <v>43</v>
      </c>
      <c r="X47" s="275" t="str">
        <f>IF(LEN(A47)&gt;0,VLOOKUP(W47,Markers!A:B,2,FALSE),"")</f>
        <v>Marker 43</v>
      </c>
      <c r="Y47" s="275">
        <f t="shared" si="9"/>
        <v>35</v>
      </c>
      <c r="Z47" s="276">
        <f t="shared" si="10"/>
        <v>198.74217391014099</v>
      </c>
      <c r="AA47" s="277">
        <f t="shared" si="11"/>
        <v>5.6783478260040283</v>
      </c>
      <c r="AB47" s="278">
        <f t="shared" si="12"/>
        <v>1</v>
      </c>
      <c r="AD47" s="279">
        <f t="shared" si="13"/>
        <v>7</v>
      </c>
      <c r="AE47" s="279">
        <f t="shared" si="14"/>
        <v>7</v>
      </c>
      <c r="AF47" s="279" t="str">
        <f t="shared" si="15"/>
        <v>Marker 7</v>
      </c>
      <c r="AG47" s="279">
        <f t="shared" si="16"/>
        <v>1</v>
      </c>
      <c r="AH47" s="279" t="str">
        <f t="shared" si="17"/>
        <v>H</v>
      </c>
      <c r="AI47" s="280"/>
      <c r="AJ47" s="281">
        <f t="shared" si="18"/>
        <v>5.6104010343551636</v>
      </c>
      <c r="AK47" s="281">
        <f t="shared" si="19"/>
        <v>6.9448530673980713</v>
      </c>
      <c r="AL47" s="281">
        <f t="shared" si="20"/>
        <v>9.1371756792068481</v>
      </c>
      <c r="AM47" s="281">
        <f t="shared" si="21"/>
        <v>8.3481717109680176</v>
      </c>
      <c r="AN47" s="281">
        <f>IF(AND(LEN(L47)&gt;0,$S47=1),L47*VLOOKUP($AE47,$W:$AB,6,FALSE),"")</f>
        <v>0.22629201412200928</v>
      </c>
      <c r="AO47" s="281">
        <v>18.781267730946407</v>
      </c>
      <c r="AQ47" s="282">
        <v>45</v>
      </c>
      <c r="AR47" s="282" t="str">
        <f>IF(AQ47&gt;0,VLOOKUP(AQ47,E:F,2,FALSE),"")</f>
        <v>T5  Project45</v>
      </c>
      <c r="AS47" s="283">
        <f>IF(SUMIF($AD:$AD,$AQ47,AJ:AJ)=0,"",SUMIF($AD:$AD,$AQ47,AJ:AJ)/$AX47)</f>
        <v>7.5470218062400818</v>
      </c>
      <c r="AT47" s="283">
        <f>IF(SUMIF($AD:$AD,$AQ47,AK:AK)=0,"",SUMIF($AD:$AD,$AQ47,AK:AK)/$AX47)</f>
        <v>6.1926689743995667</v>
      </c>
      <c r="AU47" s="283">
        <f>IF(SUMIF($AD:$AD,$AQ47,AL:AL)=0,"",SUMIF($AD:$AD,$AQ47,AL:AL)/$AX47)</f>
        <v>5.2831932902336121</v>
      </c>
      <c r="AV47" s="283">
        <f>IF(SUMIF($AD:$AD,$AQ47,AM:AM)=0,"",SUMIF($AD:$AD,$AQ47,AM:AM)/$AX47)</f>
        <v>6.0542228817939758</v>
      </c>
      <c r="AW47" s="283">
        <f>IF(SUMIF($AD:$AD,$AQ47,AN:AN)=0,"",SUMIF($AD:$AD,$AQ47,AN:AN)/$AX47)</f>
        <v>2.7383264899253845</v>
      </c>
      <c r="AX47" s="284">
        <f t="shared" si="22"/>
        <v>4</v>
      </c>
      <c r="AY47" s="283">
        <f t="shared" si="23"/>
        <v>27.815433442592621</v>
      </c>
      <c r="AZ47" s="261">
        <v>43</v>
      </c>
    </row>
    <row r="48" spans="1:52" x14ac:dyDescent="0.25">
      <c r="A48" s="230">
        <v>7</v>
      </c>
      <c r="B48" s="230" t="s">
        <v>249</v>
      </c>
      <c r="C48" s="230">
        <v>4</v>
      </c>
      <c r="D48" s="230" t="s">
        <v>369</v>
      </c>
      <c r="E48" s="230">
        <v>9</v>
      </c>
      <c r="F48" s="230" t="s">
        <v>90</v>
      </c>
      <c r="G48" s="268"/>
      <c r="H48" s="269">
        <v>7.0439577102661133</v>
      </c>
      <c r="I48" s="269">
        <v>9.2878597974777222</v>
      </c>
      <c r="J48" s="269">
        <v>5.3021252155303955</v>
      </c>
      <c r="K48" s="269">
        <v>0.89641392230987549</v>
      </c>
      <c r="L48" s="269">
        <v>7.5772929191589355</v>
      </c>
      <c r="M48" s="270">
        <f>IF(AND(H48&gt;=H$3, H48&lt;=H$4),1,0)</f>
        <v>1</v>
      </c>
      <c r="N48" s="270">
        <f>IF(AND(I48&gt;=I$3, I48&lt;=I$4),1,0)</f>
        <v>1</v>
      </c>
      <c r="O48" s="270">
        <f>IF(AND(J48&gt;=J$3, J48&lt;=J$4),1,0)</f>
        <v>1</v>
      </c>
      <c r="P48" s="270">
        <f t="shared" si="4"/>
        <v>1</v>
      </c>
      <c r="Q48" s="270">
        <f t="shared" si="5"/>
        <v>1</v>
      </c>
      <c r="R48" s="271">
        <f t="shared" si="6"/>
        <v>5</v>
      </c>
      <c r="S48" s="270">
        <f t="shared" si="7"/>
        <v>1</v>
      </c>
      <c r="T48" s="272">
        <f t="shared" si="8"/>
        <v>5</v>
      </c>
      <c r="U48" s="273">
        <v>30.107649564743042</v>
      </c>
      <c r="W48" s="274">
        <v>44</v>
      </c>
      <c r="X48" s="275" t="str">
        <f>IF(LEN(A48)&gt;0,VLOOKUP(W48,Markers!A:B,2,FALSE),"")</f>
        <v>Marker 44</v>
      </c>
      <c r="Y48" s="275">
        <f t="shared" si="9"/>
        <v>35</v>
      </c>
      <c r="Z48" s="276">
        <f t="shared" si="10"/>
        <v>183.51489067077637</v>
      </c>
      <c r="AA48" s="277">
        <f t="shared" si="11"/>
        <v>5.2432825905936102</v>
      </c>
      <c r="AB48" s="278">
        <f t="shared" si="12"/>
        <v>1</v>
      </c>
      <c r="AD48" s="279">
        <f t="shared" si="13"/>
        <v>9</v>
      </c>
      <c r="AE48" s="279">
        <f t="shared" si="14"/>
        <v>7</v>
      </c>
      <c r="AF48" s="279" t="str">
        <f t="shared" si="15"/>
        <v>Marker 7</v>
      </c>
      <c r="AG48" s="279">
        <f t="shared" si="16"/>
        <v>4</v>
      </c>
      <c r="AH48" s="279" t="str">
        <f t="shared" si="17"/>
        <v>H</v>
      </c>
      <c r="AI48" s="280"/>
      <c r="AJ48" s="281">
        <f t="shared" si="18"/>
        <v>7.0439577102661133</v>
      </c>
      <c r="AK48" s="281">
        <f t="shared" si="19"/>
        <v>9.2878597974777222</v>
      </c>
      <c r="AL48" s="281">
        <f t="shared" si="20"/>
        <v>5.3021252155303955</v>
      </c>
      <c r="AM48" s="281">
        <f t="shared" si="21"/>
        <v>0.89641392230987549</v>
      </c>
      <c r="AN48" s="281">
        <f>IF(AND(LEN(L48)&gt;0,$S48=1),L48*VLOOKUP($AE48,$W:$AB,6,FALSE),"")</f>
        <v>7.5772929191589355</v>
      </c>
      <c r="AO48" s="281">
        <v>30.243992685791795</v>
      </c>
      <c r="AQ48" s="282">
        <v>104</v>
      </c>
      <c r="AR48" s="282" t="str">
        <f>IF(AQ48&gt;0,VLOOKUP(AQ48,E:F,2,FALSE),"")</f>
        <v>T10 Project104</v>
      </c>
      <c r="AS48" s="283">
        <f>IF(SUMIF($AD:$AD,$AQ48,AJ:AJ)=0,"",SUMIF($AD:$AD,$AQ48,AJ:AJ)/$AX48)</f>
        <v>4.8168465495109558</v>
      </c>
      <c r="AT48" s="283">
        <f>IF(SUMIF($AD:$AD,$AQ48,AK:AK)=0,"",SUMIF($AD:$AD,$AQ48,AK:AK)/$AX48)</f>
        <v>1.7892006039619446</v>
      </c>
      <c r="AU48" s="283">
        <f>IF(SUMIF($AD:$AD,$AQ48,AL:AL)=0,"",SUMIF($AD:$AD,$AQ48,AL:AL)/$AX48)</f>
        <v>5.0255808234214783</v>
      </c>
      <c r="AV48" s="283">
        <f>IF(SUMIF($AD:$AD,$AQ48,AM:AM)=0,"",SUMIF($AD:$AD,$AQ48,AM:AM)/$AX48)</f>
        <v>5.9811130166053772</v>
      </c>
      <c r="AW48" s="283">
        <f>IF(SUMIF($AD:$AD,$AQ48,AN:AN)=0,"",SUMIF($AD:$AD,$AQ48,AN:AN)/$AX48)</f>
        <v>6.7454978823661804</v>
      </c>
      <c r="AX48" s="284">
        <f t="shared" si="22"/>
        <v>4</v>
      </c>
      <c r="AY48" s="283">
        <f t="shared" si="23"/>
        <v>24.358238875865936</v>
      </c>
      <c r="AZ48" s="261">
        <v>44</v>
      </c>
    </row>
    <row r="49" spans="1:52" x14ac:dyDescent="0.25">
      <c r="A49" s="230">
        <v>7</v>
      </c>
      <c r="B49" s="230" t="s">
        <v>249</v>
      </c>
      <c r="C49" s="230">
        <v>4</v>
      </c>
      <c r="D49" s="230" t="s">
        <v>369</v>
      </c>
      <c r="E49" s="230">
        <v>10</v>
      </c>
      <c r="F49" s="230" t="s">
        <v>91</v>
      </c>
      <c r="G49" s="268"/>
      <c r="H49" s="269">
        <v>6.7364668846130371</v>
      </c>
      <c r="I49" s="269">
        <v>2.5662893056869507</v>
      </c>
      <c r="J49" s="269">
        <v>0.89896559715270996</v>
      </c>
      <c r="K49" s="269">
        <v>0.30950605869293213</v>
      </c>
      <c r="L49" s="269">
        <v>3.2271766662597656</v>
      </c>
      <c r="M49" s="270">
        <f>IF(AND(H49&gt;=H$3, H49&lt;=H$4),1,0)</f>
        <v>1</v>
      </c>
      <c r="N49" s="270">
        <f>IF(AND(I49&gt;=I$3, I49&lt;=I$4),1,0)</f>
        <v>1</v>
      </c>
      <c r="O49" s="270">
        <f>IF(AND(J49&gt;=J$3, J49&lt;=J$4),1,0)</f>
        <v>1</v>
      </c>
      <c r="P49" s="270">
        <f t="shared" si="4"/>
        <v>1</v>
      </c>
      <c r="Q49" s="270">
        <f t="shared" si="5"/>
        <v>1</v>
      </c>
      <c r="R49" s="271">
        <f t="shared" si="6"/>
        <v>5</v>
      </c>
      <c r="S49" s="270">
        <f t="shared" si="7"/>
        <v>1</v>
      </c>
      <c r="T49" s="272">
        <f t="shared" si="8"/>
        <v>5</v>
      </c>
      <c r="U49" s="273">
        <v>13.738404512405396</v>
      </c>
      <c r="W49" s="274">
        <v>45</v>
      </c>
      <c r="X49" s="275" t="str">
        <f>IF(LEN(A49)&gt;0,VLOOKUP(W49,Markers!A:B,2,FALSE),"")</f>
        <v>Marker 45</v>
      </c>
      <c r="Y49" s="275">
        <f t="shared" si="9"/>
        <v>40</v>
      </c>
      <c r="Z49" s="276">
        <f t="shared" si="10"/>
        <v>190.99000155925751</v>
      </c>
      <c r="AA49" s="277">
        <f t="shared" si="11"/>
        <v>4.7747500389814377</v>
      </c>
      <c r="AB49" s="278">
        <f t="shared" si="12"/>
        <v>1</v>
      </c>
      <c r="AD49" s="279">
        <f t="shared" si="13"/>
        <v>10</v>
      </c>
      <c r="AE49" s="279">
        <f t="shared" si="14"/>
        <v>7</v>
      </c>
      <c r="AF49" s="279" t="str">
        <f t="shared" si="15"/>
        <v>Marker 7</v>
      </c>
      <c r="AG49" s="279">
        <f t="shared" si="16"/>
        <v>4</v>
      </c>
      <c r="AH49" s="279" t="str">
        <f t="shared" si="17"/>
        <v>H</v>
      </c>
      <c r="AI49" s="280"/>
      <c r="AJ49" s="281">
        <f t="shared" si="18"/>
        <v>6.7364668846130371</v>
      </c>
      <c r="AK49" s="281">
        <f t="shared" si="19"/>
        <v>2.5662893056869507</v>
      </c>
      <c r="AL49" s="281">
        <f t="shared" si="20"/>
        <v>0.89896559715270996</v>
      </c>
      <c r="AM49" s="281">
        <f t="shared" si="21"/>
        <v>0.30950605869293213</v>
      </c>
      <c r="AN49" s="281">
        <f>IF(AND(LEN(L49)&gt;0,$S49=1),L49*VLOOKUP($AE49,$W:$AB,6,FALSE),"")</f>
        <v>3.2271766662597656</v>
      </c>
      <c r="AO49" s="281">
        <v>47.50582646719964</v>
      </c>
      <c r="AQ49" s="282">
        <v>95</v>
      </c>
      <c r="AR49" s="282" t="str">
        <f>IF(AQ49&gt;0,VLOOKUP(AQ49,E:F,2,FALSE),"")</f>
        <v>T9  Project95</v>
      </c>
      <c r="AS49" s="283">
        <f>IF(SUMIF($AD:$AD,$AQ49,AJ:AJ)=0,"",SUMIF($AD:$AD,$AQ49,AJ:AJ)/$AX49)</f>
        <v>3.0847668647766113</v>
      </c>
      <c r="AT49" s="283">
        <f>IF(SUMIF($AD:$AD,$AQ49,AK:AK)=0,"",SUMIF($AD:$AD,$AQ49,AK:AK)/$AX49)</f>
        <v>8.164944052696228</v>
      </c>
      <c r="AU49" s="283">
        <f>IF(SUMIF($AD:$AD,$AQ49,AL:AL)=0,"",SUMIF($AD:$AD,$AQ49,AL:AL)/$AX49)</f>
        <v>1.8390039602915447</v>
      </c>
      <c r="AV49" s="283">
        <f>IF(SUMIF($AD:$AD,$AQ49,AM:AM)=0,"",SUMIF($AD:$AD,$AQ49,AM:AM)/$AX49)</f>
        <v>5.9480498234430952</v>
      </c>
      <c r="AW49" s="283">
        <f>IF(SUMIF($AD:$AD,$AQ49,AN:AN)=0,"",SUMIF($AD:$AD,$AQ49,AN:AN)/$AX49)</f>
        <v>2.6022354761759439</v>
      </c>
      <c r="AX49" s="284">
        <f t="shared" si="22"/>
        <v>3</v>
      </c>
      <c r="AY49" s="283">
        <f t="shared" si="23"/>
        <v>21.639000177383423</v>
      </c>
      <c r="AZ49" s="261">
        <v>45</v>
      </c>
    </row>
    <row r="50" spans="1:52" x14ac:dyDescent="0.25">
      <c r="A50" s="230">
        <v>7</v>
      </c>
      <c r="B50" s="230" t="s">
        <v>249</v>
      </c>
      <c r="C50" s="230">
        <v>1</v>
      </c>
      <c r="D50" s="230" t="s">
        <v>369</v>
      </c>
      <c r="E50" s="230">
        <v>12</v>
      </c>
      <c r="F50" s="230" t="s">
        <v>93</v>
      </c>
      <c r="G50" s="268"/>
      <c r="H50" s="269">
        <v>9.2344516515731812</v>
      </c>
      <c r="I50" s="269">
        <v>6.2020957469940186</v>
      </c>
      <c r="J50" s="269">
        <v>3.4772640466690063</v>
      </c>
      <c r="K50" s="269">
        <v>1.492457389831543</v>
      </c>
      <c r="L50" s="269">
        <v>4.7997826337814331</v>
      </c>
      <c r="M50" s="270">
        <f>IF(AND(H50&gt;=H$3, H50&lt;=H$4),1,0)</f>
        <v>1</v>
      </c>
      <c r="N50" s="270">
        <f>IF(AND(I50&gt;=I$3, I50&lt;=I$4),1,0)</f>
        <v>1</v>
      </c>
      <c r="O50" s="270">
        <f>IF(AND(J50&gt;=J$3, J50&lt;=J$4),1,0)</f>
        <v>1</v>
      </c>
      <c r="P50" s="270">
        <f t="shared" si="4"/>
        <v>1</v>
      </c>
      <c r="Q50" s="270">
        <f t="shared" si="5"/>
        <v>1</v>
      </c>
      <c r="R50" s="271">
        <f t="shared" si="6"/>
        <v>5</v>
      </c>
      <c r="S50" s="270">
        <f t="shared" si="7"/>
        <v>1</v>
      </c>
      <c r="T50" s="272">
        <f t="shared" si="8"/>
        <v>5</v>
      </c>
      <c r="U50" s="273">
        <v>25.206051468849182</v>
      </c>
      <c r="W50" s="274">
        <v>46</v>
      </c>
      <c r="X50" s="275" t="str">
        <f>IF(LEN(A50)&gt;0,VLOOKUP(W50,Markers!A:B,2,FALSE),"")</f>
        <v>Marker 46</v>
      </c>
      <c r="Y50" s="275">
        <f t="shared" si="9"/>
        <v>50</v>
      </c>
      <c r="Z50" s="276">
        <f t="shared" si="10"/>
        <v>235.1591295003891</v>
      </c>
      <c r="AA50" s="277">
        <f t="shared" si="11"/>
        <v>4.7031825900077822</v>
      </c>
      <c r="AB50" s="278">
        <f t="shared" si="12"/>
        <v>1</v>
      </c>
      <c r="AD50" s="279">
        <f t="shared" si="13"/>
        <v>12</v>
      </c>
      <c r="AE50" s="279">
        <f t="shared" si="14"/>
        <v>7</v>
      </c>
      <c r="AF50" s="279" t="str">
        <f t="shared" si="15"/>
        <v>Marker 7</v>
      </c>
      <c r="AG50" s="279">
        <f t="shared" si="16"/>
        <v>1</v>
      </c>
      <c r="AH50" s="279" t="str">
        <f t="shared" si="17"/>
        <v>H</v>
      </c>
      <c r="AI50" s="280"/>
      <c r="AJ50" s="281">
        <f t="shared" si="18"/>
        <v>9.2344516515731812</v>
      </c>
      <c r="AK50" s="281">
        <f t="shared" si="19"/>
        <v>6.2020957469940186</v>
      </c>
      <c r="AL50" s="281">
        <f t="shared" si="20"/>
        <v>3.4772640466690063</v>
      </c>
      <c r="AM50" s="281">
        <f t="shared" si="21"/>
        <v>1.492457389831543</v>
      </c>
      <c r="AN50" s="281">
        <f>IF(AND(LEN(L50)&gt;0,$S50=1),L50*VLOOKUP($AE50,$W:$AB,6,FALSE),"")</f>
        <v>4.7997826337814331</v>
      </c>
      <c r="AO50" s="281">
        <v>31.902971909141492</v>
      </c>
      <c r="AQ50" s="282">
        <v>116</v>
      </c>
      <c r="AR50" s="282" t="str">
        <f>IF(AQ50&gt;0,VLOOKUP(AQ50,E:F,2,FALSE),"")</f>
        <v>T10 Project116</v>
      </c>
      <c r="AS50" s="283">
        <f>IF(SUMIF($AD:$AD,$AQ50,AJ:AJ)=0,"",SUMIF($AD:$AD,$AQ50,AJ:AJ)/$AX50)</f>
        <v>5.3796002268791199</v>
      </c>
      <c r="AT50" s="283">
        <f>IF(SUMIF($AD:$AD,$AQ50,AK:AK)=0,"",SUMIF($AD:$AD,$AQ50,AK:AK)/$AX50)</f>
        <v>4.6419551968574524</v>
      </c>
      <c r="AU50" s="283">
        <f>IF(SUMIF($AD:$AD,$AQ50,AL:AL)=0,"",SUMIF($AD:$AD,$AQ50,AL:AL)/$AX50)</f>
        <v>7.8442701697349548</v>
      </c>
      <c r="AV50" s="283">
        <f>IF(SUMIF($AD:$AD,$AQ50,AM:AM)=0,"",SUMIF($AD:$AD,$AQ50,AM:AM)/$AX50)</f>
        <v>5.8941856026649475</v>
      </c>
      <c r="AW50" s="283">
        <f>IF(SUMIF($AD:$AD,$AQ50,AN:AN)=0,"",SUMIF($AD:$AD,$AQ50,AN:AN)/$AX50)</f>
        <v>6.8988582491874695</v>
      </c>
      <c r="AX50" s="284">
        <f t="shared" si="22"/>
        <v>4</v>
      </c>
      <c r="AY50" s="283">
        <f t="shared" si="23"/>
        <v>30.658869445323944</v>
      </c>
      <c r="AZ50" s="261">
        <v>46</v>
      </c>
    </row>
    <row r="51" spans="1:52" x14ac:dyDescent="0.25">
      <c r="A51" s="230">
        <v>7</v>
      </c>
      <c r="B51" s="230" t="s">
        <v>249</v>
      </c>
      <c r="C51" s="230">
        <v>4</v>
      </c>
      <c r="D51" s="230" t="s">
        <v>369</v>
      </c>
      <c r="E51" s="230">
        <v>13</v>
      </c>
      <c r="F51" s="230" t="s">
        <v>94</v>
      </c>
      <c r="G51" s="268"/>
      <c r="H51" s="269">
        <v>3.7051534652709961</v>
      </c>
      <c r="I51" s="269">
        <v>3.0249756574630737</v>
      </c>
      <c r="J51" s="269">
        <v>2.9286682605743408</v>
      </c>
      <c r="K51" s="269">
        <v>1.5031129121780396</v>
      </c>
      <c r="L51" s="269">
        <v>5.2982115745544434</v>
      </c>
      <c r="M51" s="270">
        <f>IF(AND(H51&gt;=H$3, H51&lt;=H$4),1,0)</f>
        <v>1</v>
      </c>
      <c r="N51" s="270">
        <f>IF(AND(I51&gt;=I$3, I51&lt;=I$4),1,0)</f>
        <v>1</v>
      </c>
      <c r="O51" s="270">
        <f>IF(AND(J51&gt;=J$3, J51&lt;=J$4),1,0)</f>
        <v>1</v>
      </c>
      <c r="P51" s="270">
        <f t="shared" si="4"/>
        <v>1</v>
      </c>
      <c r="Q51" s="270">
        <f t="shared" si="5"/>
        <v>1</v>
      </c>
      <c r="R51" s="271">
        <f t="shared" si="6"/>
        <v>5</v>
      </c>
      <c r="S51" s="270">
        <f t="shared" si="7"/>
        <v>1</v>
      </c>
      <c r="T51" s="272">
        <f t="shared" si="8"/>
        <v>5</v>
      </c>
      <c r="U51" s="273">
        <v>16.460121870040894</v>
      </c>
      <c r="W51" s="274">
        <v>47</v>
      </c>
      <c r="X51" s="275" t="str">
        <f>IF(LEN(A51)&gt;0,VLOOKUP(W51,Markers!A:B,2,FALSE),"")</f>
        <v>Marker 47</v>
      </c>
      <c r="Y51" s="275">
        <f t="shared" si="9"/>
        <v>45</v>
      </c>
      <c r="Z51" s="276">
        <f t="shared" si="10"/>
        <v>268.2594496011734</v>
      </c>
      <c r="AA51" s="277">
        <f t="shared" si="11"/>
        <v>5.9613211022482977</v>
      </c>
      <c r="AB51" s="278">
        <f t="shared" si="12"/>
        <v>1</v>
      </c>
      <c r="AD51" s="279">
        <f t="shared" si="13"/>
        <v>13</v>
      </c>
      <c r="AE51" s="279">
        <f t="shared" si="14"/>
        <v>7</v>
      </c>
      <c r="AF51" s="279" t="str">
        <f t="shared" si="15"/>
        <v>Marker 7</v>
      </c>
      <c r="AG51" s="279">
        <f t="shared" si="16"/>
        <v>4</v>
      </c>
      <c r="AH51" s="279" t="str">
        <f t="shared" si="17"/>
        <v>H</v>
      </c>
      <c r="AI51" s="280"/>
      <c r="AJ51" s="281">
        <f t="shared" si="18"/>
        <v>3.7051534652709961</v>
      </c>
      <c r="AK51" s="281">
        <f t="shared" si="19"/>
        <v>3.0249756574630737</v>
      </c>
      <c r="AL51" s="281">
        <f t="shared" si="20"/>
        <v>2.9286682605743408</v>
      </c>
      <c r="AM51" s="281">
        <f t="shared" si="21"/>
        <v>1.5031129121780396</v>
      </c>
      <c r="AN51" s="281">
        <f>IF(AND(LEN(L51)&gt;0,$S51=1),L51*VLOOKUP($AE51,$W:$AB,6,FALSE),"")</f>
        <v>5.2982115745544434</v>
      </c>
      <c r="AO51" s="281">
        <v>25.915434567047555</v>
      </c>
      <c r="AQ51" s="282">
        <v>123</v>
      </c>
      <c r="AR51" s="282" t="str">
        <f>IF(AQ51&gt;0,VLOOKUP(AQ51,E:F,2,FALSE),"")</f>
        <v>T11 Project123</v>
      </c>
      <c r="AS51" s="283">
        <f>IF(SUMIF($AD:$AD,$AQ51,AJ:AJ)=0,"",SUMIF($AD:$AD,$AQ51,AJ:AJ)/$AX51)</f>
        <v>4.3462106585502625</v>
      </c>
      <c r="AT51" s="283">
        <f>IF(SUMIF($AD:$AD,$AQ51,AK:AK)=0,"",SUMIF($AD:$AD,$AQ51,AK:AK)/$AX51)</f>
        <v>3.6527684330940247</v>
      </c>
      <c r="AU51" s="283">
        <f>IF(SUMIF($AD:$AD,$AQ51,AL:AL)=0,"",SUMIF($AD:$AD,$AQ51,AL:AL)/$AX51)</f>
        <v>3.079896867275238</v>
      </c>
      <c r="AV51" s="283">
        <f>IF(SUMIF($AD:$AD,$AQ51,AM:AM)=0,"",SUMIF($AD:$AD,$AQ51,AM:AM)/$AX51)</f>
        <v>5.8831062912940979</v>
      </c>
      <c r="AW51" s="283">
        <f>IF(SUMIF($AD:$AD,$AQ51,AN:AN)=0,"",SUMIF($AD:$AD,$AQ51,AN:AN)/$AX51)</f>
        <v>4.8446938395500183</v>
      </c>
      <c r="AX51" s="284">
        <f t="shared" si="22"/>
        <v>4</v>
      </c>
      <c r="AY51" s="283">
        <f t="shared" si="23"/>
        <v>21.806676089763641</v>
      </c>
      <c r="AZ51" s="261">
        <v>47</v>
      </c>
    </row>
    <row r="52" spans="1:52" x14ac:dyDescent="0.25">
      <c r="A52" s="230">
        <v>7</v>
      </c>
      <c r="B52" s="230" t="s">
        <v>249</v>
      </c>
      <c r="C52" s="230">
        <v>2</v>
      </c>
      <c r="D52" s="230" t="s">
        <v>369</v>
      </c>
      <c r="E52" s="230">
        <v>14</v>
      </c>
      <c r="F52" s="230" t="s">
        <v>95</v>
      </c>
      <c r="G52" s="268"/>
      <c r="H52" s="269">
        <v>1.9063341617584229</v>
      </c>
      <c r="I52" s="269">
        <v>6.8406230211257935</v>
      </c>
      <c r="J52" s="269">
        <v>7.4741578102111816</v>
      </c>
      <c r="K52" s="269">
        <v>6.1393493413925171</v>
      </c>
      <c r="L52" s="269">
        <v>7.8213870525360107</v>
      </c>
      <c r="M52" s="270">
        <f>IF(AND(H52&gt;=H$3, H52&lt;=H$4),1,0)</f>
        <v>1</v>
      </c>
      <c r="N52" s="270">
        <f>IF(AND(I52&gt;=I$3, I52&lt;=I$4),1,0)</f>
        <v>1</v>
      </c>
      <c r="O52" s="270">
        <f>IF(AND(J52&gt;=J$3, J52&lt;=J$4),1,0)</f>
        <v>1</v>
      </c>
      <c r="P52" s="270">
        <f t="shared" si="4"/>
        <v>1</v>
      </c>
      <c r="Q52" s="270">
        <f t="shared" si="5"/>
        <v>1</v>
      </c>
      <c r="R52" s="271">
        <f t="shared" si="6"/>
        <v>5</v>
      </c>
      <c r="S52" s="270">
        <f t="shared" si="7"/>
        <v>1</v>
      </c>
      <c r="T52" s="272">
        <f t="shared" si="8"/>
        <v>5</v>
      </c>
      <c r="U52" s="273">
        <v>30.181851387023926</v>
      </c>
      <c r="W52" s="274">
        <v>48</v>
      </c>
      <c r="X52" s="275" t="str">
        <f>IF(LEN(A52)&gt;0,VLOOKUP(W52,Markers!A:B,2,FALSE),"")</f>
        <v>Marker 48</v>
      </c>
      <c r="Y52" s="275">
        <f t="shared" si="9"/>
        <v>45</v>
      </c>
      <c r="Z52" s="276">
        <f t="shared" si="10"/>
        <v>243.14902603626251</v>
      </c>
      <c r="AA52" s="277">
        <f t="shared" si="11"/>
        <v>5.4033116896947222</v>
      </c>
      <c r="AB52" s="278">
        <f t="shared" si="12"/>
        <v>1</v>
      </c>
      <c r="AD52" s="279">
        <f t="shared" si="13"/>
        <v>14</v>
      </c>
      <c r="AE52" s="279">
        <f t="shared" si="14"/>
        <v>7</v>
      </c>
      <c r="AF52" s="279" t="str">
        <f t="shared" si="15"/>
        <v>Marker 7</v>
      </c>
      <c r="AG52" s="279">
        <f t="shared" si="16"/>
        <v>2</v>
      </c>
      <c r="AH52" s="279" t="str">
        <f t="shared" si="17"/>
        <v>H</v>
      </c>
      <c r="AI52" s="280"/>
      <c r="AJ52" s="281">
        <f t="shared" si="18"/>
        <v>1.9063341617584229</v>
      </c>
      <c r="AK52" s="281">
        <f t="shared" si="19"/>
        <v>6.8406230211257935</v>
      </c>
      <c r="AL52" s="281">
        <f t="shared" si="20"/>
        <v>7.4741578102111816</v>
      </c>
      <c r="AM52" s="281">
        <f t="shared" si="21"/>
        <v>6.1393493413925171</v>
      </c>
      <c r="AN52" s="281">
        <f>IF(AND(LEN(L52)&gt;0,$S52=1),L52*VLOOKUP($AE52,$W:$AB,6,FALSE),"")</f>
        <v>7.8213870525360107</v>
      </c>
      <c r="AO52" s="281">
        <v>30.141446715231453</v>
      </c>
      <c r="AQ52" s="282">
        <v>55</v>
      </c>
      <c r="AR52" s="282" t="str">
        <f>IF(AQ52&gt;0,VLOOKUP(AQ52,E:F,2,FALSE),"")</f>
        <v>T7  Project55</v>
      </c>
      <c r="AS52" s="283">
        <f>IF(SUMIF($AD:$AD,$AQ52,AJ:AJ)=0,"",SUMIF($AD:$AD,$AQ52,AJ:AJ)/$AX52)</f>
        <v>9.2053720355033875</v>
      </c>
      <c r="AT52" s="283">
        <f>IF(SUMIF($AD:$AD,$AQ52,AK:AK)=0,"",SUMIF($AD:$AD,$AQ52,AK:AK)/$AX52)</f>
        <v>4.8565343022346497</v>
      </c>
      <c r="AU52" s="283">
        <f>IF(SUMIF($AD:$AD,$AQ52,AL:AL)=0,"",SUMIF($AD:$AD,$AQ52,AL:AL)/$AX52)</f>
        <v>7.124849259853363</v>
      </c>
      <c r="AV52" s="283">
        <f>IF(SUMIF($AD:$AD,$AQ52,AM:AM)=0,"",SUMIF($AD:$AD,$AQ52,AM:AM)/$AX52)</f>
        <v>5.7794991135597229</v>
      </c>
      <c r="AW52" s="283">
        <f>IF(SUMIF($AD:$AD,$AQ52,AN:AN)=0,"",SUMIF($AD:$AD,$AQ52,AN:AN)/$AX52)</f>
        <v>4.0617653727531433</v>
      </c>
      <c r="AX52" s="284">
        <f t="shared" si="22"/>
        <v>4</v>
      </c>
      <c r="AY52" s="283">
        <f t="shared" si="23"/>
        <v>31.028020083904266</v>
      </c>
      <c r="AZ52" s="261">
        <v>48</v>
      </c>
    </row>
    <row r="53" spans="1:52" x14ac:dyDescent="0.25">
      <c r="A53" s="230">
        <v>8</v>
      </c>
      <c r="B53" s="230" t="s">
        <v>250</v>
      </c>
      <c r="C53" s="230">
        <v>1</v>
      </c>
      <c r="D53" s="230" t="s">
        <v>369</v>
      </c>
      <c r="E53" s="230">
        <v>15</v>
      </c>
      <c r="F53" s="230" t="s">
        <v>96</v>
      </c>
      <c r="G53" s="268"/>
      <c r="H53" s="269">
        <v>1.1547011137008667</v>
      </c>
      <c r="I53" s="269">
        <v>1.7377340793609619</v>
      </c>
      <c r="J53" s="269">
        <v>0.48118889331817627</v>
      </c>
      <c r="K53" s="269">
        <v>7.1481633186340332</v>
      </c>
      <c r="L53" s="269">
        <v>5.3302234411239624</v>
      </c>
      <c r="M53" s="270">
        <f>IF(AND(H53&gt;=H$3, H53&lt;=H$4),1,0)</f>
        <v>1</v>
      </c>
      <c r="N53" s="270">
        <f>IF(AND(I53&gt;=I$3, I53&lt;=I$4),1,0)</f>
        <v>1</v>
      </c>
      <c r="O53" s="270">
        <f>IF(AND(J53&gt;=J$3, J53&lt;=J$4),1,0)</f>
        <v>1</v>
      </c>
      <c r="P53" s="270">
        <f t="shared" si="4"/>
        <v>1</v>
      </c>
      <c r="Q53" s="270">
        <f t="shared" si="5"/>
        <v>1</v>
      </c>
      <c r="R53" s="271">
        <f t="shared" si="6"/>
        <v>5</v>
      </c>
      <c r="S53" s="270">
        <f t="shared" si="7"/>
        <v>1</v>
      </c>
      <c r="T53" s="272">
        <f t="shared" si="8"/>
        <v>5</v>
      </c>
      <c r="U53" s="273">
        <v>15.852010846138</v>
      </c>
      <c r="W53" s="274">
        <v>49</v>
      </c>
      <c r="X53" s="275" t="str">
        <f>IF(LEN(A53)&gt;0,VLOOKUP(W53,Markers!A:B,2,FALSE),"")</f>
        <v>Marker 49</v>
      </c>
      <c r="Y53" s="275">
        <f t="shared" si="9"/>
        <v>45</v>
      </c>
      <c r="Z53" s="276">
        <f t="shared" si="10"/>
        <v>226.70708656311035</v>
      </c>
      <c r="AA53" s="277">
        <f t="shared" si="11"/>
        <v>5.0379352569580078</v>
      </c>
      <c r="AB53" s="278">
        <f t="shared" si="12"/>
        <v>1</v>
      </c>
      <c r="AD53" s="279">
        <f t="shared" si="13"/>
        <v>15</v>
      </c>
      <c r="AE53" s="279">
        <f t="shared" si="14"/>
        <v>8</v>
      </c>
      <c r="AF53" s="279" t="str">
        <f t="shared" si="15"/>
        <v>Marker 8</v>
      </c>
      <c r="AG53" s="279">
        <f t="shared" si="16"/>
        <v>1</v>
      </c>
      <c r="AH53" s="279" t="str">
        <f t="shared" si="17"/>
        <v>H</v>
      </c>
      <c r="AI53" s="280"/>
      <c r="AJ53" s="281">
        <f t="shared" si="18"/>
        <v>1.1547011137008667</v>
      </c>
      <c r="AK53" s="281">
        <f t="shared" si="19"/>
        <v>1.7377340793609619</v>
      </c>
      <c r="AL53" s="281">
        <f t="shared" si="20"/>
        <v>0.48118889331817627</v>
      </c>
      <c r="AM53" s="281">
        <f t="shared" si="21"/>
        <v>7.1481633186340332</v>
      </c>
      <c r="AN53" s="281">
        <f>IF(AND(LEN(L53)&gt;0,$S53=1),L53*VLOOKUP($AE53,$W:$AB,6,FALSE),"")</f>
        <v>5.3302234411239624</v>
      </c>
      <c r="AO53" s="281">
        <v>29.529090989496737</v>
      </c>
      <c r="AQ53" s="282">
        <v>50</v>
      </c>
      <c r="AR53" s="282" t="str">
        <f>IF(AQ53&gt;0,VLOOKUP(AQ53,E:F,2,FALSE),"")</f>
        <v>T6  Project50</v>
      </c>
      <c r="AS53" s="283">
        <f>IF(SUMIF($AD:$AD,$AQ53,AJ:AJ)=0,"",SUMIF($AD:$AD,$AQ53,AJ:AJ)/$AX53)</f>
        <v>6.9208666682243347</v>
      </c>
      <c r="AT53" s="283">
        <f>IF(SUMIF($AD:$AD,$AQ53,AK:AK)=0,"",SUMIF($AD:$AD,$AQ53,AK:AK)/$AX53)</f>
        <v>5.0718668103218079</v>
      </c>
      <c r="AU53" s="283">
        <f>IF(SUMIF($AD:$AD,$AQ53,AL:AL)=0,"",SUMIF($AD:$AD,$AQ53,AL:AL)/$AX53)</f>
        <v>6.3934025168418884</v>
      </c>
      <c r="AV53" s="283">
        <f>IF(SUMIF($AD:$AD,$AQ53,AM:AM)=0,"",SUMIF($AD:$AD,$AQ53,AM:AM)/$AX53)</f>
        <v>5.7301869988441467</v>
      </c>
      <c r="AW53" s="283">
        <f>IF(SUMIF($AD:$AD,$AQ53,AN:AN)=0,"",SUMIF($AD:$AD,$AQ53,AN:AN)/$AX53)</f>
        <v>3.4406587481498718</v>
      </c>
      <c r="AX53" s="284">
        <f t="shared" si="22"/>
        <v>4</v>
      </c>
      <c r="AY53" s="283">
        <f t="shared" si="23"/>
        <v>27.55698174238205</v>
      </c>
      <c r="AZ53" s="261">
        <v>49</v>
      </c>
    </row>
    <row r="54" spans="1:52" x14ac:dyDescent="0.25">
      <c r="A54" s="230">
        <v>8</v>
      </c>
      <c r="B54" s="230" t="s">
        <v>250</v>
      </c>
      <c r="C54" s="230">
        <v>4</v>
      </c>
      <c r="D54" s="230" t="s">
        <v>369</v>
      </c>
      <c r="E54" s="230">
        <v>17</v>
      </c>
      <c r="F54" s="230" t="s">
        <v>98</v>
      </c>
      <c r="G54" s="268"/>
      <c r="H54" s="269">
        <v>7.0051431655883789</v>
      </c>
      <c r="I54" s="269">
        <v>4.9707096815109253</v>
      </c>
      <c r="J54" s="269">
        <v>1.5543568134307861</v>
      </c>
      <c r="K54" s="269">
        <v>2.2373753786087036</v>
      </c>
      <c r="L54" s="269">
        <v>3.2614398002624512</v>
      </c>
      <c r="M54" s="270">
        <f>IF(AND(H54&gt;=H$3, H54&lt;=H$4),1,0)</f>
        <v>1</v>
      </c>
      <c r="N54" s="270">
        <f>IF(AND(I54&gt;=I$3, I54&lt;=I$4),1,0)</f>
        <v>1</v>
      </c>
      <c r="O54" s="270">
        <f>IF(AND(J54&gt;=J$3, J54&lt;=J$4),1,0)</f>
        <v>1</v>
      </c>
      <c r="P54" s="270">
        <f t="shared" si="4"/>
        <v>1</v>
      </c>
      <c r="Q54" s="270">
        <f t="shared" si="5"/>
        <v>1</v>
      </c>
      <c r="R54" s="271">
        <f t="shared" si="6"/>
        <v>5</v>
      </c>
      <c r="S54" s="270">
        <f t="shared" si="7"/>
        <v>1</v>
      </c>
      <c r="T54" s="272">
        <f t="shared" si="8"/>
        <v>5</v>
      </c>
      <c r="U54" s="273">
        <v>19.029024839401245</v>
      </c>
      <c r="W54" s="274">
        <v>50</v>
      </c>
      <c r="X54" s="275" t="str">
        <f>IF(LEN(A54)&gt;0,VLOOKUP(W54,Markers!A:B,2,FALSE),"")</f>
        <v>Marker 50</v>
      </c>
      <c r="Y54" s="275">
        <f t="shared" si="9"/>
        <v>40</v>
      </c>
      <c r="Z54" s="276">
        <f t="shared" si="10"/>
        <v>232.80458390712738</v>
      </c>
      <c r="AA54" s="277">
        <f t="shared" si="11"/>
        <v>5.8201145976781845</v>
      </c>
      <c r="AB54" s="278">
        <f t="shared" si="12"/>
        <v>1</v>
      </c>
      <c r="AD54" s="279">
        <f t="shared" si="13"/>
        <v>17</v>
      </c>
      <c r="AE54" s="279">
        <f t="shared" si="14"/>
        <v>8</v>
      </c>
      <c r="AF54" s="279" t="str">
        <f t="shared" si="15"/>
        <v>Marker 8</v>
      </c>
      <c r="AG54" s="279">
        <f t="shared" si="16"/>
        <v>4</v>
      </c>
      <c r="AH54" s="279" t="str">
        <f t="shared" si="17"/>
        <v>H</v>
      </c>
      <c r="AI54" s="280"/>
      <c r="AJ54" s="281">
        <f t="shared" si="18"/>
        <v>7.0051431655883789</v>
      </c>
      <c r="AK54" s="281">
        <f t="shared" si="19"/>
        <v>4.9707096815109253</v>
      </c>
      <c r="AL54" s="281">
        <f t="shared" si="20"/>
        <v>1.5543568134307861</v>
      </c>
      <c r="AM54" s="281">
        <f t="shared" si="21"/>
        <v>2.2373753786087036</v>
      </c>
      <c r="AN54" s="281">
        <f>IF(AND(LEN(L54)&gt;0,$S54=1),L54*VLOOKUP($AE54,$W:$AB,6,FALSE),"")</f>
        <v>3.2614398002624512</v>
      </c>
      <c r="AO54" s="281">
        <v>45.347048088177885</v>
      </c>
      <c r="AQ54" s="282">
        <v>54</v>
      </c>
      <c r="AR54" s="282" t="str">
        <f>IF(AQ54&gt;0,VLOOKUP(AQ54,E:F,2,FALSE),"")</f>
        <v>T7  Project54</v>
      </c>
      <c r="AS54" s="283">
        <f>IF(SUMIF($AD:$AD,$AQ54,AJ:AJ)=0,"",SUMIF($AD:$AD,$AQ54,AJ:AJ)/$AX54)</f>
        <v>7.1968504786491394</v>
      </c>
      <c r="AT54" s="283">
        <f>IF(SUMIF($AD:$AD,$AQ54,AK:AK)=0,"",SUMIF($AD:$AD,$AQ54,AK:AK)/$AX54)</f>
        <v>7.9450872540473938</v>
      </c>
      <c r="AU54" s="283">
        <f>IF(SUMIF($AD:$AD,$AQ54,AL:AL)=0,"",SUMIF($AD:$AD,$AQ54,AL:AL)/$AX54)</f>
        <v>4.1702255606651306</v>
      </c>
      <c r="AV54" s="283">
        <f>IF(SUMIF($AD:$AD,$AQ54,AM:AM)=0,"",SUMIF($AD:$AD,$AQ54,AM:AM)/$AX54)</f>
        <v>5.7102647423744202</v>
      </c>
      <c r="AW54" s="283">
        <f>IF(SUMIF($AD:$AD,$AQ54,AN:AN)=0,"",SUMIF($AD:$AD,$AQ54,AN:AN)/$AX54)</f>
        <v>6.0687848925590515</v>
      </c>
      <c r="AX54" s="284">
        <f t="shared" si="22"/>
        <v>4</v>
      </c>
      <c r="AY54" s="283">
        <f t="shared" si="23"/>
        <v>31.091212928295135</v>
      </c>
      <c r="AZ54" s="261">
        <v>50</v>
      </c>
    </row>
    <row r="55" spans="1:52" x14ac:dyDescent="0.25">
      <c r="A55" s="230">
        <v>8</v>
      </c>
      <c r="B55" s="230" t="s">
        <v>250</v>
      </c>
      <c r="C55" s="230">
        <v>3</v>
      </c>
      <c r="D55" s="230" t="s">
        <v>369</v>
      </c>
      <c r="E55" s="230">
        <v>19</v>
      </c>
      <c r="F55" s="230" t="s">
        <v>100</v>
      </c>
      <c r="G55" s="268"/>
      <c r="H55" s="269">
        <v>3.2355481386184692</v>
      </c>
      <c r="I55" s="269">
        <v>7.7083277702331543</v>
      </c>
      <c r="J55" s="269">
        <v>2.1800035238265991</v>
      </c>
      <c r="K55" s="269">
        <v>4.4699323177337646</v>
      </c>
      <c r="L55" s="269">
        <v>2.3602777719497681</v>
      </c>
      <c r="M55" s="270">
        <f>IF(AND(H55&gt;=H$3, H55&lt;=H$4),1,0)</f>
        <v>1</v>
      </c>
      <c r="N55" s="270">
        <f>IF(AND(I55&gt;=I$3, I55&lt;=I$4),1,0)</f>
        <v>1</v>
      </c>
      <c r="O55" s="270">
        <f>IF(AND(J55&gt;=J$3, J55&lt;=J$4),1,0)</f>
        <v>1</v>
      </c>
      <c r="P55" s="270">
        <f t="shared" si="4"/>
        <v>1</v>
      </c>
      <c r="Q55" s="270">
        <f t="shared" si="5"/>
        <v>1</v>
      </c>
      <c r="R55" s="271">
        <f t="shared" si="6"/>
        <v>5</v>
      </c>
      <c r="S55" s="270">
        <f t="shared" si="7"/>
        <v>1</v>
      </c>
      <c r="T55" s="272">
        <f t="shared" si="8"/>
        <v>5</v>
      </c>
      <c r="U55" s="273">
        <v>19.954089522361755</v>
      </c>
      <c r="W55" s="274">
        <v>51</v>
      </c>
      <c r="X55" s="275" t="str">
        <f>IF(LEN(A55)&gt;0,VLOOKUP(W55,Markers!A:B,2,FALSE),"")</f>
        <v>Marker 51</v>
      </c>
      <c r="Y55" s="275">
        <f t="shared" si="9"/>
        <v>45</v>
      </c>
      <c r="Z55" s="276">
        <f t="shared" si="10"/>
        <v>195.66183984279633</v>
      </c>
      <c r="AA55" s="277">
        <f t="shared" si="11"/>
        <v>4.3480408853954735</v>
      </c>
      <c r="AB55" s="278">
        <f t="shared" si="12"/>
        <v>1</v>
      </c>
      <c r="AD55" s="279">
        <f t="shared" si="13"/>
        <v>19</v>
      </c>
      <c r="AE55" s="279">
        <f t="shared" si="14"/>
        <v>8</v>
      </c>
      <c r="AF55" s="279" t="str">
        <f t="shared" si="15"/>
        <v>Marker 8</v>
      </c>
      <c r="AG55" s="279">
        <f t="shared" si="16"/>
        <v>3</v>
      </c>
      <c r="AH55" s="279" t="str">
        <f t="shared" si="17"/>
        <v>H</v>
      </c>
      <c r="AI55" s="280"/>
      <c r="AJ55" s="281">
        <f t="shared" si="18"/>
        <v>3.2355481386184692</v>
      </c>
      <c r="AK55" s="281">
        <f t="shared" si="19"/>
        <v>7.7083277702331543</v>
      </c>
      <c r="AL55" s="281">
        <f t="shared" si="20"/>
        <v>2.1800035238265991</v>
      </c>
      <c r="AM55" s="281">
        <f t="shared" si="21"/>
        <v>4.4699323177337646</v>
      </c>
      <c r="AN55" s="281">
        <f>IF(AND(LEN(L55)&gt;0,$S55=1),L55*VLOOKUP($AE55,$W:$AB,6,FALSE),"")</f>
        <v>2.3602777719497681</v>
      </c>
      <c r="AO55" s="281">
        <v>37.070734995109632</v>
      </c>
      <c r="AQ55" s="282">
        <v>109</v>
      </c>
      <c r="AR55" s="282" t="str">
        <f>IF(AQ55&gt;0,VLOOKUP(AQ55,E:F,2,FALSE),"")</f>
        <v>T10 Project109</v>
      </c>
      <c r="AS55" s="283">
        <f>IF(SUMIF($AD:$AD,$AQ55,AJ:AJ)=0,"",SUMIF($AD:$AD,$AQ55,AJ:AJ)/$AX55)</f>
        <v>6.273028552532196</v>
      </c>
      <c r="AT55" s="283">
        <f>IF(SUMIF($AD:$AD,$AQ55,AK:AK)=0,"",SUMIF($AD:$AD,$AQ55,AK:AK)/$AX55)</f>
        <v>4.6057131886482239</v>
      </c>
      <c r="AU55" s="283">
        <f>IF(SUMIF($AD:$AD,$AQ55,AL:AL)=0,"",SUMIF($AD:$AD,$AQ55,AL:AL)/$AX55)</f>
        <v>5.0208672881126404</v>
      </c>
      <c r="AV55" s="283">
        <f>IF(SUMIF($AD:$AD,$AQ55,AM:AM)=0,"",SUMIF($AD:$AD,$AQ55,AM:AM)/$AX55)</f>
        <v>5.6607809662818909</v>
      </c>
      <c r="AW55" s="283">
        <f>IF(SUMIF($AD:$AD,$AQ55,AN:AN)=0,"",SUMIF($AD:$AD,$AQ55,AN:AN)/$AX55)</f>
        <v>6.2099120020866394</v>
      </c>
      <c r="AX55" s="284">
        <f t="shared" si="22"/>
        <v>4</v>
      </c>
      <c r="AY55" s="283">
        <f t="shared" si="23"/>
        <v>27.770301997661591</v>
      </c>
      <c r="AZ55" s="261">
        <v>51</v>
      </c>
    </row>
    <row r="56" spans="1:52" x14ac:dyDescent="0.25">
      <c r="A56" s="230">
        <v>8</v>
      </c>
      <c r="B56" s="230" t="s">
        <v>250</v>
      </c>
      <c r="C56" s="230">
        <v>2</v>
      </c>
      <c r="D56" s="230" t="s">
        <v>369</v>
      </c>
      <c r="E56" s="230">
        <v>21</v>
      </c>
      <c r="F56" s="230" t="s">
        <v>102</v>
      </c>
      <c r="G56" s="268"/>
      <c r="H56" s="269">
        <v>5.9299123287200928</v>
      </c>
      <c r="I56" s="269">
        <v>9.5623689889907837</v>
      </c>
      <c r="J56" s="269">
        <v>2.4314785003662109</v>
      </c>
      <c r="K56" s="269">
        <v>9.3997114896774292</v>
      </c>
      <c r="L56" s="269">
        <v>1.1433279514312744</v>
      </c>
      <c r="M56" s="270">
        <f>IF(AND(H56&gt;=H$3, H56&lt;=H$4),1,0)</f>
        <v>1</v>
      </c>
      <c r="N56" s="270">
        <f>IF(AND(I56&gt;=I$3, I56&lt;=I$4),1,0)</f>
        <v>1</v>
      </c>
      <c r="O56" s="270">
        <f>IF(AND(J56&gt;=J$3, J56&lt;=J$4),1,0)</f>
        <v>1</v>
      </c>
      <c r="P56" s="270">
        <f t="shared" si="4"/>
        <v>1</v>
      </c>
      <c r="Q56" s="270">
        <f t="shared" si="5"/>
        <v>1</v>
      </c>
      <c r="R56" s="271">
        <f t="shared" si="6"/>
        <v>5</v>
      </c>
      <c r="S56" s="270">
        <f t="shared" si="7"/>
        <v>1</v>
      </c>
      <c r="T56" s="272">
        <f t="shared" si="8"/>
        <v>5</v>
      </c>
      <c r="U56" s="273">
        <v>28.466799259185791</v>
      </c>
      <c r="W56" s="274">
        <v>52</v>
      </c>
      <c r="X56" s="275" t="str">
        <f>IF(LEN(A56)&gt;0,VLOOKUP(W56,Markers!A:B,2,FALSE),"")</f>
        <v>Marker 52</v>
      </c>
      <c r="Y56" s="275">
        <f t="shared" si="9"/>
        <v>45</v>
      </c>
      <c r="Z56" s="276">
        <f t="shared" si="10"/>
        <v>210.64221560955048</v>
      </c>
      <c r="AA56" s="277">
        <f t="shared" si="11"/>
        <v>4.6809381246566772</v>
      </c>
      <c r="AB56" s="278">
        <f t="shared" si="12"/>
        <v>1</v>
      </c>
      <c r="AD56" s="279">
        <f t="shared" si="13"/>
        <v>21</v>
      </c>
      <c r="AE56" s="279">
        <f t="shared" si="14"/>
        <v>8</v>
      </c>
      <c r="AF56" s="279" t="str">
        <f t="shared" si="15"/>
        <v>Marker 8</v>
      </c>
      <c r="AG56" s="279">
        <f t="shared" si="16"/>
        <v>2</v>
      </c>
      <c r="AH56" s="279" t="str">
        <f t="shared" si="17"/>
        <v>H</v>
      </c>
      <c r="AI56" s="280"/>
      <c r="AJ56" s="281">
        <f t="shared" si="18"/>
        <v>5.9299123287200928</v>
      </c>
      <c r="AK56" s="281">
        <f t="shared" si="19"/>
        <v>9.5623689889907837</v>
      </c>
      <c r="AL56" s="281">
        <f t="shared" si="20"/>
        <v>2.4314785003662109</v>
      </c>
      <c r="AM56" s="281">
        <f t="shared" si="21"/>
        <v>9.3997114896774292</v>
      </c>
      <c r="AN56" s="281">
        <f>IF(AND(LEN(L56)&gt;0,$S56=1),L56*VLOOKUP($AE56,$W:$AB,6,FALSE),"")</f>
        <v>1.1433279514312744</v>
      </c>
      <c r="AO56" s="281">
        <v>45.572737590646682</v>
      </c>
      <c r="AQ56" s="282">
        <v>8</v>
      </c>
      <c r="AR56" s="282" t="str">
        <f>IF(AQ56&gt;0,VLOOKUP(AQ56,E:F,2,FALSE),"")</f>
        <v>T2  Project8</v>
      </c>
      <c r="AS56" s="283">
        <f>IF(SUMIF($AD:$AD,$AQ56,AJ:AJ)=0,"",SUMIF($AD:$AD,$AQ56,AJ:AJ)/$AX56)</f>
        <v>5.6338068842887878</v>
      </c>
      <c r="AT56" s="283">
        <f>IF(SUMIF($AD:$AD,$AQ56,AK:AK)=0,"",SUMIF($AD:$AD,$AQ56,AK:AK)/$AX56)</f>
        <v>5.0463274121284485</v>
      </c>
      <c r="AU56" s="283">
        <f>IF(SUMIF($AD:$AD,$AQ56,AL:AL)=0,"",SUMIF($AD:$AD,$AQ56,AL:AL)/$AX56)</f>
        <v>3.1301769614219666</v>
      </c>
      <c r="AV56" s="283">
        <f>IF(SUMIF($AD:$AD,$AQ56,AM:AM)=0,"",SUMIF($AD:$AD,$AQ56,AM:AM)/$AX56)</f>
        <v>5.5393949151039124</v>
      </c>
      <c r="AW56" s="283">
        <f>IF(SUMIF($AD:$AD,$AQ56,AN:AN)=0,"",SUMIF($AD:$AD,$AQ56,AN:AN)/$AX56)</f>
        <v>3.954441249370575</v>
      </c>
      <c r="AX56" s="284">
        <f t="shared" si="22"/>
        <v>4</v>
      </c>
      <c r="AY56" s="283">
        <f t="shared" si="23"/>
        <v>23.30414742231369</v>
      </c>
      <c r="AZ56" s="261">
        <v>52</v>
      </c>
    </row>
    <row r="57" spans="1:52" x14ac:dyDescent="0.25">
      <c r="A57" s="230">
        <v>8</v>
      </c>
      <c r="B57" s="230" t="s">
        <v>250</v>
      </c>
      <c r="C57" s="230">
        <v>1</v>
      </c>
      <c r="D57" s="230" t="s">
        <v>369</v>
      </c>
      <c r="E57" s="230">
        <v>23</v>
      </c>
      <c r="F57" s="230" t="s">
        <v>104</v>
      </c>
      <c r="G57" s="268"/>
      <c r="H57" s="269">
        <v>1.9553488492965698</v>
      </c>
      <c r="I57" s="269">
        <v>3.2615721225738525</v>
      </c>
      <c r="J57" s="269">
        <v>4.1323310136795044</v>
      </c>
      <c r="K57" s="269">
        <v>1.5267682075500488</v>
      </c>
      <c r="L57" s="269">
        <v>6.1983150243759155</v>
      </c>
      <c r="M57" s="270">
        <f>IF(AND(H57&gt;=H$3, H57&lt;=H$4),1,0)</f>
        <v>1</v>
      </c>
      <c r="N57" s="270">
        <f>IF(AND(I57&gt;=I$3, I57&lt;=I$4),1,0)</f>
        <v>1</v>
      </c>
      <c r="O57" s="270">
        <f>IF(AND(J57&gt;=J$3, J57&lt;=J$4),1,0)</f>
        <v>1</v>
      </c>
      <c r="P57" s="270">
        <f t="shared" si="4"/>
        <v>1</v>
      </c>
      <c r="Q57" s="270">
        <f t="shared" si="5"/>
        <v>1</v>
      </c>
      <c r="R57" s="271">
        <f t="shared" si="6"/>
        <v>5</v>
      </c>
      <c r="S57" s="270">
        <f t="shared" si="7"/>
        <v>1</v>
      </c>
      <c r="T57" s="272">
        <f t="shared" si="8"/>
        <v>5</v>
      </c>
      <c r="U57" s="273">
        <v>17.074335217475891</v>
      </c>
      <c r="W57" s="274">
        <v>53</v>
      </c>
      <c r="X57" s="275" t="str">
        <f>IF(LEN(A57)&gt;0,VLOOKUP(W57,Markers!A:B,2,FALSE),"")</f>
        <v>Marker 53</v>
      </c>
      <c r="Y57" s="275">
        <f t="shared" si="9"/>
        <v>45</v>
      </c>
      <c r="Z57" s="276">
        <f t="shared" si="10"/>
        <v>253.99721503257751</v>
      </c>
      <c r="AA57" s="277">
        <f t="shared" si="11"/>
        <v>5.6443825562795</v>
      </c>
      <c r="AB57" s="278">
        <f t="shared" si="12"/>
        <v>1</v>
      </c>
      <c r="AD57" s="279">
        <f t="shared" si="13"/>
        <v>23</v>
      </c>
      <c r="AE57" s="279">
        <f t="shared" si="14"/>
        <v>8</v>
      </c>
      <c r="AF57" s="279" t="str">
        <f t="shared" si="15"/>
        <v>Marker 8</v>
      </c>
      <c r="AG57" s="279">
        <f t="shared" si="16"/>
        <v>1</v>
      </c>
      <c r="AH57" s="279" t="str">
        <f t="shared" si="17"/>
        <v>H</v>
      </c>
      <c r="AI57" s="280"/>
      <c r="AJ57" s="281">
        <f t="shared" si="18"/>
        <v>1.9553488492965698</v>
      </c>
      <c r="AK57" s="281">
        <f t="shared" si="19"/>
        <v>3.2615721225738525</v>
      </c>
      <c r="AL57" s="281">
        <f t="shared" si="20"/>
        <v>4.1323310136795044</v>
      </c>
      <c r="AM57" s="281">
        <f t="shared" si="21"/>
        <v>1.5267682075500488</v>
      </c>
      <c r="AN57" s="281">
        <f>IF(AND(LEN(L57)&gt;0,$S57=1),L57*VLOOKUP($AE57,$W:$AB,6,FALSE),"")</f>
        <v>6.1983150243759155</v>
      </c>
      <c r="AO57" s="281">
        <v>28.396068150767075</v>
      </c>
      <c r="AQ57" s="282">
        <v>29</v>
      </c>
      <c r="AR57" s="282" t="str">
        <f>IF(AQ57&gt;0,VLOOKUP(AQ57,E:F,2,FALSE),"")</f>
        <v>T3  Project29</v>
      </c>
      <c r="AS57" s="283">
        <f>IF(SUMIF($AD:$AD,$AQ57,AJ:AJ)=0,"",SUMIF($AD:$AD,$AQ57,AJ:AJ)/$AX57)</f>
        <v>4.6347352862358093</v>
      </c>
      <c r="AT57" s="283">
        <f>IF(SUMIF($AD:$AD,$AQ57,AK:AK)=0,"",SUMIF($AD:$AD,$AQ57,AK:AK)/$AX57)</f>
        <v>4.173913300037384</v>
      </c>
      <c r="AU57" s="283">
        <f>IF(SUMIF($AD:$AD,$AQ57,AL:AL)=0,"",SUMIF($AD:$AD,$AQ57,AL:AL)/$AX57)</f>
        <v>4.8563060164451599</v>
      </c>
      <c r="AV57" s="283">
        <f>IF(SUMIF($AD:$AD,$AQ57,AM:AM)=0,"",SUMIF($AD:$AD,$AQ57,AM:AM)/$AX57)</f>
        <v>5.5343475937843323</v>
      </c>
      <c r="AW57" s="283">
        <f>IF(SUMIF($AD:$AD,$AQ57,AN:AN)=0,"",SUMIF($AD:$AD,$AQ57,AN:AN)/$AX57)</f>
        <v>3.4495636820793152</v>
      </c>
      <c r="AX57" s="284">
        <f t="shared" si="22"/>
        <v>4</v>
      </c>
      <c r="AY57" s="283">
        <f t="shared" si="23"/>
        <v>22.648865878582001</v>
      </c>
      <c r="AZ57" s="261">
        <v>53</v>
      </c>
    </row>
    <row r="58" spans="1:52" x14ac:dyDescent="0.25">
      <c r="A58" s="230">
        <v>8</v>
      </c>
      <c r="B58" s="230" t="s">
        <v>250</v>
      </c>
      <c r="C58" s="230">
        <v>4</v>
      </c>
      <c r="D58" s="230" t="s">
        <v>369</v>
      </c>
      <c r="E58" s="230">
        <v>25</v>
      </c>
      <c r="F58" s="230" t="s">
        <v>106</v>
      </c>
      <c r="G58" s="268"/>
      <c r="H58" s="269">
        <v>8.0527544021606445</v>
      </c>
      <c r="I58" s="269">
        <v>9.8942822217941284</v>
      </c>
      <c r="J58" s="269">
        <v>2.5844204425811768</v>
      </c>
      <c r="K58" s="269">
        <v>1.7448407411575317</v>
      </c>
      <c r="L58" s="269">
        <v>6.9460749626159668</v>
      </c>
      <c r="M58" s="270">
        <f>IF(AND(H58&gt;=H$3, H58&lt;=H$4),1,0)</f>
        <v>1</v>
      </c>
      <c r="N58" s="270">
        <f>IF(AND(I58&gt;=I$3, I58&lt;=I$4),1,0)</f>
        <v>1</v>
      </c>
      <c r="O58" s="270">
        <f>IF(AND(J58&gt;=J$3, J58&lt;=J$4),1,0)</f>
        <v>1</v>
      </c>
      <c r="P58" s="270">
        <f t="shared" si="4"/>
        <v>1</v>
      </c>
      <c r="Q58" s="270">
        <f t="shared" si="5"/>
        <v>1</v>
      </c>
      <c r="R58" s="271">
        <f t="shared" si="6"/>
        <v>5</v>
      </c>
      <c r="S58" s="270">
        <f t="shared" si="7"/>
        <v>1</v>
      </c>
      <c r="T58" s="272">
        <f t="shared" si="8"/>
        <v>5</v>
      </c>
      <c r="U58" s="273">
        <v>29.222372770309448</v>
      </c>
      <c r="W58" s="274">
        <v>54</v>
      </c>
      <c r="X58" s="275" t="str">
        <f>IF(LEN(A58)&gt;0,VLOOKUP(W58,Markers!A:B,2,FALSE),"")</f>
        <v>Marker 54</v>
      </c>
      <c r="Y58" s="275">
        <f t="shared" si="9"/>
        <v>50</v>
      </c>
      <c r="Z58" s="276">
        <f t="shared" si="10"/>
        <v>267.80972957611084</v>
      </c>
      <c r="AA58" s="277">
        <f t="shared" si="11"/>
        <v>5.3561945915222164</v>
      </c>
      <c r="AB58" s="278">
        <f t="shared" si="12"/>
        <v>1</v>
      </c>
      <c r="AD58" s="279">
        <f t="shared" si="13"/>
        <v>25</v>
      </c>
      <c r="AE58" s="279">
        <f t="shared" si="14"/>
        <v>8</v>
      </c>
      <c r="AF58" s="279" t="str">
        <f t="shared" si="15"/>
        <v>Marker 8</v>
      </c>
      <c r="AG58" s="279">
        <f t="shared" si="16"/>
        <v>4</v>
      </c>
      <c r="AH58" s="279" t="str">
        <f t="shared" si="17"/>
        <v>H</v>
      </c>
      <c r="AI58" s="280"/>
      <c r="AJ58" s="281">
        <f t="shared" si="18"/>
        <v>8.0527544021606445</v>
      </c>
      <c r="AK58" s="281">
        <f t="shared" si="19"/>
        <v>9.8942822217941284</v>
      </c>
      <c r="AL58" s="281">
        <f t="shared" si="20"/>
        <v>2.5844204425811768</v>
      </c>
      <c r="AM58" s="281">
        <f t="shared" si="21"/>
        <v>1.7448407411575317</v>
      </c>
      <c r="AN58" s="281">
        <f>IF(AND(LEN(L58)&gt;0,$S58=1),L58*VLOOKUP($AE58,$W:$AB,6,FALSE),"")</f>
        <v>6.9460749626159668</v>
      </c>
      <c r="AO58" s="281">
        <v>29.747407772890107</v>
      </c>
      <c r="AQ58" s="282">
        <v>129</v>
      </c>
      <c r="AR58" s="282" t="str">
        <f>IF(AQ58&gt;0,VLOOKUP(AQ58,E:F,2,FALSE),"")</f>
        <v>T11 Project129</v>
      </c>
      <c r="AS58" s="283">
        <f>IF(SUMIF($AD:$AD,$AQ58,AJ:AJ)=0,"",SUMIF($AD:$AD,$AQ58,AJ:AJ)/$AX58)</f>
        <v>4.6623775362968445</v>
      </c>
      <c r="AT58" s="283">
        <f>IF(SUMIF($AD:$AD,$AQ58,AK:AK)=0,"",SUMIF($AD:$AD,$AQ58,AK:AK)/$AX58)</f>
        <v>5.5997756123542786</v>
      </c>
      <c r="AU58" s="283">
        <f>IF(SUMIF($AD:$AD,$AQ58,AL:AL)=0,"",SUMIF($AD:$AD,$AQ58,AL:AL)/$AX58)</f>
        <v>3.5523518919944763</v>
      </c>
      <c r="AV58" s="283">
        <f>IF(SUMIF($AD:$AD,$AQ58,AM:AM)=0,"",SUMIF($AD:$AD,$AQ58,AM:AM)/$AX58)</f>
        <v>5.5253115296363831</v>
      </c>
      <c r="AW58" s="283">
        <f>IF(SUMIF($AD:$AD,$AQ58,AN:AN)=0,"",SUMIF($AD:$AD,$AQ58,AN:AN)/$AX58)</f>
        <v>5.2393671870231628</v>
      </c>
      <c r="AX58" s="284">
        <f t="shared" si="22"/>
        <v>4</v>
      </c>
      <c r="AY58" s="283">
        <f t="shared" si="23"/>
        <v>24.579183757305145</v>
      </c>
      <c r="AZ58" s="261">
        <v>54</v>
      </c>
    </row>
    <row r="59" spans="1:52" x14ac:dyDescent="0.25">
      <c r="A59" s="230">
        <v>8</v>
      </c>
      <c r="B59" s="230" t="s">
        <v>250</v>
      </c>
      <c r="C59" s="230">
        <v>3</v>
      </c>
      <c r="D59" s="230" t="s">
        <v>369</v>
      </c>
      <c r="E59" s="230">
        <v>27</v>
      </c>
      <c r="F59" s="230" t="s">
        <v>108</v>
      </c>
      <c r="G59" s="268"/>
      <c r="H59" s="269">
        <v>2.8138142824172974</v>
      </c>
      <c r="I59" s="269">
        <v>3.6805605888366699</v>
      </c>
      <c r="J59" s="269">
        <v>0.14221131801605225</v>
      </c>
      <c r="K59" s="269">
        <v>2.9465901851654053</v>
      </c>
      <c r="L59" s="269">
        <v>9.8404604196548462</v>
      </c>
      <c r="M59" s="270">
        <f>IF(AND(H59&gt;=H$3, H59&lt;=H$4),1,0)</f>
        <v>1</v>
      </c>
      <c r="N59" s="270">
        <f>IF(AND(I59&gt;=I$3, I59&lt;=I$4),1,0)</f>
        <v>1</v>
      </c>
      <c r="O59" s="270">
        <f>IF(AND(J59&gt;=J$3, J59&lt;=J$4),1,0)</f>
        <v>1</v>
      </c>
      <c r="P59" s="270">
        <f t="shared" si="4"/>
        <v>1</v>
      </c>
      <c r="Q59" s="270">
        <f t="shared" si="5"/>
        <v>1</v>
      </c>
      <c r="R59" s="271">
        <f t="shared" si="6"/>
        <v>5</v>
      </c>
      <c r="S59" s="270">
        <f t="shared" si="7"/>
        <v>1</v>
      </c>
      <c r="T59" s="272">
        <f t="shared" si="8"/>
        <v>5</v>
      </c>
      <c r="U59" s="273">
        <v>19.423636794090271</v>
      </c>
      <c r="W59" s="274">
        <v>55</v>
      </c>
      <c r="X59" s="275" t="str">
        <f>IF(LEN(A59)&gt;0,VLOOKUP(W59,Markers!A:B,2,FALSE),"")</f>
        <v>Marker 55</v>
      </c>
      <c r="Y59" s="275">
        <f t="shared" si="9"/>
        <v>45</v>
      </c>
      <c r="Z59" s="276">
        <f t="shared" si="10"/>
        <v>220.38921058177948</v>
      </c>
      <c r="AA59" s="277">
        <f t="shared" si="11"/>
        <v>4.8975380129284325</v>
      </c>
      <c r="AB59" s="278">
        <f t="shared" si="12"/>
        <v>1</v>
      </c>
      <c r="AD59" s="279">
        <f t="shared" si="13"/>
        <v>27</v>
      </c>
      <c r="AE59" s="279">
        <f t="shared" si="14"/>
        <v>8</v>
      </c>
      <c r="AF59" s="279" t="str">
        <f t="shared" si="15"/>
        <v>Marker 8</v>
      </c>
      <c r="AG59" s="279">
        <f t="shared" si="16"/>
        <v>3</v>
      </c>
      <c r="AH59" s="279" t="str">
        <f t="shared" si="17"/>
        <v>H</v>
      </c>
      <c r="AI59" s="280"/>
      <c r="AJ59" s="281">
        <f t="shared" si="18"/>
        <v>2.8138142824172974</v>
      </c>
      <c r="AK59" s="281">
        <f t="shared" si="19"/>
        <v>3.6805605888366699</v>
      </c>
      <c r="AL59" s="281">
        <f t="shared" si="20"/>
        <v>0.14221131801605225</v>
      </c>
      <c r="AM59" s="281">
        <f t="shared" si="21"/>
        <v>2.9465901851654053</v>
      </c>
      <c r="AN59" s="281">
        <f>IF(AND(LEN(L59)&gt;0,$S59=1),L59*VLOOKUP($AE59,$W:$AB,6,FALSE),"")</f>
        <v>9.8404604196548462</v>
      </c>
      <c r="AO59" s="281">
        <v>29.281355696269539</v>
      </c>
      <c r="AQ59" s="282">
        <v>1</v>
      </c>
      <c r="AR59" s="282" t="str">
        <f>IF(AQ59&gt;0,VLOOKUP(AQ59,E:F,2,FALSE),"")</f>
        <v>T1  Project1</v>
      </c>
      <c r="AS59" s="283">
        <f>IF(SUMIF($AD:$AD,$AQ59,AJ:AJ)=0,"",SUMIF($AD:$AD,$AQ59,AJ:AJ)/$AX59)</f>
        <v>7.4014380574226379</v>
      </c>
      <c r="AT59" s="283">
        <f>IF(SUMIF($AD:$AD,$AQ59,AK:AK)=0,"",SUMIF($AD:$AD,$AQ59,AK:AK)/$AX59)</f>
        <v>2.7372083067893982</v>
      </c>
      <c r="AU59" s="283">
        <f>IF(SUMIF($AD:$AD,$AQ59,AL:AL)=0,"",SUMIF($AD:$AD,$AQ59,AL:AL)/$AX59)</f>
        <v>6.7012110352516174</v>
      </c>
      <c r="AV59" s="283">
        <f>IF(SUMIF($AD:$AD,$AQ59,AM:AM)=0,"",SUMIF($AD:$AD,$AQ59,AM:AM)/$AX59)</f>
        <v>5.5202624201774597</v>
      </c>
      <c r="AW59" s="283">
        <f>IF(SUMIF($AD:$AD,$AQ59,AN:AN)=0,"",SUMIF($AD:$AD,$AQ59,AN:AN)/$AX59)</f>
        <v>5.0549295544624329</v>
      </c>
      <c r="AX59" s="284">
        <f t="shared" si="22"/>
        <v>2</v>
      </c>
      <c r="AY59" s="283">
        <f t="shared" si="23"/>
        <v>27.415049374103546</v>
      </c>
      <c r="AZ59" s="261">
        <v>55</v>
      </c>
    </row>
    <row r="60" spans="1:52" x14ac:dyDescent="0.25">
      <c r="A60" s="230">
        <v>8</v>
      </c>
      <c r="B60" s="230" t="s">
        <v>250</v>
      </c>
      <c r="C60" s="230">
        <v>2</v>
      </c>
      <c r="D60" s="230" t="s">
        <v>369</v>
      </c>
      <c r="E60" s="230">
        <v>29</v>
      </c>
      <c r="F60" s="230" t="s">
        <v>110</v>
      </c>
      <c r="G60" s="268"/>
      <c r="H60" s="269">
        <v>4.0574491024017334</v>
      </c>
      <c r="I60" s="269">
        <v>0.58991491794586182</v>
      </c>
      <c r="J60" s="269">
        <v>3.1183719635009766</v>
      </c>
      <c r="K60" s="269">
        <v>6.0304373502731323</v>
      </c>
      <c r="L60" s="269">
        <v>5.176931619644165</v>
      </c>
      <c r="M60" s="270">
        <f>IF(AND(H60&gt;=H$3, H60&lt;=H$4),1,0)</f>
        <v>1</v>
      </c>
      <c r="N60" s="270">
        <f>IF(AND(I60&gt;=I$3, I60&lt;=I$4),1,0)</f>
        <v>1</v>
      </c>
      <c r="O60" s="270">
        <f>IF(AND(J60&gt;=J$3, J60&lt;=J$4),1,0)</f>
        <v>1</v>
      </c>
      <c r="P60" s="270">
        <f t="shared" si="4"/>
        <v>1</v>
      </c>
      <c r="Q60" s="270">
        <f t="shared" si="5"/>
        <v>1</v>
      </c>
      <c r="R60" s="271">
        <f t="shared" si="6"/>
        <v>5</v>
      </c>
      <c r="S60" s="270">
        <f t="shared" si="7"/>
        <v>1</v>
      </c>
      <c r="T60" s="272">
        <f t="shared" si="8"/>
        <v>5</v>
      </c>
      <c r="U60" s="273">
        <v>18.973104953765869</v>
      </c>
      <c r="W60" s="274">
        <v>56</v>
      </c>
      <c r="X60" s="275" t="str">
        <f>IF(LEN(A60)&gt;0,VLOOKUP(W60,Markers!A:B,2,FALSE),"")</f>
        <v>Marker 56</v>
      </c>
      <c r="Y60" s="275">
        <f t="shared" si="9"/>
        <v>50</v>
      </c>
      <c r="Z60" s="276">
        <f t="shared" si="10"/>
        <v>262.52078711986542</v>
      </c>
      <c r="AA60" s="277">
        <f t="shared" si="11"/>
        <v>5.2504157423973083</v>
      </c>
      <c r="AB60" s="278">
        <f t="shared" si="12"/>
        <v>1</v>
      </c>
      <c r="AD60" s="279">
        <f t="shared" si="13"/>
        <v>29</v>
      </c>
      <c r="AE60" s="279">
        <f t="shared" si="14"/>
        <v>8</v>
      </c>
      <c r="AF60" s="279" t="str">
        <f t="shared" si="15"/>
        <v>Marker 8</v>
      </c>
      <c r="AG60" s="279">
        <f t="shared" si="16"/>
        <v>2</v>
      </c>
      <c r="AH60" s="279" t="str">
        <f t="shared" si="17"/>
        <v>H</v>
      </c>
      <c r="AI60" s="280"/>
      <c r="AJ60" s="281">
        <f t="shared" si="18"/>
        <v>4.0574491024017334</v>
      </c>
      <c r="AK60" s="281">
        <f t="shared" si="19"/>
        <v>0.58991491794586182</v>
      </c>
      <c r="AL60" s="281">
        <f t="shared" si="20"/>
        <v>3.1183719635009766</v>
      </c>
      <c r="AM60" s="281">
        <f t="shared" si="21"/>
        <v>6.0304373502731323</v>
      </c>
      <c r="AN60" s="281">
        <f>IF(AND(LEN(L60)&gt;0,$S60=1),L60*VLOOKUP($AE60,$W:$AB,6,FALSE),"")</f>
        <v>5.176931619644165</v>
      </c>
      <c r="AO60" s="281">
        <v>32.470951158857687</v>
      </c>
      <c r="AQ60" s="282">
        <v>105</v>
      </c>
      <c r="AR60" s="282" t="str">
        <f>IF(AQ60&gt;0,VLOOKUP(AQ60,E:F,2,FALSE),"")</f>
        <v>T10 Project105</v>
      </c>
      <c r="AS60" s="283">
        <f>IF(SUMIF($AD:$AD,$AQ60,AJ:AJ)=0,"",SUMIF($AD:$AD,$AQ60,AJ:AJ)/$AX60)</f>
        <v>3.3028003573417664</v>
      </c>
      <c r="AT60" s="283">
        <f>IF(SUMIF($AD:$AD,$AQ60,AK:AK)=0,"",SUMIF($AD:$AD,$AQ60,AK:AK)/$AX60)</f>
        <v>5.9089758992195129</v>
      </c>
      <c r="AU60" s="283">
        <f>IF(SUMIF($AD:$AD,$AQ60,AL:AL)=0,"",SUMIF($AD:$AD,$AQ60,AL:AL)/$AX60)</f>
        <v>6.4333447813987732</v>
      </c>
      <c r="AV60" s="283">
        <f>IF(SUMIF($AD:$AD,$AQ60,AM:AM)=0,"",SUMIF($AD:$AD,$AQ60,AM:AM)/$AX60)</f>
        <v>5.4565516114234924</v>
      </c>
      <c r="AW60" s="283">
        <f>IF(SUMIF($AD:$AD,$AQ60,AN:AN)=0,"",SUMIF($AD:$AD,$AQ60,AN:AN)/$AX60)</f>
        <v>4.7229906916618347</v>
      </c>
      <c r="AX60" s="284">
        <f t="shared" si="22"/>
        <v>4</v>
      </c>
      <c r="AY60" s="283">
        <f t="shared" si="23"/>
        <v>25.82466334104538</v>
      </c>
      <c r="AZ60" s="261">
        <v>56</v>
      </c>
    </row>
    <row r="61" spans="1:52" x14ac:dyDescent="0.25">
      <c r="A61" s="230">
        <v>8</v>
      </c>
      <c r="B61" s="230" t="s">
        <v>250</v>
      </c>
      <c r="C61" s="230">
        <v>1</v>
      </c>
      <c r="D61" s="230" t="s">
        <v>369</v>
      </c>
      <c r="E61" s="230">
        <v>31</v>
      </c>
      <c r="F61" s="230" t="s">
        <v>112</v>
      </c>
      <c r="G61" s="268"/>
      <c r="H61" s="269">
        <v>5.8248442411422729</v>
      </c>
      <c r="I61" s="269">
        <v>8.0788671970367432</v>
      </c>
      <c r="J61" s="269">
        <v>0.40310204029083252</v>
      </c>
      <c r="K61" s="269">
        <v>0.54648637771606445</v>
      </c>
      <c r="L61" s="269">
        <v>5.6430667638778687</v>
      </c>
      <c r="M61" s="270">
        <f>IF(AND(H61&gt;=H$3, H61&lt;=H$4),1,0)</f>
        <v>1</v>
      </c>
      <c r="N61" s="270">
        <f>IF(AND(I61&gt;=I$3, I61&lt;=I$4),1,0)</f>
        <v>1</v>
      </c>
      <c r="O61" s="270">
        <f>IF(AND(J61&gt;=J$3, J61&lt;=J$4),1,0)</f>
        <v>1</v>
      </c>
      <c r="P61" s="270">
        <f t="shared" si="4"/>
        <v>1</v>
      </c>
      <c r="Q61" s="270">
        <f t="shared" si="5"/>
        <v>1</v>
      </c>
      <c r="R61" s="271">
        <f t="shared" si="6"/>
        <v>5</v>
      </c>
      <c r="S61" s="270">
        <f t="shared" si="7"/>
        <v>1</v>
      </c>
      <c r="T61" s="272">
        <f t="shared" si="8"/>
        <v>5</v>
      </c>
      <c r="U61" s="273">
        <v>20.496366620063782</v>
      </c>
      <c r="W61" s="274">
        <v>57</v>
      </c>
      <c r="X61" s="275" t="str">
        <f>IF(LEN(A61)&gt;0,VLOOKUP(W61,Markers!A:B,2,FALSE),"")</f>
        <v>Marker 57</v>
      </c>
      <c r="Y61" s="275">
        <f t="shared" si="9"/>
        <v>50</v>
      </c>
      <c r="Z61" s="276">
        <f t="shared" si="10"/>
        <v>233.85601162910461</v>
      </c>
      <c r="AA61" s="277">
        <f t="shared" si="11"/>
        <v>4.6771202325820926</v>
      </c>
      <c r="AB61" s="278">
        <f t="shared" si="12"/>
        <v>1</v>
      </c>
      <c r="AD61" s="279">
        <f t="shared" si="13"/>
        <v>31</v>
      </c>
      <c r="AE61" s="279">
        <f t="shared" si="14"/>
        <v>8</v>
      </c>
      <c r="AF61" s="279" t="str">
        <f t="shared" si="15"/>
        <v>Marker 8</v>
      </c>
      <c r="AG61" s="279">
        <f t="shared" si="16"/>
        <v>1</v>
      </c>
      <c r="AH61" s="279" t="str">
        <f t="shared" si="17"/>
        <v>H</v>
      </c>
      <c r="AI61" s="280"/>
      <c r="AJ61" s="281">
        <f t="shared" si="18"/>
        <v>5.8248442411422729</v>
      </c>
      <c r="AK61" s="281">
        <f t="shared" si="19"/>
        <v>8.0788671970367432</v>
      </c>
      <c r="AL61" s="281">
        <f t="shared" si="20"/>
        <v>0.40310204029083252</v>
      </c>
      <c r="AM61" s="281">
        <f t="shared" si="21"/>
        <v>0.54648637771606445</v>
      </c>
      <c r="AN61" s="281">
        <f>IF(AND(LEN(L61)&gt;0,$S61=1),L61*VLOOKUP($AE61,$W:$AB,6,FALSE),"")</f>
        <v>5.6430667638778687</v>
      </c>
      <c r="AO61" s="281">
        <v>37.950626639131876</v>
      </c>
      <c r="AQ61" s="282">
        <v>135</v>
      </c>
      <c r="AR61" s="282" t="str">
        <f>IF(AQ61&gt;0,VLOOKUP(AQ61,E:F,2,FALSE),"")</f>
        <v>T12 Project135</v>
      </c>
      <c r="AS61" s="283">
        <f>IF(SUMIF($AD:$AD,$AQ61,AJ:AJ)=0,"",SUMIF($AD:$AD,$AQ61,AJ:AJ)/$AX61)</f>
        <v>4.4341137011845904</v>
      </c>
      <c r="AT61" s="283">
        <f>IF(SUMIF($AD:$AD,$AQ61,AK:AK)=0,"",SUMIF($AD:$AD,$AQ61,AK:AK)/$AX61)</f>
        <v>1.1638192335764568</v>
      </c>
      <c r="AU61" s="283">
        <f>IF(SUMIF($AD:$AD,$AQ61,AL:AL)=0,"",SUMIF($AD:$AD,$AQ61,AL:AL)/$AX61)</f>
        <v>7.7432980140050249</v>
      </c>
      <c r="AV61" s="283">
        <f>IF(SUMIF($AD:$AD,$AQ61,AM:AM)=0,"",SUMIF($AD:$AD,$AQ61,AM:AM)/$AX61)</f>
        <v>5.4074088732401533</v>
      </c>
      <c r="AW61" s="283">
        <f>IF(SUMIF($AD:$AD,$AQ61,AN:AN)=0,"",SUMIF($AD:$AD,$AQ61,AN:AN)/$AX61)</f>
        <v>3.7491013606389365</v>
      </c>
      <c r="AX61" s="284">
        <f t="shared" si="22"/>
        <v>3</v>
      </c>
      <c r="AY61" s="283">
        <f t="shared" si="23"/>
        <v>22.497741182645161</v>
      </c>
      <c r="AZ61" s="261">
        <v>57</v>
      </c>
    </row>
    <row r="62" spans="1:52" x14ac:dyDescent="0.25">
      <c r="A62" s="230">
        <v>9</v>
      </c>
      <c r="B62" s="230" t="s">
        <v>251</v>
      </c>
      <c r="C62" s="230">
        <v>1</v>
      </c>
      <c r="D62" s="230" t="s">
        <v>369</v>
      </c>
      <c r="E62" s="230">
        <v>16</v>
      </c>
      <c r="F62" s="230" t="s">
        <v>97</v>
      </c>
      <c r="G62" s="268"/>
      <c r="H62" s="269">
        <v>9.8537391424179077</v>
      </c>
      <c r="I62" s="269">
        <v>8.0258738994598389</v>
      </c>
      <c r="J62" s="269">
        <v>6.9610077142715454</v>
      </c>
      <c r="K62" s="269">
        <v>4.1759920120239258</v>
      </c>
      <c r="L62" s="269">
        <v>7.3448818922042847</v>
      </c>
      <c r="M62" s="270">
        <f>IF(AND(H62&gt;=H$3, H62&lt;=H$4),1,0)</f>
        <v>1</v>
      </c>
      <c r="N62" s="270">
        <f>IF(AND(I62&gt;=I$3, I62&lt;=I$4),1,0)</f>
        <v>1</v>
      </c>
      <c r="O62" s="270">
        <f>IF(AND(J62&gt;=J$3, J62&lt;=J$4),1,0)</f>
        <v>1</v>
      </c>
      <c r="P62" s="270">
        <f t="shared" si="4"/>
        <v>1</v>
      </c>
      <c r="Q62" s="270">
        <f t="shared" si="5"/>
        <v>1</v>
      </c>
      <c r="R62" s="271">
        <f t="shared" si="6"/>
        <v>5</v>
      </c>
      <c r="S62" s="270">
        <f t="shared" si="7"/>
        <v>1</v>
      </c>
      <c r="T62" s="272">
        <f t="shared" si="8"/>
        <v>5</v>
      </c>
      <c r="U62" s="273">
        <v>36.361494660377502</v>
      </c>
      <c r="W62" s="274">
        <v>58</v>
      </c>
      <c r="X62" s="275" t="str">
        <f>IF(LEN(A62)&gt;0,VLOOKUP(W62,Markers!A:B,2,FALSE),"")</f>
        <v>Marker 58</v>
      </c>
      <c r="Y62" s="275">
        <f t="shared" si="9"/>
        <v>45</v>
      </c>
      <c r="Z62" s="276">
        <f t="shared" si="10"/>
        <v>215.84353923797607</v>
      </c>
      <c r="AA62" s="277">
        <f t="shared" si="11"/>
        <v>4.7965230941772461</v>
      </c>
      <c r="AB62" s="278">
        <f t="shared" si="12"/>
        <v>1</v>
      </c>
      <c r="AD62" s="279">
        <f t="shared" si="13"/>
        <v>16</v>
      </c>
      <c r="AE62" s="279">
        <f t="shared" si="14"/>
        <v>9</v>
      </c>
      <c r="AF62" s="279" t="str">
        <f t="shared" si="15"/>
        <v>Marker 9</v>
      </c>
      <c r="AG62" s="279">
        <f t="shared" si="16"/>
        <v>1</v>
      </c>
      <c r="AH62" s="279" t="str">
        <f t="shared" si="17"/>
        <v>H</v>
      </c>
      <c r="AI62" s="280"/>
      <c r="AJ62" s="281">
        <f t="shared" si="18"/>
        <v>9.8537391424179077</v>
      </c>
      <c r="AK62" s="281">
        <f t="shared" si="19"/>
        <v>8.0258738994598389</v>
      </c>
      <c r="AL62" s="281">
        <f t="shared" si="20"/>
        <v>6.9610077142715454</v>
      </c>
      <c r="AM62" s="281">
        <f t="shared" si="21"/>
        <v>4.1759920120239258</v>
      </c>
      <c r="AN62" s="281">
        <f>IF(AND(LEN(L62)&gt;0,$S62=1),L62*VLOOKUP($AE62,$W:$AB,6,FALSE),"")</f>
        <v>7.3448818922042847</v>
      </c>
      <c r="AO62" s="281">
        <v>38.894720991764757</v>
      </c>
      <c r="AQ62" s="282">
        <v>63</v>
      </c>
      <c r="AR62" s="282" t="str">
        <f>IF(AQ62&gt;0,VLOOKUP(AQ62,E:F,2,FALSE),"")</f>
        <v>T7  Project63</v>
      </c>
      <c r="AS62" s="283">
        <f>IF(SUMIF($AD:$AD,$AQ62,AJ:AJ)=0,"",SUMIF($AD:$AD,$AQ62,AJ:AJ)/$AX62)</f>
        <v>4.4805452227592468</v>
      </c>
      <c r="AT62" s="283">
        <f>IF(SUMIF($AD:$AD,$AQ62,AK:AK)=0,"",SUMIF($AD:$AD,$AQ62,AK:AK)/$AX62)</f>
        <v>5.4958584904670715</v>
      </c>
      <c r="AU62" s="283">
        <f>IF(SUMIF($AD:$AD,$AQ62,AL:AL)=0,"",SUMIF($AD:$AD,$AQ62,AL:AL)/$AX62)</f>
        <v>5.8123454451560974</v>
      </c>
      <c r="AV62" s="283">
        <f>IF(SUMIF($AD:$AD,$AQ62,AM:AM)=0,"",SUMIF($AD:$AD,$AQ62,AM:AM)/$AX62)</f>
        <v>5.4006043076515198</v>
      </c>
      <c r="AW62" s="283">
        <f>IF(SUMIF($AD:$AD,$AQ62,AN:AN)=0,"",SUMIF($AD:$AD,$AQ62,AN:AN)/$AX62)</f>
        <v>5.6476685404777527</v>
      </c>
      <c r="AX62" s="284">
        <f t="shared" si="22"/>
        <v>4</v>
      </c>
      <c r="AY62" s="283">
        <f t="shared" si="23"/>
        <v>26.837022006511688</v>
      </c>
      <c r="AZ62" s="261">
        <v>58</v>
      </c>
    </row>
    <row r="63" spans="1:52" x14ac:dyDescent="0.25">
      <c r="A63" s="230">
        <v>9</v>
      </c>
      <c r="B63" s="230" t="s">
        <v>251</v>
      </c>
      <c r="C63" s="230">
        <v>4</v>
      </c>
      <c r="D63" s="230" t="s">
        <v>369</v>
      </c>
      <c r="E63" s="230">
        <v>18</v>
      </c>
      <c r="F63" s="230" t="s">
        <v>99</v>
      </c>
      <c r="G63" s="268"/>
      <c r="H63" s="269">
        <v>6.9628500938415527</v>
      </c>
      <c r="I63" s="269">
        <v>4.0160459280014038</v>
      </c>
      <c r="J63" s="269">
        <v>0.16297698020935059</v>
      </c>
      <c r="K63" s="269">
        <v>1.6776281595230103</v>
      </c>
      <c r="L63" s="269">
        <v>1.6423416137695313</v>
      </c>
      <c r="M63" s="270">
        <f>IF(AND(H63&gt;=H$3, H63&lt;=H$4),1,0)</f>
        <v>1</v>
      </c>
      <c r="N63" s="270">
        <f>IF(AND(I63&gt;=I$3, I63&lt;=I$4),1,0)</f>
        <v>1</v>
      </c>
      <c r="O63" s="270">
        <f>IF(AND(J63&gt;=J$3, J63&lt;=J$4),1,0)</f>
        <v>1</v>
      </c>
      <c r="P63" s="270">
        <f t="shared" si="4"/>
        <v>1</v>
      </c>
      <c r="Q63" s="270">
        <f t="shared" si="5"/>
        <v>1</v>
      </c>
      <c r="R63" s="271">
        <f t="shared" si="6"/>
        <v>5</v>
      </c>
      <c r="S63" s="270">
        <f t="shared" si="7"/>
        <v>1</v>
      </c>
      <c r="T63" s="272">
        <f t="shared" si="8"/>
        <v>5</v>
      </c>
      <c r="U63" s="273">
        <v>14.461842775344849</v>
      </c>
      <c r="W63" s="274">
        <v>59</v>
      </c>
      <c r="X63" s="275" t="str">
        <f>IF(LEN(A63)&gt;0,VLOOKUP(W63,Markers!A:B,2,FALSE),"")</f>
        <v>Marker 59</v>
      </c>
      <c r="Y63" s="275">
        <f t="shared" si="9"/>
        <v>35</v>
      </c>
      <c r="Z63" s="276">
        <f t="shared" si="10"/>
        <v>194.11189913749695</v>
      </c>
      <c r="AA63" s="277">
        <f t="shared" si="11"/>
        <v>5.5460542610713413</v>
      </c>
      <c r="AB63" s="278">
        <f t="shared" si="12"/>
        <v>1</v>
      </c>
      <c r="AD63" s="279">
        <f t="shared" si="13"/>
        <v>18</v>
      </c>
      <c r="AE63" s="279">
        <f t="shared" si="14"/>
        <v>9</v>
      </c>
      <c r="AF63" s="279" t="str">
        <f t="shared" si="15"/>
        <v>Marker 9</v>
      </c>
      <c r="AG63" s="279">
        <f t="shared" si="16"/>
        <v>4</v>
      </c>
      <c r="AH63" s="279" t="str">
        <f t="shared" si="17"/>
        <v>H</v>
      </c>
      <c r="AI63" s="280"/>
      <c r="AJ63" s="281">
        <f t="shared" si="18"/>
        <v>6.9628500938415527</v>
      </c>
      <c r="AK63" s="281">
        <f t="shared" si="19"/>
        <v>4.0160459280014038</v>
      </c>
      <c r="AL63" s="281">
        <f t="shared" si="20"/>
        <v>0.16297698020935059</v>
      </c>
      <c r="AM63" s="281">
        <f t="shared" si="21"/>
        <v>1.6776281595230103</v>
      </c>
      <c r="AN63" s="281">
        <f>IF(AND(LEN(L63)&gt;0,$S63=1),L63*VLOOKUP($AE63,$W:$AB,6,FALSE),"")</f>
        <v>1.6423416137695313</v>
      </c>
      <c r="AO63" s="281">
        <v>37.676664745350607</v>
      </c>
      <c r="AQ63" s="282">
        <v>111</v>
      </c>
      <c r="AR63" s="282" t="str">
        <f>IF(AQ63&gt;0,VLOOKUP(AQ63,E:F,2,FALSE),"")</f>
        <v>T10 Project111</v>
      </c>
      <c r="AS63" s="283">
        <f>IF(SUMIF($AD:$AD,$AQ63,AJ:AJ)=0,"",SUMIF($AD:$AD,$AQ63,AJ:AJ)/$AX63)</f>
        <v>2.8509923815727234</v>
      </c>
      <c r="AT63" s="283">
        <f>IF(SUMIF($AD:$AD,$AQ63,AK:AK)=0,"",SUMIF($AD:$AD,$AQ63,AK:AK)/$AX63)</f>
        <v>6.2536576390266418</v>
      </c>
      <c r="AU63" s="283">
        <f>IF(SUMIF($AD:$AD,$AQ63,AL:AL)=0,"",SUMIF($AD:$AD,$AQ63,AL:AL)/$AX63)</f>
        <v>5.9315261244773865</v>
      </c>
      <c r="AV63" s="283">
        <f>IF(SUMIF($AD:$AD,$AQ63,AM:AM)=0,"",SUMIF($AD:$AD,$AQ63,AM:AM)/$AX63)</f>
        <v>5.3653278946876526</v>
      </c>
      <c r="AW63" s="283">
        <f>IF(SUMIF($AD:$AD,$AQ63,AN:AN)=0,"",SUMIF($AD:$AD,$AQ63,AN:AN)/$AX63)</f>
        <v>4.7867009043693542</v>
      </c>
      <c r="AX63" s="284">
        <f t="shared" si="22"/>
        <v>4</v>
      </c>
      <c r="AY63" s="283">
        <f t="shared" si="23"/>
        <v>25.188204944133759</v>
      </c>
      <c r="AZ63" s="261">
        <v>59</v>
      </c>
    </row>
    <row r="64" spans="1:52" x14ac:dyDescent="0.25">
      <c r="A64" s="230">
        <v>9</v>
      </c>
      <c r="B64" s="230" t="s">
        <v>251</v>
      </c>
      <c r="C64" s="230">
        <v>3</v>
      </c>
      <c r="D64" s="230" t="s">
        <v>369</v>
      </c>
      <c r="E64" s="230">
        <v>20</v>
      </c>
      <c r="F64" s="230" t="s">
        <v>101</v>
      </c>
      <c r="G64" s="268"/>
      <c r="H64" s="269">
        <v>7.4234205484390259</v>
      </c>
      <c r="I64" s="269">
        <v>8.4088706970214844</v>
      </c>
      <c r="J64" s="269">
        <v>2.7858942747116089</v>
      </c>
      <c r="K64" s="269">
        <v>7.0297014713287354</v>
      </c>
      <c r="L64" s="269">
        <v>4.048646092414856</v>
      </c>
      <c r="M64" s="270">
        <f>IF(AND(H64&gt;=H$3, H64&lt;=H$4),1,0)</f>
        <v>1</v>
      </c>
      <c r="N64" s="270">
        <f>IF(AND(I64&gt;=I$3, I64&lt;=I$4),1,0)</f>
        <v>1</v>
      </c>
      <c r="O64" s="270">
        <f>IF(AND(J64&gt;=J$3, J64&lt;=J$4),1,0)</f>
        <v>1</v>
      </c>
      <c r="P64" s="270">
        <f t="shared" si="4"/>
        <v>1</v>
      </c>
      <c r="Q64" s="270">
        <f t="shared" si="5"/>
        <v>1</v>
      </c>
      <c r="R64" s="271">
        <f t="shared" si="6"/>
        <v>5</v>
      </c>
      <c r="S64" s="270">
        <f t="shared" si="7"/>
        <v>1</v>
      </c>
      <c r="T64" s="272">
        <f t="shared" si="8"/>
        <v>5</v>
      </c>
      <c r="U64" s="273">
        <v>29.69653308391571</v>
      </c>
      <c r="W64" s="274">
        <v>60</v>
      </c>
      <c r="X64" s="275" t="str">
        <f>IF(LEN(A64)&gt;0,VLOOKUP(W64,Markers!A:B,2,FALSE),"")</f>
        <v>Marker 60</v>
      </c>
      <c r="Y64" s="275">
        <f t="shared" si="9"/>
        <v>35</v>
      </c>
      <c r="Z64" s="276">
        <f t="shared" si="10"/>
        <v>151.47631943225861</v>
      </c>
      <c r="AA64" s="277">
        <f t="shared" si="11"/>
        <v>4.3278948409216742</v>
      </c>
      <c r="AB64" s="278">
        <f t="shared" si="12"/>
        <v>1</v>
      </c>
      <c r="AD64" s="279">
        <f t="shared" si="13"/>
        <v>20</v>
      </c>
      <c r="AE64" s="279">
        <f t="shared" si="14"/>
        <v>9</v>
      </c>
      <c r="AF64" s="279" t="str">
        <f t="shared" si="15"/>
        <v>Marker 9</v>
      </c>
      <c r="AG64" s="279">
        <f t="shared" si="16"/>
        <v>3</v>
      </c>
      <c r="AH64" s="279" t="str">
        <f t="shared" si="17"/>
        <v>H</v>
      </c>
      <c r="AI64" s="280"/>
      <c r="AJ64" s="281">
        <f t="shared" si="18"/>
        <v>7.4234205484390259</v>
      </c>
      <c r="AK64" s="281">
        <f t="shared" si="19"/>
        <v>8.4088706970214844</v>
      </c>
      <c r="AL64" s="281">
        <f t="shared" si="20"/>
        <v>2.7858942747116089</v>
      </c>
      <c r="AM64" s="281">
        <f t="shared" si="21"/>
        <v>7.0297014713287354</v>
      </c>
      <c r="AN64" s="281">
        <f>IF(AND(LEN(L64)&gt;0,$S64=1),L64*VLOOKUP($AE64,$W:$AB,6,FALSE),"")</f>
        <v>4.048646092414856</v>
      </c>
      <c r="AO64" s="281">
        <v>34.110938018924841</v>
      </c>
      <c r="AQ64" s="282">
        <v>73</v>
      </c>
      <c r="AR64" s="282" t="str">
        <f>IF(AQ64&gt;0,VLOOKUP(AQ64,E:F,2,FALSE),"")</f>
        <v>T7  Project73</v>
      </c>
      <c r="AS64" s="283">
        <f>IF(SUMIF($AD:$AD,$AQ64,AJ:AJ)=0,"",SUMIF($AD:$AD,$AQ64,AJ:AJ)/$AX64)</f>
        <v>3.4804412722587585</v>
      </c>
      <c r="AT64" s="283">
        <f>IF(SUMIF($AD:$AD,$AQ64,AK:AK)=0,"",SUMIF($AD:$AD,$AQ64,AK:AK)/$AX64)</f>
        <v>2.1241000294685364</v>
      </c>
      <c r="AU64" s="283">
        <f>IF(SUMIF($AD:$AD,$AQ64,AL:AL)=0,"",SUMIF($AD:$AD,$AQ64,AL:AL)/$AX64)</f>
        <v>5.0438317656517029</v>
      </c>
      <c r="AV64" s="283">
        <f>IF(SUMIF($AD:$AD,$AQ64,AM:AM)=0,"",SUMIF($AD:$AD,$AQ64,AM:AM)/$AX64)</f>
        <v>5.3575125336647034</v>
      </c>
      <c r="AW64" s="283">
        <f>IF(SUMIF($AD:$AD,$AQ64,AN:AN)=0,"",SUMIF($AD:$AD,$AQ64,AN:AN)/$AX64)</f>
        <v>5.3228422999382019</v>
      </c>
      <c r="AX64" s="284">
        <f t="shared" si="22"/>
        <v>4</v>
      </c>
      <c r="AY64" s="283">
        <f t="shared" si="23"/>
        <v>21.328727900981903</v>
      </c>
      <c r="AZ64" s="261">
        <v>60</v>
      </c>
    </row>
    <row r="65" spans="1:52" x14ac:dyDescent="0.25">
      <c r="A65" s="230">
        <v>9</v>
      </c>
      <c r="B65" s="230" t="s">
        <v>251</v>
      </c>
      <c r="C65" s="230">
        <v>2</v>
      </c>
      <c r="D65" s="230" t="s">
        <v>369</v>
      </c>
      <c r="E65" s="230">
        <v>22</v>
      </c>
      <c r="F65" s="230" t="s">
        <v>103</v>
      </c>
      <c r="G65" s="268"/>
      <c r="H65" s="269">
        <v>5.8117640018463135</v>
      </c>
      <c r="I65" s="269">
        <v>2.0969897508621216</v>
      </c>
      <c r="J65" s="269">
        <v>0.78708887100219727</v>
      </c>
      <c r="K65" s="269">
        <v>8.9544624090194702</v>
      </c>
      <c r="L65" s="269">
        <v>1.1143290996551514</v>
      </c>
      <c r="M65" s="270">
        <f>IF(AND(H65&gt;=H$3, H65&lt;=H$4),1,0)</f>
        <v>1</v>
      </c>
      <c r="N65" s="270">
        <f>IF(AND(I65&gt;=I$3, I65&lt;=I$4),1,0)</f>
        <v>1</v>
      </c>
      <c r="O65" s="270">
        <f>IF(AND(J65&gt;=J$3, J65&lt;=J$4),1,0)</f>
        <v>1</v>
      </c>
      <c r="P65" s="270">
        <f t="shared" si="4"/>
        <v>1</v>
      </c>
      <c r="Q65" s="270">
        <f t="shared" si="5"/>
        <v>1</v>
      </c>
      <c r="R65" s="271">
        <f t="shared" si="6"/>
        <v>5</v>
      </c>
      <c r="S65" s="270">
        <f t="shared" si="7"/>
        <v>1</v>
      </c>
      <c r="T65" s="272">
        <f t="shared" si="8"/>
        <v>5</v>
      </c>
      <c r="U65" s="273">
        <v>18.764634132385254</v>
      </c>
      <c r="W65" s="274">
        <v>61</v>
      </c>
      <c r="X65" s="275" t="str">
        <f>IF(LEN(A65)&gt;0,VLOOKUP(W65,Markers!A:B,2,FALSE),"")</f>
        <v>Marker 61</v>
      </c>
      <c r="Y65" s="275">
        <f t="shared" si="9"/>
        <v>35</v>
      </c>
      <c r="Z65" s="276">
        <f t="shared" si="10"/>
        <v>197.49847888946533</v>
      </c>
      <c r="AA65" s="277">
        <f t="shared" si="11"/>
        <v>5.6428136825561523</v>
      </c>
      <c r="AB65" s="278">
        <f t="shared" si="12"/>
        <v>1</v>
      </c>
      <c r="AD65" s="279">
        <f t="shared" si="13"/>
        <v>22</v>
      </c>
      <c r="AE65" s="279">
        <f t="shared" si="14"/>
        <v>9</v>
      </c>
      <c r="AF65" s="279" t="str">
        <f t="shared" si="15"/>
        <v>Marker 9</v>
      </c>
      <c r="AG65" s="279">
        <f t="shared" si="16"/>
        <v>2</v>
      </c>
      <c r="AH65" s="279" t="str">
        <f t="shared" si="17"/>
        <v>H</v>
      </c>
      <c r="AI65" s="280"/>
      <c r="AJ65" s="281">
        <f t="shared" si="18"/>
        <v>5.8117640018463135</v>
      </c>
      <c r="AK65" s="281">
        <f t="shared" si="19"/>
        <v>2.0969897508621216</v>
      </c>
      <c r="AL65" s="281">
        <f t="shared" si="20"/>
        <v>0.78708887100219727</v>
      </c>
      <c r="AM65" s="281">
        <f t="shared" si="21"/>
        <v>8.9544624090194702</v>
      </c>
      <c r="AN65" s="281">
        <f>IF(AND(LEN(L65)&gt;0,$S65=1),L65*VLOOKUP($AE65,$W:$AB,6,FALSE),"")</f>
        <v>1.1143290996551514</v>
      </c>
      <c r="AO65" s="281">
        <v>26.367486394774421</v>
      </c>
      <c r="AQ65" s="282">
        <v>118</v>
      </c>
      <c r="AR65" s="282" t="str">
        <f>IF(AQ65&gt;0,VLOOKUP(AQ65,E:F,2,FALSE),"")</f>
        <v>T11 Project118</v>
      </c>
      <c r="AS65" s="283">
        <f>IF(SUMIF($AD:$AD,$AQ65,AJ:AJ)=0,"",SUMIF($AD:$AD,$AQ65,AJ:AJ)/$AX65)</f>
        <v>3.4703966975212097</v>
      </c>
      <c r="AT65" s="283">
        <f>IF(SUMIF($AD:$AD,$AQ65,AK:AK)=0,"",SUMIF($AD:$AD,$AQ65,AK:AK)/$AX65)</f>
        <v>4.6420267224311829</v>
      </c>
      <c r="AU65" s="283">
        <f>IF(SUMIF($AD:$AD,$AQ65,AL:AL)=0,"",SUMIF($AD:$AD,$AQ65,AL:AL)/$AX65)</f>
        <v>5.0266727805137634</v>
      </c>
      <c r="AV65" s="283">
        <f>IF(SUMIF($AD:$AD,$AQ65,AM:AM)=0,"",SUMIF($AD:$AD,$AQ65,AM:AM)/$AX65)</f>
        <v>5.2991262078285217</v>
      </c>
      <c r="AW65" s="283">
        <f>IF(SUMIF($AD:$AD,$AQ65,AN:AN)=0,"",SUMIF($AD:$AD,$AQ65,AN:AN)/$AX65)</f>
        <v>5.8275911211967468</v>
      </c>
      <c r="AX65" s="284">
        <f t="shared" si="22"/>
        <v>4</v>
      </c>
      <c r="AY65" s="283">
        <f t="shared" si="23"/>
        <v>24.265813529491425</v>
      </c>
      <c r="AZ65" s="261">
        <v>61</v>
      </c>
    </row>
    <row r="66" spans="1:52" x14ac:dyDescent="0.25">
      <c r="A66" s="230">
        <v>9</v>
      </c>
      <c r="B66" s="230" t="s">
        <v>251</v>
      </c>
      <c r="C66" s="230">
        <v>1</v>
      </c>
      <c r="D66" s="230" t="s">
        <v>369</v>
      </c>
      <c r="E66" s="230">
        <v>24</v>
      </c>
      <c r="F66" s="230" t="s">
        <v>105</v>
      </c>
      <c r="G66" s="268"/>
      <c r="H66" s="269">
        <v>0.10293424129486084</v>
      </c>
      <c r="I66" s="269">
        <v>1.5165698528289795</v>
      </c>
      <c r="J66" s="269">
        <v>3.7740761041641235</v>
      </c>
      <c r="K66" s="269">
        <v>1.8813180923461914</v>
      </c>
      <c r="L66" s="269">
        <v>9.7953099012374878</v>
      </c>
      <c r="M66" s="270">
        <f>IF(AND(H66&gt;=H$3, H66&lt;=H$4),1,0)</f>
        <v>1</v>
      </c>
      <c r="N66" s="270">
        <f>IF(AND(I66&gt;=I$3, I66&lt;=I$4),1,0)</f>
        <v>1</v>
      </c>
      <c r="O66" s="270">
        <f>IF(AND(J66&gt;=J$3, J66&lt;=J$4),1,0)</f>
        <v>1</v>
      </c>
      <c r="P66" s="270">
        <f t="shared" si="4"/>
        <v>1</v>
      </c>
      <c r="Q66" s="270">
        <f t="shared" si="5"/>
        <v>1</v>
      </c>
      <c r="R66" s="271">
        <f t="shared" si="6"/>
        <v>5</v>
      </c>
      <c r="S66" s="270">
        <f t="shared" si="7"/>
        <v>1</v>
      </c>
      <c r="T66" s="272">
        <f t="shared" si="8"/>
        <v>5</v>
      </c>
      <c r="U66" s="273">
        <v>17.070208191871643</v>
      </c>
      <c r="W66" s="274">
        <v>62</v>
      </c>
      <c r="X66" s="275" t="str">
        <f>IF(LEN(A66)&gt;0,VLOOKUP(W66,Markers!A:B,2,FALSE),"")</f>
        <v>Marker 62</v>
      </c>
      <c r="Y66" s="275">
        <f t="shared" si="9"/>
        <v>20</v>
      </c>
      <c r="Z66" s="276">
        <f t="shared" si="10"/>
        <v>110.07986724376678</v>
      </c>
      <c r="AA66" s="277">
        <f t="shared" si="11"/>
        <v>5.5039933621883392</v>
      </c>
      <c r="AB66" s="278">
        <f t="shared" si="12"/>
        <v>1</v>
      </c>
      <c r="AD66" s="279">
        <f t="shared" si="13"/>
        <v>24</v>
      </c>
      <c r="AE66" s="279">
        <f t="shared" si="14"/>
        <v>9</v>
      </c>
      <c r="AF66" s="279" t="str">
        <f t="shared" si="15"/>
        <v>Marker 9</v>
      </c>
      <c r="AG66" s="279">
        <f t="shared" si="16"/>
        <v>1</v>
      </c>
      <c r="AH66" s="279" t="str">
        <f t="shared" si="17"/>
        <v>H</v>
      </c>
      <c r="AI66" s="280"/>
      <c r="AJ66" s="281">
        <f t="shared" si="18"/>
        <v>0.10293424129486084</v>
      </c>
      <c r="AK66" s="281">
        <f t="shared" si="19"/>
        <v>1.5165698528289795</v>
      </c>
      <c r="AL66" s="281">
        <f t="shared" si="20"/>
        <v>3.7740761041641235</v>
      </c>
      <c r="AM66" s="281">
        <f t="shared" si="21"/>
        <v>1.8813180923461914</v>
      </c>
      <c r="AN66" s="281">
        <f>IF(AND(LEN(L66)&gt;0,$S66=1),L66*VLOOKUP($AE66,$W:$AB,6,FALSE),"")</f>
        <v>9.7953099012374878</v>
      </c>
      <c r="AO66" s="281">
        <v>20.71948046612156</v>
      </c>
      <c r="AQ66" s="282">
        <v>42</v>
      </c>
      <c r="AR66" s="282" t="str">
        <f>IF(AQ66&gt;0,VLOOKUP(AQ66,E:F,2,FALSE),"")</f>
        <v>T5  Project42</v>
      </c>
      <c r="AS66" s="283">
        <f>IF(SUMIF($AD:$AD,$AQ66,AJ:AJ)=0,"",SUMIF($AD:$AD,$AQ66,AJ:AJ)/$AX66)</f>
        <v>5.7580789923667908</v>
      </c>
      <c r="AT66" s="283">
        <f>IF(SUMIF($AD:$AD,$AQ66,AK:AK)=0,"",SUMIF($AD:$AD,$AQ66,AK:AK)/$AX66)</f>
        <v>5.1117435097694397</v>
      </c>
      <c r="AU66" s="283">
        <f>IF(SUMIF($AD:$AD,$AQ66,AL:AL)=0,"",SUMIF($AD:$AD,$AQ66,AL:AL)/$AX66)</f>
        <v>5.3692314028739929</v>
      </c>
      <c r="AV66" s="283">
        <f>IF(SUMIF($AD:$AD,$AQ66,AM:AM)=0,"",SUMIF($AD:$AD,$AQ66,AM:AM)/$AX66)</f>
        <v>5.2663233876228333</v>
      </c>
      <c r="AW66" s="283">
        <f>IF(SUMIF($AD:$AD,$AQ66,AN:AN)=0,"",SUMIF($AD:$AD,$AQ66,AN:AN)/$AX66)</f>
        <v>6.6913804411888123</v>
      </c>
      <c r="AX66" s="284">
        <f t="shared" si="22"/>
        <v>4</v>
      </c>
      <c r="AY66" s="283">
        <f t="shared" si="23"/>
        <v>28.196757733821869</v>
      </c>
      <c r="AZ66" s="261">
        <v>62</v>
      </c>
    </row>
    <row r="67" spans="1:52" x14ac:dyDescent="0.25">
      <c r="A67" s="230">
        <v>9</v>
      </c>
      <c r="B67" s="230" t="s">
        <v>251</v>
      </c>
      <c r="C67" s="230">
        <v>4</v>
      </c>
      <c r="D67" s="230" t="s">
        <v>369</v>
      </c>
      <c r="E67" s="230">
        <v>26</v>
      </c>
      <c r="F67" s="230" t="s">
        <v>107</v>
      </c>
      <c r="G67" s="268"/>
      <c r="H67" s="269">
        <v>4.0959715843200684</v>
      </c>
      <c r="I67" s="269">
        <v>7.2455877065658569</v>
      </c>
      <c r="J67" s="269">
        <v>6.5876328945159912</v>
      </c>
      <c r="K67" s="269">
        <v>4.0638166666030884</v>
      </c>
      <c r="L67" s="269">
        <v>9.5033073425292969</v>
      </c>
      <c r="M67" s="270">
        <f>IF(AND(H67&gt;=H$3, H67&lt;=H$4),1,0)</f>
        <v>1</v>
      </c>
      <c r="N67" s="270">
        <f>IF(AND(I67&gt;=I$3, I67&lt;=I$4),1,0)</f>
        <v>1</v>
      </c>
      <c r="O67" s="270">
        <f>IF(AND(J67&gt;=J$3, J67&lt;=J$4),1,0)</f>
        <v>1</v>
      </c>
      <c r="P67" s="270">
        <f t="shared" si="4"/>
        <v>1</v>
      </c>
      <c r="Q67" s="270">
        <f t="shared" si="5"/>
        <v>1</v>
      </c>
      <c r="R67" s="271">
        <f t="shared" si="6"/>
        <v>5</v>
      </c>
      <c r="S67" s="270">
        <f t="shared" si="7"/>
        <v>1</v>
      </c>
      <c r="T67" s="272">
        <f t="shared" si="8"/>
        <v>5</v>
      </c>
      <c r="U67" s="273">
        <v>31.496316194534302</v>
      </c>
      <c r="W67" s="274">
        <v>63</v>
      </c>
      <c r="X67" s="275" t="str">
        <f>IF(LEN(A67)&gt;0,VLOOKUP(W67,Markers!A:B,2,FALSE),"")</f>
        <v>Marker 63</v>
      </c>
      <c r="Y67" s="275">
        <f t="shared" si="9"/>
        <v>20</v>
      </c>
      <c r="Z67" s="276">
        <f t="shared" si="10"/>
        <v>102.50167012214661</v>
      </c>
      <c r="AA67" s="277">
        <f t="shared" si="11"/>
        <v>5.1250835061073303</v>
      </c>
      <c r="AB67" s="278">
        <f t="shared" si="12"/>
        <v>1</v>
      </c>
      <c r="AD67" s="279">
        <f t="shared" si="13"/>
        <v>26</v>
      </c>
      <c r="AE67" s="279">
        <f t="shared" si="14"/>
        <v>9</v>
      </c>
      <c r="AF67" s="279" t="str">
        <f t="shared" si="15"/>
        <v>Marker 9</v>
      </c>
      <c r="AG67" s="279">
        <f t="shared" si="16"/>
        <v>4</v>
      </c>
      <c r="AH67" s="279" t="str">
        <f t="shared" si="17"/>
        <v>H</v>
      </c>
      <c r="AI67" s="280"/>
      <c r="AJ67" s="281">
        <f t="shared" si="18"/>
        <v>4.0959715843200684</v>
      </c>
      <c r="AK67" s="281">
        <f t="shared" si="19"/>
        <v>7.2455877065658569</v>
      </c>
      <c r="AL67" s="281">
        <f t="shared" si="20"/>
        <v>6.5876328945159912</v>
      </c>
      <c r="AM67" s="281">
        <f t="shared" si="21"/>
        <v>4.0638166666030884</v>
      </c>
      <c r="AN67" s="281">
        <f>IF(AND(LEN(L67)&gt;0,$S67=1),L67*VLOOKUP($AE67,$W:$AB,6,FALSE),"")</f>
        <v>9.5033073425292969</v>
      </c>
      <c r="AO67" s="281">
        <v>41.376757381679596</v>
      </c>
      <c r="AQ67" s="282">
        <v>43</v>
      </c>
      <c r="AR67" s="282" t="str">
        <f>IF(AQ67&gt;0,VLOOKUP(AQ67,E:F,2,FALSE),"")</f>
        <v>T5  Project43</v>
      </c>
      <c r="AS67" s="283">
        <f>IF(SUMIF($AD:$AD,$AQ67,AJ:AJ)=0,"",SUMIF($AD:$AD,$AQ67,AJ:AJ)/$AX67)</f>
        <v>3.4854230284690857</v>
      </c>
      <c r="AT67" s="283">
        <f>IF(SUMIF($AD:$AD,$AQ67,AK:AK)=0,"",SUMIF($AD:$AD,$AQ67,AK:AK)/$AX67)</f>
        <v>6.8784418702125549</v>
      </c>
      <c r="AU67" s="283">
        <f>IF(SUMIF($AD:$AD,$AQ67,AL:AL)=0,"",SUMIF($AD:$AD,$AQ67,AL:AL)/$AX67)</f>
        <v>5.2229449152946472</v>
      </c>
      <c r="AV67" s="283">
        <f>IF(SUMIF($AD:$AD,$AQ67,AM:AM)=0,"",SUMIF($AD:$AD,$AQ67,AM:AM)/$AX67)</f>
        <v>5.2437570691108704</v>
      </c>
      <c r="AW67" s="283">
        <f>IF(SUMIF($AD:$AD,$AQ67,AN:AN)=0,"",SUMIF($AD:$AD,$AQ67,AN:AN)/$AX67)</f>
        <v>5.6433567404747009</v>
      </c>
      <c r="AX67" s="284">
        <f t="shared" si="22"/>
        <v>4</v>
      </c>
      <c r="AY67" s="283">
        <f t="shared" si="23"/>
        <v>26.473923623561859</v>
      </c>
      <c r="AZ67" s="261">
        <v>63</v>
      </c>
    </row>
    <row r="68" spans="1:52" x14ac:dyDescent="0.25">
      <c r="A68" s="230">
        <v>9</v>
      </c>
      <c r="B68" s="230" t="s">
        <v>251</v>
      </c>
      <c r="C68" s="230">
        <v>3</v>
      </c>
      <c r="D68" s="230" t="s">
        <v>369</v>
      </c>
      <c r="E68" s="230">
        <v>28</v>
      </c>
      <c r="F68" s="230" t="s">
        <v>109</v>
      </c>
      <c r="G68" s="268"/>
      <c r="H68" s="269">
        <v>9.450722336769104</v>
      </c>
      <c r="I68" s="269">
        <v>9.84649658203125</v>
      </c>
      <c r="J68" s="269">
        <v>5.914422869682312</v>
      </c>
      <c r="K68" s="269">
        <v>5.319896936416626</v>
      </c>
      <c r="L68" s="269">
        <v>6.1507159471511841</v>
      </c>
      <c r="M68" s="270">
        <f>IF(AND(H68&gt;=H$3, H68&lt;=H$4),1,0)</f>
        <v>1</v>
      </c>
      <c r="N68" s="270">
        <f>IF(AND(I68&gt;=I$3, I68&lt;=I$4),1,0)</f>
        <v>1</v>
      </c>
      <c r="O68" s="270">
        <f>IF(AND(J68&gt;=J$3, J68&lt;=J$4),1,0)</f>
        <v>1</v>
      </c>
      <c r="P68" s="270">
        <f t="shared" si="4"/>
        <v>1</v>
      </c>
      <c r="Q68" s="270">
        <f t="shared" si="5"/>
        <v>1</v>
      </c>
      <c r="R68" s="271">
        <f t="shared" si="6"/>
        <v>5</v>
      </c>
      <c r="S68" s="270">
        <f t="shared" si="7"/>
        <v>1</v>
      </c>
      <c r="T68" s="272">
        <f t="shared" si="8"/>
        <v>5</v>
      </c>
      <c r="U68" s="273">
        <v>36.682254672050476</v>
      </c>
      <c r="W68" s="274">
        <v>64</v>
      </c>
      <c r="X68" s="275" t="str">
        <f>IF(LEN(A68)&gt;0,VLOOKUP(W68,Markers!A:B,2,FALSE),"")</f>
        <v>Marker 64</v>
      </c>
      <c r="Y68" s="275">
        <f t="shared" si="9"/>
        <v>20</v>
      </c>
      <c r="Z68" s="276">
        <f t="shared" si="10"/>
        <v>106.18783533573151</v>
      </c>
      <c r="AA68" s="277">
        <f t="shared" si="11"/>
        <v>5.3093917667865753</v>
      </c>
      <c r="AB68" s="278">
        <f t="shared" si="12"/>
        <v>1</v>
      </c>
      <c r="AD68" s="279">
        <f t="shared" si="13"/>
        <v>28</v>
      </c>
      <c r="AE68" s="279">
        <f t="shared" si="14"/>
        <v>9</v>
      </c>
      <c r="AF68" s="279" t="str">
        <f t="shared" si="15"/>
        <v>Marker 9</v>
      </c>
      <c r="AG68" s="279">
        <f t="shared" si="16"/>
        <v>3</v>
      </c>
      <c r="AH68" s="279" t="str">
        <f t="shared" si="17"/>
        <v>H</v>
      </c>
      <c r="AI68" s="280"/>
      <c r="AJ68" s="281">
        <f t="shared" si="18"/>
        <v>9.450722336769104</v>
      </c>
      <c r="AK68" s="281">
        <f t="shared" si="19"/>
        <v>9.84649658203125</v>
      </c>
      <c r="AL68" s="281">
        <f t="shared" si="20"/>
        <v>5.914422869682312</v>
      </c>
      <c r="AM68" s="281">
        <f t="shared" si="21"/>
        <v>5.319896936416626</v>
      </c>
      <c r="AN68" s="281">
        <f>IF(AND(LEN(L68)&gt;0,$S68=1),L68*VLOOKUP($AE68,$W:$AB,6,FALSE),"")</f>
        <v>6.1507159471511841</v>
      </c>
      <c r="AO68" s="281">
        <v>22.816098695732453</v>
      </c>
      <c r="AQ68" s="282">
        <v>153</v>
      </c>
      <c r="AR68" s="282" t="str">
        <f>IF(AQ68&gt;0,VLOOKUP(AQ68,E:F,2,FALSE),"")</f>
        <v>T15 Project153</v>
      </c>
      <c r="AS68" s="283">
        <f>IF(SUMIF($AD:$AD,$AQ68,AJ:AJ)=0,"",SUMIF($AD:$AD,$AQ68,AJ:AJ)/$AX68)</f>
        <v>5.2117606997489929</v>
      </c>
      <c r="AT68" s="283">
        <f>IF(SUMIF($AD:$AD,$AQ68,AK:AK)=0,"",SUMIF($AD:$AD,$AQ68,AK:AK)/$AX68)</f>
        <v>6.9887354969978333</v>
      </c>
      <c r="AU68" s="283">
        <f>IF(SUMIF($AD:$AD,$AQ68,AL:AL)=0,"",SUMIF($AD:$AD,$AQ68,AL:AL)/$AX68)</f>
        <v>7.7741441130638123</v>
      </c>
      <c r="AV68" s="283">
        <f>IF(SUMIF($AD:$AD,$AQ68,AM:AM)=0,"",SUMIF($AD:$AD,$AQ68,AM:AM)/$AX68)</f>
        <v>5.1939192414283752</v>
      </c>
      <c r="AW68" s="283">
        <f>IF(SUMIF($AD:$AD,$AQ68,AN:AN)=0,"",SUMIF($AD:$AD,$AQ68,AN:AN)/$AX68)</f>
        <v>4.2315909266471863</v>
      </c>
      <c r="AX68" s="284">
        <f t="shared" si="22"/>
        <v>4</v>
      </c>
      <c r="AY68" s="283">
        <f t="shared" si="23"/>
        <v>29.4001504778862</v>
      </c>
      <c r="AZ68" s="261">
        <v>64</v>
      </c>
    </row>
    <row r="69" spans="1:52" x14ac:dyDescent="0.25">
      <c r="A69" s="230">
        <v>9</v>
      </c>
      <c r="B69" s="230" t="s">
        <v>251</v>
      </c>
      <c r="C69" s="230">
        <v>2</v>
      </c>
      <c r="D69" s="230" t="s">
        <v>369</v>
      </c>
      <c r="E69" s="230">
        <v>30</v>
      </c>
      <c r="F69" s="230" t="s">
        <v>111</v>
      </c>
      <c r="G69" s="268"/>
      <c r="H69" s="269">
        <v>0.3544008731842041</v>
      </c>
      <c r="I69" s="269">
        <v>7.9417353868484497</v>
      </c>
      <c r="J69" s="269">
        <v>4.8348832130432129</v>
      </c>
      <c r="K69" s="269">
        <v>2.0649856328964233</v>
      </c>
      <c r="L69" s="269">
        <v>6.021040678024292</v>
      </c>
      <c r="M69" s="270">
        <f>IF(AND(H69&gt;=H$3, H69&lt;=H$4),1,0)</f>
        <v>1</v>
      </c>
      <c r="N69" s="270">
        <f>IF(AND(I69&gt;=I$3, I69&lt;=I$4),1,0)</f>
        <v>1</v>
      </c>
      <c r="O69" s="270">
        <f>IF(AND(J69&gt;=J$3, J69&lt;=J$4),1,0)</f>
        <v>1</v>
      </c>
      <c r="P69" s="270">
        <f t="shared" si="4"/>
        <v>1</v>
      </c>
      <c r="Q69" s="270">
        <f t="shared" si="5"/>
        <v>1</v>
      </c>
      <c r="R69" s="271">
        <f t="shared" si="6"/>
        <v>5</v>
      </c>
      <c r="S69" s="270">
        <f t="shared" si="7"/>
        <v>1</v>
      </c>
      <c r="T69" s="272">
        <f t="shared" si="8"/>
        <v>5</v>
      </c>
      <c r="U69" s="273">
        <v>21.217045783996582</v>
      </c>
      <c r="W69" s="274">
        <v>65</v>
      </c>
      <c r="X69" s="275" t="str">
        <f>IF(LEN(A69)&gt;0,VLOOKUP(W69,Markers!A:B,2,FALSE),"")</f>
        <v>Marker 65</v>
      </c>
      <c r="Y69" s="275">
        <f t="shared" si="9"/>
        <v>25</v>
      </c>
      <c r="Z69" s="276">
        <f t="shared" si="10"/>
        <v>143.87803435325623</v>
      </c>
      <c r="AA69" s="277">
        <f t="shared" si="11"/>
        <v>5.7551213741302494</v>
      </c>
      <c r="AB69" s="278">
        <f t="shared" si="12"/>
        <v>1</v>
      </c>
      <c r="AD69" s="279">
        <f t="shared" si="13"/>
        <v>30</v>
      </c>
      <c r="AE69" s="279">
        <f t="shared" si="14"/>
        <v>9</v>
      </c>
      <c r="AF69" s="279" t="str">
        <f t="shared" si="15"/>
        <v>Marker 9</v>
      </c>
      <c r="AG69" s="279">
        <f t="shared" si="16"/>
        <v>2</v>
      </c>
      <c r="AH69" s="279" t="str">
        <f t="shared" si="17"/>
        <v>H</v>
      </c>
      <c r="AI69" s="280"/>
      <c r="AJ69" s="281">
        <f t="shared" si="18"/>
        <v>0.3544008731842041</v>
      </c>
      <c r="AK69" s="281">
        <f t="shared" si="19"/>
        <v>7.9417353868484497</v>
      </c>
      <c r="AL69" s="281">
        <f t="shared" si="20"/>
        <v>4.8348832130432129</v>
      </c>
      <c r="AM69" s="281">
        <f t="shared" si="21"/>
        <v>2.0649856328964233</v>
      </c>
      <c r="AN69" s="281">
        <f>IF(AND(LEN(L69)&gt;0,$S69=1),L69*VLOOKUP($AE69,$W:$AB,6,FALSE),"")</f>
        <v>6.021040678024292</v>
      </c>
      <c r="AO69" s="281">
        <v>43.9744077314555</v>
      </c>
      <c r="AQ69" s="282">
        <v>83</v>
      </c>
      <c r="AR69" s="282" t="str">
        <f>IF(AQ69&gt;0,VLOOKUP(AQ69,E:F,2,FALSE),"")</f>
        <v>T7  Project83</v>
      </c>
      <c r="AS69" s="283">
        <f>IF(SUMIF($AD:$AD,$AQ69,AJ:AJ)=0,"",SUMIF($AD:$AD,$AQ69,AJ:AJ)/$AX69)</f>
        <v>2.5447146097819009</v>
      </c>
      <c r="AT69" s="283">
        <f>IF(SUMIF($AD:$AD,$AQ69,AK:AK)=0,"",SUMIF($AD:$AD,$AQ69,AK:AK)/$AX69)</f>
        <v>7.1491958697636919</v>
      </c>
      <c r="AU69" s="283">
        <f>IF(SUMIF($AD:$AD,$AQ69,AL:AL)=0,"",SUMIF($AD:$AD,$AQ69,AL:AL)/$AX69)</f>
        <v>3.6272966861724854</v>
      </c>
      <c r="AV69" s="283">
        <f>IF(SUMIF($AD:$AD,$AQ69,AM:AM)=0,"",SUMIF($AD:$AD,$AQ69,AM:AM)/$AX69)</f>
        <v>5.193360447883606</v>
      </c>
      <c r="AW69" s="283">
        <f>IF(SUMIF($AD:$AD,$AQ69,AN:AN)=0,"",SUMIF($AD:$AD,$AQ69,AN:AN)/$AX69)</f>
        <v>5.2024038632710772</v>
      </c>
      <c r="AX69" s="284">
        <f t="shared" si="22"/>
        <v>3</v>
      </c>
      <c r="AY69" s="283">
        <f t="shared" si="23"/>
        <v>23.716971476872761</v>
      </c>
      <c r="AZ69" s="261">
        <v>65</v>
      </c>
    </row>
    <row r="70" spans="1:52" x14ac:dyDescent="0.25">
      <c r="A70" s="230">
        <v>9</v>
      </c>
      <c r="B70" s="230" t="s">
        <v>251</v>
      </c>
      <c r="C70" s="230">
        <v>1</v>
      </c>
      <c r="D70" s="230" t="s">
        <v>369</v>
      </c>
      <c r="E70" s="230">
        <v>32</v>
      </c>
      <c r="F70" s="230" t="s">
        <v>113</v>
      </c>
      <c r="G70" s="268"/>
      <c r="H70" s="269">
        <v>7.210039496421814</v>
      </c>
      <c r="I70" s="269">
        <v>6.9335353374481201</v>
      </c>
      <c r="J70" s="269">
        <v>7.3083359003067017</v>
      </c>
      <c r="K70" s="269">
        <v>1.923069953918457</v>
      </c>
      <c r="L70" s="269">
        <v>7.7364605665206909</v>
      </c>
      <c r="M70" s="270">
        <f>IF(AND(H70&gt;=H$3, H70&lt;=H$4),1,0)</f>
        <v>1</v>
      </c>
      <c r="N70" s="270">
        <f>IF(AND(I70&gt;=I$3, I70&lt;=I$4),1,0)</f>
        <v>1</v>
      </c>
      <c r="O70" s="270">
        <f>IF(AND(J70&gt;=J$3, J70&lt;=J$4),1,0)</f>
        <v>1</v>
      </c>
      <c r="P70" s="270">
        <f t="shared" ref="P70:P133" si="24">IF(AND(K70&gt;=K$3, K70&lt;=K$4),1,0)</f>
        <v>1</v>
      </c>
      <c r="Q70" s="270">
        <f t="shared" ref="Q70:Q133" si="25">IF(AND(L70&gt;=L$3, L70&lt;=L$4),1,0)</f>
        <v>1</v>
      </c>
      <c r="R70" s="271">
        <f t="shared" ref="R70:R133" si="26">SUM(M70:Q70)</f>
        <v>5</v>
      </c>
      <c r="S70" s="270">
        <f t="shared" ref="S70:S133" si="27">IF(COUNT(H70:L70)&lt;R$1,0,1)</f>
        <v>1</v>
      </c>
      <c r="T70" s="272">
        <f t="shared" ref="T70:T133" si="28">R70*S70</f>
        <v>5</v>
      </c>
      <c r="U70" s="273">
        <v>31.111441254615784</v>
      </c>
      <c r="W70" s="274">
        <v>66</v>
      </c>
      <c r="X70" s="275" t="str">
        <f>IF(LEN(A70)&gt;0,VLOOKUP(W70,Markers!A:B,2,FALSE),"")</f>
        <v>Marker 66</v>
      </c>
      <c r="Y70" s="275">
        <f t="shared" ref="Y70:Y76" si="29">SUMIF(A:A,W70,T:T)</f>
        <v>25</v>
      </c>
      <c r="Z70" s="276">
        <f t="shared" ref="Z70:Z76" si="30">IF(W70&gt;0,SUMIF($A:$A,W70,U:U),"")</f>
        <v>121.94548666477203</v>
      </c>
      <c r="AA70" s="277">
        <f t="shared" ref="AA70:AA76" si="31">IF(Y70&gt;0,Z70/Y70,"")</f>
        <v>4.8778194665908812</v>
      </c>
      <c r="AB70" s="278">
        <f t="shared" ref="AB70:AB76" si="32">IF(LEN(AA70)&gt;0,IF($AB$1,$AA$1/AA70,1),"")</f>
        <v>1</v>
      </c>
      <c r="AD70" s="279">
        <f t="shared" ref="AD70:AD133" si="33">E70</f>
        <v>32</v>
      </c>
      <c r="AE70" s="279">
        <f t="shared" ref="AE70:AE133" si="34">A70</f>
        <v>9</v>
      </c>
      <c r="AF70" s="279" t="str">
        <f t="shared" ref="AF70:AF133" si="35">B70</f>
        <v>Marker 9</v>
      </c>
      <c r="AG70" s="279">
        <f t="shared" ref="AG70:AG133" si="36">C70</f>
        <v>1</v>
      </c>
      <c r="AH70" s="279" t="str">
        <f t="shared" ref="AH70:AH133" si="37">D70</f>
        <v>H</v>
      </c>
      <c r="AI70" s="280"/>
      <c r="AJ70" s="281">
        <f t="shared" ref="AJ70:AJ133" si="38">IF(AND(LEN(H70)&gt;0,$S70=1),H70*VLOOKUP($AE70,$W:$AB,6,FALSE),"")</f>
        <v>7.210039496421814</v>
      </c>
      <c r="AK70" s="281">
        <f t="shared" ref="AK70:AK133" si="39">IF(AND(LEN(I70)&gt;0,$S70=1),I70*VLOOKUP($AE70,$W:$AB,6,FALSE),"")</f>
        <v>6.9335353374481201</v>
      </c>
      <c r="AL70" s="281">
        <f t="shared" ref="AL70:AL133" si="40">IF(AND(LEN(J70)&gt;0,$S70=1),J70*VLOOKUP($AE70,$W:$AB,6,FALSE),"")</f>
        <v>7.3083359003067017</v>
      </c>
      <c r="AM70" s="281">
        <f t="shared" ref="AM70:AM133" si="41">IF(AND(LEN(K70)&gt;0,$S70=1),K70*VLOOKUP($AE70,$W:$AB,6,FALSE),"")</f>
        <v>1.923069953918457</v>
      </c>
      <c r="AN70" s="281">
        <f>IF(AND(LEN(L70)&gt;0,$S70=1),L70*VLOOKUP($AE70,$W:$AB,6,FALSE),"")</f>
        <v>7.7364605665206909</v>
      </c>
      <c r="AO70" s="281">
        <v>40.884806023205293</v>
      </c>
      <c r="AQ70" s="282">
        <v>39</v>
      </c>
      <c r="AR70" s="282" t="str">
        <f>IF(AQ70&gt;0,VLOOKUP(AQ70,E:F,2,FALSE),"")</f>
        <v>T5  Project39</v>
      </c>
      <c r="AS70" s="283">
        <f>IF(SUMIF($AD:$AD,$AQ70,AJ:AJ)=0,"",SUMIF($AD:$AD,$AQ70,AJ:AJ)/$AX70)</f>
        <v>1.7112550139427185</v>
      </c>
      <c r="AT70" s="283">
        <f>IF(SUMIF($AD:$AD,$AQ70,AK:AK)=0,"",SUMIF($AD:$AD,$AQ70,AK:AK)/$AX70)</f>
        <v>5.6091490387916565</v>
      </c>
      <c r="AU70" s="283">
        <f>IF(SUMIF($AD:$AD,$AQ70,AL:AL)=0,"",SUMIF($AD:$AD,$AQ70,AL:AL)/$AX70)</f>
        <v>6.3062140345573425</v>
      </c>
      <c r="AV70" s="283">
        <f>IF(SUMIF($AD:$AD,$AQ70,AM:AM)=0,"",SUMIF($AD:$AD,$AQ70,AM:AM)/$AX70)</f>
        <v>5.1677778363227844</v>
      </c>
      <c r="AW70" s="283">
        <f>IF(SUMIF($AD:$AD,$AQ70,AN:AN)=0,"",SUMIF($AD:$AD,$AQ70,AN:AN)/$AX70)</f>
        <v>6.3498100638389587</v>
      </c>
      <c r="AX70" s="284">
        <f t="shared" ref="AX70:AX133" si="42">SUMIF(E$5:E$632,AQ70,T$5:T$632)/R$1</f>
        <v>4</v>
      </c>
      <c r="AY70" s="283">
        <f t="shared" ref="AY70:AY133" si="43">IF(LEN(AX70)&gt;0,SUM(AS70:AW70),"")</f>
        <v>25.144205987453461</v>
      </c>
      <c r="AZ70" s="261">
        <v>66</v>
      </c>
    </row>
    <row r="71" spans="1:52" x14ac:dyDescent="0.25">
      <c r="A71" s="230">
        <v>10</v>
      </c>
      <c r="B71" s="230" t="s">
        <v>252</v>
      </c>
      <c r="C71" s="230">
        <v>2</v>
      </c>
      <c r="D71" s="230" t="s">
        <v>369</v>
      </c>
      <c r="E71" s="230">
        <v>15</v>
      </c>
      <c r="F71" s="230" t="s">
        <v>96</v>
      </c>
      <c r="G71" s="268"/>
      <c r="H71" s="269">
        <v>5.6100928783416748</v>
      </c>
      <c r="I71" s="269">
        <v>2.1673351526260376</v>
      </c>
      <c r="J71" s="269">
        <v>4.6800565719604492</v>
      </c>
      <c r="K71" s="269">
        <v>7.4635475873947144</v>
      </c>
      <c r="L71" s="269">
        <v>7.5231087207794189</v>
      </c>
      <c r="M71" s="270">
        <f>IF(AND(H71&gt;=H$3, H71&lt;=H$4),1,0)</f>
        <v>1</v>
      </c>
      <c r="N71" s="270">
        <f>IF(AND(I71&gt;=I$3, I71&lt;=I$4),1,0)</f>
        <v>1</v>
      </c>
      <c r="O71" s="270">
        <f>IF(AND(J71&gt;=J$3, J71&lt;=J$4),1,0)</f>
        <v>1</v>
      </c>
      <c r="P71" s="270">
        <f t="shared" si="24"/>
        <v>1</v>
      </c>
      <c r="Q71" s="270">
        <f t="shared" si="25"/>
        <v>1</v>
      </c>
      <c r="R71" s="271">
        <f t="shared" si="26"/>
        <v>5</v>
      </c>
      <c r="S71" s="270">
        <f t="shared" si="27"/>
        <v>1</v>
      </c>
      <c r="T71" s="272">
        <f t="shared" si="28"/>
        <v>5</v>
      </c>
      <c r="U71" s="273">
        <v>27.444140911102295</v>
      </c>
      <c r="W71" s="274">
        <v>67</v>
      </c>
      <c r="X71" s="275" t="str">
        <f>IF(LEN(A71)&gt;0,VLOOKUP(W71,Markers!A:B,2,FALSE),"")</f>
        <v>Marker 67</v>
      </c>
      <c r="Y71" s="275">
        <f t="shared" si="29"/>
        <v>25</v>
      </c>
      <c r="Z71" s="276">
        <f t="shared" si="30"/>
        <v>133.59890937805176</v>
      </c>
      <c r="AA71" s="277">
        <f t="shared" si="31"/>
        <v>5.3439563751220707</v>
      </c>
      <c r="AB71" s="278">
        <f t="shared" si="32"/>
        <v>1</v>
      </c>
      <c r="AD71" s="279">
        <f t="shared" si="33"/>
        <v>15</v>
      </c>
      <c r="AE71" s="279">
        <f t="shared" si="34"/>
        <v>10</v>
      </c>
      <c r="AF71" s="279" t="str">
        <f t="shared" si="35"/>
        <v>Marker 10</v>
      </c>
      <c r="AG71" s="279">
        <f t="shared" si="36"/>
        <v>2</v>
      </c>
      <c r="AH71" s="279" t="str">
        <f t="shared" si="37"/>
        <v>H</v>
      </c>
      <c r="AI71" s="280"/>
      <c r="AJ71" s="281">
        <f t="shared" si="38"/>
        <v>5.6100928783416748</v>
      </c>
      <c r="AK71" s="281">
        <f t="shared" si="39"/>
        <v>2.1673351526260376</v>
      </c>
      <c r="AL71" s="281">
        <f t="shared" si="40"/>
        <v>4.6800565719604492</v>
      </c>
      <c r="AM71" s="281">
        <f t="shared" si="41"/>
        <v>7.4635475873947144</v>
      </c>
      <c r="AN71" s="281">
        <f>IF(AND(LEN(L71)&gt;0,$S71=1),L71*VLOOKUP($AE71,$W:$AB,6,FALSE),"")</f>
        <v>7.5231087207794189</v>
      </c>
      <c r="AO71" s="281">
        <v>22.512716534700672</v>
      </c>
      <c r="AQ71" s="282">
        <v>115</v>
      </c>
      <c r="AR71" s="282" t="str">
        <f>IF(AQ71&gt;0,VLOOKUP(AQ71,E:F,2,FALSE),"")</f>
        <v>T10 Project115</v>
      </c>
      <c r="AS71" s="283">
        <f>IF(SUMIF($AD:$AD,$AQ71,AJ:AJ)=0,"",SUMIF($AD:$AD,$AQ71,AJ:AJ)/$AX71)</f>
        <v>6.1486741900444031</v>
      </c>
      <c r="AT71" s="283">
        <f>IF(SUMIF($AD:$AD,$AQ71,AK:AK)=0,"",SUMIF($AD:$AD,$AQ71,AK:AK)/$AX71)</f>
        <v>4.2805340886116028</v>
      </c>
      <c r="AU71" s="283">
        <f>IF(SUMIF($AD:$AD,$AQ71,AL:AL)=0,"",SUMIF($AD:$AD,$AQ71,AL:AL)/$AX71)</f>
        <v>5.5911311507225037</v>
      </c>
      <c r="AV71" s="283">
        <f>IF(SUMIF($AD:$AD,$AQ71,AM:AM)=0,"",SUMIF($AD:$AD,$AQ71,AM:AM)/$AX71)</f>
        <v>5.165809690952301</v>
      </c>
      <c r="AW71" s="283">
        <f>IF(SUMIF($AD:$AD,$AQ71,AN:AN)=0,"",SUMIF($AD:$AD,$AQ71,AN:AN)/$AX71)</f>
        <v>6.5473648905754089</v>
      </c>
      <c r="AX71" s="284">
        <f t="shared" si="42"/>
        <v>4</v>
      </c>
      <c r="AY71" s="283">
        <f t="shared" si="43"/>
        <v>27.733514010906219</v>
      </c>
      <c r="AZ71" s="261">
        <v>67</v>
      </c>
    </row>
    <row r="72" spans="1:52" x14ac:dyDescent="0.25">
      <c r="A72" s="230">
        <v>10</v>
      </c>
      <c r="B72" s="230" t="s">
        <v>252</v>
      </c>
      <c r="C72" s="230">
        <v>1</v>
      </c>
      <c r="D72" s="230" t="s">
        <v>369</v>
      </c>
      <c r="E72" s="230">
        <v>17</v>
      </c>
      <c r="F72" s="230" t="s">
        <v>98</v>
      </c>
      <c r="G72" s="268"/>
      <c r="H72" s="269">
        <v>2.177998423576355</v>
      </c>
      <c r="I72" s="269">
        <v>3.7899124622344971</v>
      </c>
      <c r="J72" s="269">
        <v>3.9584428071975708</v>
      </c>
      <c r="K72" s="269">
        <v>2.8150343894958496</v>
      </c>
      <c r="L72" s="269">
        <v>5.0337117910385132</v>
      </c>
      <c r="M72" s="270">
        <f>IF(AND(H72&gt;=H$3, H72&lt;=H$4),1,0)</f>
        <v>1</v>
      </c>
      <c r="N72" s="270">
        <f>IF(AND(I72&gt;=I$3, I72&lt;=I$4),1,0)</f>
        <v>1</v>
      </c>
      <c r="O72" s="270">
        <f>IF(AND(J72&gt;=J$3, J72&lt;=J$4),1,0)</f>
        <v>1</v>
      </c>
      <c r="P72" s="270">
        <f t="shared" si="24"/>
        <v>1</v>
      </c>
      <c r="Q72" s="270">
        <f t="shared" si="25"/>
        <v>1</v>
      </c>
      <c r="R72" s="271">
        <f t="shared" si="26"/>
        <v>5</v>
      </c>
      <c r="S72" s="270">
        <f t="shared" si="27"/>
        <v>1</v>
      </c>
      <c r="T72" s="272">
        <f t="shared" si="28"/>
        <v>5</v>
      </c>
      <c r="U72" s="273">
        <v>17.775099873542786</v>
      </c>
      <c r="W72" s="274">
        <v>68</v>
      </c>
      <c r="X72" s="275" t="str">
        <f>IF(LEN(A72)&gt;0,VLOOKUP(W72,Markers!A:B,2,FALSE),"")</f>
        <v>Marker 68</v>
      </c>
      <c r="Y72" s="275">
        <f t="shared" si="29"/>
        <v>50</v>
      </c>
      <c r="Z72" s="276">
        <f t="shared" si="30"/>
        <v>230.67798852920532</v>
      </c>
      <c r="AA72" s="277">
        <f t="shared" si="31"/>
        <v>4.6135597705841063</v>
      </c>
      <c r="AB72" s="278">
        <f t="shared" si="32"/>
        <v>1</v>
      </c>
      <c r="AD72" s="279">
        <f t="shared" si="33"/>
        <v>17</v>
      </c>
      <c r="AE72" s="279">
        <f t="shared" si="34"/>
        <v>10</v>
      </c>
      <c r="AF72" s="279" t="str">
        <f t="shared" si="35"/>
        <v>Marker 10</v>
      </c>
      <c r="AG72" s="279">
        <f t="shared" si="36"/>
        <v>1</v>
      </c>
      <c r="AH72" s="279" t="str">
        <f t="shared" si="37"/>
        <v>H</v>
      </c>
      <c r="AI72" s="280"/>
      <c r="AJ72" s="281">
        <f t="shared" si="38"/>
        <v>2.177998423576355</v>
      </c>
      <c r="AK72" s="281">
        <f t="shared" si="39"/>
        <v>3.7899124622344971</v>
      </c>
      <c r="AL72" s="281">
        <f t="shared" si="40"/>
        <v>3.9584428071975708</v>
      </c>
      <c r="AM72" s="281">
        <f t="shared" si="41"/>
        <v>2.8150343894958496</v>
      </c>
      <c r="AN72" s="281">
        <f>IF(AND(LEN(L72)&gt;0,$S72=1),L72*VLOOKUP($AE72,$W:$AB,6,FALSE),"")</f>
        <v>5.0337117910385132</v>
      </c>
      <c r="AO72" s="281">
        <v>25.585602405923659</v>
      </c>
      <c r="AQ72" s="282">
        <v>40</v>
      </c>
      <c r="AR72" s="282" t="str">
        <f>IF(AQ72&gt;0,VLOOKUP(AQ72,E:F,2,FALSE),"")</f>
        <v>T5  Project40</v>
      </c>
      <c r="AS72" s="283">
        <f>IF(SUMIF($AD:$AD,$AQ72,AJ:AJ)=0,"",SUMIF($AD:$AD,$AQ72,AJ:AJ)/$AX72)</f>
        <v>3.5544666647911072</v>
      </c>
      <c r="AT72" s="283">
        <f>IF(SUMIF($AD:$AD,$AQ72,AK:AK)=0,"",SUMIF($AD:$AD,$AQ72,AK:AK)/$AX72)</f>
        <v>4.0516820549964905</v>
      </c>
      <c r="AU72" s="283">
        <f>IF(SUMIF($AD:$AD,$AQ72,AL:AL)=0,"",SUMIF($AD:$AD,$AQ72,AL:AL)/$AX72)</f>
        <v>4.0621110796928406</v>
      </c>
      <c r="AV72" s="283">
        <f>IF(SUMIF($AD:$AD,$AQ72,AM:AM)=0,"",SUMIF($AD:$AD,$AQ72,AM:AM)/$AX72)</f>
        <v>5.1495984196662903</v>
      </c>
      <c r="AW72" s="283">
        <f>IF(SUMIF($AD:$AD,$AQ72,AN:AN)=0,"",SUMIF($AD:$AD,$AQ72,AN:AN)/$AX72)</f>
        <v>4.1558131575584412</v>
      </c>
      <c r="AX72" s="284">
        <f t="shared" si="42"/>
        <v>4</v>
      </c>
      <c r="AY72" s="283">
        <f t="shared" si="43"/>
        <v>20.97367137670517</v>
      </c>
      <c r="AZ72" s="261">
        <v>68</v>
      </c>
    </row>
    <row r="73" spans="1:52" x14ac:dyDescent="0.25">
      <c r="A73" s="230">
        <v>10</v>
      </c>
      <c r="B73" s="230" t="s">
        <v>252</v>
      </c>
      <c r="C73" s="230">
        <v>4</v>
      </c>
      <c r="D73" s="230" t="s">
        <v>369</v>
      </c>
      <c r="E73" s="230">
        <v>19</v>
      </c>
      <c r="F73" s="230" t="s">
        <v>100</v>
      </c>
      <c r="G73" s="268"/>
      <c r="H73" s="269">
        <v>8.7838459014892578</v>
      </c>
      <c r="I73" s="269">
        <v>6.1043280363082886</v>
      </c>
      <c r="J73" s="269">
        <v>3.7443220615386963</v>
      </c>
      <c r="K73" s="269">
        <v>3.8950186967849731</v>
      </c>
      <c r="L73" s="269">
        <v>8.6058926582336426</v>
      </c>
      <c r="M73" s="270">
        <f>IF(AND(H73&gt;=H$3, H73&lt;=H$4),1,0)</f>
        <v>1</v>
      </c>
      <c r="N73" s="270">
        <f>IF(AND(I73&gt;=I$3, I73&lt;=I$4),1,0)</f>
        <v>1</v>
      </c>
      <c r="O73" s="270">
        <f>IF(AND(J73&gt;=J$3, J73&lt;=J$4),1,0)</f>
        <v>1</v>
      </c>
      <c r="P73" s="270">
        <f t="shared" si="24"/>
        <v>1</v>
      </c>
      <c r="Q73" s="270">
        <f t="shared" si="25"/>
        <v>1</v>
      </c>
      <c r="R73" s="271">
        <f t="shared" si="26"/>
        <v>5</v>
      </c>
      <c r="S73" s="270">
        <f t="shared" si="27"/>
        <v>1</v>
      </c>
      <c r="T73" s="272">
        <f t="shared" si="28"/>
        <v>5</v>
      </c>
      <c r="U73" s="273">
        <v>31.133407354354858</v>
      </c>
      <c r="W73" s="274">
        <v>69</v>
      </c>
      <c r="X73" s="275" t="str">
        <f>IF(LEN(A73)&gt;0,VLOOKUP(W73,Markers!A:B,2,FALSE),"")</f>
        <v>Marker 69</v>
      </c>
      <c r="Y73" s="275">
        <f t="shared" si="29"/>
        <v>50</v>
      </c>
      <c r="Z73" s="276">
        <f t="shared" si="30"/>
        <v>222.51647174358368</v>
      </c>
      <c r="AA73" s="277">
        <f t="shared" si="31"/>
        <v>4.4503294348716738</v>
      </c>
      <c r="AB73" s="278">
        <f t="shared" si="32"/>
        <v>1</v>
      </c>
      <c r="AD73" s="279">
        <f t="shared" si="33"/>
        <v>19</v>
      </c>
      <c r="AE73" s="279">
        <f t="shared" si="34"/>
        <v>10</v>
      </c>
      <c r="AF73" s="279" t="str">
        <f t="shared" si="35"/>
        <v>Marker 10</v>
      </c>
      <c r="AG73" s="279">
        <f t="shared" si="36"/>
        <v>4</v>
      </c>
      <c r="AH73" s="279" t="str">
        <f t="shared" si="37"/>
        <v>H</v>
      </c>
      <c r="AI73" s="280"/>
      <c r="AJ73" s="281">
        <f t="shared" si="38"/>
        <v>8.7838459014892578</v>
      </c>
      <c r="AK73" s="281">
        <f t="shared" si="39"/>
        <v>6.1043280363082886</v>
      </c>
      <c r="AL73" s="281">
        <f t="shared" si="40"/>
        <v>3.7443220615386963</v>
      </c>
      <c r="AM73" s="281">
        <f t="shared" si="41"/>
        <v>3.8950186967849731</v>
      </c>
      <c r="AN73" s="281">
        <f>IF(AND(LEN(L73)&gt;0,$S73=1),L73*VLOOKUP($AE73,$W:$AB,6,FALSE),"")</f>
        <v>8.6058926582336426</v>
      </c>
      <c r="AO73" s="281">
        <v>38.985760778770455</v>
      </c>
      <c r="AQ73" s="282">
        <v>69</v>
      </c>
      <c r="AR73" s="282" t="str">
        <f>IF(AQ73&gt;0,VLOOKUP(AQ73,E:F,2,FALSE),"")</f>
        <v>T7  Project69</v>
      </c>
      <c r="AS73" s="283">
        <f>IF(SUMIF($AD:$AD,$AQ73,AJ:AJ)=0,"",SUMIF($AD:$AD,$AQ73,AJ:AJ)/$AX73)</f>
        <v>6.3451740145683289</v>
      </c>
      <c r="AT73" s="283">
        <f>IF(SUMIF($AD:$AD,$AQ73,AK:AK)=0,"",SUMIF($AD:$AD,$AQ73,AK:AK)/$AX73)</f>
        <v>5.9224799275398254</v>
      </c>
      <c r="AU73" s="283">
        <f>IF(SUMIF($AD:$AD,$AQ73,AL:AL)=0,"",SUMIF($AD:$AD,$AQ73,AL:AL)/$AX73)</f>
        <v>6.4709576964378357</v>
      </c>
      <c r="AV73" s="283">
        <f>IF(SUMIF($AD:$AD,$AQ73,AM:AM)=0,"",SUMIF($AD:$AD,$AQ73,AM:AM)/$AX73)</f>
        <v>5.1093378663063049</v>
      </c>
      <c r="AW73" s="283">
        <f>IF(SUMIF($AD:$AD,$AQ73,AN:AN)=0,"",SUMIF($AD:$AD,$AQ73,AN:AN)/$AX73)</f>
        <v>6.4677569270133972</v>
      </c>
      <c r="AX73" s="284">
        <f t="shared" si="42"/>
        <v>4</v>
      </c>
      <c r="AY73" s="283">
        <f t="shared" si="43"/>
        <v>30.315706431865692</v>
      </c>
      <c r="AZ73" s="261">
        <v>69</v>
      </c>
    </row>
    <row r="74" spans="1:52" x14ac:dyDescent="0.25">
      <c r="A74" s="230">
        <v>10</v>
      </c>
      <c r="B74" s="230" t="s">
        <v>252</v>
      </c>
      <c r="C74" s="230">
        <v>3</v>
      </c>
      <c r="D74" s="230" t="s">
        <v>369</v>
      </c>
      <c r="E74" s="230">
        <v>21</v>
      </c>
      <c r="F74" s="230" t="s">
        <v>102</v>
      </c>
      <c r="G74" s="268"/>
      <c r="H74" s="269">
        <v>9.8425322771072388</v>
      </c>
      <c r="I74" s="269">
        <v>6.3297581672668457</v>
      </c>
      <c r="J74" s="269">
        <v>5.9885638952255249</v>
      </c>
      <c r="K74" s="269">
        <v>9.0256965160369873</v>
      </c>
      <c r="L74" s="269">
        <v>5.7486492395401001</v>
      </c>
      <c r="M74" s="270">
        <f>IF(AND(H74&gt;=H$3, H74&lt;=H$4),1,0)</f>
        <v>1</v>
      </c>
      <c r="N74" s="270">
        <f>IF(AND(I74&gt;=I$3, I74&lt;=I$4),1,0)</f>
        <v>1</v>
      </c>
      <c r="O74" s="270">
        <f>IF(AND(J74&gt;=J$3, J74&lt;=J$4),1,0)</f>
        <v>1</v>
      </c>
      <c r="P74" s="270">
        <f t="shared" si="24"/>
        <v>1</v>
      </c>
      <c r="Q74" s="270">
        <f t="shared" si="25"/>
        <v>1</v>
      </c>
      <c r="R74" s="271">
        <f t="shared" si="26"/>
        <v>5</v>
      </c>
      <c r="S74" s="270">
        <f t="shared" si="27"/>
        <v>1</v>
      </c>
      <c r="T74" s="272">
        <f t="shared" si="28"/>
        <v>5</v>
      </c>
      <c r="U74" s="273">
        <v>36.935200095176697</v>
      </c>
      <c r="W74" s="274">
        <v>70</v>
      </c>
      <c r="X74" s="275" t="str">
        <f>IF(LEN(A74)&gt;0,VLOOKUP(W74,Markers!A:B,2,FALSE),"")</f>
        <v>Marker 70</v>
      </c>
      <c r="Y74" s="275">
        <f t="shared" si="29"/>
        <v>50</v>
      </c>
      <c r="Z74" s="276">
        <f t="shared" si="30"/>
        <v>259.59643959999084</v>
      </c>
      <c r="AA74" s="277">
        <f t="shared" si="31"/>
        <v>5.1919287919998167</v>
      </c>
      <c r="AB74" s="278">
        <f t="shared" si="32"/>
        <v>1</v>
      </c>
      <c r="AD74" s="279">
        <f t="shared" si="33"/>
        <v>21</v>
      </c>
      <c r="AE74" s="279">
        <f t="shared" si="34"/>
        <v>10</v>
      </c>
      <c r="AF74" s="279" t="str">
        <f t="shared" si="35"/>
        <v>Marker 10</v>
      </c>
      <c r="AG74" s="279">
        <f t="shared" si="36"/>
        <v>3</v>
      </c>
      <c r="AH74" s="279" t="str">
        <f t="shared" si="37"/>
        <v>H</v>
      </c>
      <c r="AI74" s="280"/>
      <c r="AJ74" s="281">
        <f t="shared" si="38"/>
        <v>9.8425322771072388</v>
      </c>
      <c r="AK74" s="281">
        <f t="shared" si="39"/>
        <v>6.3297581672668457</v>
      </c>
      <c r="AL74" s="281">
        <f t="shared" si="40"/>
        <v>5.9885638952255249</v>
      </c>
      <c r="AM74" s="281">
        <f t="shared" si="41"/>
        <v>9.0256965160369873</v>
      </c>
      <c r="AN74" s="281">
        <f>IF(AND(LEN(L74)&gt;0,$S74=1),L74*VLOOKUP($AE74,$W:$AB,6,FALSE),"")</f>
        <v>5.7486492395401001</v>
      </c>
      <c r="AO74" s="281">
        <v>32.245589090512041</v>
      </c>
      <c r="AQ74" s="282">
        <v>16</v>
      </c>
      <c r="AR74" s="282" t="str">
        <f>IF(AQ74&gt;0,VLOOKUP(AQ74,E:F,2,FALSE),"")</f>
        <v>T3  Project16</v>
      </c>
      <c r="AS74" s="283">
        <f>IF(SUMIF($AD:$AD,$AQ74,AJ:AJ)=0,"",SUMIF($AD:$AD,$AQ74,AJ:AJ)/$AX74)</f>
        <v>5.8531329035758972</v>
      </c>
      <c r="AT74" s="283">
        <f>IF(SUMIF($AD:$AD,$AQ74,AK:AK)=0,"",SUMIF($AD:$AD,$AQ74,AK:AK)/$AX74)</f>
        <v>6.1656931042671204</v>
      </c>
      <c r="AU74" s="283">
        <f>IF(SUMIF($AD:$AD,$AQ74,AL:AL)=0,"",SUMIF($AD:$AD,$AQ74,AL:AL)/$AX74)</f>
        <v>4.4400486350059509</v>
      </c>
      <c r="AV74" s="283">
        <f>IF(SUMIF($AD:$AD,$AQ74,AM:AM)=0,"",SUMIF($AD:$AD,$AQ74,AM:AM)/$AX74)</f>
        <v>5.1058736443519592</v>
      </c>
      <c r="AW74" s="283">
        <f>IF(SUMIF($AD:$AD,$AQ74,AN:AN)=0,"",SUMIF($AD:$AD,$AQ74,AN:AN)/$AX74)</f>
        <v>4.7667238116264343</v>
      </c>
      <c r="AX74" s="284">
        <f t="shared" si="42"/>
        <v>4</v>
      </c>
      <c r="AY74" s="283">
        <f t="shared" si="43"/>
        <v>26.331472098827362</v>
      </c>
      <c r="AZ74" s="261">
        <v>70</v>
      </c>
    </row>
    <row r="75" spans="1:52" x14ac:dyDescent="0.25">
      <c r="A75" s="230">
        <v>10</v>
      </c>
      <c r="B75" s="230" t="s">
        <v>252</v>
      </c>
      <c r="C75" s="230">
        <v>2</v>
      </c>
      <c r="D75" s="230" t="s">
        <v>369</v>
      </c>
      <c r="E75" s="230">
        <v>23</v>
      </c>
      <c r="F75" s="230" t="s">
        <v>104</v>
      </c>
      <c r="G75" s="268"/>
      <c r="H75" s="269">
        <v>0.99409937858581543</v>
      </c>
      <c r="I75" s="269">
        <v>2.0504719018936157</v>
      </c>
      <c r="J75" s="269">
        <v>6.9251775741577148</v>
      </c>
      <c r="K75" s="269">
        <v>5.0445908308029175</v>
      </c>
      <c r="L75" s="269">
        <v>1.8307602405548096</v>
      </c>
      <c r="M75" s="270">
        <f>IF(AND(H75&gt;=H$3, H75&lt;=H$4),1,0)</f>
        <v>1</v>
      </c>
      <c r="N75" s="270">
        <f>IF(AND(I75&gt;=I$3, I75&lt;=I$4),1,0)</f>
        <v>1</v>
      </c>
      <c r="O75" s="270">
        <f>IF(AND(J75&gt;=J$3, J75&lt;=J$4),1,0)</f>
        <v>1</v>
      </c>
      <c r="P75" s="270">
        <f t="shared" si="24"/>
        <v>1</v>
      </c>
      <c r="Q75" s="270">
        <f t="shared" si="25"/>
        <v>1</v>
      </c>
      <c r="R75" s="271">
        <f t="shared" si="26"/>
        <v>5</v>
      </c>
      <c r="S75" s="270">
        <f t="shared" si="27"/>
        <v>1</v>
      </c>
      <c r="T75" s="272">
        <f t="shared" si="28"/>
        <v>5</v>
      </c>
      <c r="U75" s="273">
        <v>16.845099925994873</v>
      </c>
      <c r="W75" s="274">
        <v>71</v>
      </c>
      <c r="X75" s="275" t="str">
        <f>IF(LEN(A75)&gt;0,VLOOKUP(W75,Markers!A:B,2,FALSE),"")</f>
        <v>Marker 71</v>
      </c>
      <c r="Y75" s="275">
        <f t="shared" si="29"/>
        <v>45</v>
      </c>
      <c r="Z75" s="276">
        <f t="shared" si="30"/>
        <v>199.58241939544678</v>
      </c>
      <c r="AA75" s="277">
        <f t="shared" si="31"/>
        <v>4.4351648754543724</v>
      </c>
      <c r="AB75" s="278">
        <f t="shared" si="32"/>
        <v>1</v>
      </c>
      <c r="AD75" s="279">
        <f t="shared" si="33"/>
        <v>23</v>
      </c>
      <c r="AE75" s="279">
        <f t="shared" si="34"/>
        <v>10</v>
      </c>
      <c r="AF75" s="279" t="str">
        <f t="shared" si="35"/>
        <v>Marker 10</v>
      </c>
      <c r="AG75" s="279">
        <f t="shared" si="36"/>
        <v>2</v>
      </c>
      <c r="AH75" s="279" t="str">
        <f t="shared" si="37"/>
        <v>H</v>
      </c>
      <c r="AI75" s="280"/>
      <c r="AJ75" s="281">
        <f t="shared" si="38"/>
        <v>0.99409937858581543</v>
      </c>
      <c r="AK75" s="281">
        <f t="shared" si="39"/>
        <v>2.0504719018936157</v>
      </c>
      <c r="AL75" s="281">
        <f t="shared" si="40"/>
        <v>6.9251775741577148</v>
      </c>
      <c r="AM75" s="281">
        <f t="shared" si="41"/>
        <v>5.0445908308029175</v>
      </c>
      <c r="AN75" s="281">
        <f>IF(AND(LEN(L75)&gt;0,$S75=1),L75*VLOOKUP($AE75,$W:$AB,6,FALSE),"")</f>
        <v>1.8307602405548096</v>
      </c>
      <c r="AO75" s="281">
        <v>30.896506772612486</v>
      </c>
      <c r="AQ75" s="282">
        <v>89</v>
      </c>
      <c r="AR75" s="282" t="str">
        <f>IF(AQ75&gt;0,VLOOKUP(AQ75,E:F,2,FALSE),"")</f>
        <v>T8  Project89</v>
      </c>
      <c r="AS75" s="283">
        <f>IF(SUMIF($AD:$AD,$AQ75,AJ:AJ)=0,"",SUMIF($AD:$AD,$AQ75,AJ:AJ)/$AX75)</f>
        <v>4.0830662846565247</v>
      </c>
      <c r="AT75" s="283">
        <f>IF(SUMIF($AD:$AD,$AQ75,AK:AK)=0,"",SUMIF($AD:$AD,$AQ75,AK:AK)/$AX75)</f>
        <v>4.914003312587738</v>
      </c>
      <c r="AU75" s="283">
        <f>IF(SUMIF($AD:$AD,$AQ75,AL:AL)=0,"",SUMIF($AD:$AD,$AQ75,AL:AL)/$AX75)</f>
        <v>3.5057869553565979</v>
      </c>
      <c r="AV75" s="283">
        <f>IF(SUMIF($AD:$AD,$AQ75,AM:AM)=0,"",SUMIF($AD:$AD,$AQ75,AM:AM)/$AX75)</f>
        <v>5.1016518473625183</v>
      </c>
      <c r="AW75" s="283">
        <f>IF(SUMIF($AD:$AD,$AQ75,AN:AN)=0,"",SUMIF($AD:$AD,$AQ75,AN:AN)/$AX75)</f>
        <v>6.3254097104072571</v>
      </c>
      <c r="AX75" s="284">
        <f t="shared" si="42"/>
        <v>2</v>
      </c>
      <c r="AY75" s="283">
        <f t="shared" si="43"/>
        <v>23.929918110370636</v>
      </c>
      <c r="AZ75" s="261">
        <v>71</v>
      </c>
    </row>
    <row r="76" spans="1:52" x14ac:dyDescent="0.25">
      <c r="A76" s="230">
        <v>10</v>
      </c>
      <c r="B76" s="230" t="s">
        <v>252</v>
      </c>
      <c r="C76" s="230">
        <v>1</v>
      </c>
      <c r="D76" s="230" t="s">
        <v>369</v>
      </c>
      <c r="E76" s="230">
        <v>25</v>
      </c>
      <c r="F76" s="230" t="s">
        <v>106</v>
      </c>
      <c r="G76" s="268"/>
      <c r="H76" s="269">
        <v>2.0759361982345581</v>
      </c>
      <c r="I76" s="269">
        <v>3.6468803882598877</v>
      </c>
      <c r="J76" s="269">
        <v>5.7351952791213989</v>
      </c>
      <c r="K76" s="269">
        <v>3.4418082237243652</v>
      </c>
      <c r="L76" s="269">
        <v>5.2822965383529663</v>
      </c>
      <c r="M76" s="270">
        <f>IF(AND(H76&gt;=H$3, H76&lt;=H$4),1,0)</f>
        <v>1</v>
      </c>
      <c r="N76" s="270">
        <f>IF(AND(I76&gt;=I$3, I76&lt;=I$4),1,0)</f>
        <v>1</v>
      </c>
      <c r="O76" s="270">
        <f>IF(AND(J76&gt;=J$3, J76&lt;=J$4),1,0)</f>
        <v>1</v>
      </c>
      <c r="P76" s="270">
        <f t="shared" si="24"/>
        <v>1</v>
      </c>
      <c r="Q76" s="270">
        <f t="shared" si="25"/>
        <v>1</v>
      </c>
      <c r="R76" s="271">
        <f t="shared" si="26"/>
        <v>5</v>
      </c>
      <c r="S76" s="270">
        <f t="shared" si="27"/>
        <v>1</v>
      </c>
      <c r="T76" s="272">
        <f t="shared" si="28"/>
        <v>5</v>
      </c>
      <c r="U76" s="273">
        <v>20.182116627693176</v>
      </c>
      <c r="W76" s="274">
        <v>72</v>
      </c>
      <c r="X76" s="275" t="str">
        <f>IF(LEN(A76)&gt;0,VLOOKUP(W76,Markers!A:B,2,FALSE),"")</f>
        <v>Marker 72</v>
      </c>
      <c r="Y76" s="275">
        <f t="shared" si="29"/>
        <v>45</v>
      </c>
      <c r="Z76" s="276">
        <f t="shared" si="30"/>
        <v>220.51635682582855</v>
      </c>
      <c r="AA76" s="277">
        <f t="shared" si="31"/>
        <v>4.9003634850184126</v>
      </c>
      <c r="AB76" s="278">
        <f t="shared" si="32"/>
        <v>1</v>
      </c>
      <c r="AD76" s="279">
        <f t="shared" si="33"/>
        <v>25</v>
      </c>
      <c r="AE76" s="279">
        <f t="shared" si="34"/>
        <v>10</v>
      </c>
      <c r="AF76" s="279" t="str">
        <f t="shared" si="35"/>
        <v>Marker 10</v>
      </c>
      <c r="AG76" s="279">
        <f t="shared" si="36"/>
        <v>1</v>
      </c>
      <c r="AH76" s="279" t="str">
        <f t="shared" si="37"/>
        <v>H</v>
      </c>
      <c r="AI76" s="280"/>
      <c r="AJ76" s="281">
        <f t="shared" si="38"/>
        <v>2.0759361982345581</v>
      </c>
      <c r="AK76" s="281">
        <f t="shared" si="39"/>
        <v>3.6468803882598877</v>
      </c>
      <c r="AL76" s="281">
        <f t="shared" si="40"/>
        <v>5.7351952791213989</v>
      </c>
      <c r="AM76" s="281">
        <f t="shared" si="41"/>
        <v>3.4418082237243652</v>
      </c>
      <c r="AN76" s="281">
        <f>IF(AND(LEN(L76)&gt;0,$S76=1),L76*VLOOKUP($AE76,$W:$AB,6,FALSE),"")</f>
        <v>5.2822965383529663</v>
      </c>
      <c r="AO76" s="281">
        <v>32.918301972776881</v>
      </c>
      <c r="AQ76" s="282">
        <v>32</v>
      </c>
      <c r="AR76" s="282" t="str">
        <f>IF(AQ76&gt;0,VLOOKUP(AQ76,E:F,2,FALSE),"")</f>
        <v>T3  Project32</v>
      </c>
      <c r="AS76" s="283">
        <f>IF(SUMIF($AD:$AD,$AQ76,AJ:AJ)=0,"",SUMIF($AD:$AD,$AQ76,AJ:AJ)/$AX76)</f>
        <v>4.223913848400116</v>
      </c>
      <c r="AT76" s="283">
        <f>IF(SUMIF($AD:$AD,$AQ76,AK:AK)=0,"",SUMIF($AD:$AD,$AQ76,AK:AK)/$AX76)</f>
        <v>4.6080377697944641</v>
      </c>
      <c r="AU76" s="283">
        <f>IF(SUMIF($AD:$AD,$AQ76,AL:AL)=0,"",SUMIF($AD:$AD,$AQ76,AL:AL)/$AX76)</f>
        <v>8.4489521384239197</v>
      </c>
      <c r="AV76" s="283">
        <f>IF(SUMIF($AD:$AD,$AQ76,AM:AM)=0,"",SUMIF($AD:$AD,$AQ76,AM:AM)/$AX76)</f>
        <v>5.071350634098053</v>
      </c>
      <c r="AW76" s="283">
        <f>IF(SUMIF($AD:$AD,$AQ76,AN:AN)=0,"",SUMIF($AD:$AD,$AQ76,AN:AN)/$AX76)</f>
        <v>3.8937303423881531</v>
      </c>
      <c r="AX76" s="284">
        <f t="shared" si="42"/>
        <v>4</v>
      </c>
      <c r="AY76" s="283">
        <f t="shared" si="43"/>
        <v>26.245984733104706</v>
      </c>
      <c r="AZ76" s="261">
        <v>72</v>
      </c>
    </row>
    <row r="77" spans="1:52" x14ac:dyDescent="0.25">
      <c r="A77" s="230">
        <v>10</v>
      </c>
      <c r="B77" s="230" t="s">
        <v>252</v>
      </c>
      <c r="C77" s="230">
        <v>4</v>
      </c>
      <c r="D77" s="230" t="s">
        <v>369</v>
      </c>
      <c r="E77" s="230">
        <v>27</v>
      </c>
      <c r="F77" s="230" t="s">
        <v>108</v>
      </c>
      <c r="G77" s="268"/>
      <c r="H77" s="269">
        <v>7.6128292083740234</v>
      </c>
      <c r="I77" s="269">
        <v>5.8087843656539917</v>
      </c>
      <c r="J77" s="269">
        <v>6.0567343235015869</v>
      </c>
      <c r="K77" s="269">
        <v>2.6804381608963013</v>
      </c>
      <c r="L77" s="269">
        <v>5.0816655158996582</v>
      </c>
      <c r="M77" s="270">
        <f>IF(AND(H77&gt;=H$3, H77&lt;=H$4),1,0)</f>
        <v>1</v>
      </c>
      <c r="N77" s="270">
        <f>IF(AND(I77&gt;=I$3, I77&lt;=I$4),1,0)</f>
        <v>1</v>
      </c>
      <c r="O77" s="270">
        <f>IF(AND(J77&gt;=J$3, J77&lt;=J$4),1,0)</f>
        <v>1</v>
      </c>
      <c r="P77" s="270">
        <f t="shared" si="24"/>
        <v>1</v>
      </c>
      <c r="Q77" s="270">
        <f t="shared" si="25"/>
        <v>1</v>
      </c>
      <c r="R77" s="271">
        <f t="shared" si="26"/>
        <v>5</v>
      </c>
      <c r="S77" s="270">
        <f t="shared" si="27"/>
        <v>1</v>
      </c>
      <c r="T77" s="272">
        <f t="shared" si="28"/>
        <v>5</v>
      </c>
      <c r="U77" s="273">
        <v>27.240451574325562</v>
      </c>
      <c r="X77"/>
      <c r="Y77"/>
      <c r="Z77"/>
      <c r="AA77"/>
      <c r="AB77"/>
      <c r="AD77" s="279">
        <f t="shared" si="33"/>
        <v>27</v>
      </c>
      <c r="AE77" s="279">
        <f t="shared" si="34"/>
        <v>10</v>
      </c>
      <c r="AF77" s="279" t="str">
        <f t="shared" si="35"/>
        <v>Marker 10</v>
      </c>
      <c r="AG77" s="279">
        <f t="shared" si="36"/>
        <v>4</v>
      </c>
      <c r="AH77" s="279" t="str">
        <f t="shared" si="37"/>
        <v>H</v>
      </c>
      <c r="AI77" s="280"/>
      <c r="AJ77" s="281">
        <f t="shared" si="38"/>
        <v>7.6128292083740234</v>
      </c>
      <c r="AK77" s="281">
        <f t="shared" si="39"/>
        <v>5.8087843656539917</v>
      </c>
      <c r="AL77" s="281">
        <f t="shared" si="40"/>
        <v>6.0567343235015869</v>
      </c>
      <c r="AM77" s="281">
        <f t="shared" si="41"/>
        <v>2.6804381608963013</v>
      </c>
      <c r="AN77" s="281">
        <f>IF(AND(LEN(L77)&gt;0,$S77=1),L77*VLOOKUP($AE77,$W:$AB,6,FALSE),"")</f>
        <v>5.0816655158996582</v>
      </c>
      <c r="AO77" s="281">
        <v>34.897648423274497</v>
      </c>
      <c r="AQ77" s="282">
        <v>19</v>
      </c>
      <c r="AR77" s="282" t="str">
        <f>IF(AQ77&gt;0,VLOOKUP(AQ77,E:F,2,FALSE),"")</f>
        <v>T3  Project19</v>
      </c>
      <c r="AS77" s="283">
        <f>IF(SUMIF($AD:$AD,$AQ77,AJ:AJ)=0,"",SUMIF($AD:$AD,$AQ77,AJ:AJ)/$AX77)</f>
        <v>6.4018985629081726</v>
      </c>
      <c r="AT77" s="283">
        <f>IF(SUMIF($AD:$AD,$AQ77,AK:AK)=0,"",SUMIF($AD:$AD,$AQ77,AK:AK)/$AX77)</f>
        <v>5.7132437825202942</v>
      </c>
      <c r="AU77" s="283">
        <f>IF(SUMIF($AD:$AD,$AQ77,AL:AL)=0,"",SUMIF($AD:$AD,$AQ77,AL:AL)/$AX77)</f>
        <v>2.2158536314964294</v>
      </c>
      <c r="AV77" s="283">
        <f>IF(SUMIF($AD:$AD,$AQ77,AM:AM)=0,"",SUMIF($AD:$AD,$AQ77,AM:AM)/$AX77)</f>
        <v>5.0230875611305237</v>
      </c>
      <c r="AW77" s="283">
        <f>IF(SUMIF($AD:$AD,$AQ77,AN:AN)=0,"",SUMIF($AD:$AD,$AQ77,AN:AN)/$AX77)</f>
        <v>5.281195342540741</v>
      </c>
      <c r="AX77" s="284">
        <f t="shared" si="42"/>
        <v>4</v>
      </c>
      <c r="AY77" s="283">
        <f t="shared" si="43"/>
        <v>24.635278880596161</v>
      </c>
      <c r="AZ77" s="261">
        <v>73</v>
      </c>
    </row>
    <row r="78" spans="1:52" x14ac:dyDescent="0.25">
      <c r="A78" s="230">
        <v>10</v>
      </c>
      <c r="B78" s="230" t="s">
        <v>252</v>
      </c>
      <c r="C78" s="230">
        <v>3</v>
      </c>
      <c r="D78" s="230" t="s">
        <v>369</v>
      </c>
      <c r="E78" s="230">
        <v>29</v>
      </c>
      <c r="F78" s="230" t="s">
        <v>110</v>
      </c>
      <c r="G78" s="268"/>
      <c r="H78" s="269">
        <v>5.9643775224685669</v>
      </c>
      <c r="I78" s="269">
        <v>3.2962536811828613</v>
      </c>
      <c r="J78" s="269">
        <v>9.092983603477478</v>
      </c>
      <c r="K78" s="269">
        <v>7.7007186412811279</v>
      </c>
      <c r="L78" s="269">
        <v>5.7587391138076782</v>
      </c>
      <c r="M78" s="270">
        <f>IF(AND(H78&gt;=H$3, H78&lt;=H$4),1,0)</f>
        <v>1</v>
      </c>
      <c r="N78" s="270">
        <f>IF(AND(I78&gt;=I$3, I78&lt;=I$4),1,0)</f>
        <v>1</v>
      </c>
      <c r="O78" s="270">
        <f>IF(AND(J78&gt;=J$3, J78&lt;=J$4),1,0)</f>
        <v>1</v>
      </c>
      <c r="P78" s="270">
        <f t="shared" si="24"/>
        <v>1</v>
      </c>
      <c r="Q78" s="270">
        <f t="shared" si="25"/>
        <v>1</v>
      </c>
      <c r="R78" s="271">
        <f t="shared" si="26"/>
        <v>5</v>
      </c>
      <c r="S78" s="270">
        <f t="shared" si="27"/>
        <v>1</v>
      </c>
      <c r="T78" s="272">
        <f t="shared" si="28"/>
        <v>5</v>
      </c>
      <c r="U78" s="273">
        <v>31.813072562217712</v>
      </c>
      <c r="X78"/>
      <c r="Y78"/>
      <c r="Z78"/>
      <c r="AA78"/>
      <c r="AB78"/>
      <c r="AD78" s="279">
        <f t="shared" si="33"/>
        <v>29</v>
      </c>
      <c r="AE78" s="279">
        <f t="shared" si="34"/>
        <v>10</v>
      </c>
      <c r="AF78" s="279" t="str">
        <f t="shared" si="35"/>
        <v>Marker 10</v>
      </c>
      <c r="AG78" s="279">
        <f t="shared" si="36"/>
        <v>3</v>
      </c>
      <c r="AH78" s="279" t="str">
        <f t="shared" si="37"/>
        <v>H</v>
      </c>
      <c r="AI78" s="280"/>
      <c r="AJ78" s="281">
        <f t="shared" si="38"/>
        <v>5.9643775224685669</v>
      </c>
      <c r="AK78" s="281">
        <f t="shared" si="39"/>
        <v>3.2962536811828613</v>
      </c>
      <c r="AL78" s="281">
        <f t="shared" si="40"/>
        <v>9.092983603477478</v>
      </c>
      <c r="AM78" s="281">
        <f t="shared" si="41"/>
        <v>7.7007186412811279</v>
      </c>
      <c r="AN78" s="281">
        <f>IF(AND(LEN(L78)&gt;0,$S78=1),L78*VLOOKUP($AE78,$W:$AB,6,FALSE),"")</f>
        <v>5.7587391138076782</v>
      </c>
      <c r="AO78" s="281">
        <v>23.243196342335878</v>
      </c>
      <c r="AQ78" s="282">
        <v>7</v>
      </c>
      <c r="AR78" s="282" t="str">
        <f>IF(AQ78&gt;0,VLOOKUP(AQ78,E:F,2,FALSE),"")</f>
        <v>T2  Project7</v>
      </c>
      <c r="AS78" s="283">
        <f>IF(SUMIF($AD:$AD,$AQ78,AJ:AJ)=0,"",SUMIF($AD:$AD,$AQ78,AJ:AJ)/$AX78)</f>
        <v>4.1843292117118835</v>
      </c>
      <c r="AT78" s="283">
        <f>IF(SUMIF($AD:$AD,$AQ78,AK:AK)=0,"",SUMIF($AD:$AD,$AQ78,AK:AK)/$AX78)</f>
        <v>5.7936862111091614</v>
      </c>
      <c r="AU78" s="283">
        <f>IF(SUMIF($AD:$AD,$AQ78,AL:AL)=0,"",SUMIF($AD:$AD,$AQ78,AL:AL)/$AX78)</f>
        <v>6.6913232207298279</v>
      </c>
      <c r="AV78" s="283">
        <f>IF(SUMIF($AD:$AD,$AQ78,AM:AM)=0,"",SUMIF($AD:$AD,$AQ78,AM:AM)/$AX78)</f>
        <v>4.9462881684303284</v>
      </c>
      <c r="AW78" s="283">
        <f>IF(SUMIF($AD:$AD,$AQ78,AN:AN)=0,"",SUMIF($AD:$AD,$AQ78,AN:AN)/$AX78)</f>
        <v>2.9627653956413269</v>
      </c>
      <c r="AX78" s="284">
        <f t="shared" si="42"/>
        <v>4</v>
      </c>
      <c r="AY78" s="283">
        <f t="shared" si="43"/>
        <v>24.578392207622528</v>
      </c>
      <c r="AZ78" s="261">
        <v>74</v>
      </c>
    </row>
    <row r="79" spans="1:52" x14ac:dyDescent="0.25">
      <c r="A79" s="230">
        <v>10</v>
      </c>
      <c r="B79" s="230" t="s">
        <v>252</v>
      </c>
      <c r="C79" s="230">
        <v>2</v>
      </c>
      <c r="D79" s="230" t="s">
        <v>369</v>
      </c>
      <c r="E79" s="230">
        <v>31</v>
      </c>
      <c r="F79" s="230" t="s">
        <v>112</v>
      </c>
      <c r="G79" s="268"/>
      <c r="H79" s="269">
        <v>3.1481254100799561</v>
      </c>
      <c r="I79" s="269">
        <v>4.1235500574111938</v>
      </c>
      <c r="J79" s="269">
        <v>5.1004743576049805</v>
      </c>
      <c r="K79" s="269">
        <v>7.3351067304611206</v>
      </c>
      <c r="L79" s="269">
        <v>4.5099937915802002</v>
      </c>
      <c r="M79" s="270">
        <f>IF(AND(H79&gt;=H$3, H79&lt;=H$4),1,0)</f>
        <v>1</v>
      </c>
      <c r="N79" s="270">
        <f>IF(AND(I79&gt;=I$3, I79&lt;=I$4),1,0)</f>
        <v>1</v>
      </c>
      <c r="O79" s="270">
        <f>IF(AND(J79&gt;=J$3, J79&lt;=J$4),1,0)</f>
        <v>1</v>
      </c>
      <c r="P79" s="270">
        <f t="shared" si="24"/>
        <v>1</v>
      </c>
      <c r="Q79" s="270">
        <f t="shared" si="25"/>
        <v>1</v>
      </c>
      <c r="R79" s="271">
        <f t="shared" si="26"/>
        <v>5</v>
      </c>
      <c r="S79" s="270">
        <f t="shared" si="27"/>
        <v>1</v>
      </c>
      <c r="T79" s="272">
        <f t="shared" si="28"/>
        <v>5</v>
      </c>
      <c r="U79" s="273">
        <v>24.217250347137451</v>
      </c>
      <c r="X79"/>
      <c r="Y79"/>
      <c r="Z79"/>
      <c r="AA79"/>
      <c r="AB79"/>
      <c r="AD79" s="279">
        <f t="shared" si="33"/>
        <v>31</v>
      </c>
      <c r="AE79" s="279">
        <f t="shared" si="34"/>
        <v>10</v>
      </c>
      <c r="AF79" s="279" t="str">
        <f t="shared" si="35"/>
        <v>Marker 10</v>
      </c>
      <c r="AG79" s="279">
        <f t="shared" si="36"/>
        <v>2</v>
      </c>
      <c r="AH79" s="279" t="str">
        <f t="shared" si="37"/>
        <v>H</v>
      </c>
      <c r="AI79" s="280"/>
      <c r="AJ79" s="281">
        <f t="shared" si="38"/>
        <v>3.1481254100799561</v>
      </c>
      <c r="AK79" s="281">
        <f t="shared" si="39"/>
        <v>4.1235500574111938</v>
      </c>
      <c r="AL79" s="281">
        <f t="shared" si="40"/>
        <v>5.1004743576049805</v>
      </c>
      <c r="AM79" s="281">
        <f t="shared" si="41"/>
        <v>7.3351067304611206</v>
      </c>
      <c r="AN79" s="281">
        <f>IF(AND(LEN(L79)&gt;0,$S79=1),L79*VLOOKUP($AE79,$W:$AB,6,FALSE),"")</f>
        <v>4.5099937915802002</v>
      </c>
      <c r="AO79" s="281">
        <v>25.473430114843431</v>
      </c>
      <c r="AQ79" s="282">
        <v>11</v>
      </c>
      <c r="AR79" s="282" t="str">
        <f>IF(AQ79&gt;0,VLOOKUP(AQ79,E:F,2,FALSE),"")</f>
        <v>T2  Project11</v>
      </c>
      <c r="AS79" s="283">
        <f>IF(SUMIF($AD:$AD,$AQ79,AJ:AJ)=0,"",SUMIF($AD:$AD,$AQ79,AJ:AJ)/$AX79)</f>
        <v>4.5001384615898132</v>
      </c>
      <c r="AT79" s="283">
        <f>IF(SUMIF($AD:$AD,$AQ79,AK:AK)=0,"",SUMIF($AD:$AD,$AQ79,AK:AK)/$AX79)</f>
        <v>4.3286803364753723</v>
      </c>
      <c r="AU79" s="283">
        <f>IF(SUMIF($AD:$AD,$AQ79,AL:AL)=0,"",SUMIF($AD:$AD,$AQ79,AL:AL)/$AX79)</f>
        <v>5.1390752196311951</v>
      </c>
      <c r="AV79" s="283">
        <f>IF(SUMIF($AD:$AD,$AQ79,AM:AM)=0,"",SUMIF($AD:$AD,$AQ79,AM:AM)/$AX79)</f>
        <v>4.9448290467262268</v>
      </c>
      <c r="AW79" s="283">
        <f>IF(SUMIF($AD:$AD,$AQ79,AN:AN)=0,"",SUMIF($AD:$AD,$AQ79,AN:AN)/$AX79)</f>
        <v>4.4417521357536316</v>
      </c>
      <c r="AX79" s="284">
        <f t="shared" si="42"/>
        <v>4</v>
      </c>
      <c r="AY79" s="283">
        <f t="shared" si="43"/>
        <v>23.354475200176239</v>
      </c>
      <c r="AZ79" s="261">
        <v>75</v>
      </c>
    </row>
    <row r="80" spans="1:52" x14ac:dyDescent="0.25">
      <c r="A80" s="230">
        <v>11</v>
      </c>
      <c r="B80" s="230" t="s">
        <v>253</v>
      </c>
      <c r="C80" s="230">
        <v>2</v>
      </c>
      <c r="D80" s="230" t="s">
        <v>369</v>
      </c>
      <c r="E80" s="230">
        <v>16</v>
      </c>
      <c r="F80" s="230" t="s">
        <v>97</v>
      </c>
      <c r="G80" s="268"/>
      <c r="H80" s="269">
        <v>2.771683931350708</v>
      </c>
      <c r="I80" s="269">
        <v>3.565862774848938</v>
      </c>
      <c r="J80" s="269">
        <v>4.334571361541748</v>
      </c>
      <c r="K80" s="269">
        <v>9.4497102499008179</v>
      </c>
      <c r="L80" s="269">
        <v>1.2154996395111084</v>
      </c>
      <c r="M80" s="270">
        <f>IF(AND(H80&gt;=H$3, H80&lt;=H$4),1,0)</f>
        <v>1</v>
      </c>
      <c r="N80" s="270">
        <f>IF(AND(I80&gt;=I$3, I80&lt;=I$4),1,0)</f>
        <v>1</v>
      </c>
      <c r="O80" s="270">
        <f>IF(AND(J80&gt;=J$3, J80&lt;=J$4),1,0)</f>
        <v>1</v>
      </c>
      <c r="P80" s="270">
        <f t="shared" si="24"/>
        <v>1</v>
      </c>
      <c r="Q80" s="270">
        <f t="shared" si="25"/>
        <v>1</v>
      </c>
      <c r="R80" s="271">
        <f t="shared" si="26"/>
        <v>5</v>
      </c>
      <c r="S80" s="270">
        <f t="shared" si="27"/>
        <v>1</v>
      </c>
      <c r="T80" s="272">
        <f t="shared" si="28"/>
        <v>5</v>
      </c>
      <c r="U80" s="273">
        <v>21.33732795715332</v>
      </c>
      <c r="X80"/>
      <c r="Y80"/>
      <c r="Z80"/>
      <c r="AA80"/>
      <c r="AB80"/>
      <c r="AD80" s="279">
        <f t="shared" si="33"/>
        <v>16</v>
      </c>
      <c r="AE80" s="279">
        <f t="shared" si="34"/>
        <v>11</v>
      </c>
      <c r="AF80" s="279" t="str">
        <f t="shared" si="35"/>
        <v>Marker 11</v>
      </c>
      <c r="AG80" s="279">
        <f t="shared" si="36"/>
        <v>2</v>
      </c>
      <c r="AH80" s="279" t="str">
        <f t="shared" si="37"/>
        <v>H</v>
      </c>
      <c r="AI80" s="280"/>
      <c r="AJ80" s="281">
        <f t="shared" si="38"/>
        <v>2.771683931350708</v>
      </c>
      <c r="AK80" s="281">
        <f t="shared" si="39"/>
        <v>3.565862774848938</v>
      </c>
      <c r="AL80" s="281">
        <f t="shared" si="40"/>
        <v>4.334571361541748</v>
      </c>
      <c r="AM80" s="281">
        <f t="shared" si="41"/>
        <v>9.4497102499008179</v>
      </c>
      <c r="AN80" s="281">
        <f>IF(AND(LEN(L80)&gt;0,$S80=1),L80*VLOOKUP($AE80,$W:$AB,6,FALSE),"")</f>
        <v>1.2154996395111084</v>
      </c>
      <c r="AO80" s="281">
        <v>34.458266289146096</v>
      </c>
      <c r="AQ80" s="282">
        <v>46</v>
      </c>
      <c r="AR80" s="282" t="str">
        <f>IF(AQ80&gt;0,VLOOKUP(AQ80,E:F,2,FALSE),"")</f>
        <v>T6  Project46</v>
      </c>
      <c r="AS80" s="283">
        <f>IF(SUMIF($AD:$AD,$AQ80,AJ:AJ)=0,"",SUMIF($AD:$AD,$AQ80,AJ:AJ)/$AX80)</f>
        <v>3.5400994618733725</v>
      </c>
      <c r="AT80" s="283">
        <f>IF(SUMIF($AD:$AD,$AQ80,AK:AK)=0,"",SUMIF($AD:$AD,$AQ80,AK:AK)/$AX80)</f>
        <v>4.5308798551559448</v>
      </c>
      <c r="AU80" s="283">
        <f>IF(SUMIF($AD:$AD,$AQ80,AL:AL)=0,"",SUMIF($AD:$AD,$AQ80,AL:AL)/$AX80)</f>
        <v>3.712062438329061</v>
      </c>
      <c r="AV80" s="283">
        <f>IF(SUMIF($AD:$AD,$AQ80,AM:AM)=0,"",SUMIF($AD:$AD,$AQ80,AM:AM)/$AX80)</f>
        <v>4.9162767330805464</v>
      </c>
      <c r="AW80" s="283">
        <f>IF(SUMIF($AD:$AD,$AQ80,AN:AN)=0,"",SUMIF($AD:$AD,$AQ80,AN:AN)/$AX80)</f>
        <v>2.7686810493469238</v>
      </c>
      <c r="AX80" s="284">
        <f t="shared" si="42"/>
        <v>3</v>
      </c>
      <c r="AY80" s="283">
        <f t="shared" si="43"/>
        <v>19.46799953778585</v>
      </c>
      <c r="AZ80" s="261">
        <v>76</v>
      </c>
    </row>
    <row r="81" spans="1:52" x14ac:dyDescent="0.25">
      <c r="A81" s="230">
        <v>11</v>
      </c>
      <c r="B81" s="230" t="s">
        <v>253</v>
      </c>
      <c r="C81" s="230">
        <v>1</v>
      </c>
      <c r="D81" s="230" t="s">
        <v>369</v>
      </c>
      <c r="E81" s="230">
        <v>18</v>
      </c>
      <c r="F81" s="230" t="s">
        <v>99</v>
      </c>
      <c r="G81" s="268"/>
      <c r="H81" s="269">
        <v>7.8448861837387085</v>
      </c>
      <c r="I81" s="269">
        <v>0.50262808799743652</v>
      </c>
      <c r="J81" s="269">
        <v>5.1801592111587524</v>
      </c>
      <c r="K81" s="269">
        <v>7.5702953338623047</v>
      </c>
      <c r="L81" s="269">
        <v>8.0066984891891479</v>
      </c>
      <c r="M81" s="270">
        <f>IF(AND(H81&gt;=H$3, H81&lt;=H$4),1,0)</f>
        <v>1</v>
      </c>
      <c r="N81" s="270">
        <f>IF(AND(I81&gt;=I$3, I81&lt;=I$4),1,0)</f>
        <v>1</v>
      </c>
      <c r="O81" s="270">
        <f>IF(AND(J81&gt;=J$3, J81&lt;=J$4),1,0)</f>
        <v>1</v>
      </c>
      <c r="P81" s="270">
        <f t="shared" si="24"/>
        <v>1</v>
      </c>
      <c r="Q81" s="270">
        <f t="shared" si="25"/>
        <v>1</v>
      </c>
      <c r="R81" s="271">
        <f t="shared" si="26"/>
        <v>5</v>
      </c>
      <c r="S81" s="270">
        <f t="shared" si="27"/>
        <v>1</v>
      </c>
      <c r="T81" s="272">
        <f t="shared" si="28"/>
        <v>5</v>
      </c>
      <c r="U81" s="273">
        <v>29.10466730594635</v>
      </c>
      <c r="X81"/>
      <c r="Y81"/>
      <c r="Z81"/>
      <c r="AA81"/>
      <c r="AB81"/>
      <c r="AD81" s="279">
        <f t="shared" si="33"/>
        <v>18</v>
      </c>
      <c r="AE81" s="279">
        <f t="shared" si="34"/>
        <v>11</v>
      </c>
      <c r="AF81" s="279" t="str">
        <f t="shared" si="35"/>
        <v>Marker 11</v>
      </c>
      <c r="AG81" s="279">
        <f t="shared" si="36"/>
        <v>1</v>
      </c>
      <c r="AH81" s="279" t="str">
        <f t="shared" si="37"/>
        <v>H</v>
      </c>
      <c r="AI81" s="280"/>
      <c r="AJ81" s="281">
        <f t="shared" si="38"/>
        <v>7.8448861837387085</v>
      </c>
      <c r="AK81" s="281">
        <f t="shared" si="39"/>
        <v>0.50262808799743652</v>
      </c>
      <c r="AL81" s="281">
        <f t="shared" si="40"/>
        <v>5.1801592111587524</v>
      </c>
      <c r="AM81" s="281">
        <f t="shared" si="41"/>
        <v>7.5702953338623047</v>
      </c>
      <c r="AN81" s="281">
        <f>IF(AND(LEN(L81)&gt;0,$S81=1),L81*VLOOKUP($AE81,$W:$AB,6,FALSE),"")</f>
        <v>8.0066984891891479</v>
      </c>
      <c r="AO81" s="281">
        <v>23.932658604715396</v>
      </c>
      <c r="AQ81" s="282">
        <v>99</v>
      </c>
      <c r="AR81" s="282" t="str">
        <f>IF(AQ81&gt;0,VLOOKUP(AQ81,E:F,2,FALSE),"")</f>
        <v>T9  Project99</v>
      </c>
      <c r="AS81" s="283">
        <f>IF(SUMIF($AD:$AD,$AQ81,AJ:AJ)=0,"",SUMIF($AD:$AD,$AQ81,AJ:AJ)/$AX81)</f>
        <v>3.5060426592826843</v>
      </c>
      <c r="AT81" s="283">
        <f>IF(SUMIF($AD:$AD,$AQ81,AK:AK)=0,"",SUMIF($AD:$AD,$AQ81,AK:AK)/$AX81)</f>
        <v>4.278741180896759</v>
      </c>
      <c r="AU81" s="283">
        <f>IF(SUMIF($AD:$AD,$AQ81,AL:AL)=0,"",SUMIF($AD:$AD,$AQ81,AL:AL)/$AX81)</f>
        <v>6.8855723738670349</v>
      </c>
      <c r="AV81" s="283">
        <f>IF(SUMIF($AD:$AD,$AQ81,AM:AM)=0,"",SUMIF($AD:$AD,$AQ81,AM:AM)/$AX81)</f>
        <v>4.9152985215187073</v>
      </c>
      <c r="AW81" s="283">
        <f>IF(SUMIF($AD:$AD,$AQ81,AN:AN)=0,"",SUMIF($AD:$AD,$AQ81,AN:AN)/$AX81)</f>
        <v>6.4004608988761902</v>
      </c>
      <c r="AX81" s="284">
        <f t="shared" si="42"/>
        <v>4</v>
      </c>
      <c r="AY81" s="283">
        <f t="shared" si="43"/>
        <v>25.986115634441376</v>
      </c>
      <c r="AZ81" s="261">
        <v>77</v>
      </c>
    </row>
    <row r="82" spans="1:52" x14ac:dyDescent="0.25">
      <c r="A82" s="230">
        <v>11</v>
      </c>
      <c r="B82" s="230" t="s">
        <v>253</v>
      </c>
      <c r="C82" s="230">
        <v>4</v>
      </c>
      <c r="D82" s="230" t="s">
        <v>369</v>
      </c>
      <c r="E82" s="230">
        <v>20</v>
      </c>
      <c r="F82" s="230" t="s">
        <v>101</v>
      </c>
      <c r="G82" s="268"/>
      <c r="H82" s="269">
        <v>8.1157135963439941</v>
      </c>
      <c r="I82" s="269">
        <v>7.4178069829940796</v>
      </c>
      <c r="J82" s="269">
        <v>4.3766391277313232</v>
      </c>
      <c r="K82" s="269">
        <v>0.77980577945709229</v>
      </c>
      <c r="L82" s="269">
        <v>4.1063165664672852</v>
      </c>
      <c r="M82" s="270">
        <f>IF(AND(H82&gt;=H$3, H82&lt;=H$4),1,0)</f>
        <v>1</v>
      </c>
      <c r="N82" s="270">
        <f>IF(AND(I82&gt;=I$3, I82&lt;=I$4),1,0)</f>
        <v>1</v>
      </c>
      <c r="O82" s="270">
        <f>IF(AND(J82&gt;=J$3, J82&lt;=J$4),1,0)</f>
        <v>1</v>
      </c>
      <c r="P82" s="270">
        <f t="shared" si="24"/>
        <v>1</v>
      </c>
      <c r="Q82" s="270">
        <f t="shared" si="25"/>
        <v>1</v>
      </c>
      <c r="R82" s="271">
        <f t="shared" si="26"/>
        <v>5</v>
      </c>
      <c r="S82" s="270">
        <f t="shared" si="27"/>
        <v>1</v>
      </c>
      <c r="T82" s="272">
        <f t="shared" si="28"/>
        <v>5</v>
      </c>
      <c r="U82" s="273">
        <v>24.796282052993774</v>
      </c>
      <c r="X82"/>
      <c r="Y82"/>
      <c r="Z82"/>
      <c r="AA82"/>
      <c r="AB82"/>
      <c r="AD82" s="279">
        <f t="shared" si="33"/>
        <v>20</v>
      </c>
      <c r="AE82" s="279">
        <f t="shared" si="34"/>
        <v>11</v>
      </c>
      <c r="AF82" s="279" t="str">
        <f t="shared" si="35"/>
        <v>Marker 11</v>
      </c>
      <c r="AG82" s="279">
        <f t="shared" si="36"/>
        <v>4</v>
      </c>
      <c r="AH82" s="279" t="str">
        <f t="shared" si="37"/>
        <v>H</v>
      </c>
      <c r="AI82" s="280"/>
      <c r="AJ82" s="281">
        <f t="shared" si="38"/>
        <v>8.1157135963439941</v>
      </c>
      <c r="AK82" s="281">
        <f t="shared" si="39"/>
        <v>7.4178069829940796</v>
      </c>
      <c r="AL82" s="281">
        <f t="shared" si="40"/>
        <v>4.3766391277313232</v>
      </c>
      <c r="AM82" s="281">
        <f t="shared" si="41"/>
        <v>0.77980577945709229</v>
      </c>
      <c r="AN82" s="281">
        <f>IF(AND(LEN(L82)&gt;0,$S82=1),L82*VLOOKUP($AE82,$W:$AB,6,FALSE),"")</f>
        <v>4.1063165664672852</v>
      </c>
      <c r="AO82" s="281">
        <v>44.902717540800893</v>
      </c>
      <c r="AQ82" s="282">
        <v>58</v>
      </c>
      <c r="AR82" s="282" t="str">
        <f>IF(AQ82&gt;0,VLOOKUP(AQ82,E:F,2,FALSE),"")</f>
        <v>T7  Project58</v>
      </c>
      <c r="AS82" s="283">
        <f>IF(SUMIF($AD:$AD,$AQ82,AJ:AJ)=0,"",SUMIF($AD:$AD,$AQ82,AJ:AJ)/$AX82)</f>
        <v>5.6729075312614441</v>
      </c>
      <c r="AT82" s="283">
        <f>IF(SUMIF($AD:$AD,$AQ82,AK:AK)=0,"",SUMIF($AD:$AD,$AQ82,AK:AK)/$AX82)</f>
        <v>3.0930879712104797</v>
      </c>
      <c r="AU82" s="283">
        <f>IF(SUMIF($AD:$AD,$AQ82,AL:AL)=0,"",SUMIF($AD:$AD,$AQ82,AL:AL)/$AX82)</f>
        <v>4.4977077841758728</v>
      </c>
      <c r="AV82" s="283">
        <f>IF(SUMIF($AD:$AD,$AQ82,AM:AM)=0,"",SUMIF($AD:$AD,$AQ82,AM:AM)/$AX82)</f>
        <v>4.9133649468421936</v>
      </c>
      <c r="AW82" s="283">
        <f>IF(SUMIF($AD:$AD,$AQ82,AN:AN)=0,"",SUMIF($AD:$AD,$AQ82,AN:AN)/$AX82)</f>
        <v>5.4028436541557312</v>
      </c>
      <c r="AX82" s="284">
        <f t="shared" si="42"/>
        <v>4</v>
      </c>
      <c r="AY82" s="283">
        <f t="shared" si="43"/>
        <v>23.579911887645721</v>
      </c>
      <c r="AZ82" s="261">
        <v>78</v>
      </c>
    </row>
    <row r="83" spans="1:52" x14ac:dyDescent="0.25">
      <c r="A83" s="230">
        <v>11</v>
      </c>
      <c r="B83" s="230" t="s">
        <v>253</v>
      </c>
      <c r="C83" s="230">
        <v>3</v>
      </c>
      <c r="D83" s="230" t="s">
        <v>369</v>
      </c>
      <c r="E83" s="230">
        <v>22</v>
      </c>
      <c r="F83" s="230" t="s">
        <v>103</v>
      </c>
      <c r="G83" s="268"/>
      <c r="H83" s="269">
        <v>6.5237671136856079</v>
      </c>
      <c r="I83" s="269">
        <v>9.0033388137817383</v>
      </c>
      <c r="J83" s="269">
        <v>2.3159664869308472</v>
      </c>
      <c r="K83" s="269">
        <v>9.4990551471710205</v>
      </c>
      <c r="L83" s="269">
        <v>8.4618741273880005</v>
      </c>
      <c r="M83" s="270">
        <f>IF(AND(H83&gt;=H$3, H83&lt;=H$4),1,0)</f>
        <v>1</v>
      </c>
      <c r="N83" s="270">
        <f>IF(AND(I83&gt;=I$3, I83&lt;=I$4),1,0)</f>
        <v>1</v>
      </c>
      <c r="O83" s="270">
        <f>IF(AND(J83&gt;=J$3, J83&lt;=J$4),1,0)</f>
        <v>1</v>
      </c>
      <c r="P83" s="270">
        <f t="shared" si="24"/>
        <v>1</v>
      </c>
      <c r="Q83" s="270">
        <f t="shared" si="25"/>
        <v>1</v>
      </c>
      <c r="R83" s="271">
        <f t="shared" si="26"/>
        <v>5</v>
      </c>
      <c r="S83" s="270">
        <f t="shared" si="27"/>
        <v>1</v>
      </c>
      <c r="T83" s="272">
        <f t="shared" si="28"/>
        <v>5</v>
      </c>
      <c r="U83" s="273">
        <v>35.804001688957214</v>
      </c>
      <c r="X83"/>
      <c r="Y83"/>
      <c r="Z83"/>
      <c r="AA83"/>
      <c r="AB83"/>
      <c r="AD83" s="279">
        <f t="shared" si="33"/>
        <v>22</v>
      </c>
      <c r="AE83" s="279">
        <f t="shared" si="34"/>
        <v>11</v>
      </c>
      <c r="AF83" s="279" t="str">
        <f t="shared" si="35"/>
        <v>Marker 11</v>
      </c>
      <c r="AG83" s="279">
        <f t="shared" si="36"/>
        <v>3</v>
      </c>
      <c r="AH83" s="279" t="str">
        <f t="shared" si="37"/>
        <v>H</v>
      </c>
      <c r="AI83" s="280"/>
      <c r="AJ83" s="281">
        <f t="shared" si="38"/>
        <v>6.5237671136856079</v>
      </c>
      <c r="AK83" s="281">
        <f t="shared" si="39"/>
        <v>9.0033388137817383</v>
      </c>
      <c r="AL83" s="281">
        <f t="shared" si="40"/>
        <v>2.3159664869308472</v>
      </c>
      <c r="AM83" s="281">
        <f t="shared" si="41"/>
        <v>9.4990551471710205</v>
      </c>
      <c r="AN83" s="281">
        <f>IF(AND(LEN(L83)&gt;0,$S83=1),L83*VLOOKUP($AE83,$W:$AB,6,FALSE),"")</f>
        <v>8.4618741273880005</v>
      </c>
      <c r="AO83" s="281">
        <v>25.116073136066721</v>
      </c>
      <c r="AQ83" s="282">
        <v>15</v>
      </c>
      <c r="AR83" s="282" t="str">
        <f>IF(AQ83&gt;0,VLOOKUP(AQ83,E:F,2,FALSE),"")</f>
        <v>T3  Project15</v>
      </c>
      <c r="AS83" s="283">
        <f>IF(SUMIF($AD:$AD,$AQ83,AJ:AJ)=0,"",SUMIF($AD:$AD,$AQ83,AJ:AJ)/$AX83)</f>
        <v>4.4710990786552429</v>
      </c>
      <c r="AT83" s="283">
        <f>IF(SUMIF($AD:$AD,$AQ83,AK:AK)=0,"",SUMIF($AD:$AD,$AQ83,AK:AK)/$AX83)</f>
        <v>3.2732203602790833</v>
      </c>
      <c r="AU83" s="283">
        <f>IF(SUMIF($AD:$AD,$AQ83,AL:AL)=0,"",SUMIF($AD:$AD,$AQ83,AL:AL)/$AX83)</f>
        <v>4.2331895232200623</v>
      </c>
      <c r="AV83" s="283">
        <f>IF(SUMIF($AD:$AD,$AQ83,AM:AM)=0,"",SUMIF($AD:$AD,$AQ83,AM:AM)/$AX83)</f>
        <v>4.8792830109596252</v>
      </c>
      <c r="AW83" s="283">
        <f>IF(SUMIF($AD:$AD,$AQ83,AN:AN)=0,"",SUMIF($AD:$AD,$AQ83,AN:AN)/$AX83)</f>
        <v>5.4879996180534363</v>
      </c>
      <c r="AX83" s="284">
        <f t="shared" si="42"/>
        <v>4</v>
      </c>
      <c r="AY83" s="283">
        <f t="shared" si="43"/>
        <v>22.34479159116745</v>
      </c>
      <c r="AZ83" s="261">
        <v>79</v>
      </c>
    </row>
    <row r="84" spans="1:52" x14ac:dyDescent="0.25">
      <c r="A84" s="230">
        <v>11</v>
      </c>
      <c r="B84" s="230" t="s">
        <v>253</v>
      </c>
      <c r="C84" s="230">
        <v>2</v>
      </c>
      <c r="D84" s="230" t="s">
        <v>369</v>
      </c>
      <c r="E84" s="230">
        <v>24</v>
      </c>
      <c r="F84" s="230" t="s">
        <v>105</v>
      </c>
      <c r="G84" s="268"/>
      <c r="H84" s="269">
        <v>8.7211811542510986</v>
      </c>
      <c r="I84" s="269">
        <v>5.8150273561477661</v>
      </c>
      <c r="J84" s="269">
        <v>7.2941088676452637</v>
      </c>
      <c r="K84" s="269">
        <v>1.450003981590271</v>
      </c>
      <c r="L84" s="269">
        <v>2.577899694442749</v>
      </c>
      <c r="M84" s="270">
        <f>IF(AND(H84&gt;=H$3, H84&lt;=H$4),1,0)</f>
        <v>1</v>
      </c>
      <c r="N84" s="270">
        <f>IF(AND(I84&gt;=I$3, I84&lt;=I$4),1,0)</f>
        <v>1</v>
      </c>
      <c r="O84" s="270">
        <f>IF(AND(J84&gt;=J$3, J84&lt;=J$4),1,0)</f>
        <v>1</v>
      </c>
      <c r="P84" s="270">
        <f t="shared" si="24"/>
        <v>1</v>
      </c>
      <c r="Q84" s="270">
        <f t="shared" si="25"/>
        <v>1</v>
      </c>
      <c r="R84" s="271">
        <f t="shared" si="26"/>
        <v>5</v>
      </c>
      <c r="S84" s="270">
        <f t="shared" si="27"/>
        <v>1</v>
      </c>
      <c r="T84" s="272">
        <f t="shared" si="28"/>
        <v>5</v>
      </c>
      <c r="U84" s="273">
        <v>25.858221054077148</v>
      </c>
      <c r="X84"/>
      <c r="Y84"/>
      <c r="Z84"/>
      <c r="AA84"/>
      <c r="AB84"/>
      <c r="AD84" s="279">
        <f t="shared" si="33"/>
        <v>24</v>
      </c>
      <c r="AE84" s="279">
        <f t="shared" si="34"/>
        <v>11</v>
      </c>
      <c r="AF84" s="279" t="str">
        <f t="shared" si="35"/>
        <v>Marker 11</v>
      </c>
      <c r="AG84" s="279">
        <f t="shared" si="36"/>
        <v>2</v>
      </c>
      <c r="AH84" s="279" t="str">
        <f t="shared" si="37"/>
        <v>H</v>
      </c>
      <c r="AI84" s="280"/>
      <c r="AJ84" s="281">
        <f t="shared" si="38"/>
        <v>8.7211811542510986</v>
      </c>
      <c r="AK84" s="281">
        <f t="shared" si="39"/>
        <v>5.8150273561477661</v>
      </c>
      <c r="AL84" s="281">
        <f t="shared" si="40"/>
        <v>7.2941088676452637</v>
      </c>
      <c r="AM84" s="281">
        <f t="shared" si="41"/>
        <v>1.450003981590271</v>
      </c>
      <c r="AN84" s="281">
        <f>IF(AND(LEN(L84)&gt;0,$S84=1),L84*VLOOKUP($AE84,$W:$AB,6,FALSE),"")</f>
        <v>2.577899694442749</v>
      </c>
      <c r="AO84" s="281">
        <v>39.765004427310593</v>
      </c>
      <c r="AQ84" s="282">
        <v>127</v>
      </c>
      <c r="AR84" s="282" t="str">
        <f>IF(AQ84&gt;0,VLOOKUP(AQ84,E:F,2,FALSE),"")</f>
        <v>T11 Project127</v>
      </c>
      <c r="AS84" s="283">
        <f>IF(SUMIF($AD:$AD,$AQ84,AJ:AJ)=0,"",SUMIF($AD:$AD,$AQ84,AJ:AJ)/$AX84)</f>
        <v>3.8554403185844421</v>
      </c>
      <c r="AT84" s="283">
        <f>IF(SUMIF($AD:$AD,$AQ84,AK:AK)=0,"",SUMIF($AD:$AD,$AQ84,AK:AK)/$AX84)</f>
        <v>6.1700013279914856</v>
      </c>
      <c r="AU84" s="283">
        <f>IF(SUMIF($AD:$AD,$AQ84,AL:AL)=0,"",SUMIF($AD:$AD,$AQ84,AL:AL)/$AX84)</f>
        <v>7.3934325575828552</v>
      </c>
      <c r="AV84" s="283">
        <f>IF(SUMIF($AD:$AD,$AQ84,AM:AM)=0,"",SUMIF($AD:$AD,$AQ84,AM:AM)/$AX84)</f>
        <v>4.8467960953712463</v>
      </c>
      <c r="AW84" s="283">
        <f>IF(SUMIF($AD:$AD,$AQ84,AN:AN)=0,"",SUMIF($AD:$AD,$AQ84,AN:AN)/$AX84)</f>
        <v>4.740733802318573</v>
      </c>
      <c r="AX84" s="284">
        <f t="shared" si="42"/>
        <v>4</v>
      </c>
      <c r="AY84" s="283">
        <f t="shared" si="43"/>
        <v>27.006404101848602</v>
      </c>
      <c r="AZ84" s="261">
        <v>80</v>
      </c>
    </row>
    <row r="85" spans="1:52" x14ac:dyDescent="0.25">
      <c r="A85" s="230">
        <v>11</v>
      </c>
      <c r="B85" s="230" t="s">
        <v>253</v>
      </c>
      <c r="C85" s="230">
        <v>1</v>
      </c>
      <c r="D85" s="230" t="s">
        <v>369</v>
      </c>
      <c r="E85" s="230">
        <v>26</v>
      </c>
      <c r="F85" s="230" t="s">
        <v>107</v>
      </c>
      <c r="G85" s="268"/>
      <c r="H85" s="269">
        <v>0.16988694667816162</v>
      </c>
      <c r="I85" s="269">
        <v>3.3909070491790771</v>
      </c>
      <c r="J85" s="269">
        <v>6.9254785776138306</v>
      </c>
      <c r="K85" s="269">
        <v>1.1038684844970703</v>
      </c>
      <c r="L85" s="269">
        <v>1.0973852872848511</v>
      </c>
      <c r="M85" s="270">
        <f>IF(AND(H85&gt;=H$3, H85&lt;=H$4),1,0)</f>
        <v>1</v>
      </c>
      <c r="N85" s="270">
        <f>IF(AND(I85&gt;=I$3, I85&lt;=I$4),1,0)</f>
        <v>1</v>
      </c>
      <c r="O85" s="270">
        <f>IF(AND(J85&gt;=J$3, J85&lt;=J$4),1,0)</f>
        <v>1</v>
      </c>
      <c r="P85" s="270">
        <f t="shared" si="24"/>
        <v>1</v>
      </c>
      <c r="Q85" s="270">
        <f t="shared" si="25"/>
        <v>1</v>
      </c>
      <c r="R85" s="271">
        <f t="shared" si="26"/>
        <v>5</v>
      </c>
      <c r="S85" s="270">
        <f t="shared" si="27"/>
        <v>1</v>
      </c>
      <c r="T85" s="272">
        <f t="shared" si="28"/>
        <v>5</v>
      </c>
      <c r="U85" s="273">
        <v>12.687526345252991</v>
      </c>
      <c r="X85"/>
      <c r="Y85"/>
      <c r="Z85"/>
      <c r="AA85"/>
      <c r="AB85"/>
      <c r="AD85" s="279">
        <f t="shared" si="33"/>
        <v>26</v>
      </c>
      <c r="AE85" s="279">
        <f t="shared" si="34"/>
        <v>11</v>
      </c>
      <c r="AF85" s="279" t="str">
        <f t="shared" si="35"/>
        <v>Marker 11</v>
      </c>
      <c r="AG85" s="279">
        <f t="shared" si="36"/>
        <v>1</v>
      </c>
      <c r="AH85" s="279" t="str">
        <f t="shared" si="37"/>
        <v>H</v>
      </c>
      <c r="AI85" s="280"/>
      <c r="AJ85" s="281">
        <f t="shared" si="38"/>
        <v>0.16988694667816162</v>
      </c>
      <c r="AK85" s="281">
        <f t="shared" si="39"/>
        <v>3.3909070491790771</v>
      </c>
      <c r="AL85" s="281">
        <f t="shared" si="40"/>
        <v>6.9254785776138306</v>
      </c>
      <c r="AM85" s="281">
        <f t="shared" si="41"/>
        <v>1.1038684844970703</v>
      </c>
      <c r="AN85" s="281">
        <f>IF(AND(LEN(L85)&gt;0,$S85=1),L85*VLOOKUP($AE85,$W:$AB,6,FALSE),"")</f>
        <v>1.0973852872848511</v>
      </c>
      <c r="AO85" s="281">
        <v>39.742640391409509</v>
      </c>
      <c r="AQ85" s="282">
        <v>41</v>
      </c>
      <c r="AR85" s="282" t="str">
        <f>IF(AQ85&gt;0,VLOOKUP(AQ85,E:F,2,FALSE),"")</f>
        <v>T5  Project41</v>
      </c>
      <c r="AS85" s="283">
        <f>IF(SUMIF($AD:$AD,$AQ85,AJ:AJ)=0,"",SUMIF($AD:$AD,$AQ85,AJ:AJ)/$AX85)</f>
        <v>4.8783835768699646</v>
      </c>
      <c r="AT85" s="283">
        <f>IF(SUMIF($AD:$AD,$AQ85,AK:AK)=0,"",SUMIF($AD:$AD,$AQ85,AK:AK)/$AX85)</f>
        <v>4.1692867875099182</v>
      </c>
      <c r="AU85" s="283">
        <f>IF(SUMIF($AD:$AD,$AQ85,AL:AL)=0,"",SUMIF($AD:$AD,$AQ85,AL:AL)/$AX85)</f>
        <v>1.4412304759025574</v>
      </c>
      <c r="AV85" s="283">
        <f>IF(SUMIF($AD:$AD,$AQ85,AM:AM)=0,"",SUMIF($AD:$AD,$AQ85,AM:AM)/$AX85)</f>
        <v>4.8164394497871399</v>
      </c>
      <c r="AW85" s="283">
        <f>IF(SUMIF($AD:$AD,$AQ85,AN:AN)=0,"",SUMIF($AD:$AD,$AQ85,AN:AN)/$AX85)</f>
        <v>4.7426924109458923</v>
      </c>
      <c r="AX85" s="284">
        <f t="shared" si="42"/>
        <v>4</v>
      </c>
      <c r="AY85" s="283">
        <f t="shared" si="43"/>
        <v>20.048032701015472</v>
      </c>
      <c r="AZ85" s="261">
        <v>81</v>
      </c>
    </row>
    <row r="86" spans="1:52" x14ac:dyDescent="0.25">
      <c r="A86" s="230">
        <v>11</v>
      </c>
      <c r="B86" s="230" t="s">
        <v>253</v>
      </c>
      <c r="C86" s="230">
        <v>4</v>
      </c>
      <c r="D86" s="230" t="s">
        <v>369</v>
      </c>
      <c r="E86" s="230">
        <v>28</v>
      </c>
      <c r="F86" s="230" t="s">
        <v>109</v>
      </c>
      <c r="G86" s="268"/>
      <c r="H86" s="269">
        <v>0.89153528213500977</v>
      </c>
      <c r="I86" s="269">
        <v>1.8442481756210327</v>
      </c>
      <c r="J86" s="269">
        <v>2.8355967998504639</v>
      </c>
      <c r="K86" s="269">
        <v>0.18808901309967041</v>
      </c>
      <c r="L86" s="269">
        <v>1.5259981155395508</v>
      </c>
      <c r="M86" s="270">
        <f>IF(AND(H86&gt;=H$3, H86&lt;=H$4),1,0)</f>
        <v>1</v>
      </c>
      <c r="N86" s="270">
        <f>IF(AND(I86&gt;=I$3, I86&lt;=I$4),1,0)</f>
        <v>1</v>
      </c>
      <c r="O86" s="270">
        <f>IF(AND(J86&gt;=J$3, J86&lt;=J$4),1,0)</f>
        <v>1</v>
      </c>
      <c r="P86" s="270">
        <f t="shared" si="24"/>
        <v>1</v>
      </c>
      <c r="Q86" s="270">
        <f t="shared" si="25"/>
        <v>1</v>
      </c>
      <c r="R86" s="271">
        <f t="shared" si="26"/>
        <v>5</v>
      </c>
      <c r="S86" s="270">
        <f t="shared" si="27"/>
        <v>1</v>
      </c>
      <c r="T86" s="272">
        <f t="shared" si="28"/>
        <v>5</v>
      </c>
      <c r="U86" s="273">
        <v>7.2854673862457275</v>
      </c>
      <c r="X86"/>
      <c r="Y86"/>
      <c r="Z86"/>
      <c r="AA86"/>
      <c r="AB86"/>
      <c r="AD86" s="279">
        <f t="shared" si="33"/>
        <v>28</v>
      </c>
      <c r="AE86" s="279">
        <f t="shared" si="34"/>
        <v>11</v>
      </c>
      <c r="AF86" s="279" t="str">
        <f t="shared" si="35"/>
        <v>Marker 11</v>
      </c>
      <c r="AG86" s="279">
        <f t="shared" si="36"/>
        <v>4</v>
      </c>
      <c r="AH86" s="279" t="str">
        <f t="shared" si="37"/>
        <v>H</v>
      </c>
      <c r="AI86" s="280"/>
      <c r="AJ86" s="281">
        <f t="shared" si="38"/>
        <v>0.89153528213500977</v>
      </c>
      <c r="AK86" s="281">
        <f t="shared" si="39"/>
        <v>1.8442481756210327</v>
      </c>
      <c r="AL86" s="281">
        <f t="shared" si="40"/>
        <v>2.8355967998504639</v>
      </c>
      <c r="AM86" s="281">
        <f t="shared" si="41"/>
        <v>0.18808901309967041</v>
      </c>
      <c r="AN86" s="281">
        <f>IF(AND(LEN(L86)&gt;0,$S86=1),L86*VLOOKUP($AE86,$W:$AB,6,FALSE),"")</f>
        <v>1.5259981155395508</v>
      </c>
      <c r="AO86" s="281">
        <v>20.42385143365771</v>
      </c>
      <c r="AQ86" s="282">
        <v>156</v>
      </c>
      <c r="AR86" s="282" t="str">
        <f>IF(AQ86&gt;0,VLOOKUP(AQ86,E:F,2,FALSE),"")</f>
        <v>T15 Project156</v>
      </c>
      <c r="AS86" s="283">
        <f>IF(SUMIF($AD:$AD,$AQ86,AJ:AJ)=0,"",SUMIF($AD:$AD,$AQ86,AJ:AJ)/$AX86)</f>
        <v>3.3483788371086121</v>
      </c>
      <c r="AT86" s="283">
        <f>IF(SUMIF($AD:$AD,$AQ86,AK:AK)=0,"",SUMIF($AD:$AD,$AQ86,AK:AK)/$AX86)</f>
        <v>5.6086662411689758</v>
      </c>
      <c r="AU86" s="283">
        <f>IF(SUMIF($AD:$AD,$AQ86,AL:AL)=0,"",SUMIF($AD:$AD,$AQ86,AL:AL)/$AX86)</f>
        <v>5.3249964118003845</v>
      </c>
      <c r="AV86" s="283">
        <f>IF(SUMIF($AD:$AD,$AQ86,AM:AM)=0,"",SUMIF($AD:$AD,$AQ86,AM:AM)/$AX86)</f>
        <v>4.8094287514686584</v>
      </c>
      <c r="AW86" s="283">
        <f>IF(SUMIF($AD:$AD,$AQ86,AN:AN)=0,"",SUMIF($AD:$AD,$AQ86,AN:AN)/$AX86)</f>
        <v>3.5808631777763367</v>
      </c>
      <c r="AX86" s="284">
        <f t="shared" si="42"/>
        <v>4</v>
      </c>
      <c r="AY86" s="283">
        <f t="shared" si="43"/>
        <v>22.672333419322968</v>
      </c>
      <c r="AZ86" s="261">
        <v>82</v>
      </c>
    </row>
    <row r="87" spans="1:52" x14ac:dyDescent="0.25">
      <c r="A87" s="230">
        <v>11</v>
      </c>
      <c r="B87" s="230" t="s">
        <v>253</v>
      </c>
      <c r="C87" s="230">
        <v>3</v>
      </c>
      <c r="D87" s="230" t="s">
        <v>369</v>
      </c>
      <c r="E87" s="230">
        <v>30</v>
      </c>
      <c r="F87" s="230" t="s">
        <v>111</v>
      </c>
      <c r="G87" s="268"/>
      <c r="H87" s="269">
        <v>9.088788628578186</v>
      </c>
      <c r="I87" s="269">
        <v>9.4528055191040039</v>
      </c>
      <c r="J87" s="269">
        <v>6.5339726209640503</v>
      </c>
      <c r="K87" s="269">
        <v>0.14581799507141113</v>
      </c>
      <c r="L87" s="269">
        <v>6.6192418336868286</v>
      </c>
      <c r="M87" s="270">
        <f>IF(AND(H87&gt;=H$3, H87&lt;=H$4),1,0)</f>
        <v>1</v>
      </c>
      <c r="N87" s="270">
        <f>IF(AND(I87&gt;=I$3, I87&lt;=I$4),1,0)</f>
        <v>1</v>
      </c>
      <c r="O87" s="270">
        <f>IF(AND(J87&gt;=J$3, J87&lt;=J$4),1,0)</f>
        <v>1</v>
      </c>
      <c r="P87" s="270">
        <f t="shared" si="24"/>
        <v>1</v>
      </c>
      <c r="Q87" s="270">
        <f t="shared" si="25"/>
        <v>1</v>
      </c>
      <c r="R87" s="271">
        <f t="shared" si="26"/>
        <v>5</v>
      </c>
      <c r="S87" s="270">
        <f t="shared" si="27"/>
        <v>1</v>
      </c>
      <c r="T87" s="272">
        <f t="shared" si="28"/>
        <v>5</v>
      </c>
      <c r="U87" s="273">
        <v>31.84062659740448</v>
      </c>
      <c r="X87"/>
      <c r="Y87"/>
      <c r="Z87"/>
      <c r="AA87"/>
      <c r="AB87"/>
      <c r="AD87" s="279">
        <f t="shared" si="33"/>
        <v>30</v>
      </c>
      <c r="AE87" s="279">
        <f t="shared" si="34"/>
        <v>11</v>
      </c>
      <c r="AF87" s="279" t="str">
        <f t="shared" si="35"/>
        <v>Marker 11</v>
      </c>
      <c r="AG87" s="279">
        <f t="shared" si="36"/>
        <v>3</v>
      </c>
      <c r="AH87" s="279" t="str">
        <f t="shared" si="37"/>
        <v>H</v>
      </c>
      <c r="AI87" s="280"/>
      <c r="AJ87" s="281">
        <f t="shared" si="38"/>
        <v>9.088788628578186</v>
      </c>
      <c r="AK87" s="281">
        <f t="shared" si="39"/>
        <v>9.4528055191040039</v>
      </c>
      <c r="AL87" s="281">
        <f t="shared" si="40"/>
        <v>6.5339726209640503</v>
      </c>
      <c r="AM87" s="281">
        <f t="shared" si="41"/>
        <v>0.14581799507141113</v>
      </c>
      <c r="AN87" s="281">
        <f>IF(AND(LEN(L87)&gt;0,$S87=1),L87*VLOOKUP($AE87,$W:$AB,6,FALSE),"")</f>
        <v>6.6192418336868286</v>
      </c>
      <c r="AO87" s="281">
        <v>39.551914679308133</v>
      </c>
      <c r="AQ87" s="282">
        <v>10</v>
      </c>
      <c r="AR87" s="282" t="str">
        <f>IF(AQ87&gt;0,VLOOKUP(AQ87,E:F,2,FALSE),"")</f>
        <v>T2  Project10</v>
      </c>
      <c r="AS87" s="283">
        <f>IF(SUMIF($AD:$AD,$AQ87,AJ:AJ)=0,"",SUMIF($AD:$AD,$AQ87,AJ:AJ)/$AX87)</f>
        <v>4.0369507670402527</v>
      </c>
      <c r="AT87" s="283">
        <f>IF(SUMIF($AD:$AD,$AQ87,AK:AK)=0,"",SUMIF($AD:$AD,$AQ87,AK:AK)/$AX87)</f>
        <v>3.953106701374054</v>
      </c>
      <c r="AU87" s="283">
        <f>IF(SUMIF($AD:$AD,$AQ87,AL:AL)=0,"",SUMIF($AD:$AD,$AQ87,AL:AL)/$AX87)</f>
        <v>4.0612062811851501</v>
      </c>
      <c r="AV87" s="283">
        <f>IF(SUMIF($AD:$AD,$AQ87,AM:AM)=0,"",SUMIF($AD:$AD,$AQ87,AM:AM)/$AX87)</f>
        <v>4.7922053933143616</v>
      </c>
      <c r="AW87" s="283">
        <f>IF(SUMIF($AD:$AD,$AQ87,AN:AN)=0,"",SUMIF($AD:$AD,$AQ87,AN:AN)/$AX87)</f>
        <v>2.5583145022392273</v>
      </c>
      <c r="AX87" s="284">
        <f t="shared" si="42"/>
        <v>4</v>
      </c>
      <c r="AY87" s="283">
        <f t="shared" si="43"/>
        <v>19.401783645153046</v>
      </c>
      <c r="AZ87" s="261">
        <v>83</v>
      </c>
    </row>
    <row r="88" spans="1:52" x14ac:dyDescent="0.25">
      <c r="A88" s="230">
        <v>11</v>
      </c>
      <c r="B88" s="230" t="s">
        <v>253</v>
      </c>
      <c r="C88" s="230">
        <v>2</v>
      </c>
      <c r="D88" s="230" t="s">
        <v>369</v>
      </c>
      <c r="E88" s="230">
        <v>32</v>
      </c>
      <c r="F88" s="230" t="s">
        <v>113</v>
      </c>
      <c r="G88" s="268"/>
      <c r="H88" s="269">
        <v>0.69851040840148926</v>
      </c>
      <c r="I88" s="269">
        <v>2.4806958436965942</v>
      </c>
      <c r="J88" s="269">
        <v>9.5041346549987793</v>
      </c>
      <c r="K88" s="269">
        <v>8.1988328695297241</v>
      </c>
      <c r="L88" s="269">
        <v>2.1946942806243896</v>
      </c>
      <c r="M88" s="270">
        <f>IF(AND(H88&gt;=H$3, H88&lt;=H$4),1,0)</f>
        <v>1</v>
      </c>
      <c r="N88" s="270">
        <f>IF(AND(I88&gt;=I$3, I88&lt;=I$4),1,0)</f>
        <v>1</v>
      </c>
      <c r="O88" s="270">
        <f>IF(AND(J88&gt;=J$3, J88&lt;=J$4),1,0)</f>
        <v>1</v>
      </c>
      <c r="P88" s="270">
        <f t="shared" si="24"/>
        <v>1</v>
      </c>
      <c r="Q88" s="270">
        <f t="shared" si="25"/>
        <v>1</v>
      </c>
      <c r="R88" s="271">
        <f t="shared" si="26"/>
        <v>5</v>
      </c>
      <c r="S88" s="270">
        <f t="shared" si="27"/>
        <v>1</v>
      </c>
      <c r="T88" s="272">
        <f t="shared" si="28"/>
        <v>5</v>
      </c>
      <c r="U88" s="273">
        <v>23.076868057250977</v>
      </c>
      <c r="X88"/>
      <c r="Y88"/>
      <c r="Z88"/>
      <c r="AA88"/>
      <c r="AB88"/>
      <c r="AD88" s="279">
        <f t="shared" si="33"/>
        <v>32</v>
      </c>
      <c r="AE88" s="279">
        <f t="shared" si="34"/>
        <v>11</v>
      </c>
      <c r="AF88" s="279" t="str">
        <f t="shared" si="35"/>
        <v>Marker 11</v>
      </c>
      <c r="AG88" s="279">
        <f t="shared" si="36"/>
        <v>2</v>
      </c>
      <c r="AH88" s="279" t="str">
        <f t="shared" si="37"/>
        <v>H</v>
      </c>
      <c r="AI88" s="280"/>
      <c r="AJ88" s="281">
        <f t="shared" si="38"/>
        <v>0.69851040840148926</v>
      </c>
      <c r="AK88" s="281">
        <f t="shared" si="39"/>
        <v>2.4806958436965942</v>
      </c>
      <c r="AL88" s="281">
        <f t="shared" si="40"/>
        <v>9.5041346549987793</v>
      </c>
      <c r="AM88" s="281">
        <f t="shared" si="41"/>
        <v>8.1988328695297241</v>
      </c>
      <c r="AN88" s="281">
        <f>IF(AND(LEN(L88)&gt;0,$S88=1),L88*VLOOKUP($AE88,$W:$AB,6,FALSE),"")</f>
        <v>2.1946942806243896</v>
      </c>
      <c r="AO88" s="281">
        <v>17.56303371566754</v>
      </c>
      <c r="AQ88" s="282">
        <v>94</v>
      </c>
      <c r="AR88" s="282" t="str">
        <f>IF(AQ88&gt;0,VLOOKUP(AQ88,E:F,2,FALSE),"")</f>
        <v>T9  Project94</v>
      </c>
      <c r="AS88" s="283">
        <f>IF(SUMIF($AD:$AD,$AQ88,AJ:AJ)=0,"",SUMIF($AD:$AD,$AQ88,AJ:AJ)/$AX88)</f>
        <v>3.928588330745697</v>
      </c>
      <c r="AT88" s="283">
        <f>IF(SUMIF($AD:$AD,$AQ88,AK:AK)=0,"",SUMIF($AD:$AD,$AQ88,AK:AK)/$AX88)</f>
        <v>5.3267779946327209</v>
      </c>
      <c r="AU88" s="283">
        <f>IF(SUMIF($AD:$AD,$AQ88,AL:AL)=0,"",SUMIF($AD:$AD,$AQ88,AL:AL)/$AX88)</f>
        <v>5.5444404482841492</v>
      </c>
      <c r="AV88" s="283">
        <f>IF(SUMIF($AD:$AD,$AQ88,AM:AM)=0,"",SUMIF($AD:$AD,$AQ88,AM:AM)/$AX88)</f>
        <v>4.7797587513923645</v>
      </c>
      <c r="AW88" s="283">
        <f>IF(SUMIF($AD:$AD,$AQ88,AN:AN)=0,"",SUMIF($AD:$AD,$AQ88,AN:AN)/$AX88)</f>
        <v>3.0338868498802185</v>
      </c>
      <c r="AX88" s="284">
        <f t="shared" si="42"/>
        <v>4</v>
      </c>
      <c r="AY88" s="283">
        <f t="shared" si="43"/>
        <v>22.61345237493515</v>
      </c>
      <c r="AZ88" s="261">
        <v>84</v>
      </c>
    </row>
    <row r="89" spans="1:52" x14ac:dyDescent="0.25">
      <c r="A89" s="230">
        <v>12</v>
      </c>
      <c r="B89" s="230" t="s">
        <v>254</v>
      </c>
      <c r="C89" s="230">
        <v>3</v>
      </c>
      <c r="D89" s="230" t="s">
        <v>369</v>
      </c>
      <c r="E89" s="230">
        <v>15</v>
      </c>
      <c r="F89" s="230" t="s">
        <v>96</v>
      </c>
      <c r="G89" s="268"/>
      <c r="H89" s="269">
        <v>3.9893227815628052</v>
      </c>
      <c r="I89" s="269">
        <v>9.0309882164001465</v>
      </c>
      <c r="J89" s="269">
        <v>7.4600690603256226</v>
      </c>
      <c r="K89" s="269">
        <v>0.88559508323669434</v>
      </c>
      <c r="L89" s="269">
        <v>6.345711350440979</v>
      </c>
      <c r="M89" s="270">
        <f>IF(AND(H89&gt;=H$3, H89&lt;=H$4),1,0)</f>
        <v>1</v>
      </c>
      <c r="N89" s="270">
        <f>IF(AND(I89&gt;=I$3, I89&lt;=I$4),1,0)</f>
        <v>1</v>
      </c>
      <c r="O89" s="270">
        <f>IF(AND(J89&gt;=J$3, J89&lt;=J$4),1,0)</f>
        <v>1</v>
      </c>
      <c r="P89" s="270">
        <f t="shared" si="24"/>
        <v>1</v>
      </c>
      <c r="Q89" s="270">
        <f t="shared" si="25"/>
        <v>1</v>
      </c>
      <c r="R89" s="271">
        <f t="shared" si="26"/>
        <v>5</v>
      </c>
      <c r="S89" s="270">
        <f t="shared" si="27"/>
        <v>1</v>
      </c>
      <c r="T89" s="272">
        <f t="shared" si="28"/>
        <v>5</v>
      </c>
      <c r="U89" s="273">
        <v>27.711686491966248</v>
      </c>
      <c r="X89"/>
      <c r="Y89"/>
      <c r="Z89"/>
      <c r="AA89"/>
      <c r="AB89"/>
      <c r="AD89" s="279">
        <f t="shared" si="33"/>
        <v>15</v>
      </c>
      <c r="AE89" s="279">
        <f t="shared" si="34"/>
        <v>12</v>
      </c>
      <c r="AF89" s="279" t="str">
        <f t="shared" si="35"/>
        <v>Marker 12</v>
      </c>
      <c r="AG89" s="279">
        <f t="shared" si="36"/>
        <v>3</v>
      </c>
      <c r="AH89" s="279" t="str">
        <f t="shared" si="37"/>
        <v>H</v>
      </c>
      <c r="AI89" s="280"/>
      <c r="AJ89" s="281">
        <f t="shared" si="38"/>
        <v>3.9893227815628052</v>
      </c>
      <c r="AK89" s="281">
        <f t="shared" si="39"/>
        <v>9.0309882164001465</v>
      </c>
      <c r="AL89" s="281">
        <f t="shared" si="40"/>
        <v>7.4600690603256226</v>
      </c>
      <c r="AM89" s="281">
        <f t="shared" si="41"/>
        <v>0.88559508323669434</v>
      </c>
      <c r="AN89" s="281">
        <f>IF(AND(LEN(L89)&gt;0,$S89=1),L89*VLOOKUP($AE89,$W:$AB,6,FALSE),"")</f>
        <v>6.345711350440979</v>
      </c>
      <c r="AO89" s="281">
        <v>37.753477919115284</v>
      </c>
      <c r="AQ89" s="282">
        <v>25</v>
      </c>
      <c r="AR89" s="282" t="str">
        <f>IF(AQ89&gt;0,VLOOKUP(AQ89,E:F,2,FALSE),"")</f>
        <v>T3  Project25</v>
      </c>
      <c r="AS89" s="283">
        <f>IF(SUMIF($AD:$AD,$AQ89,AJ:AJ)=0,"",SUMIF($AD:$AD,$AQ89,AJ:AJ)/$AX89)</f>
        <v>6.0025808215141296</v>
      </c>
      <c r="AT89" s="283">
        <f>IF(SUMIF($AD:$AD,$AQ89,AK:AK)=0,"",SUMIF($AD:$AD,$AQ89,AK:AK)/$AX89)</f>
        <v>7.1504548192024231</v>
      </c>
      <c r="AU89" s="283">
        <f>IF(SUMIF($AD:$AD,$AQ89,AL:AL)=0,"",SUMIF($AD:$AD,$AQ89,AL:AL)/$AX89)</f>
        <v>4.6864470839500427</v>
      </c>
      <c r="AV89" s="283">
        <f>IF(SUMIF($AD:$AD,$AQ89,AM:AM)=0,"",SUMIF($AD:$AD,$AQ89,AM:AM)/$AX89)</f>
        <v>4.7646275162696838</v>
      </c>
      <c r="AW89" s="283">
        <f>IF(SUMIF($AD:$AD,$AQ89,AN:AN)=0,"",SUMIF($AD:$AD,$AQ89,AN:AN)/$AX89)</f>
        <v>4.5966145396232605</v>
      </c>
      <c r="AX89" s="284">
        <f t="shared" si="42"/>
        <v>4</v>
      </c>
      <c r="AY89" s="283">
        <f t="shared" si="43"/>
        <v>27.20072478055954</v>
      </c>
      <c r="AZ89" s="261">
        <v>85</v>
      </c>
    </row>
    <row r="90" spans="1:52" x14ac:dyDescent="0.25">
      <c r="A90" s="230">
        <v>12</v>
      </c>
      <c r="B90" s="230" t="s">
        <v>254</v>
      </c>
      <c r="C90" s="230">
        <v>2</v>
      </c>
      <c r="D90" s="230" t="s">
        <v>369</v>
      </c>
      <c r="E90" s="230">
        <v>17</v>
      </c>
      <c r="F90" s="230" t="s">
        <v>98</v>
      </c>
      <c r="G90" s="268"/>
      <c r="H90" s="269">
        <v>1.3873231410980225</v>
      </c>
      <c r="I90" s="269">
        <v>5.1725584268569946</v>
      </c>
      <c r="J90" s="269">
        <v>9.6536445617675781</v>
      </c>
      <c r="K90" s="269">
        <v>5.5750101804733276</v>
      </c>
      <c r="L90" s="269">
        <v>9.0920412540435791</v>
      </c>
      <c r="M90" s="270">
        <f>IF(AND(H90&gt;=H$3, H90&lt;=H$4),1,0)</f>
        <v>1</v>
      </c>
      <c r="N90" s="270">
        <f>IF(AND(I90&gt;=I$3, I90&lt;=I$4),1,0)</f>
        <v>1</v>
      </c>
      <c r="O90" s="270">
        <f>IF(AND(J90&gt;=J$3, J90&lt;=J$4),1,0)</f>
        <v>1</v>
      </c>
      <c r="P90" s="270">
        <f t="shared" si="24"/>
        <v>1</v>
      </c>
      <c r="Q90" s="270">
        <f t="shared" si="25"/>
        <v>1</v>
      </c>
      <c r="R90" s="271">
        <f t="shared" si="26"/>
        <v>5</v>
      </c>
      <c r="S90" s="270">
        <f t="shared" si="27"/>
        <v>1</v>
      </c>
      <c r="T90" s="272">
        <f t="shared" si="28"/>
        <v>5</v>
      </c>
      <c r="U90" s="273">
        <v>30.880577564239502</v>
      </c>
      <c r="X90"/>
      <c r="Y90"/>
      <c r="Z90"/>
      <c r="AA90"/>
      <c r="AB90"/>
      <c r="AD90" s="279">
        <f t="shared" si="33"/>
        <v>17</v>
      </c>
      <c r="AE90" s="279">
        <f t="shared" si="34"/>
        <v>12</v>
      </c>
      <c r="AF90" s="279" t="str">
        <f t="shared" si="35"/>
        <v>Marker 12</v>
      </c>
      <c r="AG90" s="279">
        <f t="shared" si="36"/>
        <v>2</v>
      </c>
      <c r="AH90" s="279" t="str">
        <f t="shared" si="37"/>
        <v>H</v>
      </c>
      <c r="AI90" s="280"/>
      <c r="AJ90" s="281">
        <f t="shared" si="38"/>
        <v>1.3873231410980225</v>
      </c>
      <c r="AK90" s="281">
        <f t="shared" si="39"/>
        <v>5.1725584268569946</v>
      </c>
      <c r="AL90" s="281">
        <f t="shared" si="40"/>
        <v>9.6536445617675781</v>
      </c>
      <c r="AM90" s="281">
        <f t="shared" si="41"/>
        <v>5.5750101804733276</v>
      </c>
      <c r="AN90" s="281">
        <f>IF(AND(LEN(L90)&gt;0,$S90=1),L90*VLOOKUP($AE90,$W:$AB,6,FALSE),"")</f>
        <v>9.0920412540435791</v>
      </c>
      <c r="AO90" s="281">
        <v>31.859005909140549</v>
      </c>
      <c r="AQ90" s="282">
        <v>107</v>
      </c>
      <c r="AR90" s="282" t="str">
        <f>IF(AQ90&gt;0,VLOOKUP(AQ90,E:F,2,FALSE),"")</f>
        <v>T10 Project107</v>
      </c>
      <c r="AS90" s="283">
        <f>IF(SUMIF($AD:$AD,$AQ90,AJ:AJ)=0,"",SUMIF($AD:$AD,$AQ90,AJ:AJ)/$AX90)</f>
        <v>6.1811181902885437</v>
      </c>
      <c r="AT90" s="283">
        <f>IF(SUMIF($AD:$AD,$AQ90,AK:AK)=0,"",SUMIF($AD:$AD,$AQ90,AK:AK)/$AX90)</f>
        <v>7.7183583378791809</v>
      </c>
      <c r="AU90" s="283">
        <f>IF(SUMIF($AD:$AD,$AQ90,AL:AL)=0,"",SUMIF($AD:$AD,$AQ90,AL:AL)/$AX90)</f>
        <v>2.1721896529197693</v>
      </c>
      <c r="AV90" s="283">
        <f>IF(SUMIF($AD:$AD,$AQ90,AM:AM)=0,"",SUMIF($AD:$AD,$AQ90,AM:AM)/$AX90)</f>
        <v>4.7390404343605042</v>
      </c>
      <c r="AW90" s="283">
        <f>IF(SUMIF($AD:$AD,$AQ90,AN:AN)=0,"",SUMIF($AD:$AD,$AQ90,AN:AN)/$AX90)</f>
        <v>4.8784539103507996</v>
      </c>
      <c r="AX90" s="284">
        <f t="shared" si="42"/>
        <v>4</v>
      </c>
      <c r="AY90" s="283">
        <f t="shared" si="43"/>
        <v>25.689160525798798</v>
      </c>
      <c r="AZ90" s="261">
        <v>86</v>
      </c>
    </row>
    <row r="91" spans="1:52" x14ac:dyDescent="0.25">
      <c r="A91" s="230">
        <v>12</v>
      </c>
      <c r="B91" s="230" t="s">
        <v>254</v>
      </c>
      <c r="C91" s="230">
        <v>1</v>
      </c>
      <c r="D91" s="230" t="s">
        <v>369</v>
      </c>
      <c r="E91" s="230">
        <v>19</v>
      </c>
      <c r="F91" s="230" t="s">
        <v>100</v>
      </c>
      <c r="G91" s="268"/>
      <c r="H91" s="269">
        <v>5.0972002744674683</v>
      </c>
      <c r="I91" s="269">
        <v>4.0606272220611572</v>
      </c>
      <c r="J91" s="269">
        <v>1.0613375902175903</v>
      </c>
      <c r="K91" s="269">
        <v>2.761232852935791</v>
      </c>
      <c r="L91" s="269">
        <v>6.430467963218689</v>
      </c>
      <c r="M91" s="270">
        <f>IF(AND(H91&gt;=H$3, H91&lt;=H$4),1,0)</f>
        <v>1</v>
      </c>
      <c r="N91" s="270">
        <f>IF(AND(I91&gt;=I$3, I91&lt;=I$4),1,0)</f>
        <v>1</v>
      </c>
      <c r="O91" s="270">
        <f>IF(AND(J91&gt;=J$3, J91&lt;=J$4),1,0)</f>
        <v>1</v>
      </c>
      <c r="P91" s="270">
        <f t="shared" si="24"/>
        <v>1</v>
      </c>
      <c r="Q91" s="270">
        <f t="shared" si="25"/>
        <v>1</v>
      </c>
      <c r="R91" s="271">
        <f t="shared" si="26"/>
        <v>5</v>
      </c>
      <c r="S91" s="270">
        <f t="shared" si="27"/>
        <v>1</v>
      </c>
      <c r="T91" s="272">
        <f t="shared" si="28"/>
        <v>5</v>
      </c>
      <c r="U91" s="273">
        <v>19.410865902900696</v>
      </c>
      <c r="X91"/>
      <c r="Y91"/>
      <c r="Z91"/>
      <c r="AA91"/>
      <c r="AB91"/>
      <c r="AD91" s="279">
        <f t="shared" si="33"/>
        <v>19</v>
      </c>
      <c r="AE91" s="279">
        <f t="shared" si="34"/>
        <v>12</v>
      </c>
      <c r="AF91" s="279" t="str">
        <f t="shared" si="35"/>
        <v>Marker 12</v>
      </c>
      <c r="AG91" s="279">
        <f t="shared" si="36"/>
        <v>1</v>
      </c>
      <c r="AH91" s="279" t="str">
        <f t="shared" si="37"/>
        <v>H</v>
      </c>
      <c r="AI91" s="280"/>
      <c r="AJ91" s="281">
        <f t="shared" si="38"/>
        <v>5.0972002744674683</v>
      </c>
      <c r="AK91" s="281">
        <f t="shared" si="39"/>
        <v>4.0606272220611572</v>
      </c>
      <c r="AL91" s="281">
        <f t="shared" si="40"/>
        <v>1.0613375902175903</v>
      </c>
      <c r="AM91" s="281">
        <f t="shared" si="41"/>
        <v>2.761232852935791</v>
      </c>
      <c r="AN91" s="281">
        <f>IF(AND(LEN(L91)&gt;0,$S91=1),L91*VLOOKUP($AE91,$W:$AB,6,FALSE),"")</f>
        <v>6.430467963218689</v>
      </c>
      <c r="AO91" s="281">
        <v>38.472592101326974</v>
      </c>
      <c r="AQ91" s="282">
        <v>91</v>
      </c>
      <c r="AR91" s="282" t="str">
        <f>IF(AQ91&gt;0,VLOOKUP(AQ91,E:F,2,FALSE),"")</f>
        <v>T8  Project91</v>
      </c>
      <c r="AS91" s="283">
        <f>IF(SUMIF($AD:$AD,$AQ91,AJ:AJ)=0,"",SUMIF($AD:$AD,$AQ91,AJ:AJ)/$AX91)</f>
        <v>4.1585376858711243</v>
      </c>
      <c r="AT91" s="283">
        <f>IF(SUMIF($AD:$AD,$AQ91,AK:AK)=0,"",SUMIF($AD:$AD,$AQ91,AK:AK)/$AX91)</f>
        <v>5.2124914526939392</v>
      </c>
      <c r="AU91" s="283">
        <f>IF(SUMIF($AD:$AD,$AQ91,AL:AL)=0,"",SUMIF($AD:$AD,$AQ91,AL:AL)/$AX91)</f>
        <v>3.5356155037879944</v>
      </c>
      <c r="AV91" s="283">
        <f>IF(SUMIF($AD:$AD,$AQ91,AM:AM)=0,"",SUMIF($AD:$AD,$AQ91,AM:AM)/$AX91)</f>
        <v>4.7362872958183289</v>
      </c>
      <c r="AW91" s="283">
        <f>IF(SUMIF($AD:$AD,$AQ91,AN:AN)=0,"",SUMIF($AD:$AD,$AQ91,AN:AN)/$AX91)</f>
        <v>5.7491400837898254</v>
      </c>
      <c r="AX91" s="284">
        <f t="shared" si="42"/>
        <v>2</v>
      </c>
      <c r="AY91" s="283">
        <f t="shared" si="43"/>
        <v>23.392072021961212</v>
      </c>
      <c r="AZ91" s="261">
        <v>87</v>
      </c>
    </row>
    <row r="92" spans="1:52" x14ac:dyDescent="0.25">
      <c r="A92" s="230">
        <v>12</v>
      </c>
      <c r="B92" s="230" t="s">
        <v>254</v>
      </c>
      <c r="C92" s="230">
        <v>4</v>
      </c>
      <c r="D92" s="230" t="s">
        <v>369</v>
      </c>
      <c r="E92" s="230">
        <v>21</v>
      </c>
      <c r="F92" s="230" t="s">
        <v>102</v>
      </c>
      <c r="G92" s="268"/>
      <c r="H92" s="269">
        <v>2.4517393112182617</v>
      </c>
      <c r="I92" s="269">
        <v>8.6016243696212769</v>
      </c>
      <c r="J92" s="269">
        <v>0.74950337409973145</v>
      </c>
      <c r="K92" s="269">
        <v>4.3882638216018677</v>
      </c>
      <c r="L92" s="269">
        <v>7.599790096282959</v>
      </c>
      <c r="M92" s="270">
        <f>IF(AND(H92&gt;=H$3, H92&lt;=H$4),1,0)</f>
        <v>1</v>
      </c>
      <c r="N92" s="270">
        <f>IF(AND(I92&gt;=I$3, I92&lt;=I$4),1,0)</f>
        <v>1</v>
      </c>
      <c r="O92" s="270">
        <f>IF(AND(J92&gt;=J$3, J92&lt;=J$4),1,0)</f>
        <v>1</v>
      </c>
      <c r="P92" s="270">
        <f t="shared" si="24"/>
        <v>1</v>
      </c>
      <c r="Q92" s="270">
        <f t="shared" si="25"/>
        <v>1</v>
      </c>
      <c r="R92" s="271">
        <f t="shared" si="26"/>
        <v>5</v>
      </c>
      <c r="S92" s="270">
        <f t="shared" si="27"/>
        <v>1</v>
      </c>
      <c r="T92" s="272">
        <f t="shared" si="28"/>
        <v>5</v>
      </c>
      <c r="U92" s="273">
        <v>23.790920972824097</v>
      </c>
      <c r="X92"/>
      <c r="Y92"/>
      <c r="Z92"/>
      <c r="AA92"/>
      <c r="AB92"/>
      <c r="AD92" s="279">
        <f t="shared" si="33"/>
        <v>21</v>
      </c>
      <c r="AE92" s="279">
        <f t="shared" si="34"/>
        <v>12</v>
      </c>
      <c r="AF92" s="279" t="str">
        <f t="shared" si="35"/>
        <v>Marker 12</v>
      </c>
      <c r="AG92" s="279">
        <f t="shared" si="36"/>
        <v>4</v>
      </c>
      <c r="AH92" s="279" t="str">
        <f t="shared" si="37"/>
        <v>H</v>
      </c>
      <c r="AI92" s="280"/>
      <c r="AJ92" s="281">
        <f t="shared" si="38"/>
        <v>2.4517393112182617</v>
      </c>
      <c r="AK92" s="281">
        <f t="shared" si="39"/>
        <v>8.6016243696212769</v>
      </c>
      <c r="AL92" s="281">
        <f t="shared" si="40"/>
        <v>0.74950337409973145</v>
      </c>
      <c r="AM92" s="281">
        <f t="shared" si="41"/>
        <v>4.3882638216018677</v>
      </c>
      <c r="AN92" s="281">
        <f>IF(AND(LEN(L92)&gt;0,$S92=1),L92*VLOOKUP($AE92,$W:$AB,6,FALSE),"")</f>
        <v>7.599790096282959</v>
      </c>
      <c r="AO92" s="281">
        <v>41.159060843954379</v>
      </c>
      <c r="AQ92" s="282">
        <v>44</v>
      </c>
      <c r="AR92" s="282" t="str">
        <f>IF(AQ92&gt;0,VLOOKUP(AQ92,E:F,2,FALSE),"")</f>
        <v>T5  Project44</v>
      </c>
      <c r="AS92" s="283">
        <f>IF(SUMIF($AD:$AD,$AQ92,AJ:AJ)=0,"",SUMIF($AD:$AD,$AQ92,AJ:AJ)/$AX92)</f>
        <v>4.2878326773643494</v>
      </c>
      <c r="AT92" s="283">
        <f>IF(SUMIF($AD:$AD,$AQ92,AK:AK)=0,"",SUMIF($AD:$AD,$AQ92,AK:AK)/$AX92)</f>
        <v>5.1621308922767639</v>
      </c>
      <c r="AU92" s="283">
        <f>IF(SUMIF($AD:$AD,$AQ92,AL:AL)=0,"",SUMIF($AD:$AD,$AQ92,AL:AL)/$AX92)</f>
        <v>3.2991239428520203</v>
      </c>
      <c r="AV92" s="283">
        <f>IF(SUMIF($AD:$AD,$AQ92,AM:AM)=0,"",SUMIF($AD:$AD,$AQ92,AM:AM)/$AX92)</f>
        <v>4.7334817051887512</v>
      </c>
      <c r="AW92" s="283">
        <f>IF(SUMIF($AD:$AD,$AQ92,AN:AN)=0,"",SUMIF($AD:$AD,$AQ92,AN:AN)/$AX92)</f>
        <v>6.0193976759910583</v>
      </c>
      <c r="AX92" s="284">
        <f t="shared" si="42"/>
        <v>4</v>
      </c>
      <c r="AY92" s="283">
        <f t="shared" si="43"/>
        <v>23.501966893672943</v>
      </c>
      <c r="AZ92" s="261">
        <v>88</v>
      </c>
    </row>
    <row r="93" spans="1:52" x14ac:dyDescent="0.25">
      <c r="A93" s="230">
        <v>12</v>
      </c>
      <c r="B93" s="230" t="s">
        <v>254</v>
      </c>
      <c r="C93" s="230">
        <v>3</v>
      </c>
      <c r="D93" s="230" t="s">
        <v>369</v>
      </c>
      <c r="E93" s="230">
        <v>23</v>
      </c>
      <c r="F93" s="230" t="s">
        <v>104</v>
      </c>
      <c r="G93" s="268"/>
      <c r="H93" s="269">
        <v>9.9140244722366333</v>
      </c>
      <c r="I93" s="269">
        <v>4.7139143943786621</v>
      </c>
      <c r="J93" s="269">
        <v>4.0196776390075684E-2</v>
      </c>
      <c r="K93" s="269">
        <v>4.258493185043335</v>
      </c>
      <c r="L93" s="269">
        <v>2.8871732950210571</v>
      </c>
      <c r="M93" s="270">
        <f>IF(AND(H93&gt;=H$3, H93&lt;=H$4),1,0)</f>
        <v>1</v>
      </c>
      <c r="N93" s="270">
        <f>IF(AND(I93&gt;=I$3, I93&lt;=I$4),1,0)</f>
        <v>1</v>
      </c>
      <c r="O93" s="270">
        <f>IF(AND(J93&gt;=J$3, J93&lt;=J$4),1,0)</f>
        <v>1</v>
      </c>
      <c r="P93" s="270">
        <f t="shared" si="24"/>
        <v>1</v>
      </c>
      <c r="Q93" s="270">
        <f t="shared" si="25"/>
        <v>1</v>
      </c>
      <c r="R93" s="271">
        <f t="shared" si="26"/>
        <v>5</v>
      </c>
      <c r="S93" s="270">
        <f t="shared" si="27"/>
        <v>1</v>
      </c>
      <c r="T93" s="272">
        <f t="shared" si="28"/>
        <v>5</v>
      </c>
      <c r="U93" s="273">
        <v>21.813802123069763</v>
      </c>
      <c r="X93"/>
      <c r="Y93"/>
      <c r="Z93"/>
      <c r="AA93"/>
      <c r="AB93"/>
      <c r="AD93" s="279">
        <f t="shared" si="33"/>
        <v>23</v>
      </c>
      <c r="AE93" s="279">
        <f t="shared" si="34"/>
        <v>12</v>
      </c>
      <c r="AF93" s="279" t="str">
        <f t="shared" si="35"/>
        <v>Marker 12</v>
      </c>
      <c r="AG93" s="279">
        <f t="shared" si="36"/>
        <v>3</v>
      </c>
      <c r="AH93" s="279" t="str">
        <f t="shared" si="37"/>
        <v>H</v>
      </c>
      <c r="AI93" s="280"/>
      <c r="AJ93" s="281">
        <f t="shared" si="38"/>
        <v>9.9140244722366333</v>
      </c>
      <c r="AK93" s="281">
        <f t="shared" si="39"/>
        <v>4.7139143943786621</v>
      </c>
      <c r="AL93" s="281">
        <f t="shared" si="40"/>
        <v>4.0196776390075684E-2</v>
      </c>
      <c r="AM93" s="281">
        <f t="shared" si="41"/>
        <v>4.258493185043335</v>
      </c>
      <c r="AN93" s="281">
        <f>IF(AND(LEN(L93)&gt;0,$S93=1),L93*VLOOKUP($AE93,$W:$AB,6,FALSE),"")</f>
        <v>2.8871732950210571</v>
      </c>
      <c r="AO93" s="281">
        <v>23.086818527404596</v>
      </c>
      <c r="AQ93" s="282">
        <v>92</v>
      </c>
      <c r="AR93" s="282" t="str">
        <f>IF(AQ93&gt;0,VLOOKUP(AQ93,E:F,2,FALSE),"")</f>
        <v>T9  Project92</v>
      </c>
      <c r="AS93" s="283">
        <f>IF(SUMIF($AD:$AD,$AQ93,AJ:AJ)=0,"",SUMIF($AD:$AD,$AQ93,AJ:AJ)/$AX93)</f>
        <v>7.4171146750450134</v>
      </c>
      <c r="AT93" s="283">
        <f>IF(SUMIF($AD:$AD,$AQ93,AK:AK)=0,"",SUMIF($AD:$AD,$AQ93,AK:AK)/$AX93)</f>
        <v>3.4403005242347717</v>
      </c>
      <c r="AU93" s="283">
        <f>IF(SUMIF($AD:$AD,$AQ93,AL:AL)=0,"",SUMIF($AD:$AD,$AQ93,AL:AL)/$AX93)</f>
        <v>5.4665681719779968</v>
      </c>
      <c r="AV93" s="283">
        <f>IF(SUMIF($AD:$AD,$AQ93,AM:AM)=0,"",SUMIF($AD:$AD,$AQ93,AM:AM)/$AX93)</f>
        <v>4.7252896428108215</v>
      </c>
      <c r="AW93" s="283">
        <f>IF(SUMIF($AD:$AD,$AQ93,AN:AN)=0,"",SUMIF($AD:$AD,$AQ93,AN:AN)/$AX93)</f>
        <v>9.0615519881248474</v>
      </c>
      <c r="AX93" s="284">
        <f t="shared" si="42"/>
        <v>4</v>
      </c>
      <c r="AY93" s="283">
        <f t="shared" si="43"/>
        <v>30.110825002193451</v>
      </c>
      <c r="AZ93" s="261">
        <v>89</v>
      </c>
    </row>
    <row r="94" spans="1:52" x14ac:dyDescent="0.25">
      <c r="A94" s="230">
        <v>12</v>
      </c>
      <c r="B94" s="230" t="s">
        <v>254</v>
      </c>
      <c r="C94" s="230">
        <v>2</v>
      </c>
      <c r="D94" s="230" t="s">
        <v>369</v>
      </c>
      <c r="E94" s="230">
        <v>25</v>
      </c>
      <c r="F94" s="230" t="s">
        <v>106</v>
      </c>
      <c r="G94" s="268"/>
      <c r="H94" s="269">
        <v>4.2548501491546631</v>
      </c>
      <c r="I94" s="269">
        <v>5.7301336526870728</v>
      </c>
      <c r="J94" s="269">
        <v>0.50045013427734375</v>
      </c>
      <c r="K94" s="269">
        <v>5.4759997129440308</v>
      </c>
      <c r="L94" s="269">
        <v>2.0648539066314697</v>
      </c>
      <c r="M94" s="270">
        <f>IF(AND(H94&gt;=H$3, H94&lt;=H$4),1,0)</f>
        <v>1</v>
      </c>
      <c r="N94" s="270">
        <f>IF(AND(I94&gt;=I$3, I94&lt;=I$4),1,0)</f>
        <v>1</v>
      </c>
      <c r="O94" s="270">
        <f>IF(AND(J94&gt;=J$3, J94&lt;=J$4),1,0)</f>
        <v>1</v>
      </c>
      <c r="P94" s="270">
        <f t="shared" si="24"/>
        <v>1</v>
      </c>
      <c r="Q94" s="270">
        <f t="shared" si="25"/>
        <v>1</v>
      </c>
      <c r="R94" s="271">
        <f t="shared" si="26"/>
        <v>5</v>
      </c>
      <c r="S94" s="270">
        <f t="shared" si="27"/>
        <v>1</v>
      </c>
      <c r="T94" s="272">
        <f t="shared" si="28"/>
        <v>5</v>
      </c>
      <c r="U94" s="273">
        <v>18.02628755569458</v>
      </c>
      <c r="X94"/>
      <c r="Y94"/>
      <c r="Z94"/>
      <c r="AA94"/>
      <c r="AB94"/>
      <c r="AD94" s="279">
        <f t="shared" si="33"/>
        <v>25</v>
      </c>
      <c r="AE94" s="279">
        <f t="shared" si="34"/>
        <v>12</v>
      </c>
      <c r="AF94" s="279" t="str">
        <f t="shared" si="35"/>
        <v>Marker 12</v>
      </c>
      <c r="AG94" s="279">
        <f t="shared" si="36"/>
        <v>2</v>
      </c>
      <c r="AH94" s="279" t="str">
        <f t="shared" si="37"/>
        <v>H</v>
      </c>
      <c r="AI94" s="280"/>
      <c r="AJ94" s="281">
        <f t="shared" si="38"/>
        <v>4.2548501491546631</v>
      </c>
      <c r="AK94" s="281">
        <f t="shared" si="39"/>
        <v>5.7301336526870728</v>
      </c>
      <c r="AL94" s="281">
        <f t="shared" si="40"/>
        <v>0.50045013427734375</v>
      </c>
      <c r="AM94" s="281">
        <f t="shared" si="41"/>
        <v>5.4759997129440308</v>
      </c>
      <c r="AN94" s="281">
        <f>IF(AND(LEN(L94)&gt;0,$S94=1),L94*VLOOKUP($AE94,$W:$AB,6,FALSE),"")</f>
        <v>2.0648539066314697</v>
      </c>
      <c r="AO94" s="281">
        <v>21.093709035270756</v>
      </c>
      <c r="AQ94" s="282">
        <v>71</v>
      </c>
      <c r="AR94" s="282" t="str">
        <f>IF(AQ94&gt;0,VLOOKUP(AQ94,E:F,2,FALSE),"")</f>
        <v>T7  Project71</v>
      </c>
      <c r="AS94" s="283">
        <f>IF(SUMIF($AD:$AD,$AQ94,AJ:AJ)=0,"",SUMIF($AD:$AD,$AQ94,AJ:AJ)/$AX94)</f>
        <v>4.8606988787651062</v>
      </c>
      <c r="AT94" s="283">
        <f>IF(SUMIF($AD:$AD,$AQ94,AK:AK)=0,"",SUMIF($AD:$AD,$AQ94,AK:AK)/$AX94)</f>
        <v>5.8202412724494934</v>
      </c>
      <c r="AU94" s="283">
        <f>IF(SUMIF($AD:$AD,$AQ94,AL:AL)=0,"",SUMIF($AD:$AD,$AQ94,AL:AL)/$AX94)</f>
        <v>2.9446658492088318</v>
      </c>
      <c r="AV94" s="283">
        <f>IF(SUMIF($AD:$AD,$AQ94,AM:AM)=0,"",SUMIF($AD:$AD,$AQ94,AM:AM)/$AX94)</f>
        <v>4.6872368454933167</v>
      </c>
      <c r="AW94" s="283">
        <f>IF(SUMIF($AD:$AD,$AQ94,AN:AN)=0,"",SUMIF($AD:$AD,$AQ94,AN:AN)/$AX94)</f>
        <v>5.7369896769523621</v>
      </c>
      <c r="AX94" s="284">
        <f t="shared" si="42"/>
        <v>4</v>
      </c>
      <c r="AY94" s="283">
        <f t="shared" si="43"/>
        <v>24.04983252286911</v>
      </c>
      <c r="AZ94" s="261">
        <v>90</v>
      </c>
    </row>
    <row r="95" spans="1:52" x14ac:dyDescent="0.25">
      <c r="A95" s="230">
        <v>12</v>
      </c>
      <c r="B95" s="230" t="s">
        <v>254</v>
      </c>
      <c r="C95" s="230">
        <v>1</v>
      </c>
      <c r="D95" s="230" t="s">
        <v>369</v>
      </c>
      <c r="E95" s="230">
        <v>27</v>
      </c>
      <c r="F95" s="230" t="s">
        <v>108</v>
      </c>
      <c r="G95" s="268"/>
      <c r="H95" s="269">
        <v>6.4557093381881714</v>
      </c>
      <c r="I95" s="269">
        <v>5.1608812808990479</v>
      </c>
      <c r="J95" s="269">
        <v>2.2332316637039185</v>
      </c>
      <c r="K95" s="269">
        <v>5.8275818824768066</v>
      </c>
      <c r="L95" s="269">
        <v>7.4853271245956421</v>
      </c>
      <c r="M95" s="270">
        <f>IF(AND(H95&gt;=H$3, H95&lt;=H$4),1,0)</f>
        <v>1</v>
      </c>
      <c r="N95" s="270">
        <f>IF(AND(I95&gt;=I$3, I95&lt;=I$4),1,0)</f>
        <v>1</v>
      </c>
      <c r="O95" s="270">
        <f>IF(AND(J95&gt;=J$3, J95&lt;=J$4),1,0)</f>
        <v>1</v>
      </c>
      <c r="P95" s="270">
        <f t="shared" si="24"/>
        <v>1</v>
      </c>
      <c r="Q95" s="270">
        <f t="shared" si="25"/>
        <v>1</v>
      </c>
      <c r="R95" s="271">
        <f t="shared" si="26"/>
        <v>5</v>
      </c>
      <c r="S95" s="270">
        <f t="shared" si="27"/>
        <v>1</v>
      </c>
      <c r="T95" s="272">
        <f t="shared" si="28"/>
        <v>5</v>
      </c>
      <c r="U95" s="273">
        <v>27.162731289863586</v>
      </c>
      <c r="X95"/>
      <c r="Y95"/>
      <c r="Z95"/>
      <c r="AA95"/>
      <c r="AB95"/>
      <c r="AD95" s="279">
        <f t="shared" si="33"/>
        <v>27</v>
      </c>
      <c r="AE95" s="279">
        <f t="shared" si="34"/>
        <v>12</v>
      </c>
      <c r="AF95" s="279" t="str">
        <f t="shared" si="35"/>
        <v>Marker 12</v>
      </c>
      <c r="AG95" s="279">
        <f t="shared" si="36"/>
        <v>1</v>
      </c>
      <c r="AH95" s="279" t="str">
        <f t="shared" si="37"/>
        <v>H</v>
      </c>
      <c r="AI95" s="280"/>
      <c r="AJ95" s="281">
        <f t="shared" si="38"/>
        <v>6.4557093381881714</v>
      </c>
      <c r="AK95" s="281">
        <f t="shared" si="39"/>
        <v>5.1608812808990479</v>
      </c>
      <c r="AL95" s="281">
        <f t="shared" si="40"/>
        <v>2.2332316637039185</v>
      </c>
      <c r="AM95" s="281">
        <f t="shared" si="41"/>
        <v>5.8275818824768066</v>
      </c>
      <c r="AN95" s="281">
        <f>IF(AND(LEN(L95)&gt;0,$S95=1),L95*VLOOKUP($AE95,$W:$AB,6,FALSE),"")</f>
        <v>7.4853271245956421</v>
      </c>
      <c r="AO95" s="281">
        <v>33.533343044950186</v>
      </c>
      <c r="AQ95" s="282">
        <v>126</v>
      </c>
      <c r="AR95" s="282" t="str">
        <f>IF(AQ95&gt;0,VLOOKUP(AQ95,E:F,2,FALSE),"")</f>
        <v>T11 Project126</v>
      </c>
      <c r="AS95" s="283">
        <f>IF(SUMIF($AD:$AD,$AQ95,AJ:AJ)=0,"",SUMIF($AD:$AD,$AQ95,AJ:AJ)/$AX95)</f>
        <v>7.1247813105583191</v>
      </c>
      <c r="AT95" s="283">
        <f>IF(SUMIF($AD:$AD,$AQ95,AK:AK)=0,"",SUMIF($AD:$AD,$AQ95,AK:AK)/$AX95)</f>
        <v>2.9562166333198547</v>
      </c>
      <c r="AU95" s="283">
        <f>IF(SUMIF($AD:$AD,$AQ95,AL:AL)=0,"",SUMIF($AD:$AD,$AQ95,AL:AL)/$AX95)</f>
        <v>7.2520717978477478</v>
      </c>
      <c r="AV95" s="283">
        <f>IF(SUMIF($AD:$AD,$AQ95,AM:AM)=0,"",SUMIF($AD:$AD,$AQ95,AM:AM)/$AX95)</f>
        <v>4.6190229058265686</v>
      </c>
      <c r="AW95" s="283">
        <f>IF(SUMIF($AD:$AD,$AQ95,AN:AN)=0,"",SUMIF($AD:$AD,$AQ95,AN:AN)/$AX95)</f>
        <v>4.8796197772026062</v>
      </c>
      <c r="AX95" s="284">
        <f t="shared" si="42"/>
        <v>4</v>
      </c>
      <c r="AY95" s="283">
        <f t="shared" si="43"/>
        <v>26.831712424755096</v>
      </c>
      <c r="AZ95" s="261">
        <v>91</v>
      </c>
    </row>
    <row r="96" spans="1:52" x14ac:dyDescent="0.25">
      <c r="A96" s="230">
        <v>12</v>
      </c>
      <c r="B96" s="230" t="s">
        <v>254</v>
      </c>
      <c r="C96" s="230">
        <v>4</v>
      </c>
      <c r="D96" s="230" t="s">
        <v>369</v>
      </c>
      <c r="E96" s="230">
        <v>29</v>
      </c>
      <c r="F96" s="230" t="s">
        <v>110</v>
      </c>
      <c r="G96" s="268"/>
      <c r="H96" s="269">
        <v>4.3160009384155273</v>
      </c>
      <c r="I96" s="269">
        <v>7.32524573802948</v>
      </c>
      <c r="J96" s="269">
        <v>1.6294205188751221</v>
      </c>
      <c r="K96" s="269">
        <v>0.5961686372756958</v>
      </c>
      <c r="L96" s="269">
        <v>2.4331068992614746</v>
      </c>
      <c r="M96" s="270">
        <f>IF(AND(H96&gt;=H$3, H96&lt;=H$4),1,0)</f>
        <v>1</v>
      </c>
      <c r="N96" s="270">
        <f>IF(AND(I96&gt;=I$3, I96&lt;=I$4),1,0)</f>
        <v>1</v>
      </c>
      <c r="O96" s="270">
        <f>IF(AND(J96&gt;=J$3, J96&lt;=J$4),1,0)</f>
        <v>1</v>
      </c>
      <c r="P96" s="270">
        <f t="shared" si="24"/>
        <v>1</v>
      </c>
      <c r="Q96" s="270">
        <f t="shared" si="25"/>
        <v>1</v>
      </c>
      <c r="R96" s="271">
        <f t="shared" si="26"/>
        <v>5</v>
      </c>
      <c r="S96" s="270">
        <f t="shared" si="27"/>
        <v>1</v>
      </c>
      <c r="T96" s="272">
        <f t="shared" si="28"/>
        <v>5</v>
      </c>
      <c r="U96" s="273">
        <v>16.2999427318573</v>
      </c>
      <c r="X96"/>
      <c r="Y96"/>
      <c r="Z96"/>
      <c r="AA96"/>
      <c r="AB96"/>
      <c r="AD96" s="279">
        <f t="shared" si="33"/>
        <v>29</v>
      </c>
      <c r="AE96" s="279">
        <f t="shared" si="34"/>
        <v>12</v>
      </c>
      <c r="AF96" s="279" t="str">
        <f t="shared" si="35"/>
        <v>Marker 12</v>
      </c>
      <c r="AG96" s="279">
        <f t="shared" si="36"/>
        <v>4</v>
      </c>
      <c r="AH96" s="279" t="str">
        <f t="shared" si="37"/>
        <v>H</v>
      </c>
      <c r="AI96" s="280"/>
      <c r="AJ96" s="281">
        <f t="shared" si="38"/>
        <v>4.3160009384155273</v>
      </c>
      <c r="AK96" s="281">
        <f t="shared" si="39"/>
        <v>7.32524573802948</v>
      </c>
      <c r="AL96" s="281">
        <f t="shared" si="40"/>
        <v>1.6294205188751221</v>
      </c>
      <c r="AM96" s="281">
        <f t="shared" si="41"/>
        <v>0.5961686372756958</v>
      </c>
      <c r="AN96" s="281">
        <f>IF(AND(LEN(L96)&gt;0,$S96=1),L96*VLOOKUP($AE96,$W:$AB,6,FALSE),"")</f>
        <v>2.4331068992614746</v>
      </c>
      <c r="AO96" s="281">
        <v>39.207335738766957</v>
      </c>
      <c r="AQ96" s="282">
        <v>113</v>
      </c>
      <c r="AR96" s="282" t="str">
        <f>IF(AQ96&gt;0,VLOOKUP(AQ96,E:F,2,FALSE),"")</f>
        <v>T10 Project113</v>
      </c>
      <c r="AS96" s="283">
        <f>IF(SUMIF($AD:$AD,$AQ96,AJ:AJ)=0,"",SUMIF($AD:$AD,$AQ96,AJ:AJ)/$AX96)</f>
        <v>6.9062206149101257</v>
      </c>
      <c r="AT96" s="283">
        <f>IF(SUMIF($AD:$AD,$AQ96,AK:AK)=0,"",SUMIF($AD:$AD,$AQ96,AK:AK)/$AX96)</f>
        <v>4.6885588765144348</v>
      </c>
      <c r="AU96" s="283">
        <f>IF(SUMIF($AD:$AD,$AQ96,AL:AL)=0,"",SUMIF($AD:$AD,$AQ96,AL:AL)/$AX96)</f>
        <v>6.3250645995140076</v>
      </c>
      <c r="AV96" s="283">
        <f>IF(SUMIF($AD:$AD,$AQ96,AM:AM)=0,"",SUMIF($AD:$AD,$AQ96,AM:AM)/$AX96)</f>
        <v>4.5899859070777893</v>
      </c>
      <c r="AW96" s="283">
        <f>IF(SUMIF($AD:$AD,$AQ96,AN:AN)=0,"",SUMIF($AD:$AD,$AQ96,AN:AN)/$AX96)</f>
        <v>5.8969065546989441</v>
      </c>
      <c r="AX96" s="284">
        <f t="shared" si="42"/>
        <v>4</v>
      </c>
      <c r="AY96" s="283">
        <f t="shared" si="43"/>
        <v>28.406736552715302</v>
      </c>
      <c r="AZ96" s="261">
        <v>92</v>
      </c>
    </row>
    <row r="97" spans="1:52" x14ac:dyDescent="0.25">
      <c r="A97" s="230">
        <v>12</v>
      </c>
      <c r="B97" s="230" t="s">
        <v>254</v>
      </c>
      <c r="C97" s="230">
        <v>3</v>
      </c>
      <c r="D97" s="230" t="s">
        <v>369</v>
      </c>
      <c r="E97" s="230">
        <v>31</v>
      </c>
      <c r="F97" s="230" t="s">
        <v>112</v>
      </c>
      <c r="G97" s="268"/>
      <c r="H97" s="269">
        <v>3.2239800691604614</v>
      </c>
      <c r="I97" s="269">
        <v>0.74107885360717773</v>
      </c>
      <c r="J97" s="269">
        <v>4.0876096487045288</v>
      </c>
      <c r="K97" s="269">
        <v>5.7295358180999756</v>
      </c>
      <c r="L97" s="269">
        <v>7.6342016458511353</v>
      </c>
      <c r="M97" s="270">
        <f>IF(AND(H97&gt;=H$3, H97&lt;=H$4),1,0)</f>
        <v>1</v>
      </c>
      <c r="N97" s="270">
        <f>IF(AND(I97&gt;=I$3, I97&lt;=I$4),1,0)</f>
        <v>1</v>
      </c>
      <c r="O97" s="270">
        <f>IF(AND(J97&gt;=J$3, J97&lt;=J$4),1,0)</f>
        <v>1</v>
      </c>
      <c r="P97" s="270">
        <f t="shared" si="24"/>
        <v>1</v>
      </c>
      <c r="Q97" s="270">
        <f t="shared" si="25"/>
        <v>1</v>
      </c>
      <c r="R97" s="271">
        <f t="shared" si="26"/>
        <v>5</v>
      </c>
      <c r="S97" s="270">
        <f t="shared" si="27"/>
        <v>1</v>
      </c>
      <c r="T97" s="272">
        <f t="shared" si="28"/>
        <v>5</v>
      </c>
      <c r="U97" s="273">
        <v>21.416406035423279</v>
      </c>
      <c r="X97"/>
      <c r="Y97"/>
      <c r="Z97"/>
      <c r="AA97"/>
      <c r="AB97"/>
      <c r="AD97" s="279">
        <f t="shared" si="33"/>
        <v>31</v>
      </c>
      <c r="AE97" s="279">
        <f t="shared" si="34"/>
        <v>12</v>
      </c>
      <c r="AF97" s="279" t="str">
        <f t="shared" si="35"/>
        <v>Marker 12</v>
      </c>
      <c r="AG97" s="279">
        <f t="shared" si="36"/>
        <v>3</v>
      </c>
      <c r="AH97" s="279" t="str">
        <f t="shared" si="37"/>
        <v>H</v>
      </c>
      <c r="AI97" s="280"/>
      <c r="AJ97" s="281">
        <f t="shared" si="38"/>
        <v>3.2239800691604614</v>
      </c>
      <c r="AK97" s="281">
        <f t="shared" si="39"/>
        <v>0.74107885360717773</v>
      </c>
      <c r="AL97" s="281">
        <f t="shared" si="40"/>
        <v>4.0876096487045288</v>
      </c>
      <c r="AM97" s="281">
        <f t="shared" si="41"/>
        <v>5.7295358180999756</v>
      </c>
      <c r="AN97" s="281">
        <f>IF(AND(LEN(L97)&gt;0,$S97=1),L97*VLOOKUP($AE97,$W:$AB,6,FALSE),"")</f>
        <v>7.6342016458511353</v>
      </c>
      <c r="AO97" s="281">
        <v>15.672069395464057</v>
      </c>
      <c r="AQ97" s="282">
        <v>139</v>
      </c>
      <c r="AR97" s="282" t="str">
        <f>IF(AQ97&gt;0,VLOOKUP(AQ97,E:F,2,FALSE),"")</f>
        <v>T13 Project139</v>
      </c>
      <c r="AS97" s="283">
        <f>IF(SUMIF($AD:$AD,$AQ97,AJ:AJ)=0,"",SUMIF($AD:$AD,$AQ97,AJ:AJ)/$AX97)</f>
        <v>6.9386094808578491</v>
      </c>
      <c r="AT97" s="283">
        <f>IF(SUMIF($AD:$AD,$AQ97,AK:AK)=0,"",SUMIF($AD:$AD,$AQ97,AK:AK)/$AX97)</f>
        <v>4.6732811133066816</v>
      </c>
      <c r="AU97" s="283">
        <f>IF(SUMIF($AD:$AD,$AQ97,AL:AL)=0,"",SUMIF($AD:$AD,$AQ97,AL:AL)/$AX97)</f>
        <v>4.979398051897685</v>
      </c>
      <c r="AV97" s="283">
        <f>IF(SUMIF($AD:$AD,$AQ97,AM:AM)=0,"",SUMIF($AD:$AD,$AQ97,AM:AM)/$AX97)</f>
        <v>4.5723183949788408</v>
      </c>
      <c r="AW97" s="283">
        <f>IF(SUMIF($AD:$AD,$AQ97,AN:AN)=0,"",SUMIF($AD:$AD,$AQ97,AN:AN)/$AX97)</f>
        <v>4.4680772225062055</v>
      </c>
      <c r="AX97" s="284">
        <f t="shared" si="42"/>
        <v>3</v>
      </c>
      <c r="AY97" s="283">
        <f t="shared" si="43"/>
        <v>25.631684263547264</v>
      </c>
      <c r="AZ97" s="261">
        <v>93</v>
      </c>
    </row>
    <row r="98" spans="1:52" x14ac:dyDescent="0.25">
      <c r="A98" s="230">
        <v>13</v>
      </c>
      <c r="B98" s="230" t="s">
        <v>255</v>
      </c>
      <c r="C98" s="230">
        <v>3</v>
      </c>
      <c r="D98" s="230" t="s">
        <v>369</v>
      </c>
      <c r="E98" s="230">
        <v>16</v>
      </c>
      <c r="F98" s="230" t="s">
        <v>97</v>
      </c>
      <c r="G98" s="268"/>
      <c r="H98" s="269">
        <v>6.4595133066177368</v>
      </c>
      <c r="I98" s="269">
        <v>3.4783267974853516</v>
      </c>
      <c r="J98" s="269">
        <v>1.0443228483200073</v>
      </c>
      <c r="K98" s="269">
        <v>1.85402512550354</v>
      </c>
      <c r="L98" s="269">
        <v>0.77684700489044189</v>
      </c>
      <c r="M98" s="270">
        <f>IF(AND(H98&gt;=H$3, H98&lt;=H$4),1,0)</f>
        <v>1</v>
      </c>
      <c r="N98" s="270">
        <f>IF(AND(I98&gt;=I$3, I98&lt;=I$4),1,0)</f>
        <v>1</v>
      </c>
      <c r="O98" s="270">
        <f>IF(AND(J98&gt;=J$3, J98&lt;=J$4),1,0)</f>
        <v>1</v>
      </c>
      <c r="P98" s="270">
        <f t="shared" si="24"/>
        <v>1</v>
      </c>
      <c r="Q98" s="270">
        <f t="shared" si="25"/>
        <v>1</v>
      </c>
      <c r="R98" s="271">
        <f t="shared" si="26"/>
        <v>5</v>
      </c>
      <c r="S98" s="270">
        <f t="shared" si="27"/>
        <v>1</v>
      </c>
      <c r="T98" s="272">
        <f t="shared" si="28"/>
        <v>5</v>
      </c>
      <c r="U98" s="273">
        <v>13.613035082817078</v>
      </c>
      <c r="X98"/>
      <c r="Y98"/>
      <c r="Z98"/>
      <c r="AA98"/>
      <c r="AB98"/>
      <c r="AD98" s="279">
        <f t="shared" si="33"/>
        <v>16</v>
      </c>
      <c r="AE98" s="279">
        <f t="shared" si="34"/>
        <v>13</v>
      </c>
      <c r="AF98" s="279" t="str">
        <f t="shared" si="35"/>
        <v>Marker 13</v>
      </c>
      <c r="AG98" s="279">
        <f t="shared" si="36"/>
        <v>3</v>
      </c>
      <c r="AH98" s="279" t="str">
        <f t="shared" si="37"/>
        <v>H</v>
      </c>
      <c r="AI98" s="280"/>
      <c r="AJ98" s="281">
        <f t="shared" si="38"/>
        <v>6.4595133066177368</v>
      </c>
      <c r="AK98" s="281">
        <f t="shared" si="39"/>
        <v>3.4783267974853516</v>
      </c>
      <c r="AL98" s="281">
        <f t="shared" si="40"/>
        <v>1.0443228483200073</v>
      </c>
      <c r="AM98" s="281">
        <f t="shared" si="41"/>
        <v>1.85402512550354</v>
      </c>
      <c r="AN98" s="281">
        <f>IF(AND(LEN(L98)&gt;0,$S98=1),L98*VLOOKUP($AE98,$W:$AB,6,FALSE),"")</f>
        <v>0.77684700489044189</v>
      </c>
      <c r="AO98" s="281">
        <v>41.716700535356296</v>
      </c>
      <c r="AQ98" s="282">
        <v>96</v>
      </c>
      <c r="AR98" s="282" t="str">
        <f>IF(AQ98&gt;0,VLOOKUP(AQ98,E:F,2,FALSE),"")</f>
        <v>T9  Project96</v>
      </c>
      <c r="AS98" s="283">
        <f>IF(SUMIF($AD:$AD,$AQ98,AJ:AJ)=0,"",SUMIF($AD:$AD,$AQ98,AJ:AJ)/$AX98)</f>
        <v>3.3312414089838662</v>
      </c>
      <c r="AT98" s="283">
        <f>IF(SUMIF($AD:$AD,$AQ98,AK:AK)=0,"",SUMIF($AD:$AD,$AQ98,AK:AK)/$AX98)</f>
        <v>2.5205318133036294</v>
      </c>
      <c r="AU98" s="283">
        <f>IF(SUMIF($AD:$AD,$AQ98,AL:AL)=0,"",SUMIF($AD:$AD,$AQ98,AL:AL)/$AX98)</f>
        <v>4.1122064987818403</v>
      </c>
      <c r="AV98" s="283">
        <f>IF(SUMIF($AD:$AD,$AQ98,AM:AM)=0,"",SUMIF($AD:$AD,$AQ98,AM:AM)/$AX98)</f>
        <v>4.566878080368042</v>
      </c>
      <c r="AW98" s="283">
        <f>IF(SUMIF($AD:$AD,$AQ98,AN:AN)=0,"",SUMIF($AD:$AD,$AQ98,AN:AN)/$AX98)</f>
        <v>6.055443088213603</v>
      </c>
      <c r="AX98" s="284">
        <f t="shared" si="42"/>
        <v>3</v>
      </c>
      <c r="AY98" s="283">
        <f t="shared" si="43"/>
        <v>20.586300889650982</v>
      </c>
      <c r="AZ98" s="261">
        <v>94</v>
      </c>
    </row>
    <row r="99" spans="1:52" x14ac:dyDescent="0.25">
      <c r="A99" s="230">
        <v>13</v>
      </c>
      <c r="B99" s="230" t="s">
        <v>255</v>
      </c>
      <c r="C99" s="230">
        <v>2</v>
      </c>
      <c r="D99" s="230" t="s">
        <v>369</v>
      </c>
      <c r="E99" s="230">
        <v>18</v>
      </c>
      <c r="F99" s="230" t="s">
        <v>99</v>
      </c>
      <c r="G99" s="268"/>
      <c r="H99" s="269">
        <v>3.2520544528961182</v>
      </c>
      <c r="I99" s="269">
        <v>9.7272902727127075</v>
      </c>
      <c r="J99" s="269">
        <v>8.0426716804504395</v>
      </c>
      <c r="K99" s="269">
        <v>6.7482608556747437</v>
      </c>
      <c r="L99" s="269">
        <v>9.0512931346893311</v>
      </c>
      <c r="M99" s="270">
        <f>IF(AND(H99&gt;=H$3, H99&lt;=H$4),1,0)</f>
        <v>1</v>
      </c>
      <c r="N99" s="270">
        <f>IF(AND(I99&gt;=I$3, I99&lt;=I$4),1,0)</f>
        <v>1</v>
      </c>
      <c r="O99" s="270">
        <f>IF(AND(J99&gt;=J$3, J99&lt;=J$4),1,0)</f>
        <v>1</v>
      </c>
      <c r="P99" s="270">
        <f t="shared" si="24"/>
        <v>1</v>
      </c>
      <c r="Q99" s="270">
        <f t="shared" si="25"/>
        <v>1</v>
      </c>
      <c r="R99" s="271">
        <f t="shared" si="26"/>
        <v>5</v>
      </c>
      <c r="S99" s="270">
        <f t="shared" si="27"/>
        <v>1</v>
      </c>
      <c r="T99" s="272">
        <f t="shared" si="28"/>
        <v>5</v>
      </c>
      <c r="U99" s="273">
        <v>36.82157039642334</v>
      </c>
      <c r="X99"/>
      <c r="Y99"/>
      <c r="Z99"/>
      <c r="AA99"/>
      <c r="AB99"/>
      <c r="AD99" s="279">
        <f t="shared" si="33"/>
        <v>18</v>
      </c>
      <c r="AE99" s="279">
        <f t="shared" si="34"/>
        <v>13</v>
      </c>
      <c r="AF99" s="279" t="str">
        <f t="shared" si="35"/>
        <v>Marker 13</v>
      </c>
      <c r="AG99" s="279">
        <f t="shared" si="36"/>
        <v>2</v>
      </c>
      <c r="AH99" s="279" t="str">
        <f t="shared" si="37"/>
        <v>H</v>
      </c>
      <c r="AI99" s="280"/>
      <c r="AJ99" s="281">
        <f t="shared" si="38"/>
        <v>3.2520544528961182</v>
      </c>
      <c r="AK99" s="281">
        <f t="shared" si="39"/>
        <v>9.7272902727127075</v>
      </c>
      <c r="AL99" s="281">
        <f t="shared" si="40"/>
        <v>8.0426716804504395</v>
      </c>
      <c r="AM99" s="281">
        <f t="shared" si="41"/>
        <v>6.7482608556747437</v>
      </c>
      <c r="AN99" s="281">
        <f>IF(AND(LEN(L99)&gt;0,$S99=1),L99*VLOOKUP($AE99,$W:$AB,6,FALSE),"")</f>
        <v>9.0512931346893311</v>
      </c>
      <c r="AO99" s="281">
        <v>30.068573878574259</v>
      </c>
      <c r="AQ99" s="282">
        <v>27</v>
      </c>
      <c r="AR99" s="282" t="str">
        <f>IF(AQ99&gt;0,VLOOKUP(AQ99,E:F,2,FALSE),"")</f>
        <v>T3  Project27</v>
      </c>
      <c r="AS99" s="283">
        <f>IF(SUMIF($AD:$AD,$AQ99,AJ:AJ)=0,"",SUMIF($AD:$AD,$AQ99,AJ:AJ)/$AX99)</f>
        <v>5.361764132976532</v>
      </c>
      <c r="AT99" s="283">
        <f>IF(SUMIF($AD:$AD,$AQ99,AK:AK)=0,"",SUMIF($AD:$AD,$AQ99,AK:AK)/$AX99)</f>
        <v>5.9234908223152161</v>
      </c>
      <c r="AU99" s="283">
        <f>IF(SUMIF($AD:$AD,$AQ99,AL:AL)=0,"",SUMIF($AD:$AD,$AQ99,AL:AL)/$AX99)</f>
        <v>2.8155812621116638</v>
      </c>
      <c r="AV99" s="283">
        <f>IF(SUMIF($AD:$AD,$AQ99,AM:AM)=0,"",SUMIF($AD:$AD,$AQ99,AM:AM)/$AX99)</f>
        <v>4.5324984192848206</v>
      </c>
      <c r="AW99" s="283">
        <f>IF(SUMIF($AD:$AD,$AQ99,AN:AN)=0,"",SUMIF($AD:$AD,$AQ99,AN:AN)/$AX99)</f>
        <v>7.8271815180778503</v>
      </c>
      <c r="AX99" s="284">
        <f t="shared" si="42"/>
        <v>4</v>
      </c>
      <c r="AY99" s="283">
        <f t="shared" si="43"/>
        <v>26.460516154766083</v>
      </c>
      <c r="AZ99" s="261">
        <v>95</v>
      </c>
    </row>
    <row r="100" spans="1:52" x14ac:dyDescent="0.25">
      <c r="A100" s="230">
        <v>13</v>
      </c>
      <c r="B100" s="230" t="s">
        <v>255</v>
      </c>
      <c r="C100" s="230">
        <v>1</v>
      </c>
      <c r="D100" s="230" t="s">
        <v>369</v>
      </c>
      <c r="E100" s="230">
        <v>20</v>
      </c>
      <c r="F100" s="230" t="s">
        <v>101</v>
      </c>
      <c r="G100" s="268"/>
      <c r="H100" s="269">
        <v>5.8593791723251343</v>
      </c>
      <c r="I100" s="269">
        <v>9.3155944347381592</v>
      </c>
      <c r="J100" s="269">
        <v>5.1719242334365845</v>
      </c>
      <c r="K100" s="269">
        <v>3.3030080795288086</v>
      </c>
      <c r="L100" s="269">
        <v>8.6845368146896362</v>
      </c>
      <c r="M100" s="270">
        <f>IF(AND(H100&gt;=H$3, H100&lt;=H$4),1,0)</f>
        <v>1</v>
      </c>
      <c r="N100" s="270">
        <f>IF(AND(I100&gt;=I$3, I100&lt;=I$4),1,0)</f>
        <v>1</v>
      </c>
      <c r="O100" s="270">
        <f>IF(AND(J100&gt;=J$3, J100&lt;=J$4),1,0)</f>
        <v>1</v>
      </c>
      <c r="P100" s="270">
        <f t="shared" si="24"/>
        <v>1</v>
      </c>
      <c r="Q100" s="270">
        <f t="shared" si="25"/>
        <v>1</v>
      </c>
      <c r="R100" s="271">
        <f t="shared" si="26"/>
        <v>5</v>
      </c>
      <c r="S100" s="270">
        <f t="shared" si="27"/>
        <v>1</v>
      </c>
      <c r="T100" s="272">
        <f t="shared" si="28"/>
        <v>5</v>
      </c>
      <c r="U100" s="273">
        <v>32.334442734718323</v>
      </c>
      <c r="X100"/>
      <c r="Y100"/>
      <c r="Z100"/>
      <c r="AA100"/>
      <c r="AB100"/>
      <c r="AD100" s="279">
        <f t="shared" si="33"/>
        <v>20</v>
      </c>
      <c r="AE100" s="279">
        <f t="shared" si="34"/>
        <v>13</v>
      </c>
      <c r="AF100" s="279" t="str">
        <f t="shared" si="35"/>
        <v>Marker 13</v>
      </c>
      <c r="AG100" s="279">
        <f t="shared" si="36"/>
        <v>1</v>
      </c>
      <c r="AH100" s="279" t="str">
        <f t="shared" si="37"/>
        <v>H</v>
      </c>
      <c r="AI100" s="280"/>
      <c r="AJ100" s="281">
        <f t="shared" si="38"/>
        <v>5.8593791723251343</v>
      </c>
      <c r="AK100" s="281">
        <f t="shared" si="39"/>
        <v>9.3155944347381592</v>
      </c>
      <c r="AL100" s="281">
        <f t="shared" si="40"/>
        <v>5.1719242334365845</v>
      </c>
      <c r="AM100" s="281">
        <f t="shared" si="41"/>
        <v>3.3030080795288086</v>
      </c>
      <c r="AN100" s="281">
        <f>IF(AND(LEN(L100)&gt;0,$S100=1),L100*VLOOKUP($AE100,$W:$AB,6,FALSE),"")</f>
        <v>8.6845368146896362</v>
      </c>
      <c r="AO100" s="281">
        <v>36.672173392837976</v>
      </c>
      <c r="AQ100" s="282">
        <v>60</v>
      </c>
      <c r="AR100" s="282" t="str">
        <f>IF(AQ100&gt;0,VLOOKUP(AQ100,E:F,2,FALSE),"")</f>
        <v>T7  Project60</v>
      </c>
      <c r="AS100" s="283">
        <f>IF(SUMIF($AD:$AD,$AQ100,AJ:AJ)=0,"",SUMIF($AD:$AD,$AQ100,AJ:AJ)/$AX100)</f>
        <v>2.9053971171379089</v>
      </c>
      <c r="AT100" s="283">
        <f>IF(SUMIF($AD:$AD,$AQ100,AK:AK)=0,"",SUMIF($AD:$AD,$AQ100,AK:AK)/$AX100)</f>
        <v>4.2618301510810852</v>
      </c>
      <c r="AU100" s="283">
        <f>IF(SUMIF($AD:$AD,$AQ100,AL:AL)=0,"",SUMIF($AD:$AD,$AQ100,AL:AL)/$AX100)</f>
        <v>4.8928484320640564</v>
      </c>
      <c r="AV100" s="283">
        <f>IF(SUMIF($AD:$AD,$AQ100,AM:AM)=0,"",SUMIF($AD:$AD,$AQ100,AM:AM)/$AX100)</f>
        <v>4.5238414406776428</v>
      </c>
      <c r="AW100" s="283">
        <f>IF(SUMIF($AD:$AD,$AQ100,AN:AN)=0,"",SUMIF($AD:$AD,$AQ100,AN:AN)/$AX100)</f>
        <v>6.6837188601493835</v>
      </c>
      <c r="AX100" s="284">
        <f t="shared" si="42"/>
        <v>4</v>
      </c>
      <c r="AY100" s="283">
        <f t="shared" si="43"/>
        <v>23.267636001110077</v>
      </c>
      <c r="AZ100" s="261">
        <v>96</v>
      </c>
    </row>
    <row r="101" spans="1:52" x14ac:dyDescent="0.25">
      <c r="A101" s="230">
        <v>13</v>
      </c>
      <c r="B101" s="230" t="s">
        <v>255</v>
      </c>
      <c r="C101" s="230">
        <v>4</v>
      </c>
      <c r="D101" s="230" t="s">
        <v>369</v>
      </c>
      <c r="E101" s="230">
        <v>22</v>
      </c>
      <c r="F101" s="230" t="s">
        <v>103</v>
      </c>
      <c r="G101" s="268"/>
      <c r="H101" s="269">
        <v>4.4121623039245605</v>
      </c>
      <c r="I101" s="269">
        <v>4.9200624227523804</v>
      </c>
      <c r="J101" s="269">
        <v>7.6950681209564209</v>
      </c>
      <c r="K101" s="269">
        <v>8.3489328622817993</v>
      </c>
      <c r="L101" s="269">
        <v>3.8256931304931641</v>
      </c>
      <c r="M101" s="270">
        <f>IF(AND(H101&gt;=H$3, H101&lt;=H$4),1,0)</f>
        <v>1</v>
      </c>
      <c r="N101" s="270">
        <f>IF(AND(I101&gt;=I$3, I101&lt;=I$4),1,0)</f>
        <v>1</v>
      </c>
      <c r="O101" s="270">
        <f>IF(AND(J101&gt;=J$3, J101&lt;=J$4),1,0)</f>
        <v>1</v>
      </c>
      <c r="P101" s="270">
        <f t="shared" si="24"/>
        <v>1</v>
      </c>
      <c r="Q101" s="270">
        <f t="shared" si="25"/>
        <v>1</v>
      </c>
      <c r="R101" s="271">
        <f t="shared" si="26"/>
        <v>5</v>
      </c>
      <c r="S101" s="270">
        <f t="shared" si="27"/>
        <v>1</v>
      </c>
      <c r="T101" s="272">
        <f t="shared" si="28"/>
        <v>5</v>
      </c>
      <c r="U101" s="273">
        <v>29.201918840408325</v>
      </c>
      <c r="X101"/>
      <c r="Y101"/>
      <c r="Z101"/>
      <c r="AA101"/>
      <c r="AB101"/>
      <c r="AD101" s="279">
        <f t="shared" si="33"/>
        <v>22</v>
      </c>
      <c r="AE101" s="279">
        <f t="shared" si="34"/>
        <v>13</v>
      </c>
      <c r="AF101" s="279" t="str">
        <f t="shared" si="35"/>
        <v>Marker 13</v>
      </c>
      <c r="AG101" s="279">
        <f t="shared" si="36"/>
        <v>4</v>
      </c>
      <c r="AH101" s="279" t="str">
        <f t="shared" si="37"/>
        <v>H</v>
      </c>
      <c r="AI101" s="280"/>
      <c r="AJ101" s="281">
        <f t="shared" si="38"/>
        <v>4.4121623039245605</v>
      </c>
      <c r="AK101" s="281">
        <f t="shared" si="39"/>
        <v>4.9200624227523804</v>
      </c>
      <c r="AL101" s="281">
        <f t="shared" si="40"/>
        <v>7.6950681209564209</v>
      </c>
      <c r="AM101" s="281">
        <f t="shared" si="41"/>
        <v>8.3489328622817993</v>
      </c>
      <c r="AN101" s="281">
        <f>IF(AND(LEN(L101)&gt;0,$S101=1),L101*VLOOKUP($AE101,$W:$AB,6,FALSE),"")</f>
        <v>3.8256931304931641</v>
      </c>
      <c r="AO101" s="281">
        <v>41.74376199005961</v>
      </c>
      <c r="AQ101" s="282">
        <v>136</v>
      </c>
      <c r="AR101" s="282" t="str">
        <f>IF(AQ101&gt;0,VLOOKUP(AQ101,E:F,2,FALSE),"")</f>
        <v>T12 Project136</v>
      </c>
      <c r="AS101" s="283">
        <f>IF(SUMIF($AD:$AD,$AQ101,AJ:AJ)=0,"",SUMIF($AD:$AD,$AQ101,AJ:AJ)/$AX101)</f>
        <v>7.3106066385904951</v>
      </c>
      <c r="AT101" s="283">
        <f>IF(SUMIF($AD:$AD,$AQ101,AK:AK)=0,"",SUMIF($AD:$AD,$AQ101,AK:AK)/$AX101)</f>
        <v>4.9999572833379107</v>
      </c>
      <c r="AU101" s="283">
        <f>IF(SUMIF($AD:$AD,$AQ101,AL:AL)=0,"",SUMIF($AD:$AD,$AQ101,AL:AL)/$AX101)</f>
        <v>3.6296999454498291</v>
      </c>
      <c r="AV101" s="283">
        <f>IF(SUMIF($AD:$AD,$AQ101,AM:AM)=0,"",SUMIF($AD:$AD,$AQ101,AM:AM)/$AX101)</f>
        <v>4.5220881700515747</v>
      </c>
      <c r="AW101" s="283">
        <f>IF(SUMIF($AD:$AD,$AQ101,AN:AN)=0,"",SUMIF($AD:$AD,$AQ101,AN:AN)/$AX101)</f>
        <v>5.8750748634338379</v>
      </c>
      <c r="AX101" s="284">
        <f t="shared" si="42"/>
        <v>3</v>
      </c>
      <c r="AY101" s="283">
        <f t="shared" si="43"/>
        <v>26.337426900863647</v>
      </c>
      <c r="AZ101" s="261">
        <v>97</v>
      </c>
    </row>
    <row r="102" spans="1:52" x14ac:dyDescent="0.25">
      <c r="A102" s="230">
        <v>13</v>
      </c>
      <c r="B102" s="230" t="s">
        <v>255</v>
      </c>
      <c r="C102" s="230">
        <v>3</v>
      </c>
      <c r="D102" s="230" t="s">
        <v>369</v>
      </c>
      <c r="E102" s="230">
        <v>24</v>
      </c>
      <c r="F102" s="230" t="s">
        <v>105</v>
      </c>
      <c r="G102" s="268"/>
      <c r="H102" s="269">
        <v>0.28246939182281494</v>
      </c>
      <c r="I102" s="269">
        <v>8.2789897918701172</v>
      </c>
      <c r="J102" s="269">
        <v>7.8337401151657104</v>
      </c>
      <c r="K102" s="269">
        <v>7.9115545749664307</v>
      </c>
      <c r="L102" s="269">
        <v>3.32691490650177</v>
      </c>
      <c r="M102" s="270">
        <f>IF(AND(H102&gt;=H$3, H102&lt;=H$4),1,0)</f>
        <v>1</v>
      </c>
      <c r="N102" s="270">
        <f>IF(AND(I102&gt;=I$3, I102&lt;=I$4),1,0)</f>
        <v>1</v>
      </c>
      <c r="O102" s="270">
        <f>IF(AND(J102&gt;=J$3, J102&lt;=J$4),1,0)</f>
        <v>1</v>
      </c>
      <c r="P102" s="270">
        <f t="shared" si="24"/>
        <v>1</v>
      </c>
      <c r="Q102" s="270">
        <f t="shared" si="25"/>
        <v>1</v>
      </c>
      <c r="R102" s="271">
        <f t="shared" si="26"/>
        <v>5</v>
      </c>
      <c r="S102" s="270">
        <f t="shared" si="27"/>
        <v>1</v>
      </c>
      <c r="T102" s="272">
        <f t="shared" si="28"/>
        <v>5</v>
      </c>
      <c r="U102" s="273">
        <v>27.633668780326843</v>
      </c>
      <c r="X102"/>
      <c r="Y102"/>
      <c r="Z102"/>
      <c r="AA102"/>
      <c r="AB102"/>
      <c r="AD102" s="279">
        <f t="shared" si="33"/>
        <v>24</v>
      </c>
      <c r="AE102" s="279">
        <f t="shared" si="34"/>
        <v>13</v>
      </c>
      <c r="AF102" s="279" t="str">
        <f t="shared" si="35"/>
        <v>Marker 13</v>
      </c>
      <c r="AG102" s="279">
        <f t="shared" si="36"/>
        <v>3</v>
      </c>
      <c r="AH102" s="279" t="str">
        <f t="shared" si="37"/>
        <v>H</v>
      </c>
      <c r="AI102" s="280"/>
      <c r="AJ102" s="281">
        <f t="shared" si="38"/>
        <v>0.28246939182281494</v>
      </c>
      <c r="AK102" s="281">
        <f t="shared" si="39"/>
        <v>8.2789897918701172</v>
      </c>
      <c r="AL102" s="281">
        <f t="shared" si="40"/>
        <v>7.8337401151657104</v>
      </c>
      <c r="AM102" s="281">
        <f t="shared" si="41"/>
        <v>7.9115545749664307</v>
      </c>
      <c r="AN102" s="281">
        <f>IF(AND(LEN(L102)&gt;0,$S102=1),L102*VLOOKUP($AE102,$W:$AB,6,FALSE),"")</f>
        <v>3.32691490650177</v>
      </c>
      <c r="AO102" s="281">
        <v>22.258270146963547</v>
      </c>
      <c r="AQ102" s="282">
        <v>68</v>
      </c>
      <c r="AR102" s="282" t="str">
        <f>IF(AQ102&gt;0,VLOOKUP(AQ102,E:F,2,FALSE),"")</f>
        <v>T7  Project68</v>
      </c>
      <c r="AS102" s="283">
        <f>IF(SUMIF($AD:$AD,$AQ102,AJ:AJ)=0,"",SUMIF($AD:$AD,$AQ102,AJ:AJ)/$AX102)</f>
        <v>3.7808510661125183</v>
      </c>
      <c r="AT102" s="283">
        <f>IF(SUMIF($AD:$AD,$AQ102,AK:AK)=0,"",SUMIF($AD:$AD,$AQ102,AK:AK)/$AX102)</f>
        <v>5.2878120541572571</v>
      </c>
      <c r="AU102" s="283">
        <f>IF(SUMIF($AD:$AD,$AQ102,AL:AL)=0,"",SUMIF($AD:$AD,$AQ102,AL:AL)/$AX102)</f>
        <v>3.3578714728355408</v>
      </c>
      <c r="AV102" s="283">
        <f>IF(SUMIF($AD:$AD,$AQ102,AM:AM)=0,"",SUMIF($AD:$AD,$AQ102,AM:AM)/$AX102)</f>
        <v>4.4998660683631897</v>
      </c>
      <c r="AW102" s="283">
        <f>IF(SUMIF($AD:$AD,$AQ102,AN:AN)=0,"",SUMIF($AD:$AD,$AQ102,AN:AN)/$AX102)</f>
        <v>5.6423637270927429</v>
      </c>
      <c r="AX102" s="284">
        <f t="shared" si="42"/>
        <v>4</v>
      </c>
      <c r="AY102" s="283">
        <f t="shared" si="43"/>
        <v>22.568764388561249</v>
      </c>
      <c r="AZ102" s="261">
        <v>98</v>
      </c>
    </row>
    <row r="103" spans="1:52" x14ac:dyDescent="0.25">
      <c r="A103" s="230">
        <v>13</v>
      </c>
      <c r="B103" s="230" t="s">
        <v>255</v>
      </c>
      <c r="C103" s="230">
        <v>2</v>
      </c>
      <c r="D103" s="230" t="s">
        <v>369</v>
      </c>
      <c r="E103" s="230">
        <v>26</v>
      </c>
      <c r="F103" s="230" t="s">
        <v>107</v>
      </c>
      <c r="G103" s="268"/>
      <c r="H103" s="269">
        <v>2.9057753086090088</v>
      </c>
      <c r="I103" s="269">
        <v>3.9887839555740356</v>
      </c>
      <c r="J103" s="269">
        <v>5.5902218818664551</v>
      </c>
      <c r="K103" s="269">
        <v>3.1095165014266968</v>
      </c>
      <c r="L103" s="269">
        <v>2.9558074474334717</v>
      </c>
      <c r="M103" s="270">
        <f>IF(AND(H103&gt;=H$3, H103&lt;=H$4),1,0)</f>
        <v>1</v>
      </c>
      <c r="N103" s="270">
        <f>IF(AND(I103&gt;=I$3, I103&lt;=I$4),1,0)</f>
        <v>1</v>
      </c>
      <c r="O103" s="270">
        <f>IF(AND(J103&gt;=J$3, J103&lt;=J$4),1,0)</f>
        <v>1</v>
      </c>
      <c r="P103" s="270">
        <f t="shared" si="24"/>
        <v>1</v>
      </c>
      <c r="Q103" s="270">
        <f t="shared" si="25"/>
        <v>1</v>
      </c>
      <c r="R103" s="271">
        <f t="shared" si="26"/>
        <v>5</v>
      </c>
      <c r="S103" s="270">
        <f t="shared" si="27"/>
        <v>1</v>
      </c>
      <c r="T103" s="272">
        <f t="shared" si="28"/>
        <v>5</v>
      </c>
      <c r="U103" s="273">
        <v>18.550105094909668</v>
      </c>
      <c r="X103"/>
      <c r="Y103"/>
      <c r="Z103"/>
      <c r="AA103"/>
      <c r="AB103"/>
      <c r="AD103" s="279">
        <f t="shared" si="33"/>
        <v>26</v>
      </c>
      <c r="AE103" s="279">
        <f t="shared" si="34"/>
        <v>13</v>
      </c>
      <c r="AF103" s="279" t="str">
        <f t="shared" si="35"/>
        <v>Marker 13</v>
      </c>
      <c r="AG103" s="279">
        <f t="shared" si="36"/>
        <v>2</v>
      </c>
      <c r="AH103" s="279" t="str">
        <f t="shared" si="37"/>
        <v>H</v>
      </c>
      <c r="AI103" s="280"/>
      <c r="AJ103" s="281">
        <f t="shared" si="38"/>
        <v>2.9057753086090088</v>
      </c>
      <c r="AK103" s="281">
        <f t="shared" si="39"/>
        <v>3.9887839555740356</v>
      </c>
      <c r="AL103" s="281">
        <f t="shared" si="40"/>
        <v>5.5902218818664551</v>
      </c>
      <c r="AM103" s="281">
        <f t="shared" si="41"/>
        <v>3.1095165014266968</v>
      </c>
      <c r="AN103" s="281">
        <f>IF(AND(LEN(L103)&gt;0,$S103=1),L103*VLOOKUP($AE103,$W:$AB,6,FALSE),"")</f>
        <v>2.9558074474334717</v>
      </c>
      <c r="AO103" s="281">
        <v>34.245614290499105</v>
      </c>
      <c r="AQ103" s="282">
        <v>78</v>
      </c>
      <c r="AR103" s="282" t="str">
        <f>IF(AQ103&gt;0,VLOOKUP(AQ103,E:F,2,FALSE),"")</f>
        <v>T7  Project78</v>
      </c>
      <c r="AS103" s="283">
        <f>IF(SUMIF($AD:$AD,$AQ103,AJ:AJ)=0,"",SUMIF($AD:$AD,$AQ103,AJ:AJ)/$AX103)</f>
        <v>4.8433539271354675</v>
      </c>
      <c r="AT103" s="283">
        <f>IF(SUMIF($AD:$AD,$AQ103,AK:AK)=0,"",SUMIF($AD:$AD,$AQ103,AK:AK)/$AX103)</f>
        <v>4.0876081585884094</v>
      </c>
      <c r="AU103" s="283">
        <f>IF(SUMIF($AD:$AD,$AQ103,AL:AL)=0,"",SUMIF($AD:$AD,$AQ103,AL:AL)/$AX103)</f>
        <v>5.9965690970420837</v>
      </c>
      <c r="AV103" s="283">
        <f>IF(SUMIF($AD:$AD,$AQ103,AM:AM)=0,"",SUMIF($AD:$AD,$AQ103,AM:AM)/$AX103)</f>
        <v>4.4695153832435608</v>
      </c>
      <c r="AW103" s="283">
        <f>IF(SUMIF($AD:$AD,$AQ103,AN:AN)=0,"",SUMIF($AD:$AD,$AQ103,AN:AN)/$AX103)</f>
        <v>4.5761892199516296</v>
      </c>
      <c r="AX103" s="284">
        <f t="shared" si="42"/>
        <v>4</v>
      </c>
      <c r="AY103" s="283">
        <f t="shared" si="43"/>
        <v>23.973235785961151</v>
      </c>
      <c r="AZ103" s="261">
        <v>99</v>
      </c>
    </row>
    <row r="104" spans="1:52" x14ac:dyDescent="0.25">
      <c r="A104" s="230">
        <v>13</v>
      </c>
      <c r="B104" s="230" t="s">
        <v>255</v>
      </c>
      <c r="C104" s="230">
        <v>1</v>
      </c>
      <c r="D104" s="230" t="s">
        <v>369</v>
      </c>
      <c r="E104" s="230">
        <v>28</v>
      </c>
      <c r="F104" s="230" t="s">
        <v>109</v>
      </c>
      <c r="G104" s="268"/>
      <c r="H104" s="269">
        <v>7.9359668493270874</v>
      </c>
      <c r="I104" s="269">
        <v>8.5741126537322998</v>
      </c>
      <c r="J104" s="269">
        <v>0.9315258264541626</v>
      </c>
      <c r="K104" s="269">
        <v>5.4187345504760742</v>
      </c>
      <c r="L104" s="269">
        <v>4.1537636518478394</v>
      </c>
      <c r="M104" s="270">
        <f>IF(AND(H104&gt;=H$3, H104&lt;=H$4),1,0)</f>
        <v>1</v>
      </c>
      <c r="N104" s="270">
        <f>IF(AND(I104&gt;=I$3, I104&lt;=I$4),1,0)</f>
        <v>1</v>
      </c>
      <c r="O104" s="270">
        <f>IF(AND(J104&gt;=J$3, J104&lt;=J$4),1,0)</f>
        <v>1</v>
      </c>
      <c r="P104" s="270">
        <f t="shared" si="24"/>
        <v>1</v>
      </c>
      <c r="Q104" s="270">
        <f t="shared" si="25"/>
        <v>1</v>
      </c>
      <c r="R104" s="271">
        <f t="shared" si="26"/>
        <v>5</v>
      </c>
      <c r="S104" s="270">
        <f t="shared" si="27"/>
        <v>1</v>
      </c>
      <c r="T104" s="272">
        <f t="shared" si="28"/>
        <v>5</v>
      </c>
      <c r="U104" s="273">
        <v>27.014103531837463</v>
      </c>
      <c r="X104"/>
      <c r="Y104"/>
      <c r="Z104"/>
      <c r="AA104"/>
      <c r="AB104"/>
      <c r="AD104" s="279">
        <f t="shared" si="33"/>
        <v>28</v>
      </c>
      <c r="AE104" s="279">
        <f t="shared" si="34"/>
        <v>13</v>
      </c>
      <c r="AF104" s="279" t="str">
        <f t="shared" si="35"/>
        <v>Marker 13</v>
      </c>
      <c r="AG104" s="279">
        <f t="shared" si="36"/>
        <v>1</v>
      </c>
      <c r="AH104" s="279" t="str">
        <f t="shared" si="37"/>
        <v>H</v>
      </c>
      <c r="AI104" s="280"/>
      <c r="AJ104" s="281">
        <f t="shared" si="38"/>
        <v>7.9359668493270874</v>
      </c>
      <c r="AK104" s="281">
        <f t="shared" si="39"/>
        <v>8.5741126537322998</v>
      </c>
      <c r="AL104" s="281">
        <f t="shared" si="40"/>
        <v>0.9315258264541626</v>
      </c>
      <c r="AM104" s="281">
        <f t="shared" si="41"/>
        <v>5.4187345504760742</v>
      </c>
      <c r="AN104" s="281">
        <f>IF(AND(LEN(L104)&gt;0,$S104=1),L104*VLOOKUP($AE104,$W:$AB,6,FALSE),"")</f>
        <v>4.1537636518478394</v>
      </c>
      <c r="AO104" s="281">
        <v>53.351979547610121</v>
      </c>
      <c r="AQ104" s="282">
        <v>31</v>
      </c>
      <c r="AR104" s="282" t="str">
        <f>IF(AQ104&gt;0,VLOOKUP(AQ104,E:F,2,FALSE),"")</f>
        <v>T3  Project31</v>
      </c>
      <c r="AS104" s="283">
        <f>IF(SUMIF($AD:$AD,$AQ104,AJ:AJ)=0,"",SUMIF($AD:$AD,$AQ104,AJ:AJ)/$AX104)</f>
        <v>4.5002052187919617</v>
      </c>
      <c r="AT104" s="283">
        <f>IF(SUMIF($AD:$AD,$AQ104,AK:AK)=0,"",SUMIF($AD:$AD,$AQ104,AK:AK)/$AX104)</f>
        <v>4.865589439868927</v>
      </c>
      <c r="AU104" s="283">
        <f>IF(SUMIF($AD:$AD,$AQ104,AL:AL)=0,"",SUMIF($AD:$AD,$AQ104,AL:AL)/$AX104)</f>
        <v>4.417019784450531</v>
      </c>
      <c r="AV104" s="283">
        <f>IF(SUMIF($AD:$AD,$AQ104,AM:AM)=0,"",SUMIF($AD:$AD,$AQ104,AM:AM)/$AX104)</f>
        <v>4.444979727268219</v>
      </c>
      <c r="AW104" s="283">
        <f>IF(SUMIF($AD:$AD,$AQ104,AN:AN)=0,"",SUMIF($AD:$AD,$AQ104,AN:AN)/$AX104)</f>
        <v>6.439346969127655</v>
      </c>
      <c r="AX104" s="284">
        <f t="shared" si="42"/>
        <v>4</v>
      </c>
      <c r="AY104" s="283">
        <f t="shared" si="43"/>
        <v>24.667141139507294</v>
      </c>
      <c r="AZ104" s="261">
        <v>100</v>
      </c>
    </row>
    <row r="105" spans="1:52" x14ac:dyDescent="0.25">
      <c r="A105" s="230">
        <v>13</v>
      </c>
      <c r="B105" s="230" t="s">
        <v>255</v>
      </c>
      <c r="C105" s="230">
        <v>4</v>
      </c>
      <c r="D105" s="230" t="s">
        <v>369</v>
      </c>
      <c r="E105" s="230">
        <v>30</v>
      </c>
      <c r="F105" s="230" t="s">
        <v>111</v>
      </c>
      <c r="G105" s="268"/>
      <c r="H105" s="269">
        <v>9.6470904350280762</v>
      </c>
      <c r="I105" s="269">
        <v>9.4184279441833496E-2</v>
      </c>
      <c r="J105" s="269">
        <v>9.5359838008880615</v>
      </c>
      <c r="K105" s="269">
        <v>0.73634207248687744</v>
      </c>
      <c r="L105" s="269">
        <v>2.9329967498779297</v>
      </c>
      <c r="M105" s="270">
        <f>IF(AND(H105&gt;=H$3, H105&lt;=H$4),1,0)</f>
        <v>1</v>
      </c>
      <c r="N105" s="270">
        <f>IF(AND(I105&gt;=I$3, I105&lt;=I$4),1,0)</f>
        <v>1</v>
      </c>
      <c r="O105" s="270">
        <f>IF(AND(J105&gt;=J$3, J105&lt;=J$4),1,0)</f>
        <v>1</v>
      </c>
      <c r="P105" s="270">
        <f t="shared" si="24"/>
        <v>1</v>
      </c>
      <c r="Q105" s="270">
        <f t="shared" si="25"/>
        <v>1</v>
      </c>
      <c r="R105" s="271">
        <f t="shared" si="26"/>
        <v>5</v>
      </c>
      <c r="S105" s="270">
        <f t="shared" si="27"/>
        <v>1</v>
      </c>
      <c r="T105" s="272">
        <f t="shared" si="28"/>
        <v>5</v>
      </c>
      <c r="U105" s="273">
        <v>22.946597337722778</v>
      </c>
      <c r="X105"/>
      <c r="Y105"/>
      <c r="Z105"/>
      <c r="AA105"/>
      <c r="AB105"/>
      <c r="AD105" s="279">
        <f t="shared" si="33"/>
        <v>30</v>
      </c>
      <c r="AE105" s="279">
        <f t="shared" si="34"/>
        <v>13</v>
      </c>
      <c r="AF105" s="279" t="str">
        <f t="shared" si="35"/>
        <v>Marker 13</v>
      </c>
      <c r="AG105" s="279">
        <f t="shared" si="36"/>
        <v>4</v>
      </c>
      <c r="AH105" s="279" t="str">
        <f t="shared" si="37"/>
        <v>H</v>
      </c>
      <c r="AI105" s="280"/>
      <c r="AJ105" s="281">
        <f t="shared" si="38"/>
        <v>9.6470904350280762</v>
      </c>
      <c r="AK105" s="281">
        <f t="shared" si="39"/>
        <v>9.4184279441833496E-2</v>
      </c>
      <c r="AL105" s="281">
        <f t="shared" si="40"/>
        <v>9.5359838008880615</v>
      </c>
      <c r="AM105" s="281">
        <f t="shared" si="41"/>
        <v>0.73634207248687744</v>
      </c>
      <c r="AN105" s="281">
        <f>IF(AND(LEN(L105)&gt;0,$S105=1),L105*VLOOKUP($AE105,$W:$AB,6,FALSE),"")</f>
        <v>2.9329967498779297</v>
      </c>
      <c r="AO105" s="281">
        <v>39.836848644027462</v>
      </c>
      <c r="AQ105" s="282">
        <v>74</v>
      </c>
      <c r="AR105" s="282" t="str">
        <f>IF(AQ105&gt;0,VLOOKUP(AQ105,E:F,2,FALSE),"")</f>
        <v>T7  Project74</v>
      </c>
      <c r="AS105" s="283">
        <f>IF(SUMIF($AD:$AD,$AQ105,AJ:AJ)=0,"",SUMIF($AD:$AD,$AQ105,AJ:AJ)/$AX105)</f>
        <v>2.6716181635856628</v>
      </c>
      <c r="AT105" s="283">
        <f>IF(SUMIF($AD:$AD,$AQ105,AK:AK)=0,"",SUMIF($AD:$AD,$AQ105,AK:AK)/$AX105)</f>
        <v>5.6516435742378235</v>
      </c>
      <c r="AU105" s="283">
        <f>IF(SUMIF($AD:$AD,$AQ105,AL:AL)=0,"",SUMIF($AD:$AD,$AQ105,AL:AL)/$AX105)</f>
        <v>6.1579784750938416</v>
      </c>
      <c r="AV105" s="283">
        <f>IF(SUMIF($AD:$AD,$AQ105,AM:AM)=0,"",SUMIF($AD:$AD,$AQ105,AM:AM)/$AX105)</f>
        <v>4.4247403740882874</v>
      </c>
      <c r="AW105" s="283">
        <f>IF(SUMIF($AD:$AD,$AQ105,AN:AN)=0,"",SUMIF($AD:$AD,$AQ105,AN:AN)/$AX105)</f>
        <v>5.89215487241745</v>
      </c>
      <c r="AX105" s="284">
        <f t="shared" si="42"/>
        <v>4</v>
      </c>
      <c r="AY105" s="283">
        <f t="shared" si="43"/>
        <v>24.798135459423065</v>
      </c>
      <c r="AZ105" s="261">
        <v>101</v>
      </c>
    </row>
    <row r="106" spans="1:52" x14ac:dyDescent="0.25">
      <c r="A106" s="230">
        <v>13</v>
      </c>
      <c r="B106" s="230" t="s">
        <v>255</v>
      </c>
      <c r="C106" s="230">
        <v>3</v>
      </c>
      <c r="D106" s="230" t="s">
        <v>369</v>
      </c>
      <c r="E106" s="230">
        <v>32</v>
      </c>
      <c r="F106" s="230" t="s">
        <v>113</v>
      </c>
      <c r="G106" s="268"/>
      <c r="H106" s="269">
        <v>1.8422418832778931</v>
      </c>
      <c r="I106" s="269">
        <v>2.3692035675048828</v>
      </c>
      <c r="J106" s="269">
        <v>9.2545050382614136</v>
      </c>
      <c r="K106" s="269">
        <v>2.5750410556793213</v>
      </c>
      <c r="L106" s="269">
        <v>2.5591117143630981</v>
      </c>
      <c r="M106" s="270">
        <f>IF(AND(H106&gt;=H$3, H106&lt;=H$4),1,0)</f>
        <v>1</v>
      </c>
      <c r="N106" s="270">
        <f>IF(AND(I106&gt;=I$3, I106&lt;=I$4),1,0)</f>
        <v>1</v>
      </c>
      <c r="O106" s="270">
        <f>IF(AND(J106&gt;=J$3, J106&lt;=J$4),1,0)</f>
        <v>1</v>
      </c>
      <c r="P106" s="270">
        <f t="shared" si="24"/>
        <v>1</v>
      </c>
      <c r="Q106" s="270">
        <f t="shared" si="25"/>
        <v>1</v>
      </c>
      <c r="R106" s="271">
        <f t="shared" si="26"/>
        <v>5</v>
      </c>
      <c r="S106" s="270">
        <f t="shared" si="27"/>
        <v>1</v>
      </c>
      <c r="T106" s="272">
        <f t="shared" si="28"/>
        <v>5</v>
      </c>
      <c r="U106" s="273">
        <v>18.600103259086609</v>
      </c>
      <c r="X106"/>
      <c r="Y106"/>
      <c r="Z106"/>
      <c r="AA106"/>
      <c r="AB106"/>
      <c r="AD106" s="279">
        <f t="shared" si="33"/>
        <v>32</v>
      </c>
      <c r="AE106" s="279">
        <f t="shared" si="34"/>
        <v>13</v>
      </c>
      <c r="AF106" s="279" t="str">
        <f t="shared" si="35"/>
        <v>Marker 13</v>
      </c>
      <c r="AG106" s="279">
        <f t="shared" si="36"/>
        <v>3</v>
      </c>
      <c r="AH106" s="279" t="str">
        <f t="shared" si="37"/>
        <v>H</v>
      </c>
      <c r="AI106" s="280"/>
      <c r="AJ106" s="281">
        <f t="shared" si="38"/>
        <v>1.8422418832778931</v>
      </c>
      <c r="AK106" s="281">
        <f t="shared" si="39"/>
        <v>2.3692035675048828</v>
      </c>
      <c r="AL106" s="281">
        <f t="shared" si="40"/>
        <v>9.2545050382614136</v>
      </c>
      <c r="AM106" s="281">
        <f t="shared" si="41"/>
        <v>2.5750410556793213</v>
      </c>
      <c r="AN106" s="281">
        <f>IF(AND(LEN(L106)&gt;0,$S106=1),L106*VLOOKUP($AE106,$W:$AB,6,FALSE),"")</f>
        <v>2.5591117143630981</v>
      </c>
      <c r="AO106" s="281">
        <v>21.675048720573805</v>
      </c>
      <c r="AQ106" s="282">
        <v>146</v>
      </c>
      <c r="AR106" s="282" t="str">
        <f>IF(AQ106&gt;0,VLOOKUP(AQ106,E:F,2,FALSE),"")</f>
        <v>T15 Project146</v>
      </c>
      <c r="AS106" s="283">
        <f>IF(SUMIF($AD:$AD,$AQ106,AJ:AJ)=0,"",SUMIF($AD:$AD,$AQ106,AJ:AJ)/$AX106)</f>
        <v>3.9281794428825378</v>
      </c>
      <c r="AT106" s="283">
        <f>IF(SUMIF($AD:$AD,$AQ106,AK:AK)=0,"",SUMIF($AD:$AD,$AQ106,AK:AK)/$AX106)</f>
        <v>6.1007097363471985</v>
      </c>
      <c r="AU106" s="283">
        <f>IF(SUMIF($AD:$AD,$AQ106,AL:AL)=0,"",SUMIF($AD:$AD,$AQ106,AL:AL)/$AX106)</f>
        <v>4.6545299887657166</v>
      </c>
      <c r="AV106" s="283">
        <f>IF(SUMIF($AD:$AD,$AQ106,AM:AM)=0,"",SUMIF($AD:$AD,$AQ106,AM:AM)/$AX106)</f>
        <v>4.4038358330726624</v>
      </c>
      <c r="AW106" s="283">
        <f>IF(SUMIF($AD:$AD,$AQ106,AN:AN)=0,"",SUMIF($AD:$AD,$AQ106,AN:AN)/$AX106)</f>
        <v>4.548618495464325</v>
      </c>
      <c r="AX106" s="284">
        <f t="shared" si="42"/>
        <v>4</v>
      </c>
      <c r="AY106" s="283">
        <f t="shared" si="43"/>
        <v>23.63587349653244</v>
      </c>
      <c r="AZ106" s="261">
        <v>102</v>
      </c>
    </row>
    <row r="107" spans="1:52" x14ac:dyDescent="0.25">
      <c r="A107" s="230">
        <v>14</v>
      </c>
      <c r="B107" s="230" t="s">
        <v>256</v>
      </c>
      <c r="C107" s="230">
        <v>4</v>
      </c>
      <c r="D107" s="230" t="s">
        <v>369</v>
      </c>
      <c r="E107" s="230">
        <v>15</v>
      </c>
      <c r="F107" s="230" t="s">
        <v>96</v>
      </c>
      <c r="G107" s="268"/>
      <c r="H107" s="269">
        <v>7.130279541015625</v>
      </c>
      <c r="I107" s="269">
        <v>0.15682399272918701</v>
      </c>
      <c r="J107" s="269">
        <v>4.311443567276001</v>
      </c>
      <c r="K107" s="269">
        <v>4.0198260545730591</v>
      </c>
      <c r="L107" s="269">
        <v>2.7529549598693848</v>
      </c>
      <c r="M107" s="270">
        <f>IF(AND(H107&gt;=H$3, H107&lt;=H$4),1,0)</f>
        <v>1</v>
      </c>
      <c r="N107" s="270">
        <f>IF(AND(I107&gt;=I$3, I107&lt;=I$4),1,0)</f>
        <v>1</v>
      </c>
      <c r="O107" s="270">
        <f>IF(AND(J107&gt;=J$3, J107&lt;=J$4),1,0)</f>
        <v>1</v>
      </c>
      <c r="P107" s="270">
        <f t="shared" si="24"/>
        <v>1</v>
      </c>
      <c r="Q107" s="270">
        <f t="shared" si="25"/>
        <v>1</v>
      </c>
      <c r="R107" s="271">
        <f t="shared" si="26"/>
        <v>5</v>
      </c>
      <c r="S107" s="270">
        <f t="shared" si="27"/>
        <v>1</v>
      </c>
      <c r="T107" s="272">
        <f t="shared" si="28"/>
        <v>5</v>
      </c>
      <c r="U107" s="273">
        <v>18.371328115463257</v>
      </c>
      <c r="X107"/>
      <c r="Y107"/>
      <c r="Z107"/>
      <c r="AA107"/>
      <c r="AB107"/>
      <c r="AD107" s="279">
        <f t="shared" si="33"/>
        <v>15</v>
      </c>
      <c r="AE107" s="279">
        <f t="shared" si="34"/>
        <v>14</v>
      </c>
      <c r="AF107" s="279" t="str">
        <f t="shared" si="35"/>
        <v>Marker 14</v>
      </c>
      <c r="AG107" s="279">
        <f t="shared" si="36"/>
        <v>4</v>
      </c>
      <c r="AH107" s="279" t="str">
        <f t="shared" si="37"/>
        <v>H</v>
      </c>
      <c r="AI107" s="280"/>
      <c r="AJ107" s="281">
        <f t="shared" si="38"/>
        <v>7.130279541015625</v>
      </c>
      <c r="AK107" s="281">
        <f t="shared" si="39"/>
        <v>0.15682399272918701</v>
      </c>
      <c r="AL107" s="281">
        <f t="shared" si="40"/>
        <v>4.311443567276001</v>
      </c>
      <c r="AM107" s="281">
        <f t="shared" si="41"/>
        <v>4.0198260545730591</v>
      </c>
      <c r="AN107" s="281">
        <f>IF(AND(LEN(L107)&gt;0,$S107=1),L107*VLOOKUP($AE107,$W:$AB,6,FALSE),"")</f>
        <v>2.7529549598693848</v>
      </c>
      <c r="AO107" s="281">
        <v>23.997164384493303</v>
      </c>
      <c r="AQ107" s="282">
        <v>102</v>
      </c>
      <c r="AR107" s="282" t="str">
        <f>IF(AQ107&gt;0,VLOOKUP(AQ107,E:F,2,FALSE),"")</f>
        <v>T10 Project102</v>
      </c>
      <c r="AS107" s="283">
        <f>IF(SUMIF($AD:$AD,$AQ107,AJ:AJ)=0,"",SUMIF($AD:$AD,$AQ107,AJ:AJ)/$AX107)</f>
        <v>3.468756377696991</v>
      </c>
      <c r="AT107" s="283">
        <f>IF(SUMIF($AD:$AD,$AQ107,AK:AK)=0,"",SUMIF($AD:$AD,$AQ107,AK:AK)/$AX107)</f>
        <v>6.0922601819038391</v>
      </c>
      <c r="AU107" s="283">
        <f>IF(SUMIF($AD:$AD,$AQ107,AL:AL)=0,"",SUMIF($AD:$AD,$AQ107,AL:AL)/$AX107)</f>
        <v>6.3400349020957947</v>
      </c>
      <c r="AV107" s="283">
        <f>IF(SUMIF($AD:$AD,$AQ107,AM:AM)=0,"",SUMIF($AD:$AD,$AQ107,AM:AM)/$AX107)</f>
        <v>4.366852343082428</v>
      </c>
      <c r="AW107" s="283">
        <f>IF(SUMIF($AD:$AD,$AQ107,AN:AN)=0,"",SUMIF($AD:$AD,$AQ107,AN:AN)/$AX107)</f>
        <v>4.6009752154350281</v>
      </c>
      <c r="AX107" s="284">
        <f t="shared" si="42"/>
        <v>4</v>
      </c>
      <c r="AY107" s="283">
        <f t="shared" si="43"/>
        <v>24.868879020214081</v>
      </c>
      <c r="AZ107" s="261">
        <v>103</v>
      </c>
    </row>
    <row r="108" spans="1:52" x14ac:dyDescent="0.25">
      <c r="A108" s="230">
        <v>14</v>
      </c>
      <c r="B108" s="230" t="s">
        <v>256</v>
      </c>
      <c r="C108" s="230">
        <v>3</v>
      </c>
      <c r="D108" s="230" t="s">
        <v>369</v>
      </c>
      <c r="E108" s="230">
        <v>17</v>
      </c>
      <c r="F108" s="230" t="s">
        <v>98</v>
      </c>
      <c r="G108" s="268"/>
      <c r="H108" s="269">
        <v>6.5725642442703247</v>
      </c>
      <c r="I108" s="269">
        <v>4.4111466407775879</v>
      </c>
      <c r="J108" s="269">
        <v>6.9299453496932983</v>
      </c>
      <c r="K108" s="269">
        <v>0.64491152763366699</v>
      </c>
      <c r="L108" s="269">
        <v>7.560926079750061</v>
      </c>
      <c r="M108" s="270">
        <f>IF(AND(H108&gt;=H$3, H108&lt;=H$4),1,0)</f>
        <v>1</v>
      </c>
      <c r="N108" s="270">
        <f>IF(AND(I108&gt;=I$3, I108&lt;=I$4),1,0)</f>
        <v>1</v>
      </c>
      <c r="O108" s="270">
        <f>IF(AND(J108&gt;=J$3, J108&lt;=J$4),1,0)</f>
        <v>1</v>
      </c>
      <c r="P108" s="270">
        <f t="shared" si="24"/>
        <v>1</v>
      </c>
      <c r="Q108" s="270">
        <f t="shared" si="25"/>
        <v>1</v>
      </c>
      <c r="R108" s="271">
        <f t="shared" si="26"/>
        <v>5</v>
      </c>
      <c r="S108" s="270">
        <f t="shared" si="27"/>
        <v>1</v>
      </c>
      <c r="T108" s="272">
        <f t="shared" si="28"/>
        <v>5</v>
      </c>
      <c r="U108" s="273">
        <v>26.119493842124939</v>
      </c>
      <c r="X108"/>
      <c r="Y108"/>
      <c r="Z108"/>
      <c r="AA108"/>
      <c r="AB108"/>
      <c r="AD108" s="279">
        <f t="shared" si="33"/>
        <v>17</v>
      </c>
      <c r="AE108" s="279">
        <f t="shared" si="34"/>
        <v>14</v>
      </c>
      <c r="AF108" s="279" t="str">
        <f t="shared" si="35"/>
        <v>Marker 14</v>
      </c>
      <c r="AG108" s="279">
        <f t="shared" si="36"/>
        <v>3</v>
      </c>
      <c r="AH108" s="279" t="str">
        <f t="shared" si="37"/>
        <v>H</v>
      </c>
      <c r="AI108" s="280"/>
      <c r="AJ108" s="281">
        <f t="shared" si="38"/>
        <v>6.5725642442703247</v>
      </c>
      <c r="AK108" s="281">
        <f t="shared" si="39"/>
        <v>4.4111466407775879</v>
      </c>
      <c r="AL108" s="281">
        <f t="shared" si="40"/>
        <v>6.9299453496932983</v>
      </c>
      <c r="AM108" s="281">
        <f t="shared" si="41"/>
        <v>0.64491152763366699</v>
      </c>
      <c r="AN108" s="281">
        <f>IF(AND(LEN(L108)&gt;0,$S108=1),L108*VLOOKUP($AE108,$W:$AB,6,FALSE),"")</f>
        <v>7.560926079750061</v>
      </c>
      <c r="AO108" s="281">
        <v>41.260499427242777</v>
      </c>
      <c r="AQ108" s="282">
        <v>48</v>
      </c>
      <c r="AR108" s="282" t="str">
        <f>IF(AQ108&gt;0,VLOOKUP(AQ108,E:F,2,FALSE),"")</f>
        <v>T6  Project48</v>
      </c>
      <c r="AS108" s="283">
        <f>IF(SUMIF($AD:$AD,$AQ108,AJ:AJ)=0,"",SUMIF($AD:$AD,$AQ108,AJ:AJ)/$AX108)</f>
        <v>5.575704375902812</v>
      </c>
      <c r="AT108" s="283">
        <f>IF(SUMIF($AD:$AD,$AQ108,AK:AK)=0,"",SUMIF($AD:$AD,$AQ108,AK:AK)/$AX108)</f>
        <v>4.69013770421346</v>
      </c>
      <c r="AU108" s="283">
        <f>IF(SUMIF($AD:$AD,$AQ108,AL:AL)=0,"",SUMIF($AD:$AD,$AQ108,AL:AL)/$AX108)</f>
        <v>4.2277377843856812</v>
      </c>
      <c r="AV108" s="283">
        <f>IF(SUMIF($AD:$AD,$AQ108,AM:AM)=0,"",SUMIF($AD:$AD,$AQ108,AM:AM)/$AX108)</f>
        <v>4.3472373485565186</v>
      </c>
      <c r="AW108" s="283">
        <f>IF(SUMIF($AD:$AD,$AQ108,AN:AN)=0,"",SUMIF($AD:$AD,$AQ108,AN:AN)/$AX108)</f>
        <v>6.3335059086481733</v>
      </c>
      <c r="AX108" s="284">
        <f t="shared" si="42"/>
        <v>3</v>
      </c>
      <c r="AY108" s="283">
        <f t="shared" si="43"/>
        <v>25.174323121706646</v>
      </c>
      <c r="AZ108" s="261">
        <v>104</v>
      </c>
    </row>
    <row r="109" spans="1:52" x14ac:dyDescent="0.25">
      <c r="A109" s="230">
        <v>14</v>
      </c>
      <c r="B109" s="230" t="s">
        <v>256</v>
      </c>
      <c r="C109" s="230">
        <v>2</v>
      </c>
      <c r="D109" s="230" t="s">
        <v>369</v>
      </c>
      <c r="E109" s="230">
        <v>19</v>
      </c>
      <c r="F109" s="230" t="s">
        <v>100</v>
      </c>
      <c r="G109" s="268"/>
      <c r="H109" s="269">
        <v>8.4909999370574951</v>
      </c>
      <c r="I109" s="269">
        <v>4.9796921014785767</v>
      </c>
      <c r="J109" s="269">
        <v>1.877751350402832</v>
      </c>
      <c r="K109" s="269">
        <v>8.9661663770675659</v>
      </c>
      <c r="L109" s="269">
        <v>3.7281429767608643</v>
      </c>
      <c r="M109" s="270">
        <f>IF(AND(H109&gt;=H$3, H109&lt;=H$4),1,0)</f>
        <v>1</v>
      </c>
      <c r="N109" s="270">
        <f>IF(AND(I109&gt;=I$3, I109&lt;=I$4),1,0)</f>
        <v>1</v>
      </c>
      <c r="O109" s="270">
        <f>IF(AND(J109&gt;=J$3, J109&lt;=J$4),1,0)</f>
        <v>1</v>
      </c>
      <c r="P109" s="270">
        <f t="shared" si="24"/>
        <v>1</v>
      </c>
      <c r="Q109" s="270">
        <f t="shared" si="25"/>
        <v>1</v>
      </c>
      <c r="R109" s="271">
        <f t="shared" si="26"/>
        <v>5</v>
      </c>
      <c r="S109" s="270">
        <f t="shared" si="27"/>
        <v>1</v>
      </c>
      <c r="T109" s="272">
        <f t="shared" si="28"/>
        <v>5</v>
      </c>
      <c r="U109" s="273">
        <v>28.042752742767334</v>
      </c>
      <c r="X109"/>
      <c r="Y109"/>
      <c r="Z109"/>
      <c r="AA109"/>
      <c r="AB109"/>
      <c r="AD109" s="279">
        <f t="shared" si="33"/>
        <v>19</v>
      </c>
      <c r="AE109" s="279">
        <f t="shared" si="34"/>
        <v>14</v>
      </c>
      <c r="AF109" s="279" t="str">
        <f t="shared" si="35"/>
        <v>Marker 14</v>
      </c>
      <c r="AG109" s="279">
        <f t="shared" si="36"/>
        <v>2</v>
      </c>
      <c r="AH109" s="279" t="str">
        <f t="shared" si="37"/>
        <v>H</v>
      </c>
      <c r="AI109" s="280"/>
      <c r="AJ109" s="281">
        <f t="shared" si="38"/>
        <v>8.4909999370574951</v>
      </c>
      <c r="AK109" s="281">
        <f t="shared" si="39"/>
        <v>4.9796921014785767</v>
      </c>
      <c r="AL109" s="281">
        <f t="shared" si="40"/>
        <v>1.877751350402832</v>
      </c>
      <c r="AM109" s="281">
        <f t="shared" si="41"/>
        <v>8.9661663770675659</v>
      </c>
      <c r="AN109" s="281">
        <f>IF(AND(LEN(L109)&gt;0,$S109=1),L109*VLOOKUP($AE109,$W:$AB,6,FALSE),"")</f>
        <v>3.7281429767608643</v>
      </c>
      <c r="AO109" s="281">
        <v>46.250860332676133</v>
      </c>
      <c r="AQ109" s="282">
        <v>70</v>
      </c>
      <c r="AR109" s="282" t="str">
        <f>IF(AQ109&gt;0,VLOOKUP(AQ109,E:F,2,FALSE),"")</f>
        <v>T7  Project70</v>
      </c>
      <c r="AS109" s="283">
        <f>IF(SUMIF($AD:$AD,$AQ109,AJ:AJ)=0,"",SUMIF($AD:$AD,$AQ109,AJ:AJ)/$AX109)</f>
        <v>7.0983931422233582</v>
      </c>
      <c r="AT109" s="283">
        <f>IF(SUMIF($AD:$AD,$AQ109,AK:AK)=0,"",SUMIF($AD:$AD,$AQ109,AK:AK)/$AX109)</f>
        <v>4.2951467633247375</v>
      </c>
      <c r="AU109" s="283">
        <f>IF(SUMIF($AD:$AD,$AQ109,AL:AL)=0,"",SUMIF($AD:$AD,$AQ109,AL:AL)/$AX109)</f>
        <v>4.4559845328330994</v>
      </c>
      <c r="AV109" s="283">
        <f>IF(SUMIF($AD:$AD,$AQ109,AM:AM)=0,"",SUMIF($AD:$AD,$AQ109,AM:AM)/$AX109)</f>
        <v>4.3451753258705139</v>
      </c>
      <c r="AW109" s="283">
        <f>IF(SUMIF($AD:$AD,$AQ109,AN:AN)=0,"",SUMIF($AD:$AD,$AQ109,AN:AN)/$AX109)</f>
        <v>4.1874906420707703</v>
      </c>
      <c r="AX109" s="284">
        <f t="shared" si="42"/>
        <v>4</v>
      </c>
      <c r="AY109" s="283">
        <f t="shared" si="43"/>
        <v>24.382190406322479</v>
      </c>
      <c r="AZ109" s="261">
        <v>105</v>
      </c>
    </row>
    <row r="110" spans="1:52" x14ac:dyDescent="0.25">
      <c r="A110" s="230">
        <v>14</v>
      </c>
      <c r="B110" s="230" t="s">
        <v>256</v>
      </c>
      <c r="C110" s="230">
        <v>1</v>
      </c>
      <c r="D110" s="230" t="s">
        <v>369</v>
      </c>
      <c r="E110" s="230">
        <v>21</v>
      </c>
      <c r="F110" s="230" t="s">
        <v>102</v>
      </c>
      <c r="G110" s="268"/>
      <c r="H110" s="269">
        <v>3.3937519788742065</v>
      </c>
      <c r="I110" s="269">
        <v>7.1055424213409424</v>
      </c>
      <c r="J110" s="269">
        <v>3.1228810548782349</v>
      </c>
      <c r="K110" s="269">
        <v>7.9877352714538574</v>
      </c>
      <c r="L110" s="269">
        <v>1.5175622701644897</v>
      </c>
      <c r="M110" s="270">
        <f>IF(AND(H110&gt;=H$3, H110&lt;=H$4),1,0)</f>
        <v>1</v>
      </c>
      <c r="N110" s="270">
        <f>IF(AND(I110&gt;=I$3, I110&lt;=I$4),1,0)</f>
        <v>1</v>
      </c>
      <c r="O110" s="270">
        <f>IF(AND(J110&gt;=J$3, J110&lt;=J$4),1,0)</f>
        <v>1</v>
      </c>
      <c r="P110" s="270">
        <f t="shared" si="24"/>
        <v>1</v>
      </c>
      <c r="Q110" s="270">
        <f t="shared" si="25"/>
        <v>1</v>
      </c>
      <c r="R110" s="271">
        <f t="shared" si="26"/>
        <v>5</v>
      </c>
      <c r="S110" s="270">
        <f t="shared" si="27"/>
        <v>1</v>
      </c>
      <c r="T110" s="272">
        <f t="shared" si="28"/>
        <v>5</v>
      </c>
      <c r="U110" s="273">
        <v>23.127472996711731</v>
      </c>
      <c r="X110"/>
      <c r="Y110"/>
      <c r="Z110"/>
      <c r="AA110"/>
      <c r="AB110"/>
      <c r="AD110" s="279">
        <f t="shared" si="33"/>
        <v>21</v>
      </c>
      <c r="AE110" s="279">
        <f t="shared" si="34"/>
        <v>14</v>
      </c>
      <c r="AF110" s="279" t="str">
        <f t="shared" si="35"/>
        <v>Marker 14</v>
      </c>
      <c r="AG110" s="279">
        <f t="shared" si="36"/>
        <v>1</v>
      </c>
      <c r="AH110" s="279" t="str">
        <f t="shared" si="37"/>
        <v>H</v>
      </c>
      <c r="AI110" s="280"/>
      <c r="AJ110" s="281">
        <f t="shared" si="38"/>
        <v>3.3937519788742065</v>
      </c>
      <c r="AK110" s="281">
        <f t="shared" si="39"/>
        <v>7.1055424213409424</v>
      </c>
      <c r="AL110" s="281">
        <f t="shared" si="40"/>
        <v>3.1228810548782349</v>
      </c>
      <c r="AM110" s="281">
        <f t="shared" si="41"/>
        <v>7.9877352714538574</v>
      </c>
      <c r="AN110" s="281">
        <f>IF(AND(LEN(L110)&gt;0,$S110=1),L110*VLOOKUP($AE110,$W:$AB,6,FALSE),"")</f>
        <v>1.5175622701644897</v>
      </c>
      <c r="AO110" s="281">
        <v>29.240560474327935</v>
      </c>
      <c r="AQ110" s="282">
        <v>3</v>
      </c>
      <c r="AR110" s="282" t="str">
        <f>IF(AQ110&gt;0,VLOOKUP(AQ110,E:F,2,FALSE),"")</f>
        <v>T1  Project3</v>
      </c>
      <c r="AS110" s="283">
        <f>IF(SUMIF($AD:$AD,$AQ110,AJ:AJ)=0,"",SUMIF($AD:$AD,$AQ110,AJ:AJ)/$AX110)</f>
        <v>4.11516934633255</v>
      </c>
      <c r="AT110" s="283">
        <f>IF(SUMIF($AD:$AD,$AQ110,AK:AK)=0,"",SUMIF($AD:$AD,$AQ110,AK:AK)/$AX110)</f>
        <v>6.9490417838096619</v>
      </c>
      <c r="AU110" s="283">
        <f>IF(SUMIF($AD:$AD,$AQ110,AL:AL)=0,"",SUMIF($AD:$AD,$AQ110,AL:AL)/$AX110)</f>
        <v>3.5066285729408264</v>
      </c>
      <c r="AV110" s="283">
        <f>IF(SUMIF($AD:$AD,$AQ110,AM:AM)=0,"",SUMIF($AD:$AD,$AQ110,AM:AM)/$AX110)</f>
        <v>4.2812559008598328</v>
      </c>
      <c r="AW110" s="283">
        <f>IF(SUMIF($AD:$AD,$AQ110,AN:AN)=0,"",SUMIF($AD:$AD,$AQ110,AN:AN)/$AX110)</f>
        <v>3.7402108311653137</v>
      </c>
      <c r="AX110" s="284">
        <f t="shared" si="42"/>
        <v>2</v>
      </c>
      <c r="AY110" s="283">
        <f t="shared" si="43"/>
        <v>22.592306435108185</v>
      </c>
      <c r="AZ110" s="261">
        <v>106</v>
      </c>
    </row>
    <row r="111" spans="1:52" x14ac:dyDescent="0.25">
      <c r="A111" s="230">
        <v>14</v>
      </c>
      <c r="B111" s="230" t="s">
        <v>256</v>
      </c>
      <c r="C111" s="230">
        <v>4</v>
      </c>
      <c r="D111" s="230" t="s">
        <v>369</v>
      </c>
      <c r="E111" s="230">
        <v>23</v>
      </c>
      <c r="F111" s="230" t="s">
        <v>104</v>
      </c>
      <c r="G111" s="268"/>
      <c r="H111" s="269">
        <v>7.5254249572753906</v>
      </c>
      <c r="I111" s="269">
        <v>8.9127939939498901</v>
      </c>
      <c r="J111" s="269">
        <v>8.2193148136138916</v>
      </c>
      <c r="K111" s="269">
        <v>1.7688685655593872</v>
      </c>
      <c r="L111" s="269">
        <v>1.0878586769104004</v>
      </c>
      <c r="M111" s="270">
        <f>IF(AND(H111&gt;=H$3, H111&lt;=H$4),1,0)</f>
        <v>1</v>
      </c>
      <c r="N111" s="270">
        <f>IF(AND(I111&gt;=I$3, I111&lt;=I$4),1,0)</f>
        <v>1</v>
      </c>
      <c r="O111" s="270">
        <f>IF(AND(J111&gt;=J$3, J111&lt;=J$4),1,0)</f>
        <v>1</v>
      </c>
      <c r="P111" s="270">
        <f t="shared" si="24"/>
        <v>1</v>
      </c>
      <c r="Q111" s="270">
        <f t="shared" si="25"/>
        <v>1</v>
      </c>
      <c r="R111" s="271">
        <f t="shared" si="26"/>
        <v>5</v>
      </c>
      <c r="S111" s="270">
        <f t="shared" si="27"/>
        <v>1</v>
      </c>
      <c r="T111" s="272">
        <f t="shared" si="28"/>
        <v>5</v>
      </c>
      <c r="U111" s="273">
        <v>27.51426100730896</v>
      </c>
      <c r="X111"/>
      <c r="Y111"/>
      <c r="Z111"/>
      <c r="AA111"/>
      <c r="AB111"/>
      <c r="AD111" s="279">
        <f t="shared" si="33"/>
        <v>23</v>
      </c>
      <c r="AE111" s="279">
        <f t="shared" si="34"/>
        <v>14</v>
      </c>
      <c r="AF111" s="279" t="str">
        <f t="shared" si="35"/>
        <v>Marker 14</v>
      </c>
      <c r="AG111" s="279">
        <f t="shared" si="36"/>
        <v>4</v>
      </c>
      <c r="AH111" s="279" t="str">
        <f t="shared" si="37"/>
        <v>H</v>
      </c>
      <c r="AI111" s="280"/>
      <c r="AJ111" s="281">
        <f t="shared" si="38"/>
        <v>7.5254249572753906</v>
      </c>
      <c r="AK111" s="281">
        <f t="shared" si="39"/>
        <v>8.9127939939498901</v>
      </c>
      <c r="AL111" s="281">
        <f t="shared" si="40"/>
        <v>8.2193148136138916</v>
      </c>
      <c r="AM111" s="281">
        <f t="shared" si="41"/>
        <v>1.7688685655593872</v>
      </c>
      <c r="AN111" s="281">
        <f>IF(AND(LEN(L111)&gt;0,$S111=1),L111*VLOOKUP($AE111,$W:$AB,6,FALSE),"")</f>
        <v>1.0878586769104004</v>
      </c>
      <c r="AO111" s="281">
        <v>21.272323135766765</v>
      </c>
      <c r="AQ111" s="282">
        <v>103</v>
      </c>
      <c r="AR111" s="282" t="str">
        <f>IF(AQ111&gt;0,VLOOKUP(AQ111,E:F,2,FALSE),"")</f>
        <v>T10 Project103</v>
      </c>
      <c r="AS111" s="283">
        <f>IF(SUMIF($AD:$AD,$AQ111,AJ:AJ)=0,"",SUMIF($AD:$AD,$AQ111,AJ:AJ)/$AX111)</f>
        <v>5.084364116191864</v>
      </c>
      <c r="AT111" s="283">
        <f>IF(SUMIF($AD:$AD,$AQ111,AK:AK)=0,"",SUMIF($AD:$AD,$AQ111,AK:AK)/$AX111)</f>
        <v>6.83869868516922</v>
      </c>
      <c r="AU111" s="283">
        <f>IF(SUMIF($AD:$AD,$AQ111,AL:AL)=0,"",SUMIF($AD:$AD,$AQ111,AL:AL)/$AX111)</f>
        <v>7.3209342360496521</v>
      </c>
      <c r="AV111" s="283">
        <f>IF(SUMIF($AD:$AD,$AQ111,AM:AM)=0,"",SUMIF($AD:$AD,$AQ111,AM:AM)/$AX111)</f>
        <v>4.2635098099708557</v>
      </c>
      <c r="AW111" s="283">
        <f>IF(SUMIF($AD:$AD,$AQ111,AN:AN)=0,"",SUMIF($AD:$AD,$AQ111,AN:AN)/$AX111)</f>
        <v>3.8929364085197449</v>
      </c>
      <c r="AX111" s="284">
        <f t="shared" si="42"/>
        <v>4</v>
      </c>
      <c r="AY111" s="283">
        <f t="shared" si="43"/>
        <v>27.400443255901337</v>
      </c>
      <c r="AZ111" s="261">
        <v>107</v>
      </c>
    </row>
    <row r="112" spans="1:52" x14ac:dyDescent="0.25">
      <c r="A112" s="230">
        <v>14</v>
      </c>
      <c r="B112" s="230" t="s">
        <v>256</v>
      </c>
      <c r="C112" s="230">
        <v>3</v>
      </c>
      <c r="D112" s="230" t="s">
        <v>369</v>
      </c>
      <c r="E112" s="230">
        <v>25</v>
      </c>
      <c r="F112" s="230" t="s">
        <v>106</v>
      </c>
      <c r="G112" s="268"/>
      <c r="H112" s="269">
        <v>9.6267825365066528</v>
      </c>
      <c r="I112" s="269">
        <v>9.3305230140686035</v>
      </c>
      <c r="J112" s="269">
        <v>9.9257224798202515</v>
      </c>
      <c r="K112" s="269">
        <v>8.3958613872528076</v>
      </c>
      <c r="L112" s="269">
        <v>4.0932327508926392</v>
      </c>
      <c r="M112" s="270">
        <f>IF(AND(H112&gt;=H$3, H112&lt;=H$4),1,0)</f>
        <v>1</v>
      </c>
      <c r="N112" s="270">
        <f>IF(AND(I112&gt;=I$3, I112&lt;=I$4),1,0)</f>
        <v>1</v>
      </c>
      <c r="O112" s="270">
        <f>IF(AND(J112&gt;=J$3, J112&lt;=J$4),1,0)</f>
        <v>1</v>
      </c>
      <c r="P112" s="270">
        <f t="shared" si="24"/>
        <v>1</v>
      </c>
      <c r="Q112" s="270">
        <f t="shared" si="25"/>
        <v>1</v>
      </c>
      <c r="R112" s="271">
        <f t="shared" si="26"/>
        <v>5</v>
      </c>
      <c r="S112" s="270">
        <f t="shared" si="27"/>
        <v>1</v>
      </c>
      <c r="T112" s="272">
        <f t="shared" si="28"/>
        <v>5</v>
      </c>
      <c r="U112" s="273">
        <v>41.372122168540955</v>
      </c>
      <c r="X112"/>
      <c r="Y112"/>
      <c r="Z112"/>
      <c r="AA112"/>
      <c r="AB112"/>
      <c r="AD112" s="279">
        <f t="shared" si="33"/>
        <v>25</v>
      </c>
      <c r="AE112" s="279">
        <f t="shared" si="34"/>
        <v>14</v>
      </c>
      <c r="AF112" s="279" t="str">
        <f t="shared" si="35"/>
        <v>Marker 14</v>
      </c>
      <c r="AG112" s="279">
        <f t="shared" si="36"/>
        <v>3</v>
      </c>
      <c r="AH112" s="279" t="str">
        <f t="shared" si="37"/>
        <v>H</v>
      </c>
      <c r="AI112" s="280"/>
      <c r="AJ112" s="281">
        <f t="shared" si="38"/>
        <v>9.6267825365066528</v>
      </c>
      <c r="AK112" s="281">
        <f t="shared" si="39"/>
        <v>9.3305230140686035</v>
      </c>
      <c r="AL112" s="281">
        <f t="shared" si="40"/>
        <v>9.9257224798202515</v>
      </c>
      <c r="AM112" s="281">
        <f t="shared" si="41"/>
        <v>8.3958613872528076</v>
      </c>
      <c r="AN112" s="281">
        <f>IF(AND(LEN(L112)&gt;0,$S112=1),L112*VLOOKUP($AE112,$W:$AB,6,FALSE),"")</f>
        <v>4.0932327508926392</v>
      </c>
      <c r="AO112" s="281">
        <v>38.635339710330975</v>
      </c>
      <c r="AQ112" s="282">
        <v>154</v>
      </c>
      <c r="AR112" s="282" t="str">
        <f>IF(AQ112&gt;0,VLOOKUP(AQ112,E:F,2,FALSE),"")</f>
        <v>T15 Project154</v>
      </c>
      <c r="AS112" s="283">
        <f>IF(SUMIF($AD:$AD,$AQ112,AJ:AJ)=0,"",SUMIF($AD:$AD,$AQ112,AJ:AJ)/$AX112)</f>
        <v>3.9521929621696472</v>
      </c>
      <c r="AT112" s="283">
        <f>IF(SUMIF($AD:$AD,$AQ112,AK:AK)=0,"",SUMIF($AD:$AD,$AQ112,AK:AK)/$AX112)</f>
        <v>2.8060129284858704</v>
      </c>
      <c r="AU112" s="283">
        <f>IF(SUMIF($AD:$AD,$AQ112,AL:AL)=0,"",SUMIF($AD:$AD,$AQ112,AL:AL)/$AX112)</f>
        <v>4.2065891623497009</v>
      </c>
      <c r="AV112" s="283">
        <f>IF(SUMIF($AD:$AD,$AQ112,AM:AM)=0,"",SUMIF($AD:$AD,$AQ112,AM:AM)/$AX112)</f>
        <v>4.2437520623207092</v>
      </c>
      <c r="AW112" s="283">
        <f>IF(SUMIF($AD:$AD,$AQ112,AN:AN)=0,"",SUMIF($AD:$AD,$AQ112,AN:AN)/$AX112)</f>
        <v>4.5405885577201843</v>
      </c>
      <c r="AX112" s="284">
        <f t="shared" si="42"/>
        <v>4</v>
      </c>
      <c r="AY112" s="283">
        <f t="shared" si="43"/>
        <v>19.749135673046112</v>
      </c>
      <c r="AZ112" s="261">
        <v>108</v>
      </c>
    </row>
    <row r="113" spans="1:52" x14ac:dyDescent="0.25">
      <c r="A113" s="230">
        <v>14</v>
      </c>
      <c r="B113" s="230" t="s">
        <v>256</v>
      </c>
      <c r="C113" s="230">
        <v>2</v>
      </c>
      <c r="D113" s="230" t="s">
        <v>369</v>
      </c>
      <c r="E113" s="230">
        <v>27</v>
      </c>
      <c r="F113" s="230" t="s">
        <v>108</v>
      </c>
      <c r="G113" s="268"/>
      <c r="H113" s="269">
        <v>4.5647037029266357</v>
      </c>
      <c r="I113" s="269">
        <v>9.0437370538711548</v>
      </c>
      <c r="J113" s="269">
        <v>2.8301477432250977</v>
      </c>
      <c r="K113" s="269">
        <v>6.675383448600769</v>
      </c>
      <c r="L113" s="269">
        <v>8.9012730121612549</v>
      </c>
      <c r="M113" s="270">
        <f>IF(AND(H113&gt;=H$3, H113&lt;=H$4),1,0)</f>
        <v>1</v>
      </c>
      <c r="N113" s="270">
        <f>IF(AND(I113&gt;=I$3, I113&lt;=I$4),1,0)</f>
        <v>1</v>
      </c>
      <c r="O113" s="270">
        <f>IF(AND(J113&gt;=J$3, J113&lt;=J$4),1,0)</f>
        <v>1</v>
      </c>
      <c r="P113" s="270">
        <f t="shared" si="24"/>
        <v>1</v>
      </c>
      <c r="Q113" s="270">
        <f t="shared" si="25"/>
        <v>1</v>
      </c>
      <c r="R113" s="271">
        <f t="shared" si="26"/>
        <v>5</v>
      </c>
      <c r="S113" s="270">
        <f t="shared" si="27"/>
        <v>1</v>
      </c>
      <c r="T113" s="272">
        <f t="shared" si="28"/>
        <v>5</v>
      </c>
      <c r="U113" s="273">
        <v>32.015244960784912</v>
      </c>
      <c r="X113"/>
      <c r="Y113"/>
      <c r="Z113"/>
      <c r="AA113"/>
      <c r="AB113"/>
      <c r="AD113" s="279">
        <f t="shared" si="33"/>
        <v>27</v>
      </c>
      <c r="AE113" s="279">
        <f t="shared" si="34"/>
        <v>14</v>
      </c>
      <c r="AF113" s="279" t="str">
        <f t="shared" si="35"/>
        <v>Marker 14</v>
      </c>
      <c r="AG113" s="279">
        <f t="shared" si="36"/>
        <v>2</v>
      </c>
      <c r="AH113" s="279" t="str">
        <f t="shared" si="37"/>
        <v>H</v>
      </c>
      <c r="AI113" s="280"/>
      <c r="AJ113" s="281">
        <f t="shared" si="38"/>
        <v>4.5647037029266357</v>
      </c>
      <c r="AK113" s="281">
        <f t="shared" si="39"/>
        <v>9.0437370538711548</v>
      </c>
      <c r="AL113" s="281">
        <f t="shared" si="40"/>
        <v>2.8301477432250977</v>
      </c>
      <c r="AM113" s="281">
        <f t="shared" si="41"/>
        <v>6.675383448600769</v>
      </c>
      <c r="AN113" s="281">
        <f>IF(AND(LEN(L113)&gt;0,$S113=1),L113*VLOOKUP($AE113,$W:$AB,6,FALSE),"")</f>
        <v>8.9012730121612549</v>
      </c>
      <c r="AO113" s="281">
        <v>43.441490084317309</v>
      </c>
      <c r="AQ113" s="282">
        <v>24</v>
      </c>
      <c r="AR113" s="282" t="str">
        <f>IF(AQ113&gt;0,VLOOKUP(AQ113,E:F,2,FALSE),"")</f>
        <v>T3  Project24</v>
      </c>
      <c r="AS113" s="283">
        <f>IF(SUMIF($AD:$AD,$AQ113,AJ:AJ)=0,"",SUMIF($AD:$AD,$AQ113,AJ:AJ)/$AX113)</f>
        <v>3.4040018916130066</v>
      </c>
      <c r="AT113" s="283">
        <f>IF(SUMIF($AD:$AD,$AQ113,AK:AK)=0,"",SUMIF($AD:$AD,$AQ113,AK:AK)/$AX113)</f>
        <v>5.2904298901557922</v>
      </c>
      <c r="AU113" s="283">
        <f>IF(SUMIF($AD:$AD,$AQ113,AL:AL)=0,"",SUMIF($AD:$AD,$AQ113,AL:AL)/$AX113)</f>
        <v>6.7338070273399353</v>
      </c>
      <c r="AV113" s="283">
        <f>IF(SUMIF($AD:$AD,$AQ113,AM:AM)=0,"",SUMIF($AD:$AD,$AQ113,AM:AM)/$AX113)</f>
        <v>4.2206922173500061</v>
      </c>
      <c r="AW113" s="283">
        <f>IF(SUMIF($AD:$AD,$AQ113,AN:AN)=0,"",SUMIF($AD:$AD,$AQ113,AN:AN)/$AX113)</f>
        <v>4.4339868426322937</v>
      </c>
      <c r="AX113" s="284">
        <f t="shared" si="42"/>
        <v>4</v>
      </c>
      <c r="AY113" s="283">
        <f t="shared" si="43"/>
        <v>24.082917869091034</v>
      </c>
      <c r="AZ113" s="261">
        <v>109</v>
      </c>
    </row>
    <row r="114" spans="1:52" x14ac:dyDescent="0.25">
      <c r="A114" s="230">
        <v>14</v>
      </c>
      <c r="B114" s="230" t="s">
        <v>256</v>
      </c>
      <c r="C114" s="230">
        <v>1</v>
      </c>
      <c r="D114" s="230" t="s">
        <v>369</v>
      </c>
      <c r="E114" s="230">
        <v>29</v>
      </c>
      <c r="F114" s="230" t="s">
        <v>110</v>
      </c>
      <c r="G114" s="268"/>
      <c r="H114" s="269">
        <v>4.2011135816574097</v>
      </c>
      <c r="I114" s="269">
        <v>5.484238862991333</v>
      </c>
      <c r="J114" s="269">
        <v>5.584447979927063</v>
      </c>
      <c r="K114" s="269">
        <v>7.810065746307373</v>
      </c>
      <c r="L114" s="269">
        <v>0.42947709560394287</v>
      </c>
      <c r="M114" s="270">
        <f>IF(AND(H114&gt;=H$3, H114&lt;=H$4),1,0)</f>
        <v>1</v>
      </c>
      <c r="N114" s="270">
        <f>IF(AND(I114&gt;=I$3, I114&lt;=I$4),1,0)</f>
        <v>1</v>
      </c>
      <c r="O114" s="270">
        <f>IF(AND(J114&gt;=J$3, J114&lt;=J$4),1,0)</f>
        <v>1</v>
      </c>
      <c r="P114" s="270">
        <f t="shared" si="24"/>
        <v>1</v>
      </c>
      <c r="Q114" s="270">
        <f t="shared" si="25"/>
        <v>1</v>
      </c>
      <c r="R114" s="271">
        <f t="shared" si="26"/>
        <v>5</v>
      </c>
      <c r="S114" s="270">
        <f t="shared" si="27"/>
        <v>1</v>
      </c>
      <c r="T114" s="272">
        <f t="shared" si="28"/>
        <v>5</v>
      </c>
      <c r="U114" s="273">
        <v>23.509343266487122</v>
      </c>
      <c r="X114"/>
      <c r="Y114"/>
      <c r="Z114"/>
      <c r="AA114"/>
      <c r="AB114"/>
      <c r="AD114" s="279">
        <f t="shared" si="33"/>
        <v>29</v>
      </c>
      <c r="AE114" s="279">
        <f t="shared" si="34"/>
        <v>14</v>
      </c>
      <c r="AF114" s="279" t="str">
        <f t="shared" si="35"/>
        <v>Marker 14</v>
      </c>
      <c r="AG114" s="279">
        <f t="shared" si="36"/>
        <v>1</v>
      </c>
      <c r="AH114" s="279" t="str">
        <f t="shared" si="37"/>
        <v>H</v>
      </c>
      <c r="AI114" s="280"/>
      <c r="AJ114" s="281">
        <f t="shared" si="38"/>
        <v>4.2011135816574097</v>
      </c>
      <c r="AK114" s="281">
        <f t="shared" si="39"/>
        <v>5.484238862991333</v>
      </c>
      <c r="AL114" s="281">
        <f t="shared" si="40"/>
        <v>5.584447979927063</v>
      </c>
      <c r="AM114" s="281">
        <f t="shared" si="41"/>
        <v>7.810065746307373</v>
      </c>
      <c r="AN114" s="281">
        <f>IF(AND(LEN(L114)&gt;0,$S114=1),L114*VLOOKUP($AE114,$W:$AB,6,FALSE),"")</f>
        <v>0.42947709560394287</v>
      </c>
      <c r="AO114" s="281">
        <v>39.999553906896537</v>
      </c>
      <c r="AQ114" s="282">
        <v>132</v>
      </c>
      <c r="AR114" s="282" t="str">
        <f>IF(AQ114&gt;0,VLOOKUP(AQ114,E:F,2,FALSE),"")</f>
        <v>T12 Project132</v>
      </c>
      <c r="AS114" s="283">
        <f>IF(SUMIF($AD:$AD,$AQ114,AJ:AJ)=0,"",SUMIF($AD:$AD,$AQ114,AJ:AJ)/$AX114)</f>
        <v>4.9016276995340986</v>
      </c>
      <c r="AT114" s="283">
        <f>IF(SUMIF($AD:$AD,$AQ114,AK:AK)=0,"",SUMIF($AD:$AD,$AQ114,AK:AK)/$AX114)</f>
        <v>4.5861063400904341</v>
      </c>
      <c r="AU114" s="283">
        <f>IF(SUMIF($AD:$AD,$AQ114,AL:AL)=0,"",SUMIF($AD:$AD,$AQ114,AL:AL)/$AX114)</f>
        <v>6.9602827231089277</v>
      </c>
      <c r="AV114" s="283">
        <f>IF(SUMIF($AD:$AD,$AQ114,AM:AM)=0,"",SUMIF($AD:$AD,$AQ114,AM:AM)/$AX114)</f>
        <v>4.0965833266576128</v>
      </c>
      <c r="AW114" s="283">
        <f>IF(SUMIF($AD:$AD,$AQ114,AN:AN)=0,"",SUMIF($AD:$AD,$AQ114,AN:AN)/$AX114)</f>
        <v>4.2861922581990557</v>
      </c>
      <c r="AX114" s="284">
        <f t="shared" si="42"/>
        <v>3</v>
      </c>
      <c r="AY114" s="283">
        <f t="shared" si="43"/>
        <v>24.830792347590126</v>
      </c>
      <c r="AZ114" s="261">
        <v>110</v>
      </c>
    </row>
    <row r="115" spans="1:52" x14ac:dyDescent="0.25">
      <c r="A115" s="230">
        <v>14</v>
      </c>
      <c r="B115" s="230" t="s">
        <v>256</v>
      </c>
      <c r="C115" s="230">
        <v>4</v>
      </c>
      <c r="D115" s="230" t="s">
        <v>369</v>
      </c>
      <c r="E115" s="230">
        <v>31</v>
      </c>
      <c r="F115" s="230" t="s">
        <v>112</v>
      </c>
      <c r="G115" s="268"/>
      <c r="H115" s="269">
        <v>5.8038711547851563</v>
      </c>
      <c r="I115" s="269">
        <v>6.5188616514205933</v>
      </c>
      <c r="J115" s="269">
        <v>8.0768930912017822</v>
      </c>
      <c r="K115" s="269">
        <v>4.1687899827957153</v>
      </c>
      <c r="L115" s="269">
        <v>7.970125675201416</v>
      </c>
      <c r="M115" s="270">
        <f>IF(AND(H115&gt;=H$3, H115&lt;=H$4),1,0)</f>
        <v>1</v>
      </c>
      <c r="N115" s="270">
        <f>IF(AND(I115&gt;=I$3, I115&lt;=I$4),1,0)</f>
        <v>1</v>
      </c>
      <c r="O115" s="270">
        <f>IF(AND(J115&gt;=J$3, J115&lt;=J$4),1,0)</f>
        <v>1</v>
      </c>
      <c r="P115" s="270">
        <f t="shared" si="24"/>
        <v>1</v>
      </c>
      <c r="Q115" s="270">
        <f t="shared" si="25"/>
        <v>1</v>
      </c>
      <c r="R115" s="271">
        <f t="shared" si="26"/>
        <v>5</v>
      </c>
      <c r="S115" s="270">
        <f t="shared" si="27"/>
        <v>1</v>
      </c>
      <c r="T115" s="272">
        <f t="shared" si="28"/>
        <v>5</v>
      </c>
      <c r="U115" s="273">
        <v>32.538541555404663</v>
      </c>
      <c r="AD115" s="279">
        <f t="shared" si="33"/>
        <v>31</v>
      </c>
      <c r="AE115" s="279">
        <f t="shared" si="34"/>
        <v>14</v>
      </c>
      <c r="AF115" s="279" t="str">
        <f t="shared" si="35"/>
        <v>Marker 14</v>
      </c>
      <c r="AG115" s="279">
        <f t="shared" si="36"/>
        <v>4</v>
      </c>
      <c r="AH115" s="279" t="str">
        <f t="shared" si="37"/>
        <v>H</v>
      </c>
      <c r="AI115" s="280"/>
      <c r="AJ115" s="281">
        <f t="shared" si="38"/>
        <v>5.8038711547851563</v>
      </c>
      <c r="AK115" s="281">
        <f t="shared" si="39"/>
        <v>6.5188616514205933</v>
      </c>
      <c r="AL115" s="281">
        <f t="shared" si="40"/>
        <v>8.0768930912017822</v>
      </c>
      <c r="AM115" s="281">
        <f t="shared" si="41"/>
        <v>4.1687899827957153</v>
      </c>
      <c r="AN115" s="281">
        <f>IF(AND(LEN(L115)&gt;0,$S115=1),L115*VLOOKUP($AE115,$W:$AB,6,FALSE),"")</f>
        <v>7.970125675201416</v>
      </c>
      <c r="AO115" s="281">
        <v>25.791071486409255</v>
      </c>
      <c r="AQ115" s="282">
        <v>36</v>
      </c>
      <c r="AR115" s="282" t="str">
        <f>IF(AQ115&gt;0,VLOOKUP(AQ115,E:F,2,FALSE),"")</f>
        <v>T5  Project36</v>
      </c>
      <c r="AS115" s="283">
        <f>IF(SUMIF($AD:$AD,$AQ115,AJ:AJ)=0,"",SUMIF($AD:$AD,$AQ115,AJ:AJ)/$AX115)</f>
        <v>6.973322331905365</v>
      </c>
      <c r="AT115" s="283">
        <f>IF(SUMIF($AD:$AD,$AQ115,AK:AK)=0,"",SUMIF($AD:$AD,$AQ115,AK:AK)/$AX115)</f>
        <v>4.859568178653717</v>
      </c>
      <c r="AU115" s="283">
        <f>IF(SUMIF($AD:$AD,$AQ115,AL:AL)=0,"",SUMIF($AD:$AD,$AQ115,AL:AL)/$AX115)</f>
        <v>3.4450933337211609</v>
      </c>
      <c r="AV115" s="283">
        <f>IF(SUMIF($AD:$AD,$AQ115,AM:AM)=0,"",SUMIF($AD:$AD,$AQ115,AM:AM)/$AX115)</f>
        <v>4.0807297825813293</v>
      </c>
      <c r="AW115" s="283">
        <f>IF(SUMIF($AD:$AD,$AQ115,AN:AN)=0,"",SUMIF($AD:$AD,$AQ115,AN:AN)/$AX115)</f>
        <v>3.622184693813324</v>
      </c>
      <c r="AX115" s="284">
        <f t="shared" si="42"/>
        <v>4</v>
      </c>
      <c r="AY115" s="283">
        <f t="shared" si="43"/>
        <v>22.980898320674896</v>
      </c>
      <c r="AZ115" s="261">
        <v>111</v>
      </c>
    </row>
    <row r="116" spans="1:52" x14ac:dyDescent="0.25">
      <c r="A116" s="230">
        <v>15</v>
      </c>
      <c r="B116" s="230" t="s">
        <v>257</v>
      </c>
      <c r="C116" s="230">
        <v>4</v>
      </c>
      <c r="D116" s="230" t="s">
        <v>369</v>
      </c>
      <c r="E116" s="230">
        <v>16</v>
      </c>
      <c r="F116" s="230" t="s">
        <v>97</v>
      </c>
      <c r="G116" s="268"/>
      <c r="H116" s="269">
        <v>4.3275952339172363</v>
      </c>
      <c r="I116" s="269">
        <v>9.592708945274353</v>
      </c>
      <c r="J116" s="269">
        <v>5.4202926158905029</v>
      </c>
      <c r="K116" s="269">
        <v>4.9437671899795532</v>
      </c>
      <c r="L116" s="269">
        <v>9.7296667098999023</v>
      </c>
      <c r="M116" s="270">
        <f>IF(AND(H116&gt;=H$3, H116&lt;=H$4),1,0)</f>
        <v>1</v>
      </c>
      <c r="N116" s="270">
        <f>IF(AND(I116&gt;=I$3, I116&lt;=I$4),1,0)</f>
        <v>1</v>
      </c>
      <c r="O116" s="270">
        <f>IF(AND(J116&gt;=J$3, J116&lt;=J$4),1,0)</f>
        <v>1</v>
      </c>
      <c r="P116" s="270">
        <f t="shared" si="24"/>
        <v>1</v>
      </c>
      <c r="Q116" s="270">
        <f t="shared" si="25"/>
        <v>1</v>
      </c>
      <c r="R116" s="271">
        <f t="shared" si="26"/>
        <v>5</v>
      </c>
      <c r="S116" s="270">
        <f t="shared" si="27"/>
        <v>1</v>
      </c>
      <c r="T116" s="272">
        <f t="shared" si="28"/>
        <v>5</v>
      </c>
      <c r="U116" s="273">
        <v>34.014030694961548</v>
      </c>
      <c r="AD116" s="279">
        <f t="shared" si="33"/>
        <v>16</v>
      </c>
      <c r="AE116" s="279">
        <f t="shared" si="34"/>
        <v>15</v>
      </c>
      <c r="AF116" s="279" t="str">
        <f t="shared" si="35"/>
        <v>Marker 15</v>
      </c>
      <c r="AG116" s="279">
        <f t="shared" si="36"/>
        <v>4</v>
      </c>
      <c r="AH116" s="279" t="str">
        <f t="shared" si="37"/>
        <v>H</v>
      </c>
      <c r="AI116" s="280"/>
      <c r="AJ116" s="281">
        <f t="shared" si="38"/>
        <v>4.3275952339172363</v>
      </c>
      <c r="AK116" s="281">
        <f t="shared" si="39"/>
        <v>9.592708945274353</v>
      </c>
      <c r="AL116" s="281">
        <f t="shared" si="40"/>
        <v>5.4202926158905029</v>
      </c>
      <c r="AM116" s="281">
        <f t="shared" si="41"/>
        <v>4.9437671899795532</v>
      </c>
      <c r="AN116" s="281">
        <f>IF(AND(LEN(L116)&gt;0,$S116=1),L116*VLOOKUP($AE116,$W:$AB,6,FALSE),"")</f>
        <v>9.7296667098999023</v>
      </c>
      <c r="AO116" s="281">
        <v>26.475158691821481</v>
      </c>
      <c r="AQ116" s="282">
        <v>37</v>
      </c>
      <c r="AR116" s="282" t="str">
        <f>IF(AQ116&gt;0,VLOOKUP(AQ116,E:F,2,FALSE),"")</f>
        <v>T5  Project37</v>
      </c>
      <c r="AS116" s="283">
        <f>IF(SUMIF($AD:$AD,$AQ116,AJ:AJ)=0,"",SUMIF($AD:$AD,$AQ116,AJ:AJ)/$AX116)</f>
        <v>4.4381389021873474</v>
      </c>
      <c r="AT116" s="283">
        <f>IF(SUMIF($AD:$AD,$AQ116,AK:AK)=0,"",SUMIF($AD:$AD,$AQ116,AK:AK)/$AX116)</f>
        <v>4.8357239365577698</v>
      </c>
      <c r="AU116" s="283">
        <f>IF(SUMIF($AD:$AD,$AQ116,AL:AL)=0,"",SUMIF($AD:$AD,$AQ116,AL:AL)/$AX116)</f>
        <v>6.4048096537590027</v>
      </c>
      <c r="AV116" s="283">
        <f>IF(SUMIF($AD:$AD,$AQ116,AM:AM)=0,"",SUMIF($AD:$AD,$AQ116,AM:AM)/$AX116)</f>
        <v>4.037030041217804</v>
      </c>
      <c r="AW116" s="283">
        <f>IF(SUMIF($AD:$AD,$AQ116,AN:AN)=0,"",SUMIF($AD:$AD,$AQ116,AN:AN)/$AX116)</f>
        <v>7.2469362616539001</v>
      </c>
      <c r="AX116" s="284">
        <f t="shared" si="42"/>
        <v>4</v>
      </c>
      <c r="AY116" s="283">
        <f t="shared" si="43"/>
        <v>26.962638795375824</v>
      </c>
      <c r="AZ116" s="261">
        <v>112</v>
      </c>
    </row>
    <row r="117" spans="1:52" x14ac:dyDescent="0.25">
      <c r="A117" s="230">
        <v>15</v>
      </c>
      <c r="B117" s="230" t="s">
        <v>257</v>
      </c>
      <c r="C117" s="230">
        <v>3</v>
      </c>
      <c r="D117" s="230" t="s">
        <v>369</v>
      </c>
      <c r="E117" s="230">
        <v>18</v>
      </c>
      <c r="F117" s="230" t="s">
        <v>99</v>
      </c>
      <c r="G117" s="268"/>
      <c r="H117" s="269">
        <v>8.7577968835830688</v>
      </c>
      <c r="I117" s="269">
        <v>4.1664838790893555</v>
      </c>
      <c r="J117" s="269">
        <v>1.2308281660079956</v>
      </c>
      <c r="K117" s="269">
        <v>9.5415794849395752</v>
      </c>
      <c r="L117" s="269">
        <v>7.9729729890823364</v>
      </c>
      <c r="M117" s="270">
        <f>IF(AND(H117&gt;=H$3, H117&lt;=H$4),1,0)</f>
        <v>1</v>
      </c>
      <c r="N117" s="270">
        <f>IF(AND(I117&gt;=I$3, I117&lt;=I$4),1,0)</f>
        <v>1</v>
      </c>
      <c r="O117" s="270">
        <f>IF(AND(J117&gt;=J$3, J117&lt;=J$4),1,0)</f>
        <v>1</v>
      </c>
      <c r="P117" s="270">
        <f t="shared" si="24"/>
        <v>1</v>
      </c>
      <c r="Q117" s="270">
        <f t="shared" si="25"/>
        <v>1</v>
      </c>
      <c r="R117" s="271">
        <f t="shared" si="26"/>
        <v>5</v>
      </c>
      <c r="S117" s="270">
        <f t="shared" si="27"/>
        <v>1</v>
      </c>
      <c r="T117" s="272">
        <f t="shared" si="28"/>
        <v>5</v>
      </c>
      <c r="U117" s="273">
        <v>31.669661402702332</v>
      </c>
      <c r="AD117" s="279">
        <f t="shared" si="33"/>
        <v>18</v>
      </c>
      <c r="AE117" s="279">
        <f t="shared" si="34"/>
        <v>15</v>
      </c>
      <c r="AF117" s="279" t="str">
        <f t="shared" si="35"/>
        <v>Marker 15</v>
      </c>
      <c r="AG117" s="279">
        <f t="shared" si="36"/>
        <v>3</v>
      </c>
      <c r="AH117" s="279" t="str">
        <f t="shared" si="37"/>
        <v>H</v>
      </c>
      <c r="AI117" s="280"/>
      <c r="AJ117" s="281">
        <f t="shared" si="38"/>
        <v>8.7577968835830688</v>
      </c>
      <c r="AK117" s="281">
        <f t="shared" si="39"/>
        <v>4.1664838790893555</v>
      </c>
      <c r="AL117" s="281">
        <f t="shared" si="40"/>
        <v>1.2308281660079956</v>
      </c>
      <c r="AM117" s="281">
        <f t="shared" si="41"/>
        <v>9.5415794849395752</v>
      </c>
      <c r="AN117" s="281">
        <f>IF(AND(LEN(L117)&gt;0,$S117=1),L117*VLOOKUP($AE117,$W:$AB,6,FALSE),"")</f>
        <v>7.9729729890823364</v>
      </c>
      <c r="AO117" s="281">
        <v>35.123305962861245</v>
      </c>
      <c r="AQ117" s="282">
        <v>33</v>
      </c>
      <c r="AR117" s="282" t="str">
        <f>IF(AQ117&gt;0,VLOOKUP(AQ117,E:F,2,FALSE),"")</f>
        <v>T4  Project33</v>
      </c>
      <c r="AS117" s="283">
        <f>IF(SUMIF($AD:$AD,$AQ117,AJ:AJ)=0,"",SUMIF($AD:$AD,$AQ117,AJ:AJ)/$AX117)</f>
        <v>6.8894341588020325</v>
      </c>
      <c r="AT117" s="283">
        <f>IF(SUMIF($AD:$AD,$AQ117,AK:AK)=0,"",SUMIF($AD:$AD,$AQ117,AK:AK)/$AX117)</f>
        <v>5.3718528151512146</v>
      </c>
      <c r="AU117" s="283">
        <f>IF(SUMIF($AD:$AD,$AQ117,AL:AL)=0,"",SUMIF($AD:$AD,$AQ117,AL:AL)/$AX117)</f>
        <v>5.5013790726661682</v>
      </c>
      <c r="AV117" s="283">
        <f>IF(SUMIF($AD:$AD,$AQ117,AM:AM)=0,"",SUMIF($AD:$AD,$AQ117,AM:AM)/$AX117)</f>
        <v>4.0074536204338074</v>
      </c>
      <c r="AW117" s="283">
        <f>IF(SUMIF($AD:$AD,$AQ117,AN:AN)=0,"",SUMIF($AD:$AD,$AQ117,AN:AN)/$AX117)</f>
        <v>4.9302700161933899</v>
      </c>
      <c r="AX117" s="284">
        <f t="shared" si="42"/>
        <v>2</v>
      </c>
      <c r="AY117" s="283">
        <f t="shared" si="43"/>
        <v>26.700389683246613</v>
      </c>
      <c r="AZ117" s="261">
        <v>113</v>
      </c>
    </row>
    <row r="118" spans="1:52" x14ac:dyDescent="0.25">
      <c r="A118" s="230">
        <v>15</v>
      </c>
      <c r="B118" s="230" t="s">
        <v>257</v>
      </c>
      <c r="C118" s="230">
        <v>2</v>
      </c>
      <c r="D118" s="230" t="s">
        <v>369</v>
      </c>
      <c r="E118" s="230">
        <v>20</v>
      </c>
      <c r="F118" s="230" t="s">
        <v>101</v>
      </c>
      <c r="G118" s="268"/>
      <c r="H118" s="269">
        <v>2.5906097888946533</v>
      </c>
      <c r="I118" s="269">
        <v>2.5954133272171021</v>
      </c>
      <c r="J118" s="269">
        <v>1.7869353294372559</v>
      </c>
      <c r="K118" s="269">
        <v>3.4695714712142944</v>
      </c>
      <c r="L118" s="269">
        <v>2.5056600570678711E-2</v>
      </c>
      <c r="M118" s="270">
        <f>IF(AND(H118&gt;=H$3, H118&lt;=H$4),1,0)</f>
        <v>1</v>
      </c>
      <c r="N118" s="270">
        <f>IF(AND(I118&gt;=I$3, I118&lt;=I$4),1,0)</f>
        <v>1</v>
      </c>
      <c r="O118" s="270">
        <f>IF(AND(J118&gt;=J$3, J118&lt;=J$4),1,0)</f>
        <v>1</v>
      </c>
      <c r="P118" s="270">
        <f t="shared" si="24"/>
        <v>1</v>
      </c>
      <c r="Q118" s="270">
        <f t="shared" si="25"/>
        <v>1</v>
      </c>
      <c r="R118" s="271">
        <f t="shared" si="26"/>
        <v>5</v>
      </c>
      <c r="S118" s="270">
        <f t="shared" si="27"/>
        <v>1</v>
      </c>
      <c r="T118" s="272">
        <f t="shared" si="28"/>
        <v>5</v>
      </c>
      <c r="U118" s="273">
        <v>10.467586517333984</v>
      </c>
      <c r="AD118" s="279">
        <f t="shared" si="33"/>
        <v>20</v>
      </c>
      <c r="AE118" s="279">
        <f t="shared" si="34"/>
        <v>15</v>
      </c>
      <c r="AF118" s="279" t="str">
        <f t="shared" si="35"/>
        <v>Marker 15</v>
      </c>
      <c r="AG118" s="279">
        <f t="shared" si="36"/>
        <v>2</v>
      </c>
      <c r="AH118" s="279" t="str">
        <f t="shared" si="37"/>
        <v>H</v>
      </c>
      <c r="AI118" s="280"/>
      <c r="AJ118" s="281">
        <f t="shared" si="38"/>
        <v>2.5906097888946533</v>
      </c>
      <c r="AK118" s="281">
        <f t="shared" si="39"/>
        <v>2.5954133272171021</v>
      </c>
      <c r="AL118" s="281">
        <f t="shared" si="40"/>
        <v>1.7869353294372559</v>
      </c>
      <c r="AM118" s="281">
        <f t="shared" si="41"/>
        <v>3.4695714712142944</v>
      </c>
      <c r="AN118" s="281">
        <f>IF(AND(LEN(L118)&gt;0,$S118=1),L118*VLOOKUP($AE118,$W:$AB,6,FALSE),"")</f>
        <v>2.5056600570678711E-2</v>
      </c>
      <c r="AO118" s="281">
        <v>35.712235510302023</v>
      </c>
      <c r="AQ118" s="282">
        <v>80</v>
      </c>
      <c r="AR118" s="282" t="str">
        <f>IF(AQ118&gt;0,VLOOKUP(AQ118,E:F,2,FALSE),"")</f>
        <v>T7  Project80</v>
      </c>
      <c r="AS118" s="283">
        <f>IF(SUMIF($AD:$AD,$AQ118,AJ:AJ)=0,"",SUMIF($AD:$AD,$AQ118,AJ:AJ)/$AX118)</f>
        <v>7.2293469309806824</v>
      </c>
      <c r="AT118" s="283">
        <f>IF(SUMIF($AD:$AD,$AQ118,AK:AK)=0,"",SUMIF($AD:$AD,$AQ118,AK:AK)/$AX118)</f>
        <v>4.4833400845527649</v>
      </c>
      <c r="AU118" s="283">
        <f>IF(SUMIF($AD:$AD,$AQ118,AL:AL)=0,"",SUMIF($AD:$AD,$AQ118,AL:AL)/$AX118)</f>
        <v>4.6482405066490173</v>
      </c>
      <c r="AV118" s="283">
        <f>IF(SUMIF($AD:$AD,$AQ118,AM:AM)=0,"",SUMIF($AD:$AD,$AQ118,AM:AM)/$AX118)</f>
        <v>3.99789959192276</v>
      </c>
      <c r="AW118" s="283">
        <f>IF(SUMIF($AD:$AD,$AQ118,AN:AN)=0,"",SUMIF($AD:$AD,$AQ118,AN:AN)/$AX118)</f>
        <v>4.540841281414032</v>
      </c>
      <c r="AX118" s="284">
        <f t="shared" si="42"/>
        <v>4</v>
      </c>
      <c r="AY118" s="283">
        <f t="shared" si="43"/>
        <v>24.899668395519257</v>
      </c>
      <c r="AZ118" s="261">
        <v>114</v>
      </c>
    </row>
    <row r="119" spans="1:52" x14ac:dyDescent="0.25">
      <c r="A119" s="230">
        <v>15</v>
      </c>
      <c r="B119" s="230" t="s">
        <v>257</v>
      </c>
      <c r="C119" s="230">
        <v>1</v>
      </c>
      <c r="D119" s="230" t="s">
        <v>369</v>
      </c>
      <c r="E119" s="230">
        <v>22</v>
      </c>
      <c r="F119" s="230" t="s">
        <v>103</v>
      </c>
      <c r="G119" s="268"/>
      <c r="H119" s="269">
        <v>2.4567884206771851</v>
      </c>
      <c r="I119" s="269">
        <v>3.7860620021820068</v>
      </c>
      <c r="J119" s="269">
        <v>3.9724355936050415</v>
      </c>
      <c r="K119" s="269">
        <v>5.2657318115234375</v>
      </c>
      <c r="L119" s="269">
        <v>2.7035921812057495</v>
      </c>
      <c r="M119" s="270">
        <f>IF(AND(H119&gt;=H$3, H119&lt;=H$4),1,0)</f>
        <v>1</v>
      </c>
      <c r="N119" s="270">
        <f>IF(AND(I119&gt;=I$3, I119&lt;=I$4),1,0)</f>
        <v>1</v>
      </c>
      <c r="O119" s="270">
        <f>IF(AND(J119&gt;=J$3, J119&lt;=J$4),1,0)</f>
        <v>1</v>
      </c>
      <c r="P119" s="270">
        <f t="shared" si="24"/>
        <v>1</v>
      </c>
      <c r="Q119" s="270">
        <f t="shared" si="25"/>
        <v>1</v>
      </c>
      <c r="R119" s="271">
        <f t="shared" si="26"/>
        <v>5</v>
      </c>
      <c r="S119" s="270">
        <f t="shared" si="27"/>
        <v>1</v>
      </c>
      <c r="T119" s="272">
        <f t="shared" si="28"/>
        <v>5</v>
      </c>
      <c r="U119" s="273">
        <v>18.18461000919342</v>
      </c>
      <c r="AD119" s="279">
        <f t="shared" si="33"/>
        <v>22</v>
      </c>
      <c r="AE119" s="279">
        <f t="shared" si="34"/>
        <v>15</v>
      </c>
      <c r="AF119" s="279" t="str">
        <f t="shared" si="35"/>
        <v>Marker 15</v>
      </c>
      <c r="AG119" s="279">
        <f t="shared" si="36"/>
        <v>1</v>
      </c>
      <c r="AH119" s="279" t="str">
        <f t="shared" si="37"/>
        <v>H</v>
      </c>
      <c r="AI119" s="280"/>
      <c r="AJ119" s="281">
        <f t="shared" si="38"/>
        <v>2.4567884206771851</v>
      </c>
      <c r="AK119" s="281">
        <f t="shared" si="39"/>
        <v>3.7860620021820068</v>
      </c>
      <c r="AL119" s="281">
        <f t="shared" si="40"/>
        <v>3.9724355936050415</v>
      </c>
      <c r="AM119" s="281">
        <f t="shared" si="41"/>
        <v>5.2657318115234375</v>
      </c>
      <c r="AN119" s="281">
        <f>IF(AND(LEN(L119)&gt;0,$S119=1),L119*VLOOKUP($AE119,$W:$AB,6,FALSE),"")</f>
        <v>2.7035921812057495</v>
      </c>
      <c r="AO119" s="281">
        <v>25.272375808439552</v>
      </c>
      <c r="AQ119" s="282">
        <v>72</v>
      </c>
      <c r="AR119" s="282" t="str">
        <f>IF(AQ119&gt;0,VLOOKUP(AQ119,E:F,2,FALSE),"")</f>
        <v>T7  Project72</v>
      </c>
      <c r="AS119" s="283">
        <f>IF(SUMIF($AD:$AD,$AQ119,AJ:AJ)=0,"",SUMIF($AD:$AD,$AQ119,AJ:AJ)/$AX119)</f>
        <v>3.715953528881073</v>
      </c>
      <c r="AT119" s="283">
        <f>IF(SUMIF($AD:$AD,$AQ119,AK:AK)=0,"",SUMIF($AD:$AD,$AQ119,AK:AK)/$AX119)</f>
        <v>7.621176540851593</v>
      </c>
      <c r="AU119" s="283">
        <f>IF(SUMIF($AD:$AD,$AQ119,AL:AL)=0,"",SUMIF($AD:$AD,$AQ119,AL:AL)/$AX119)</f>
        <v>4.941762387752533</v>
      </c>
      <c r="AV119" s="283">
        <f>IF(SUMIF($AD:$AD,$AQ119,AM:AM)=0,"",SUMIF($AD:$AD,$AQ119,AM:AM)/$AX119)</f>
        <v>3.9962401986122131</v>
      </c>
      <c r="AW119" s="283">
        <f>IF(SUMIF($AD:$AD,$AQ119,AN:AN)=0,"",SUMIF($AD:$AD,$AQ119,AN:AN)/$AX119)</f>
        <v>6.9091007113456726</v>
      </c>
      <c r="AX119" s="284">
        <f t="shared" si="42"/>
        <v>4</v>
      </c>
      <c r="AY119" s="283">
        <f t="shared" si="43"/>
        <v>27.184233367443085</v>
      </c>
      <c r="AZ119" s="261">
        <v>115</v>
      </c>
    </row>
    <row r="120" spans="1:52" x14ac:dyDescent="0.25">
      <c r="A120" s="230">
        <v>15</v>
      </c>
      <c r="B120" s="230" t="s">
        <v>257</v>
      </c>
      <c r="C120" s="230">
        <v>4</v>
      </c>
      <c r="D120" s="230" t="s">
        <v>369</v>
      </c>
      <c r="E120" s="230">
        <v>24</v>
      </c>
      <c r="F120" s="230" t="s">
        <v>105</v>
      </c>
      <c r="G120" s="268"/>
      <c r="H120" s="269">
        <v>4.509422779083252</v>
      </c>
      <c r="I120" s="269">
        <v>5.5511325597763062</v>
      </c>
      <c r="J120" s="269">
        <v>8.0333030223846436</v>
      </c>
      <c r="K120" s="269">
        <v>5.6398922204971313</v>
      </c>
      <c r="L120" s="269">
        <v>2.035822868347168</v>
      </c>
      <c r="M120" s="270">
        <f>IF(AND(H120&gt;=H$3, H120&lt;=H$4),1,0)</f>
        <v>1</v>
      </c>
      <c r="N120" s="270">
        <f>IF(AND(I120&gt;=I$3, I120&lt;=I$4),1,0)</f>
        <v>1</v>
      </c>
      <c r="O120" s="270">
        <f>IF(AND(J120&gt;=J$3, J120&lt;=J$4),1,0)</f>
        <v>1</v>
      </c>
      <c r="P120" s="270">
        <f t="shared" si="24"/>
        <v>1</v>
      </c>
      <c r="Q120" s="270">
        <f t="shared" si="25"/>
        <v>1</v>
      </c>
      <c r="R120" s="271">
        <f t="shared" si="26"/>
        <v>5</v>
      </c>
      <c r="S120" s="270">
        <f t="shared" si="27"/>
        <v>1</v>
      </c>
      <c r="T120" s="272">
        <f t="shared" si="28"/>
        <v>5</v>
      </c>
      <c r="U120" s="273">
        <v>25.769573450088501</v>
      </c>
      <c r="AD120" s="279">
        <f t="shared" si="33"/>
        <v>24</v>
      </c>
      <c r="AE120" s="279">
        <f t="shared" si="34"/>
        <v>15</v>
      </c>
      <c r="AF120" s="279" t="str">
        <f t="shared" si="35"/>
        <v>Marker 15</v>
      </c>
      <c r="AG120" s="279">
        <f t="shared" si="36"/>
        <v>4</v>
      </c>
      <c r="AH120" s="279" t="str">
        <f t="shared" si="37"/>
        <v>H</v>
      </c>
      <c r="AI120" s="280"/>
      <c r="AJ120" s="281">
        <f t="shared" si="38"/>
        <v>4.509422779083252</v>
      </c>
      <c r="AK120" s="281">
        <f t="shared" si="39"/>
        <v>5.5511325597763062</v>
      </c>
      <c r="AL120" s="281">
        <f t="shared" si="40"/>
        <v>8.0333030223846436</v>
      </c>
      <c r="AM120" s="281">
        <f t="shared" si="41"/>
        <v>5.6398922204971313</v>
      </c>
      <c r="AN120" s="281">
        <f>IF(AND(LEN(L120)&gt;0,$S120=1),L120*VLOOKUP($AE120,$W:$AB,6,FALSE),"")</f>
        <v>2.035822868347168</v>
      </c>
      <c r="AO120" s="281">
        <v>33.710453540866268</v>
      </c>
      <c r="AQ120" s="282">
        <v>28</v>
      </c>
      <c r="AR120" s="282" t="str">
        <f>IF(AQ120&gt;0,VLOOKUP(AQ120,E:F,2,FALSE),"")</f>
        <v>T3  Project28</v>
      </c>
      <c r="AS120" s="283">
        <f>IF(SUMIF($AD:$AD,$AQ120,AJ:AJ)=0,"",SUMIF($AD:$AD,$AQ120,AJ:AJ)/$AX120)</f>
        <v>4.7529837489128113</v>
      </c>
      <c r="AT120" s="283">
        <f>IF(SUMIF($AD:$AD,$AQ120,AK:AK)=0,"",SUMIF($AD:$AD,$AQ120,AK:AK)/$AX120)</f>
        <v>6.1946561932563782</v>
      </c>
      <c r="AU120" s="283">
        <f>IF(SUMIF($AD:$AD,$AQ120,AL:AL)=0,"",SUMIF($AD:$AD,$AQ120,AL:AL)/$AX120)</f>
        <v>4.1676124930381775</v>
      </c>
      <c r="AV120" s="283">
        <f>IF(SUMIF($AD:$AD,$AQ120,AM:AM)=0,"",SUMIF($AD:$AD,$AQ120,AM:AM)/$AX120)</f>
        <v>3.9798226952552795</v>
      </c>
      <c r="AW120" s="283">
        <f>IF(SUMIF($AD:$AD,$AQ120,AN:AN)=0,"",SUMIF($AD:$AD,$AQ120,AN:AN)/$AX120)</f>
        <v>3.9749547839164734</v>
      </c>
      <c r="AX120" s="284">
        <f t="shared" si="42"/>
        <v>4</v>
      </c>
      <c r="AY120" s="283">
        <f t="shared" si="43"/>
        <v>23.07002991437912</v>
      </c>
      <c r="AZ120" s="261">
        <v>116</v>
      </c>
    </row>
    <row r="121" spans="1:52" x14ac:dyDescent="0.25">
      <c r="A121" s="230">
        <v>15</v>
      </c>
      <c r="B121" s="230" t="s">
        <v>257</v>
      </c>
      <c r="C121" s="230">
        <v>3</v>
      </c>
      <c r="D121" s="230" t="s">
        <v>369</v>
      </c>
      <c r="E121" s="230">
        <v>26</v>
      </c>
      <c r="F121" s="230" t="s">
        <v>107</v>
      </c>
      <c r="G121" s="268"/>
      <c r="H121" s="269">
        <v>8.079410195350647</v>
      </c>
      <c r="I121" s="269">
        <v>3.0961751937866211</v>
      </c>
      <c r="J121" s="269">
        <v>3.7581604719161987</v>
      </c>
      <c r="K121" s="269">
        <v>4.0103638172149658</v>
      </c>
      <c r="L121" s="269">
        <v>8.4142762422561646</v>
      </c>
      <c r="M121" s="270">
        <f>IF(AND(H121&gt;=H$3, H121&lt;=H$4),1,0)</f>
        <v>1</v>
      </c>
      <c r="N121" s="270">
        <f>IF(AND(I121&gt;=I$3, I121&lt;=I$4),1,0)</f>
        <v>1</v>
      </c>
      <c r="O121" s="270">
        <f>IF(AND(J121&gt;=J$3, J121&lt;=J$4),1,0)</f>
        <v>1</v>
      </c>
      <c r="P121" s="270">
        <f t="shared" si="24"/>
        <v>1</v>
      </c>
      <c r="Q121" s="270">
        <f t="shared" si="25"/>
        <v>1</v>
      </c>
      <c r="R121" s="271">
        <f t="shared" si="26"/>
        <v>5</v>
      </c>
      <c r="S121" s="270">
        <f t="shared" si="27"/>
        <v>1</v>
      </c>
      <c r="T121" s="272">
        <f t="shared" si="28"/>
        <v>5</v>
      </c>
      <c r="U121" s="273">
        <v>27.358385920524597</v>
      </c>
      <c r="AD121" s="279">
        <f t="shared" si="33"/>
        <v>26</v>
      </c>
      <c r="AE121" s="279">
        <f t="shared" si="34"/>
        <v>15</v>
      </c>
      <c r="AF121" s="279" t="str">
        <f t="shared" si="35"/>
        <v>Marker 15</v>
      </c>
      <c r="AG121" s="279">
        <f t="shared" si="36"/>
        <v>3</v>
      </c>
      <c r="AH121" s="279" t="str">
        <f t="shared" si="37"/>
        <v>H</v>
      </c>
      <c r="AI121" s="280"/>
      <c r="AJ121" s="281">
        <f t="shared" si="38"/>
        <v>8.079410195350647</v>
      </c>
      <c r="AK121" s="281">
        <f t="shared" si="39"/>
        <v>3.0961751937866211</v>
      </c>
      <c r="AL121" s="281">
        <f t="shared" si="40"/>
        <v>3.7581604719161987</v>
      </c>
      <c r="AM121" s="281">
        <f t="shared" si="41"/>
        <v>4.0103638172149658</v>
      </c>
      <c r="AN121" s="281">
        <f>IF(AND(LEN(L121)&gt;0,$S121=1),L121*VLOOKUP($AE121,$W:$AB,6,FALSE),"")</f>
        <v>8.4142762422561646</v>
      </c>
      <c r="AO121" s="281">
        <v>33.950408948595147</v>
      </c>
      <c r="AQ121" s="282">
        <v>35</v>
      </c>
      <c r="AR121" s="282" t="str">
        <f>IF(AQ121&gt;0,VLOOKUP(AQ121,E:F,2,FALSE),"")</f>
        <v>T4  Project35</v>
      </c>
      <c r="AS121" s="283">
        <f>IF(SUMIF($AD:$AD,$AQ121,AJ:AJ)=0,"",SUMIF($AD:$AD,$AQ121,AJ:AJ)/$AX121)</f>
        <v>5.1419380307197571</v>
      </c>
      <c r="AT121" s="283">
        <f>IF(SUMIF($AD:$AD,$AQ121,AK:AK)=0,"",SUMIF($AD:$AD,$AQ121,AK:AK)/$AX121)</f>
        <v>6.9204935431480408</v>
      </c>
      <c r="AU121" s="283">
        <f>IF(SUMIF($AD:$AD,$AQ121,AL:AL)=0,"",SUMIF($AD:$AD,$AQ121,AL:AL)/$AX121)</f>
        <v>4.4369998574256897</v>
      </c>
      <c r="AV121" s="283">
        <f>IF(SUMIF($AD:$AD,$AQ121,AM:AM)=0,"",SUMIF($AD:$AD,$AQ121,AM:AM)/$AX121)</f>
        <v>3.9559623599052429</v>
      </c>
      <c r="AW121" s="283">
        <f>IF(SUMIF($AD:$AD,$AQ121,AN:AN)=0,"",SUMIF($AD:$AD,$AQ121,AN:AN)/$AX121)</f>
        <v>2.3186305165290833</v>
      </c>
      <c r="AX121" s="284">
        <f t="shared" si="42"/>
        <v>2</v>
      </c>
      <c r="AY121" s="283">
        <f t="shared" si="43"/>
        <v>22.774024307727814</v>
      </c>
      <c r="AZ121" s="261">
        <v>117</v>
      </c>
    </row>
    <row r="122" spans="1:52" x14ac:dyDescent="0.25">
      <c r="A122" s="230">
        <v>15</v>
      </c>
      <c r="B122" s="230" t="s">
        <v>257</v>
      </c>
      <c r="C122" s="230">
        <v>2</v>
      </c>
      <c r="D122" s="230" t="s">
        <v>369</v>
      </c>
      <c r="E122" s="230">
        <v>28</v>
      </c>
      <c r="F122" s="230" t="s">
        <v>109</v>
      </c>
      <c r="G122" s="268"/>
      <c r="H122" s="269">
        <v>0.73371052742004395</v>
      </c>
      <c r="I122" s="269">
        <v>4.5137673616409302</v>
      </c>
      <c r="J122" s="269">
        <v>6.9889044761657715</v>
      </c>
      <c r="K122" s="269">
        <v>4.9925702810287476</v>
      </c>
      <c r="L122" s="269">
        <v>4.0693414211273193</v>
      </c>
      <c r="M122" s="270">
        <f>IF(AND(H122&gt;=H$3, H122&lt;=H$4),1,0)</f>
        <v>1</v>
      </c>
      <c r="N122" s="270">
        <f>IF(AND(I122&gt;=I$3, I122&lt;=I$4),1,0)</f>
        <v>1</v>
      </c>
      <c r="O122" s="270">
        <f>IF(AND(J122&gt;=J$3, J122&lt;=J$4),1,0)</f>
        <v>1</v>
      </c>
      <c r="P122" s="270">
        <f t="shared" si="24"/>
        <v>1</v>
      </c>
      <c r="Q122" s="270">
        <f t="shared" si="25"/>
        <v>1</v>
      </c>
      <c r="R122" s="271">
        <f t="shared" si="26"/>
        <v>5</v>
      </c>
      <c r="S122" s="270">
        <f t="shared" si="27"/>
        <v>1</v>
      </c>
      <c r="T122" s="272">
        <f t="shared" si="28"/>
        <v>5</v>
      </c>
      <c r="U122" s="273">
        <v>21.298294067382813</v>
      </c>
      <c r="AD122" s="279">
        <f t="shared" si="33"/>
        <v>28</v>
      </c>
      <c r="AE122" s="279">
        <f t="shared" si="34"/>
        <v>15</v>
      </c>
      <c r="AF122" s="279" t="str">
        <f t="shared" si="35"/>
        <v>Marker 15</v>
      </c>
      <c r="AG122" s="279">
        <f t="shared" si="36"/>
        <v>2</v>
      </c>
      <c r="AH122" s="279" t="str">
        <f t="shared" si="37"/>
        <v>H</v>
      </c>
      <c r="AI122" s="280"/>
      <c r="AJ122" s="281">
        <f t="shared" si="38"/>
        <v>0.73371052742004395</v>
      </c>
      <c r="AK122" s="281">
        <f t="shared" si="39"/>
        <v>4.5137673616409302</v>
      </c>
      <c r="AL122" s="281">
        <f t="shared" si="40"/>
        <v>6.9889044761657715</v>
      </c>
      <c r="AM122" s="281">
        <f t="shared" si="41"/>
        <v>4.9925702810287476</v>
      </c>
      <c r="AN122" s="281">
        <f>IF(AND(LEN(L122)&gt;0,$S122=1),L122*VLOOKUP($AE122,$W:$AB,6,FALSE),"")</f>
        <v>4.0693414211273193</v>
      </c>
      <c r="AO122" s="281">
        <v>38.703570396987615</v>
      </c>
      <c r="AQ122" s="282">
        <v>12</v>
      </c>
      <c r="AR122" s="282" t="str">
        <f>IF(AQ122&gt;0,VLOOKUP(AQ122,E:F,2,FALSE),"")</f>
        <v>T2  Project12</v>
      </c>
      <c r="AS122" s="283">
        <f>IF(SUMIF($AD:$AD,$AQ122,AJ:AJ)=0,"",SUMIF($AD:$AD,$AQ122,AJ:AJ)/$AX122)</f>
        <v>6.2918707728385925</v>
      </c>
      <c r="AT122" s="283">
        <f>IF(SUMIF($AD:$AD,$AQ122,AK:AK)=0,"",SUMIF($AD:$AD,$AQ122,AK:AK)/$AX122)</f>
        <v>8.0233076214790344</v>
      </c>
      <c r="AU122" s="283">
        <f>IF(SUMIF($AD:$AD,$AQ122,AL:AL)=0,"",SUMIF($AD:$AD,$AQ122,AL:AL)/$AX122)</f>
        <v>4.3457207083702087</v>
      </c>
      <c r="AV122" s="283">
        <f>IF(SUMIF($AD:$AD,$AQ122,AM:AM)=0,"",SUMIF($AD:$AD,$AQ122,AM:AM)/$AX122)</f>
        <v>3.9533105492591858</v>
      </c>
      <c r="AW122" s="283">
        <f>IF(SUMIF($AD:$AD,$AQ122,AN:AN)=0,"",SUMIF($AD:$AD,$AQ122,AN:AN)/$AX122)</f>
        <v>5.0310537219047546</v>
      </c>
      <c r="AX122" s="284">
        <f t="shared" si="42"/>
        <v>4</v>
      </c>
      <c r="AY122" s="283">
        <f t="shared" si="43"/>
        <v>27.645263373851776</v>
      </c>
      <c r="AZ122" s="261">
        <v>118</v>
      </c>
    </row>
    <row r="123" spans="1:52" x14ac:dyDescent="0.25">
      <c r="A123" s="230">
        <v>15</v>
      </c>
      <c r="B123" s="230" t="s">
        <v>257</v>
      </c>
      <c r="C123" s="230">
        <v>1</v>
      </c>
      <c r="D123" s="230" t="s">
        <v>369</v>
      </c>
      <c r="E123" s="230">
        <v>30</v>
      </c>
      <c r="F123" s="230" t="s">
        <v>111</v>
      </c>
      <c r="G123" s="268"/>
      <c r="H123" s="269">
        <v>7.5857442617416382</v>
      </c>
      <c r="I123" s="269">
        <v>9.5124757289886475</v>
      </c>
      <c r="J123" s="269">
        <v>3.4533506631851196</v>
      </c>
      <c r="K123" s="269">
        <v>6.8425178527832031</v>
      </c>
      <c r="L123" s="269">
        <v>7.9146403074264526</v>
      </c>
      <c r="M123" s="270">
        <f>IF(AND(H123&gt;=H$3, H123&lt;=H$4),1,0)</f>
        <v>1</v>
      </c>
      <c r="N123" s="270">
        <f>IF(AND(I123&gt;=I$3, I123&lt;=I$4),1,0)</f>
        <v>1</v>
      </c>
      <c r="O123" s="270">
        <f>IF(AND(J123&gt;=J$3, J123&lt;=J$4),1,0)</f>
        <v>1</v>
      </c>
      <c r="P123" s="270">
        <f t="shared" si="24"/>
        <v>1</v>
      </c>
      <c r="Q123" s="270">
        <f t="shared" si="25"/>
        <v>1</v>
      </c>
      <c r="R123" s="271">
        <f t="shared" si="26"/>
        <v>5</v>
      </c>
      <c r="S123" s="270">
        <f t="shared" si="27"/>
        <v>1</v>
      </c>
      <c r="T123" s="272">
        <f t="shared" si="28"/>
        <v>5</v>
      </c>
      <c r="U123" s="273">
        <v>35.308728814125061</v>
      </c>
      <c r="AD123" s="279">
        <f t="shared" si="33"/>
        <v>30</v>
      </c>
      <c r="AE123" s="279">
        <f t="shared" si="34"/>
        <v>15</v>
      </c>
      <c r="AF123" s="279" t="str">
        <f t="shared" si="35"/>
        <v>Marker 15</v>
      </c>
      <c r="AG123" s="279">
        <f t="shared" si="36"/>
        <v>1</v>
      </c>
      <c r="AH123" s="279" t="str">
        <f t="shared" si="37"/>
        <v>H</v>
      </c>
      <c r="AI123" s="280"/>
      <c r="AJ123" s="281">
        <f t="shared" si="38"/>
        <v>7.5857442617416382</v>
      </c>
      <c r="AK123" s="281">
        <f t="shared" si="39"/>
        <v>9.5124757289886475</v>
      </c>
      <c r="AL123" s="281">
        <f t="shared" si="40"/>
        <v>3.4533506631851196</v>
      </c>
      <c r="AM123" s="281">
        <f t="shared" si="41"/>
        <v>6.8425178527832031</v>
      </c>
      <c r="AN123" s="281">
        <f>IF(AND(LEN(L123)&gt;0,$S123=1),L123*VLOOKUP($AE123,$W:$AB,6,FALSE),"")</f>
        <v>7.9146403074264526</v>
      </c>
      <c r="AO123" s="281">
        <v>42.10968675441184</v>
      </c>
      <c r="AQ123" s="282">
        <v>112</v>
      </c>
      <c r="AR123" s="282" t="str">
        <f>IF(AQ123&gt;0,VLOOKUP(AQ123,E:F,2,FALSE),"")</f>
        <v>T10 Project112</v>
      </c>
      <c r="AS123" s="283">
        <f>IF(SUMIF($AD:$AD,$AQ123,AJ:AJ)=0,"",SUMIF($AD:$AD,$AQ123,AJ:AJ)/$AX123)</f>
        <v>7.8968903422355652</v>
      </c>
      <c r="AT123" s="283">
        <f>IF(SUMIF($AD:$AD,$AQ123,AK:AK)=0,"",SUMIF($AD:$AD,$AQ123,AK:AK)/$AX123)</f>
        <v>6.2014129757881165</v>
      </c>
      <c r="AU123" s="283">
        <f>IF(SUMIF($AD:$AD,$AQ123,AL:AL)=0,"",SUMIF($AD:$AD,$AQ123,AL:AL)/$AX123)</f>
        <v>5.8319124579429626</v>
      </c>
      <c r="AV123" s="283">
        <f>IF(SUMIF($AD:$AD,$AQ123,AM:AM)=0,"",SUMIF($AD:$AD,$AQ123,AM:AM)/$AX123)</f>
        <v>3.9332118630409241</v>
      </c>
      <c r="AW123" s="283">
        <f>IF(SUMIF($AD:$AD,$AQ123,AN:AN)=0,"",SUMIF($AD:$AD,$AQ123,AN:AN)/$AX123)</f>
        <v>4.2759200930595398</v>
      </c>
      <c r="AX123" s="284">
        <f t="shared" si="42"/>
        <v>4</v>
      </c>
      <c r="AY123" s="283">
        <f t="shared" si="43"/>
        <v>28.139347732067108</v>
      </c>
      <c r="AZ123" s="261">
        <v>119</v>
      </c>
    </row>
    <row r="124" spans="1:52" x14ac:dyDescent="0.25">
      <c r="A124" s="230">
        <v>15</v>
      </c>
      <c r="B124" s="230" t="s">
        <v>257</v>
      </c>
      <c r="C124" s="230">
        <v>4</v>
      </c>
      <c r="D124" s="230" t="s">
        <v>369</v>
      </c>
      <c r="E124" s="230">
        <v>32</v>
      </c>
      <c r="F124" s="230" t="s">
        <v>113</v>
      </c>
      <c r="G124" s="268"/>
      <c r="H124" s="269">
        <v>7.1448636054992676</v>
      </c>
      <c r="I124" s="269">
        <v>6.6487163305282593</v>
      </c>
      <c r="J124" s="269">
        <v>7.7288329601287842</v>
      </c>
      <c r="K124" s="269">
        <v>7.5884586572647095</v>
      </c>
      <c r="L124" s="269">
        <v>3.0846548080444336</v>
      </c>
      <c r="M124" s="270">
        <f>IF(AND(H124&gt;=H$3, H124&lt;=H$4),1,0)</f>
        <v>1</v>
      </c>
      <c r="N124" s="270">
        <f>IF(AND(I124&gt;=I$3, I124&lt;=I$4),1,0)</f>
        <v>1</v>
      </c>
      <c r="O124" s="270">
        <f>IF(AND(J124&gt;=J$3, J124&lt;=J$4),1,0)</f>
        <v>1</v>
      </c>
      <c r="P124" s="270">
        <f t="shared" si="24"/>
        <v>1</v>
      </c>
      <c r="Q124" s="270">
        <f t="shared" si="25"/>
        <v>1</v>
      </c>
      <c r="R124" s="271">
        <f t="shared" si="26"/>
        <v>5</v>
      </c>
      <c r="S124" s="270">
        <f t="shared" si="27"/>
        <v>1</v>
      </c>
      <c r="T124" s="272">
        <f t="shared" si="28"/>
        <v>5</v>
      </c>
      <c r="U124" s="273">
        <v>32.195526361465454</v>
      </c>
      <c r="AD124" s="279">
        <f t="shared" si="33"/>
        <v>32</v>
      </c>
      <c r="AE124" s="279">
        <f t="shared" si="34"/>
        <v>15</v>
      </c>
      <c r="AF124" s="279" t="str">
        <f t="shared" si="35"/>
        <v>Marker 15</v>
      </c>
      <c r="AG124" s="279">
        <f t="shared" si="36"/>
        <v>4</v>
      </c>
      <c r="AH124" s="279" t="str">
        <f t="shared" si="37"/>
        <v>H</v>
      </c>
      <c r="AI124" s="280"/>
      <c r="AJ124" s="281">
        <f t="shared" si="38"/>
        <v>7.1448636054992676</v>
      </c>
      <c r="AK124" s="281">
        <f t="shared" si="39"/>
        <v>6.6487163305282593</v>
      </c>
      <c r="AL124" s="281">
        <f t="shared" si="40"/>
        <v>7.7288329601287842</v>
      </c>
      <c r="AM124" s="281">
        <f t="shared" si="41"/>
        <v>7.5884586572647095</v>
      </c>
      <c r="AN124" s="281">
        <f>IF(AND(LEN(L124)&gt;0,$S124=1),L124*VLOOKUP($AE124,$W:$AB,6,FALSE),"")</f>
        <v>3.0846548080444336</v>
      </c>
      <c r="AO124" s="281">
        <v>27.493049879506607</v>
      </c>
      <c r="AQ124" s="282">
        <v>87</v>
      </c>
      <c r="AR124" s="282" t="str">
        <f>IF(AQ124&gt;0,VLOOKUP(AQ124,E:F,2,FALSE),"")</f>
        <v>T7  Project87</v>
      </c>
      <c r="AS124" s="283">
        <f>IF(SUMIF($AD:$AD,$AQ124,AJ:AJ)=0,"",SUMIF($AD:$AD,$AQ124,AJ:AJ)/$AX124)</f>
        <v>3.9271372556686401</v>
      </c>
      <c r="AT124" s="283">
        <f>IF(SUMIF($AD:$AD,$AQ124,AK:AK)=0,"",SUMIF($AD:$AD,$AQ124,AK:AK)/$AX124)</f>
        <v>6.1971183617909746</v>
      </c>
      <c r="AU124" s="283">
        <f>IF(SUMIF($AD:$AD,$AQ124,AL:AL)=0,"",SUMIF($AD:$AD,$AQ124,AL:AL)/$AX124)</f>
        <v>5.4396245876948042</v>
      </c>
      <c r="AV124" s="283">
        <f>IF(SUMIF($AD:$AD,$AQ124,AM:AM)=0,"",SUMIF($AD:$AD,$AQ124,AM:AM)/$AX124)</f>
        <v>3.9297572771708169</v>
      </c>
      <c r="AW124" s="283">
        <f>IF(SUMIF($AD:$AD,$AQ124,AN:AN)=0,"",SUMIF($AD:$AD,$AQ124,AN:AN)/$AX124)</f>
        <v>3.3480717738469443</v>
      </c>
      <c r="AX124" s="284">
        <f t="shared" si="42"/>
        <v>3</v>
      </c>
      <c r="AY124" s="283">
        <f t="shared" si="43"/>
        <v>22.84170925617218</v>
      </c>
      <c r="AZ124" s="261">
        <v>120</v>
      </c>
    </row>
    <row r="125" spans="1:52" x14ac:dyDescent="0.25">
      <c r="A125" s="230">
        <v>16</v>
      </c>
      <c r="B125" s="230" t="s">
        <v>258</v>
      </c>
      <c r="C125" s="230">
        <v>1</v>
      </c>
      <c r="D125" s="230" t="s">
        <v>369</v>
      </c>
      <c r="E125" s="230">
        <v>33</v>
      </c>
      <c r="F125" s="230" t="s">
        <v>114</v>
      </c>
      <c r="G125" s="268"/>
      <c r="H125" s="269">
        <v>8.2458466291427612</v>
      </c>
      <c r="I125" s="269">
        <v>7.1879303455352783</v>
      </c>
      <c r="J125" s="269">
        <v>8.9597016572952271</v>
      </c>
      <c r="K125" s="269">
        <v>2.2253203392028809</v>
      </c>
      <c r="L125" s="269">
        <v>3.5606664419174194</v>
      </c>
      <c r="M125" s="270">
        <f>IF(AND(H125&gt;=H$3, H125&lt;=H$4),1,0)</f>
        <v>1</v>
      </c>
      <c r="N125" s="270">
        <f>IF(AND(I125&gt;=I$3, I125&lt;=I$4),1,0)</f>
        <v>1</v>
      </c>
      <c r="O125" s="270">
        <f>IF(AND(J125&gt;=J$3, J125&lt;=J$4),1,0)</f>
        <v>1</v>
      </c>
      <c r="P125" s="270">
        <f t="shared" si="24"/>
        <v>1</v>
      </c>
      <c r="Q125" s="270">
        <f t="shared" si="25"/>
        <v>1</v>
      </c>
      <c r="R125" s="271">
        <f t="shared" si="26"/>
        <v>5</v>
      </c>
      <c r="S125" s="270">
        <f t="shared" si="27"/>
        <v>1</v>
      </c>
      <c r="T125" s="272">
        <f t="shared" si="28"/>
        <v>5</v>
      </c>
      <c r="U125" s="273">
        <v>30.179465413093567</v>
      </c>
      <c r="AD125" s="279">
        <f t="shared" si="33"/>
        <v>33</v>
      </c>
      <c r="AE125" s="279">
        <f t="shared" si="34"/>
        <v>16</v>
      </c>
      <c r="AF125" s="279" t="str">
        <f t="shared" si="35"/>
        <v>Marker 16</v>
      </c>
      <c r="AG125" s="279">
        <f t="shared" si="36"/>
        <v>1</v>
      </c>
      <c r="AH125" s="279" t="str">
        <f t="shared" si="37"/>
        <v>H</v>
      </c>
      <c r="AI125" s="280"/>
      <c r="AJ125" s="281">
        <f t="shared" si="38"/>
        <v>8.2458466291427612</v>
      </c>
      <c r="AK125" s="281">
        <f t="shared" si="39"/>
        <v>7.1879303455352783</v>
      </c>
      <c r="AL125" s="281">
        <f t="shared" si="40"/>
        <v>8.9597016572952271</v>
      </c>
      <c r="AM125" s="281">
        <f t="shared" si="41"/>
        <v>2.2253203392028809</v>
      </c>
      <c r="AN125" s="281">
        <f>IF(AND(LEN(L125)&gt;0,$S125=1),L125*VLOOKUP($AE125,$W:$AB,6,FALSE),"")</f>
        <v>3.5606664419174194</v>
      </c>
      <c r="AO125" s="281">
        <v>41.261738170289497</v>
      </c>
      <c r="AQ125" s="282">
        <v>157</v>
      </c>
      <c r="AR125" s="282" t="str">
        <f>IF(AQ125&gt;0,VLOOKUP(AQ125,E:F,2,FALSE),"")</f>
        <v>T15 Project157</v>
      </c>
      <c r="AS125" s="283">
        <f>IF(SUMIF($AD:$AD,$AQ125,AJ:AJ)=0,"",SUMIF($AD:$AD,$AQ125,AJ:AJ)/$AX125)</f>
        <v>6.7324039340019226</v>
      </c>
      <c r="AT125" s="283">
        <f>IF(SUMIF($AD:$AD,$AQ125,AK:AK)=0,"",SUMIF($AD:$AD,$AQ125,AK:AK)/$AX125)</f>
        <v>5.6592276692390442</v>
      </c>
      <c r="AU125" s="283">
        <f>IF(SUMIF($AD:$AD,$AQ125,AL:AL)=0,"",SUMIF($AD:$AD,$AQ125,AL:AL)/$AX125)</f>
        <v>7.0654019713401794</v>
      </c>
      <c r="AV125" s="283">
        <f>IF(SUMIF($AD:$AD,$AQ125,AM:AM)=0,"",SUMIF($AD:$AD,$AQ125,AM:AM)/$AX125)</f>
        <v>3.9119425415992737</v>
      </c>
      <c r="AW125" s="283">
        <f>IF(SUMIF($AD:$AD,$AQ125,AN:AN)=0,"",SUMIF($AD:$AD,$AQ125,AN:AN)/$AX125)</f>
        <v>5.802130401134491</v>
      </c>
      <c r="AX125" s="284">
        <f t="shared" si="42"/>
        <v>4</v>
      </c>
      <c r="AY125" s="283">
        <f t="shared" si="43"/>
        <v>29.171106517314911</v>
      </c>
      <c r="AZ125" s="261">
        <v>121</v>
      </c>
    </row>
    <row r="126" spans="1:52" x14ac:dyDescent="0.25">
      <c r="A126" s="230">
        <v>16</v>
      </c>
      <c r="B126" s="230" t="s">
        <v>258</v>
      </c>
      <c r="C126" s="230">
        <v>2</v>
      </c>
      <c r="D126" s="230" t="s">
        <v>369</v>
      </c>
      <c r="E126" s="230">
        <v>34</v>
      </c>
      <c r="F126" s="230" t="s">
        <v>115</v>
      </c>
      <c r="G126" s="268"/>
      <c r="H126" s="269">
        <v>4.2492914199829102</v>
      </c>
      <c r="I126" s="269">
        <v>1.8710774183273315</v>
      </c>
      <c r="J126" s="269">
        <v>4.9548161029815674</v>
      </c>
      <c r="K126" s="269">
        <v>9.7313100099563599</v>
      </c>
      <c r="L126" s="269">
        <v>7.6936984062194824</v>
      </c>
      <c r="M126" s="270">
        <f>IF(AND(H126&gt;=H$3, H126&lt;=H$4),1,0)</f>
        <v>1</v>
      </c>
      <c r="N126" s="270">
        <f>IF(AND(I126&gt;=I$3, I126&lt;=I$4),1,0)</f>
        <v>1</v>
      </c>
      <c r="O126" s="270">
        <f>IF(AND(J126&gt;=J$3, J126&lt;=J$4),1,0)</f>
        <v>1</v>
      </c>
      <c r="P126" s="270">
        <f t="shared" si="24"/>
        <v>1</v>
      </c>
      <c r="Q126" s="270">
        <f t="shared" si="25"/>
        <v>1</v>
      </c>
      <c r="R126" s="271">
        <f t="shared" si="26"/>
        <v>5</v>
      </c>
      <c r="S126" s="270">
        <f t="shared" si="27"/>
        <v>1</v>
      </c>
      <c r="T126" s="272">
        <f t="shared" si="28"/>
        <v>5</v>
      </c>
      <c r="U126" s="273">
        <v>28.500193357467651</v>
      </c>
      <c r="AD126" s="279">
        <f t="shared" si="33"/>
        <v>34</v>
      </c>
      <c r="AE126" s="279">
        <f t="shared" si="34"/>
        <v>16</v>
      </c>
      <c r="AF126" s="279" t="str">
        <f t="shared" si="35"/>
        <v>Marker 16</v>
      </c>
      <c r="AG126" s="279">
        <f t="shared" si="36"/>
        <v>2</v>
      </c>
      <c r="AH126" s="279" t="str">
        <f t="shared" si="37"/>
        <v>H</v>
      </c>
      <c r="AI126" s="280"/>
      <c r="AJ126" s="281">
        <f t="shared" si="38"/>
        <v>4.2492914199829102</v>
      </c>
      <c r="AK126" s="281">
        <f t="shared" si="39"/>
        <v>1.8710774183273315</v>
      </c>
      <c r="AL126" s="281">
        <f t="shared" si="40"/>
        <v>4.9548161029815674</v>
      </c>
      <c r="AM126" s="281">
        <f t="shared" si="41"/>
        <v>9.7313100099563599</v>
      </c>
      <c r="AN126" s="281">
        <f>IF(AND(LEN(L126)&gt;0,$S126=1),L126*VLOOKUP($AE126,$W:$AB,6,FALSE),"")</f>
        <v>7.6936984062194824</v>
      </c>
      <c r="AO126" s="281">
        <v>39.250118092620731</v>
      </c>
      <c r="AQ126" s="282">
        <v>85</v>
      </c>
      <c r="AR126" s="282" t="str">
        <f>IF(AQ126&gt;0,VLOOKUP(AQ126,E:F,2,FALSE),"")</f>
        <v>T7  Project85</v>
      </c>
      <c r="AS126" s="283">
        <f>IF(SUMIF($AD:$AD,$AQ126,AJ:AJ)=0,"",SUMIF($AD:$AD,$AQ126,AJ:AJ)/$AX126)</f>
        <v>6.6670128703117371</v>
      </c>
      <c r="AT126" s="283">
        <f>IF(SUMIF($AD:$AD,$AQ126,AK:AK)=0,"",SUMIF($AD:$AD,$AQ126,AK:AK)/$AX126)</f>
        <v>3.9340141415596008</v>
      </c>
      <c r="AU126" s="283">
        <f>IF(SUMIF($AD:$AD,$AQ126,AL:AL)=0,"",SUMIF($AD:$AD,$AQ126,AL:AL)/$AX126)</f>
        <v>5.5052027106285095</v>
      </c>
      <c r="AV126" s="283">
        <f>IF(SUMIF($AD:$AD,$AQ126,AM:AM)=0,"",SUMIF($AD:$AD,$AQ126,AM:AM)/$AX126)</f>
        <v>3.8000598549842834</v>
      </c>
      <c r="AW126" s="283">
        <f>IF(SUMIF($AD:$AD,$AQ126,AN:AN)=0,"",SUMIF($AD:$AD,$AQ126,AN:AN)/$AX126)</f>
        <v>3.0152198672294617</v>
      </c>
      <c r="AX126" s="284">
        <f t="shared" si="42"/>
        <v>4</v>
      </c>
      <c r="AY126" s="283">
        <f t="shared" si="43"/>
        <v>22.921509444713593</v>
      </c>
      <c r="AZ126" s="261">
        <v>122</v>
      </c>
    </row>
    <row r="127" spans="1:52" x14ac:dyDescent="0.25">
      <c r="A127" s="230">
        <v>16</v>
      </c>
      <c r="B127" s="230" t="s">
        <v>258</v>
      </c>
      <c r="C127" s="230">
        <v>1</v>
      </c>
      <c r="D127" s="230" t="s">
        <v>369</v>
      </c>
      <c r="E127" s="230">
        <v>35</v>
      </c>
      <c r="F127" s="230" t="s">
        <v>116</v>
      </c>
      <c r="G127" s="268"/>
      <c r="H127" s="269">
        <v>3.8059228658676147</v>
      </c>
      <c r="I127" s="269">
        <v>4.8460805416107178</v>
      </c>
      <c r="J127" s="269">
        <v>5.4701143503189087</v>
      </c>
      <c r="K127" s="269">
        <v>6.7394924163818359</v>
      </c>
      <c r="L127" s="269">
        <v>0.3819197416305542</v>
      </c>
      <c r="M127" s="270">
        <f>IF(AND(H127&gt;=H$3, H127&lt;=H$4),1,0)</f>
        <v>1</v>
      </c>
      <c r="N127" s="270">
        <f>IF(AND(I127&gt;=I$3, I127&lt;=I$4),1,0)</f>
        <v>1</v>
      </c>
      <c r="O127" s="270">
        <f>IF(AND(J127&gt;=J$3, J127&lt;=J$4),1,0)</f>
        <v>1</v>
      </c>
      <c r="P127" s="270">
        <f t="shared" si="24"/>
        <v>1</v>
      </c>
      <c r="Q127" s="270">
        <f t="shared" si="25"/>
        <v>1</v>
      </c>
      <c r="R127" s="271">
        <f t="shared" si="26"/>
        <v>5</v>
      </c>
      <c r="S127" s="270">
        <f t="shared" si="27"/>
        <v>1</v>
      </c>
      <c r="T127" s="272">
        <f t="shared" si="28"/>
        <v>5</v>
      </c>
      <c r="U127" s="273">
        <v>21.243529915809631</v>
      </c>
      <c r="AD127" s="279">
        <f t="shared" si="33"/>
        <v>35</v>
      </c>
      <c r="AE127" s="279">
        <f t="shared" si="34"/>
        <v>16</v>
      </c>
      <c r="AF127" s="279" t="str">
        <f t="shared" si="35"/>
        <v>Marker 16</v>
      </c>
      <c r="AG127" s="279">
        <f t="shared" si="36"/>
        <v>1</v>
      </c>
      <c r="AH127" s="279" t="str">
        <f t="shared" si="37"/>
        <v>H</v>
      </c>
      <c r="AI127" s="280"/>
      <c r="AJ127" s="281">
        <f t="shared" si="38"/>
        <v>3.8059228658676147</v>
      </c>
      <c r="AK127" s="281">
        <f t="shared" si="39"/>
        <v>4.8460805416107178</v>
      </c>
      <c r="AL127" s="281">
        <f t="shared" si="40"/>
        <v>5.4701143503189087</v>
      </c>
      <c r="AM127" s="281">
        <f t="shared" si="41"/>
        <v>6.7394924163818359</v>
      </c>
      <c r="AN127" s="281">
        <f>IF(AND(LEN(L127)&gt;0,$S127=1),L127*VLOOKUP($AE127,$W:$AB,6,FALSE),"")</f>
        <v>0.3819197416305542</v>
      </c>
      <c r="AO127" s="281">
        <v>23.031713752978344</v>
      </c>
      <c r="AQ127" s="282">
        <v>20</v>
      </c>
      <c r="AR127" s="282" t="str">
        <f>IF(AQ127&gt;0,VLOOKUP(AQ127,E:F,2,FALSE),"")</f>
        <v>T3  Project20</v>
      </c>
      <c r="AS127" s="283">
        <f>IF(SUMIF($AD:$AD,$AQ127,AJ:AJ)=0,"",SUMIF($AD:$AD,$AQ127,AJ:AJ)/$AX127)</f>
        <v>5.9972807765007019</v>
      </c>
      <c r="AT127" s="283">
        <f>IF(SUMIF($AD:$AD,$AQ127,AK:AK)=0,"",SUMIF($AD:$AD,$AQ127,AK:AK)/$AX127)</f>
        <v>6.9344213604927063</v>
      </c>
      <c r="AU127" s="283">
        <f>IF(SUMIF($AD:$AD,$AQ127,AL:AL)=0,"",SUMIF($AD:$AD,$AQ127,AL:AL)/$AX127)</f>
        <v>3.5303482413291931</v>
      </c>
      <c r="AV127" s="283">
        <f>IF(SUMIF($AD:$AD,$AQ127,AM:AM)=0,"",SUMIF($AD:$AD,$AQ127,AM:AM)/$AX127)</f>
        <v>3.6455217003822327</v>
      </c>
      <c r="AW127" s="283">
        <f>IF(SUMIF($AD:$AD,$AQ127,AN:AN)=0,"",SUMIF($AD:$AD,$AQ127,AN:AN)/$AX127)</f>
        <v>4.216139018535614</v>
      </c>
      <c r="AX127" s="284">
        <f t="shared" si="42"/>
        <v>4</v>
      </c>
      <c r="AY127" s="283">
        <f t="shared" si="43"/>
        <v>24.323711097240448</v>
      </c>
      <c r="AZ127" s="261">
        <v>123</v>
      </c>
    </row>
    <row r="128" spans="1:52" x14ac:dyDescent="0.25">
      <c r="A128" s="230">
        <v>17</v>
      </c>
      <c r="B128" s="230" t="s">
        <v>259</v>
      </c>
      <c r="C128" s="230">
        <v>2</v>
      </c>
      <c r="D128" s="230" t="s">
        <v>369</v>
      </c>
      <c r="E128" s="230">
        <v>33</v>
      </c>
      <c r="F128" s="230" t="s">
        <v>114</v>
      </c>
      <c r="G128" s="268"/>
      <c r="H128" s="269">
        <v>5.5330216884613037</v>
      </c>
      <c r="I128" s="269">
        <v>3.5557752847671509</v>
      </c>
      <c r="J128" s="269">
        <v>2.0430564880371094</v>
      </c>
      <c r="K128" s="269">
        <v>5.7895869016647339</v>
      </c>
      <c r="L128" s="269">
        <v>6.2998735904693604</v>
      </c>
      <c r="M128" s="270">
        <f>IF(AND(H128&gt;=H$3, H128&lt;=H$4),1,0)</f>
        <v>1</v>
      </c>
      <c r="N128" s="270">
        <f>IF(AND(I128&gt;=I$3, I128&lt;=I$4),1,0)</f>
        <v>1</v>
      </c>
      <c r="O128" s="270">
        <f>IF(AND(J128&gt;=J$3, J128&lt;=J$4),1,0)</f>
        <v>1</v>
      </c>
      <c r="P128" s="270">
        <f t="shared" si="24"/>
        <v>1</v>
      </c>
      <c r="Q128" s="270">
        <f t="shared" si="25"/>
        <v>1</v>
      </c>
      <c r="R128" s="271">
        <f t="shared" si="26"/>
        <v>5</v>
      </c>
      <c r="S128" s="270">
        <f t="shared" si="27"/>
        <v>1</v>
      </c>
      <c r="T128" s="272">
        <f t="shared" si="28"/>
        <v>5</v>
      </c>
      <c r="U128" s="273">
        <v>23.221313953399658</v>
      </c>
      <c r="AD128" s="279">
        <f t="shared" si="33"/>
        <v>33</v>
      </c>
      <c r="AE128" s="279">
        <f t="shared" si="34"/>
        <v>17</v>
      </c>
      <c r="AF128" s="279" t="str">
        <f t="shared" si="35"/>
        <v>Marker 17</v>
      </c>
      <c r="AG128" s="279">
        <f t="shared" si="36"/>
        <v>2</v>
      </c>
      <c r="AH128" s="279" t="str">
        <f t="shared" si="37"/>
        <v>H</v>
      </c>
      <c r="AI128" s="280"/>
      <c r="AJ128" s="281">
        <f t="shared" si="38"/>
        <v>5.5330216884613037</v>
      </c>
      <c r="AK128" s="281">
        <f t="shared" si="39"/>
        <v>3.5557752847671509</v>
      </c>
      <c r="AL128" s="281">
        <f t="shared" si="40"/>
        <v>2.0430564880371094</v>
      </c>
      <c r="AM128" s="281">
        <f t="shared" si="41"/>
        <v>5.7895869016647339</v>
      </c>
      <c r="AN128" s="281">
        <f>IF(AND(LEN(L128)&gt;0,$S128=1),L128*VLOOKUP($AE128,$W:$AB,6,FALSE),"")</f>
        <v>6.2998735904693604</v>
      </c>
      <c r="AO128" s="281">
        <v>39.755377221483819</v>
      </c>
      <c r="AQ128" s="282">
        <v>147</v>
      </c>
      <c r="AR128" s="282" t="str">
        <f>IF(AQ128&gt;0,VLOOKUP(AQ128,E:F,2,FALSE),"")</f>
        <v>T15 Project147</v>
      </c>
      <c r="AS128" s="283">
        <f>IF(SUMIF($AD:$AD,$AQ128,AJ:AJ)=0,"",SUMIF($AD:$AD,$AQ128,AJ:AJ)/$AX128)</f>
        <v>5.9048101305961609</v>
      </c>
      <c r="AT128" s="283">
        <f>IF(SUMIF($AD:$AD,$AQ128,AK:AK)=0,"",SUMIF($AD:$AD,$AQ128,AK:AK)/$AX128)</f>
        <v>5.4515793919563293</v>
      </c>
      <c r="AU128" s="283">
        <f>IF(SUMIF($AD:$AD,$AQ128,AL:AL)=0,"",SUMIF($AD:$AD,$AQ128,AL:AL)/$AX128)</f>
        <v>3.259635865688324</v>
      </c>
      <c r="AV128" s="283">
        <f>IF(SUMIF($AD:$AD,$AQ128,AM:AM)=0,"",SUMIF($AD:$AD,$AQ128,AM:AM)/$AX128)</f>
        <v>3.6153736710548401</v>
      </c>
      <c r="AW128" s="283">
        <f>IF(SUMIF($AD:$AD,$AQ128,AN:AN)=0,"",SUMIF($AD:$AD,$AQ128,AN:AN)/$AX128)</f>
        <v>1.8334385752677917</v>
      </c>
      <c r="AX128" s="284">
        <f t="shared" si="42"/>
        <v>4</v>
      </c>
      <c r="AY128" s="283">
        <f t="shared" si="43"/>
        <v>20.064837634563446</v>
      </c>
      <c r="AZ128" s="261">
        <v>124</v>
      </c>
    </row>
    <row r="129" spans="1:52" x14ac:dyDescent="0.25">
      <c r="A129" s="230">
        <v>17</v>
      </c>
      <c r="B129" s="230" t="s">
        <v>259</v>
      </c>
      <c r="C129" s="230">
        <v>1</v>
      </c>
      <c r="D129" s="230" t="s">
        <v>369</v>
      </c>
      <c r="E129" s="230">
        <v>34</v>
      </c>
      <c r="F129" s="230" t="s">
        <v>115</v>
      </c>
      <c r="G129" s="268"/>
      <c r="H129" s="269">
        <v>1.394379734992981</v>
      </c>
      <c r="I129" s="269">
        <v>0.60976266860961914</v>
      </c>
      <c r="J129" s="269">
        <v>6.3419097661972046</v>
      </c>
      <c r="K129" s="269">
        <v>8.3855807781219482</v>
      </c>
      <c r="L129" s="269">
        <v>6.4092308282852173</v>
      </c>
      <c r="M129" s="270">
        <f>IF(AND(H129&gt;=H$3, H129&lt;=H$4),1,0)</f>
        <v>1</v>
      </c>
      <c r="N129" s="270">
        <f>IF(AND(I129&gt;=I$3, I129&lt;=I$4),1,0)</f>
        <v>1</v>
      </c>
      <c r="O129" s="270">
        <f>IF(AND(J129&gt;=J$3, J129&lt;=J$4),1,0)</f>
        <v>1</v>
      </c>
      <c r="P129" s="270">
        <f t="shared" si="24"/>
        <v>1</v>
      </c>
      <c r="Q129" s="270">
        <f t="shared" si="25"/>
        <v>1</v>
      </c>
      <c r="R129" s="271">
        <f t="shared" si="26"/>
        <v>5</v>
      </c>
      <c r="S129" s="270">
        <f t="shared" si="27"/>
        <v>1</v>
      </c>
      <c r="T129" s="272">
        <f t="shared" si="28"/>
        <v>5</v>
      </c>
      <c r="U129" s="273">
        <v>23.14086377620697</v>
      </c>
      <c r="AD129" s="279">
        <f t="shared" si="33"/>
        <v>34</v>
      </c>
      <c r="AE129" s="279">
        <f t="shared" si="34"/>
        <v>17</v>
      </c>
      <c r="AF129" s="279" t="str">
        <f t="shared" si="35"/>
        <v>Marker 17</v>
      </c>
      <c r="AG129" s="279">
        <f t="shared" si="36"/>
        <v>1</v>
      </c>
      <c r="AH129" s="279" t="str">
        <f t="shared" si="37"/>
        <v>H</v>
      </c>
      <c r="AI129" s="280"/>
      <c r="AJ129" s="281">
        <f t="shared" si="38"/>
        <v>1.394379734992981</v>
      </c>
      <c r="AK129" s="281">
        <f t="shared" si="39"/>
        <v>0.60976266860961914</v>
      </c>
      <c r="AL129" s="281">
        <f t="shared" si="40"/>
        <v>6.3419097661972046</v>
      </c>
      <c r="AM129" s="281">
        <f t="shared" si="41"/>
        <v>8.3855807781219482</v>
      </c>
      <c r="AN129" s="281">
        <f>IF(AND(LEN(L129)&gt;0,$S129=1),L129*VLOOKUP($AE129,$W:$AB,6,FALSE),"")</f>
        <v>6.4092308282852173</v>
      </c>
      <c r="AO129" s="281">
        <v>38.203802219879485</v>
      </c>
      <c r="AQ129" s="282">
        <v>13</v>
      </c>
      <c r="AR129" s="282" t="str">
        <f>IF(AQ129&gt;0,VLOOKUP(AQ129,E:F,2,FALSE),"")</f>
        <v>T2  Project13</v>
      </c>
      <c r="AS129" s="283">
        <f>IF(SUMIF($AD:$AD,$AQ129,AJ:AJ)=0,"",SUMIF($AD:$AD,$AQ129,AJ:AJ)/$AX129)</f>
        <v>4.0917131304740906</v>
      </c>
      <c r="AT129" s="283">
        <f>IF(SUMIF($AD:$AD,$AQ129,AK:AK)=0,"",SUMIF($AD:$AD,$AQ129,AK:AK)/$AX129)</f>
        <v>5.3732922673225403</v>
      </c>
      <c r="AU129" s="283">
        <f>IF(SUMIF($AD:$AD,$AQ129,AL:AL)=0,"",SUMIF($AD:$AD,$AQ129,AL:AL)/$AX129)</f>
        <v>5.0472316145896912</v>
      </c>
      <c r="AV129" s="283">
        <f>IF(SUMIF($AD:$AD,$AQ129,AM:AM)=0,"",SUMIF($AD:$AD,$AQ129,AM:AM)/$AX129)</f>
        <v>3.5943832993507385</v>
      </c>
      <c r="AW129" s="283">
        <f>IF(SUMIF($AD:$AD,$AQ129,AN:AN)=0,"",SUMIF($AD:$AD,$AQ129,AN:AN)/$AX129)</f>
        <v>5.8710190653800964</v>
      </c>
      <c r="AX129" s="284">
        <f t="shared" si="42"/>
        <v>4</v>
      </c>
      <c r="AY129" s="283">
        <f t="shared" si="43"/>
        <v>23.977639377117157</v>
      </c>
      <c r="AZ129" s="261">
        <v>125</v>
      </c>
    </row>
    <row r="130" spans="1:52" x14ac:dyDescent="0.25">
      <c r="A130" s="230">
        <v>17</v>
      </c>
      <c r="B130" s="230" t="s">
        <v>259</v>
      </c>
      <c r="C130" s="230">
        <v>2</v>
      </c>
      <c r="D130" s="230" t="s">
        <v>369</v>
      </c>
      <c r="E130" s="230">
        <v>35</v>
      </c>
      <c r="F130" s="230" t="s">
        <v>116</v>
      </c>
      <c r="G130" s="268"/>
      <c r="H130" s="269">
        <v>6.4779531955718994</v>
      </c>
      <c r="I130" s="269">
        <v>8.9949065446853638</v>
      </c>
      <c r="J130" s="269">
        <v>3.4038853645324707</v>
      </c>
      <c r="K130" s="269">
        <v>1.1724323034286499</v>
      </c>
      <c r="L130" s="269">
        <v>4.2553412914276123</v>
      </c>
      <c r="M130" s="270">
        <f>IF(AND(H130&gt;=H$3, H130&lt;=H$4),1,0)</f>
        <v>1</v>
      </c>
      <c r="N130" s="270">
        <f>IF(AND(I130&gt;=I$3, I130&lt;=I$4),1,0)</f>
        <v>1</v>
      </c>
      <c r="O130" s="270">
        <f>IF(AND(J130&gt;=J$3, J130&lt;=J$4),1,0)</f>
        <v>1</v>
      </c>
      <c r="P130" s="270">
        <f t="shared" si="24"/>
        <v>1</v>
      </c>
      <c r="Q130" s="270">
        <f t="shared" si="25"/>
        <v>1</v>
      </c>
      <c r="R130" s="271">
        <f t="shared" si="26"/>
        <v>5</v>
      </c>
      <c r="S130" s="270">
        <f t="shared" si="27"/>
        <v>1</v>
      </c>
      <c r="T130" s="272">
        <f t="shared" si="28"/>
        <v>5</v>
      </c>
      <c r="U130" s="273">
        <v>24.304518699645996</v>
      </c>
      <c r="AD130" s="279">
        <f t="shared" si="33"/>
        <v>35</v>
      </c>
      <c r="AE130" s="279">
        <f t="shared" si="34"/>
        <v>17</v>
      </c>
      <c r="AF130" s="279" t="str">
        <f t="shared" si="35"/>
        <v>Marker 17</v>
      </c>
      <c r="AG130" s="279">
        <f t="shared" si="36"/>
        <v>2</v>
      </c>
      <c r="AH130" s="279" t="str">
        <f t="shared" si="37"/>
        <v>H</v>
      </c>
      <c r="AI130" s="280"/>
      <c r="AJ130" s="281">
        <f t="shared" si="38"/>
        <v>6.4779531955718994</v>
      </c>
      <c r="AK130" s="281">
        <f t="shared" si="39"/>
        <v>8.9949065446853638</v>
      </c>
      <c r="AL130" s="281">
        <f t="shared" si="40"/>
        <v>3.4038853645324707</v>
      </c>
      <c r="AM130" s="281">
        <f t="shared" si="41"/>
        <v>1.1724323034286499</v>
      </c>
      <c r="AN130" s="281">
        <f>IF(AND(LEN(L130)&gt;0,$S130=1),L130*VLOOKUP($AE130,$W:$AB,6,FALSE),"")</f>
        <v>4.2553412914276123</v>
      </c>
      <c r="AO130" s="281">
        <v>39.858361454808218</v>
      </c>
      <c r="AQ130" s="282">
        <v>120</v>
      </c>
      <c r="AR130" s="282" t="str">
        <f>IF(AQ130&gt;0,VLOOKUP(AQ130,E:F,2,FALSE),"")</f>
        <v>T11 Project120</v>
      </c>
      <c r="AS130" s="283">
        <f>IF(SUMIF($AD:$AD,$AQ130,AJ:AJ)=0,"",SUMIF($AD:$AD,$AQ130,AJ:AJ)/$AX130)</f>
        <v>0.73035210371017456</v>
      </c>
      <c r="AT130" s="283">
        <f>IF(SUMIF($AD:$AD,$AQ130,AK:AK)=0,"",SUMIF($AD:$AD,$AQ130,AK:AK)/$AX130)</f>
        <v>6.3533714413642883</v>
      </c>
      <c r="AU130" s="283">
        <f>IF(SUMIF($AD:$AD,$AQ130,AL:AL)=0,"",SUMIF($AD:$AD,$AQ130,AL:AL)/$AX130)</f>
        <v>6.919005811214447</v>
      </c>
      <c r="AV130" s="283">
        <f>IF(SUMIF($AD:$AD,$AQ130,AM:AM)=0,"",SUMIF($AD:$AD,$AQ130,AM:AM)/$AX130)</f>
        <v>3.5430255532264709</v>
      </c>
      <c r="AW130" s="283">
        <f>IF(SUMIF($AD:$AD,$AQ130,AN:AN)=0,"",SUMIF($AD:$AD,$AQ130,AN:AN)/$AX130)</f>
        <v>4.3331977725028992</v>
      </c>
      <c r="AX130" s="284">
        <f t="shared" si="42"/>
        <v>4</v>
      </c>
      <c r="AY130" s="283">
        <f t="shared" si="43"/>
        <v>21.87895268201828</v>
      </c>
      <c r="AZ130" s="261">
        <v>126</v>
      </c>
    </row>
    <row r="131" spans="1:52" x14ac:dyDescent="0.25">
      <c r="A131" s="230">
        <v>18</v>
      </c>
      <c r="B131" s="230" t="s">
        <v>260</v>
      </c>
      <c r="C131" s="230">
        <v>3</v>
      </c>
      <c r="D131" s="230" t="s">
        <v>369</v>
      </c>
      <c r="E131" s="230">
        <v>36</v>
      </c>
      <c r="F131" s="230" t="s">
        <v>117</v>
      </c>
      <c r="G131" s="268"/>
      <c r="H131" s="269">
        <v>9.7893160581588745</v>
      </c>
      <c r="I131" s="269">
        <v>2.8358423709869385</v>
      </c>
      <c r="J131" s="269">
        <v>6.1810046434402466</v>
      </c>
      <c r="K131" s="269">
        <v>3.0662941932678223</v>
      </c>
      <c r="L131" s="269">
        <v>8.5230964422225952</v>
      </c>
      <c r="M131" s="270">
        <f>IF(AND(H131&gt;=H$3, H131&lt;=H$4),1,0)</f>
        <v>1</v>
      </c>
      <c r="N131" s="270">
        <f>IF(AND(I131&gt;=I$3, I131&lt;=I$4),1,0)</f>
        <v>1</v>
      </c>
      <c r="O131" s="270">
        <f>IF(AND(J131&gt;=J$3, J131&lt;=J$4),1,0)</f>
        <v>1</v>
      </c>
      <c r="P131" s="270">
        <f t="shared" si="24"/>
        <v>1</v>
      </c>
      <c r="Q131" s="270">
        <f t="shared" si="25"/>
        <v>1</v>
      </c>
      <c r="R131" s="271">
        <f t="shared" si="26"/>
        <v>5</v>
      </c>
      <c r="S131" s="270">
        <f t="shared" si="27"/>
        <v>1</v>
      </c>
      <c r="T131" s="272">
        <f t="shared" si="28"/>
        <v>5</v>
      </c>
      <c r="U131" s="273">
        <v>30.395553708076477</v>
      </c>
      <c r="AD131" s="279">
        <f t="shared" si="33"/>
        <v>36</v>
      </c>
      <c r="AE131" s="279">
        <f t="shared" si="34"/>
        <v>18</v>
      </c>
      <c r="AF131" s="279" t="str">
        <f t="shared" si="35"/>
        <v>Marker 18</v>
      </c>
      <c r="AG131" s="279">
        <f t="shared" si="36"/>
        <v>3</v>
      </c>
      <c r="AH131" s="279" t="str">
        <f t="shared" si="37"/>
        <v>H</v>
      </c>
      <c r="AI131" s="280"/>
      <c r="AJ131" s="281">
        <f t="shared" si="38"/>
        <v>9.7893160581588745</v>
      </c>
      <c r="AK131" s="281">
        <f t="shared" si="39"/>
        <v>2.8358423709869385</v>
      </c>
      <c r="AL131" s="281">
        <f t="shared" si="40"/>
        <v>6.1810046434402466</v>
      </c>
      <c r="AM131" s="281">
        <f t="shared" si="41"/>
        <v>3.0662941932678223</v>
      </c>
      <c r="AN131" s="281">
        <f>IF(AND(LEN(L131)&gt;0,$S131=1),L131*VLOOKUP($AE131,$W:$AB,6,FALSE),"")</f>
        <v>8.5230964422225952</v>
      </c>
      <c r="AO131" s="281">
        <v>33.82230230643232</v>
      </c>
      <c r="AQ131" s="282">
        <v>5</v>
      </c>
      <c r="AR131" s="282" t="str">
        <f>IF(AQ131&gt;0,VLOOKUP(AQ131,E:F,2,FALSE),"")</f>
        <v>T2  Project5</v>
      </c>
      <c r="AS131" s="283">
        <f>IF(SUMIF($AD:$AD,$AQ131,AJ:AJ)=0,"",SUMIF($AD:$AD,$AQ131,AJ:AJ)/$AX131)</f>
        <v>2.2589227557182312</v>
      </c>
      <c r="AT131" s="283">
        <f>IF(SUMIF($AD:$AD,$AQ131,AK:AK)=0,"",SUMIF($AD:$AD,$AQ131,AK:AK)/$AX131)</f>
        <v>4.4068196415901184</v>
      </c>
      <c r="AU131" s="283">
        <f>IF(SUMIF($AD:$AD,$AQ131,AL:AL)=0,"",SUMIF($AD:$AD,$AQ131,AL:AL)/$AX131)</f>
        <v>4.8411807417869568</v>
      </c>
      <c r="AV131" s="283">
        <f>IF(SUMIF($AD:$AD,$AQ131,AM:AM)=0,"",SUMIF($AD:$AD,$AQ131,AM:AM)/$AX131)</f>
        <v>3.5289421677589417</v>
      </c>
      <c r="AW131" s="283">
        <f>IF(SUMIF($AD:$AD,$AQ131,AN:AN)=0,"",SUMIF($AD:$AD,$AQ131,AN:AN)/$AX131)</f>
        <v>5.6181237101554871</v>
      </c>
      <c r="AX131" s="284">
        <f t="shared" si="42"/>
        <v>4</v>
      </c>
      <c r="AY131" s="283">
        <f t="shared" si="43"/>
        <v>20.653989017009735</v>
      </c>
      <c r="AZ131" s="261">
        <v>127</v>
      </c>
    </row>
    <row r="132" spans="1:52" x14ac:dyDescent="0.25">
      <c r="A132" s="230">
        <v>18</v>
      </c>
      <c r="B132" s="230" t="s">
        <v>260</v>
      </c>
      <c r="C132" s="230">
        <v>2</v>
      </c>
      <c r="D132" s="230" t="s">
        <v>369</v>
      </c>
      <c r="E132" s="230">
        <v>38</v>
      </c>
      <c r="F132" s="230" t="s">
        <v>119</v>
      </c>
      <c r="G132" s="268"/>
      <c r="H132" s="269">
        <v>5.6522202491760254</v>
      </c>
      <c r="I132" s="269">
        <v>2.8160995244979858</v>
      </c>
      <c r="J132" s="269">
        <v>4.1583240032196045</v>
      </c>
      <c r="K132" s="269">
        <v>3.5050636529922485</v>
      </c>
      <c r="L132" s="269">
        <v>9.7196054458618164</v>
      </c>
      <c r="M132" s="270">
        <f>IF(AND(H132&gt;=H$3, H132&lt;=H$4),1,0)</f>
        <v>1</v>
      </c>
      <c r="N132" s="270">
        <f>IF(AND(I132&gt;=I$3, I132&lt;=I$4),1,0)</f>
        <v>1</v>
      </c>
      <c r="O132" s="270">
        <f>IF(AND(J132&gt;=J$3, J132&lt;=J$4),1,0)</f>
        <v>1</v>
      </c>
      <c r="P132" s="270">
        <f t="shared" si="24"/>
        <v>1</v>
      </c>
      <c r="Q132" s="270">
        <f t="shared" si="25"/>
        <v>1</v>
      </c>
      <c r="R132" s="271">
        <f t="shared" si="26"/>
        <v>5</v>
      </c>
      <c r="S132" s="270">
        <f t="shared" si="27"/>
        <v>1</v>
      </c>
      <c r="T132" s="272">
        <f t="shared" si="28"/>
        <v>5</v>
      </c>
      <c r="U132" s="273">
        <v>25.851312875747681</v>
      </c>
      <c r="AD132" s="279">
        <f t="shared" si="33"/>
        <v>38</v>
      </c>
      <c r="AE132" s="279">
        <f t="shared" si="34"/>
        <v>18</v>
      </c>
      <c r="AF132" s="279" t="str">
        <f t="shared" si="35"/>
        <v>Marker 18</v>
      </c>
      <c r="AG132" s="279">
        <f t="shared" si="36"/>
        <v>2</v>
      </c>
      <c r="AH132" s="279" t="str">
        <f t="shared" si="37"/>
        <v>H</v>
      </c>
      <c r="AI132" s="280"/>
      <c r="AJ132" s="281">
        <f t="shared" si="38"/>
        <v>5.6522202491760254</v>
      </c>
      <c r="AK132" s="281">
        <f t="shared" si="39"/>
        <v>2.8160995244979858</v>
      </c>
      <c r="AL132" s="281">
        <f t="shared" si="40"/>
        <v>4.1583240032196045</v>
      </c>
      <c r="AM132" s="281">
        <f t="shared" si="41"/>
        <v>3.5050636529922485</v>
      </c>
      <c r="AN132" s="281">
        <f>IF(AND(LEN(L132)&gt;0,$S132=1),L132*VLOOKUP($AE132,$W:$AB,6,FALSE),"")</f>
        <v>9.7196054458618164</v>
      </c>
      <c r="AO132" s="281">
        <v>24.11698297153535</v>
      </c>
      <c r="AQ132" s="282">
        <v>9</v>
      </c>
      <c r="AR132" s="282" t="str">
        <f>IF(AQ132&gt;0,VLOOKUP(AQ132,E:F,2,FALSE),"")</f>
        <v>T2  Project9</v>
      </c>
      <c r="AS132" s="283">
        <f>IF(SUMIF($AD:$AD,$AQ132,AJ:AJ)=0,"",SUMIF($AD:$AD,$AQ132,AJ:AJ)/$AX132)</f>
        <v>3.7676641345024109</v>
      </c>
      <c r="AT132" s="283">
        <f>IF(SUMIF($AD:$AD,$AQ132,AK:AK)=0,"",SUMIF($AD:$AD,$AQ132,AK:AK)/$AX132)</f>
        <v>5.9255173802375793</v>
      </c>
      <c r="AU132" s="283">
        <f>IF(SUMIF($AD:$AD,$AQ132,AL:AL)=0,"",SUMIF($AD:$AD,$AQ132,AL:AL)/$AX132)</f>
        <v>4.650321900844574</v>
      </c>
      <c r="AV132" s="283">
        <f>IF(SUMIF($AD:$AD,$AQ132,AM:AM)=0,"",SUMIF($AD:$AD,$AQ132,AM:AM)/$AX132)</f>
        <v>3.5058155655860901</v>
      </c>
      <c r="AW132" s="283">
        <f>IF(SUMIF($AD:$AD,$AQ132,AN:AN)=0,"",SUMIF($AD:$AD,$AQ132,AN:AN)/$AX132)</f>
        <v>2.4746128916740417</v>
      </c>
      <c r="AX132" s="284">
        <f t="shared" si="42"/>
        <v>4</v>
      </c>
      <c r="AY132" s="283">
        <f t="shared" si="43"/>
        <v>20.323931872844696</v>
      </c>
      <c r="AZ132" s="261">
        <v>128</v>
      </c>
    </row>
    <row r="133" spans="1:52" x14ac:dyDescent="0.25">
      <c r="A133" s="230">
        <v>18</v>
      </c>
      <c r="B133" s="230" t="s">
        <v>260</v>
      </c>
      <c r="C133" s="230">
        <v>1</v>
      </c>
      <c r="D133" s="230" t="s">
        <v>369</v>
      </c>
      <c r="E133" s="230">
        <v>39</v>
      </c>
      <c r="F133" s="230" t="s">
        <v>120</v>
      </c>
      <c r="G133" s="268"/>
      <c r="H133" s="269">
        <v>0.95585167407989502</v>
      </c>
      <c r="I133" s="269">
        <v>6.153862476348877</v>
      </c>
      <c r="J133" s="269">
        <v>7.0240634679794312</v>
      </c>
      <c r="K133" s="269">
        <v>4.3957602977752686</v>
      </c>
      <c r="L133" s="269">
        <v>4.2087703943252563</v>
      </c>
      <c r="M133" s="270">
        <f>IF(AND(H133&gt;=H$3, H133&lt;=H$4),1,0)</f>
        <v>1</v>
      </c>
      <c r="N133" s="270">
        <f>IF(AND(I133&gt;=I$3, I133&lt;=I$4),1,0)</f>
        <v>1</v>
      </c>
      <c r="O133" s="270">
        <f>IF(AND(J133&gt;=J$3, J133&lt;=J$4),1,0)</f>
        <v>1</v>
      </c>
      <c r="P133" s="270">
        <f t="shared" si="24"/>
        <v>1</v>
      </c>
      <c r="Q133" s="270">
        <f t="shared" si="25"/>
        <v>1</v>
      </c>
      <c r="R133" s="271">
        <f t="shared" si="26"/>
        <v>5</v>
      </c>
      <c r="S133" s="270">
        <f t="shared" si="27"/>
        <v>1</v>
      </c>
      <c r="T133" s="272">
        <f t="shared" si="28"/>
        <v>5</v>
      </c>
      <c r="U133" s="273">
        <v>22.738308310508728</v>
      </c>
      <c r="AD133" s="279">
        <f t="shared" si="33"/>
        <v>39</v>
      </c>
      <c r="AE133" s="279">
        <f t="shared" si="34"/>
        <v>18</v>
      </c>
      <c r="AF133" s="279" t="str">
        <f t="shared" si="35"/>
        <v>Marker 18</v>
      </c>
      <c r="AG133" s="279">
        <f t="shared" si="36"/>
        <v>1</v>
      </c>
      <c r="AH133" s="279" t="str">
        <f t="shared" si="37"/>
        <v>H</v>
      </c>
      <c r="AI133" s="280"/>
      <c r="AJ133" s="281">
        <f t="shared" si="38"/>
        <v>0.95585167407989502</v>
      </c>
      <c r="AK133" s="281">
        <f t="shared" si="39"/>
        <v>6.153862476348877</v>
      </c>
      <c r="AL133" s="281">
        <f t="shared" si="40"/>
        <v>7.0240634679794312</v>
      </c>
      <c r="AM133" s="281">
        <f t="shared" si="41"/>
        <v>4.3957602977752686</v>
      </c>
      <c r="AN133" s="281">
        <f>IF(AND(LEN(L133)&gt;0,$S133=1),L133*VLOOKUP($AE133,$W:$AB,6,FALSE),"")</f>
        <v>4.2087703943252563</v>
      </c>
      <c r="AO133" s="281">
        <v>31.806100416914017</v>
      </c>
      <c r="AQ133" s="282">
        <v>57</v>
      </c>
      <c r="AR133" s="282" t="str">
        <f>IF(AQ133&gt;0,VLOOKUP(AQ133,E:F,2,FALSE),"")</f>
        <v>T7  Project57</v>
      </c>
      <c r="AS133" s="283">
        <f>IF(SUMIF($AD:$AD,$AQ133,AJ:AJ)=0,"",SUMIF($AD:$AD,$AQ133,AJ:AJ)/$AX133)</f>
        <v>4.7452804446220398</v>
      </c>
      <c r="AT133" s="283">
        <f>IF(SUMIF($AD:$AD,$AQ133,AK:AK)=0,"",SUMIF($AD:$AD,$AQ133,AK:AK)/$AX133)</f>
        <v>4.1498950123786926</v>
      </c>
      <c r="AU133" s="283">
        <f>IF(SUMIF($AD:$AD,$AQ133,AL:AL)=0,"",SUMIF($AD:$AD,$AQ133,AL:AL)/$AX133)</f>
        <v>6.5055093169212341</v>
      </c>
      <c r="AV133" s="283">
        <f>IF(SUMIF($AD:$AD,$AQ133,AM:AM)=0,"",SUMIF($AD:$AD,$AQ133,AM:AM)/$AX133)</f>
        <v>3.3552923798561096</v>
      </c>
      <c r="AW133" s="283">
        <f>IF(SUMIF($AD:$AD,$AQ133,AN:AN)=0,"",SUMIF($AD:$AD,$AQ133,AN:AN)/$AX133)</f>
        <v>4.1810652613639832</v>
      </c>
      <c r="AX133" s="284">
        <f t="shared" si="42"/>
        <v>4</v>
      </c>
      <c r="AY133" s="283">
        <f t="shared" si="43"/>
        <v>22.937042415142059</v>
      </c>
      <c r="AZ133" s="261">
        <v>129</v>
      </c>
    </row>
    <row r="134" spans="1:52" x14ac:dyDescent="0.25">
      <c r="A134" s="230">
        <v>18</v>
      </c>
      <c r="B134" s="230" t="s">
        <v>260</v>
      </c>
      <c r="C134" s="230">
        <v>3</v>
      </c>
      <c r="D134" s="230" t="s">
        <v>369</v>
      </c>
      <c r="E134" s="230">
        <v>40</v>
      </c>
      <c r="F134" s="230" t="s">
        <v>121</v>
      </c>
      <c r="G134" s="268"/>
      <c r="H134" s="269">
        <v>0.57568728923797607</v>
      </c>
      <c r="I134" s="269">
        <v>2.7521193027496338</v>
      </c>
      <c r="J134" s="269">
        <v>9.6060019731521606</v>
      </c>
      <c r="K134" s="269">
        <v>3.2698178291320801</v>
      </c>
      <c r="L134" s="269">
        <v>6.4769786596298218</v>
      </c>
      <c r="M134" s="270">
        <f>IF(AND(H134&gt;=H$3, H134&lt;=H$4),1,0)</f>
        <v>1</v>
      </c>
      <c r="N134" s="270">
        <f>IF(AND(I134&gt;=I$3, I134&lt;=I$4),1,0)</f>
        <v>1</v>
      </c>
      <c r="O134" s="270">
        <f>IF(AND(J134&gt;=J$3, J134&lt;=J$4),1,0)</f>
        <v>1</v>
      </c>
      <c r="P134" s="270">
        <f t="shared" ref="P134:P197" si="44">IF(AND(K134&gt;=K$3, K134&lt;=K$4),1,0)</f>
        <v>1</v>
      </c>
      <c r="Q134" s="270">
        <f t="shared" ref="Q134:Q197" si="45">IF(AND(L134&gt;=L$3, L134&lt;=L$4),1,0)</f>
        <v>1</v>
      </c>
      <c r="R134" s="271">
        <f t="shared" ref="R134:R197" si="46">SUM(M134:Q134)</f>
        <v>5</v>
      </c>
      <c r="S134" s="270">
        <f t="shared" ref="S134:S197" si="47">IF(COUNT(H134:L134)&lt;R$1,0,1)</f>
        <v>1</v>
      </c>
      <c r="T134" s="272">
        <f t="shared" ref="T134:T197" si="48">R134*S134</f>
        <v>5</v>
      </c>
      <c r="U134" s="273">
        <v>22.680605053901672</v>
      </c>
      <c r="AD134" s="279">
        <f t="shared" ref="AD134:AD197" si="49">E134</f>
        <v>40</v>
      </c>
      <c r="AE134" s="279">
        <f t="shared" ref="AE134:AE197" si="50">A134</f>
        <v>18</v>
      </c>
      <c r="AF134" s="279" t="str">
        <f t="shared" ref="AF134:AF197" si="51">B134</f>
        <v>Marker 18</v>
      </c>
      <c r="AG134" s="279">
        <f t="shared" ref="AG134:AG197" si="52">C134</f>
        <v>3</v>
      </c>
      <c r="AH134" s="279" t="str">
        <f t="shared" ref="AH134:AH197" si="53">D134</f>
        <v>H</v>
      </c>
      <c r="AI134" s="280"/>
      <c r="AJ134" s="281">
        <f t="shared" ref="AJ134:AJ197" si="54">IF(AND(LEN(H134)&gt;0,$S134=1),H134*VLOOKUP($AE134,$W:$AB,6,FALSE),"")</f>
        <v>0.57568728923797607</v>
      </c>
      <c r="AK134" s="281">
        <f t="shared" ref="AK134:AK197" si="55">IF(AND(LEN(I134)&gt;0,$S134=1),I134*VLOOKUP($AE134,$W:$AB,6,FALSE),"")</f>
        <v>2.7521193027496338</v>
      </c>
      <c r="AL134" s="281">
        <f t="shared" ref="AL134:AL197" si="56">IF(AND(LEN(J134)&gt;0,$S134=1),J134*VLOOKUP($AE134,$W:$AB,6,FALSE),"")</f>
        <v>9.6060019731521606</v>
      </c>
      <c r="AM134" s="281">
        <f t="shared" ref="AM134:AM197" si="57">IF(AND(LEN(K134)&gt;0,$S134=1),K134*VLOOKUP($AE134,$W:$AB,6,FALSE),"")</f>
        <v>3.2698178291320801</v>
      </c>
      <c r="AN134" s="281">
        <f>IF(AND(LEN(L134)&gt;0,$S134=1),L134*VLOOKUP($AE134,$W:$AB,6,FALSE),"")</f>
        <v>6.4769786596298218</v>
      </c>
      <c r="AO134" s="281">
        <v>33.696846923635093</v>
      </c>
      <c r="AQ134" s="282">
        <v>88</v>
      </c>
      <c r="AR134" s="282" t="str">
        <f>IF(AQ134&gt;0,VLOOKUP(AQ134,E:F,2,FALSE),"")</f>
        <v>T8  Project88</v>
      </c>
      <c r="AS134" s="283">
        <f>IF(SUMIF($AD:$AD,$AQ134,AJ:AJ)=0,"",SUMIF($AD:$AD,$AQ134,AJ:AJ)/$AX134)</f>
        <v>2.773076593875885</v>
      </c>
      <c r="AT134" s="283">
        <f>IF(SUMIF($AD:$AD,$AQ134,AK:AK)=0,"",SUMIF($AD:$AD,$AQ134,AK:AK)/$AX134)</f>
        <v>3.996560275554657</v>
      </c>
      <c r="AU134" s="283">
        <f>IF(SUMIF($AD:$AD,$AQ134,AL:AL)=0,"",SUMIF($AD:$AD,$AQ134,AL:AL)/$AX134)</f>
        <v>7.0503523945808411</v>
      </c>
      <c r="AV134" s="283">
        <f>IF(SUMIF($AD:$AD,$AQ134,AM:AM)=0,"",SUMIF($AD:$AD,$AQ134,AM:AM)/$AX134)</f>
        <v>3.3412465453147888</v>
      </c>
      <c r="AW134" s="283">
        <f>IF(SUMIF($AD:$AD,$AQ134,AN:AN)=0,"",SUMIF($AD:$AD,$AQ134,AN:AN)/$AX134)</f>
        <v>6.2367525696754456</v>
      </c>
      <c r="AX134" s="284">
        <f t="shared" ref="AX134:AX161" si="58">SUMIF(E$5:E$632,AQ134,T$5:T$632)/R$1</f>
        <v>2</v>
      </c>
      <c r="AY134" s="283">
        <f t="shared" ref="AY134:AY161" si="59">IF(LEN(AX134)&gt;0,SUM(AS134:AW134),"")</f>
        <v>23.397988379001617</v>
      </c>
      <c r="AZ134" s="261">
        <v>130</v>
      </c>
    </row>
    <row r="135" spans="1:52" x14ac:dyDescent="0.25">
      <c r="A135" s="230">
        <v>18</v>
      </c>
      <c r="B135" s="230" t="s">
        <v>260</v>
      </c>
      <c r="C135" s="230">
        <v>4</v>
      </c>
      <c r="D135" s="230" t="s">
        <v>369</v>
      </c>
      <c r="E135" s="230">
        <v>41</v>
      </c>
      <c r="F135" s="230" t="s">
        <v>122</v>
      </c>
      <c r="G135" s="268"/>
      <c r="H135" s="269">
        <v>5.2661716938018799</v>
      </c>
      <c r="I135" s="269">
        <v>3.8753682374954224</v>
      </c>
      <c r="J135" s="269">
        <v>2.7148723602294922E-2</v>
      </c>
      <c r="K135" s="269">
        <v>2.5086969137191772</v>
      </c>
      <c r="L135" s="269">
        <v>1.6283833980560303</v>
      </c>
      <c r="M135" s="270">
        <f>IF(AND(H135&gt;=H$3, H135&lt;=H$4),1,0)</f>
        <v>1</v>
      </c>
      <c r="N135" s="270">
        <f>IF(AND(I135&gt;=I$3, I135&lt;=I$4),1,0)</f>
        <v>1</v>
      </c>
      <c r="O135" s="270">
        <f>IF(AND(J135&gt;=J$3, J135&lt;=J$4),1,0)</f>
        <v>1</v>
      </c>
      <c r="P135" s="270">
        <f t="shared" si="44"/>
        <v>1</v>
      </c>
      <c r="Q135" s="270">
        <f t="shared" si="45"/>
        <v>1</v>
      </c>
      <c r="R135" s="271">
        <f t="shared" si="46"/>
        <v>5</v>
      </c>
      <c r="S135" s="270">
        <f t="shared" si="47"/>
        <v>1</v>
      </c>
      <c r="T135" s="272">
        <f t="shared" si="48"/>
        <v>5</v>
      </c>
      <c r="U135" s="273">
        <v>13.305768966674805</v>
      </c>
      <c r="AD135" s="279">
        <f t="shared" si="49"/>
        <v>41</v>
      </c>
      <c r="AE135" s="279">
        <f t="shared" si="50"/>
        <v>18</v>
      </c>
      <c r="AF135" s="279" t="str">
        <f t="shared" si="51"/>
        <v>Marker 18</v>
      </c>
      <c r="AG135" s="279">
        <f t="shared" si="52"/>
        <v>4</v>
      </c>
      <c r="AH135" s="279" t="str">
        <f t="shared" si="53"/>
        <v>H</v>
      </c>
      <c r="AI135" s="280"/>
      <c r="AJ135" s="281">
        <f t="shared" si="54"/>
        <v>5.2661716938018799</v>
      </c>
      <c r="AK135" s="281">
        <f t="shared" si="55"/>
        <v>3.8753682374954224</v>
      </c>
      <c r="AL135" s="281">
        <f t="shared" si="56"/>
        <v>2.7148723602294922E-2</v>
      </c>
      <c r="AM135" s="281">
        <f t="shared" si="57"/>
        <v>2.5086969137191772</v>
      </c>
      <c r="AN135" s="281">
        <f>IF(AND(LEN(L135)&gt;0,$S135=1),L135*VLOOKUP($AE135,$W:$AB,6,FALSE),"")</f>
        <v>1.6283833980560303</v>
      </c>
      <c r="AO135" s="281">
        <v>49.448140220213801</v>
      </c>
      <c r="AQ135" s="282">
        <v>79</v>
      </c>
      <c r="AR135" s="282" t="str">
        <f>IF(AQ135&gt;0,VLOOKUP(AQ135,E:F,2,FALSE),"")</f>
        <v>T7  Project79</v>
      </c>
      <c r="AS135" s="283">
        <f>IF(SUMIF($AD:$AD,$AQ135,AJ:AJ)=0,"",SUMIF($AD:$AD,$AQ135,AJ:AJ)/$AX135)</f>
        <v>6.2833330035209656</v>
      </c>
      <c r="AT135" s="283">
        <f>IF(SUMIF($AD:$AD,$AQ135,AK:AK)=0,"",SUMIF($AD:$AD,$AQ135,AK:AK)/$AX135)</f>
        <v>5.5171826481819153</v>
      </c>
      <c r="AU135" s="283">
        <f>IF(SUMIF($AD:$AD,$AQ135,AL:AL)=0,"",SUMIF($AD:$AD,$AQ135,AL:AL)/$AX135)</f>
        <v>6.9593104720115662</v>
      </c>
      <c r="AV135" s="283">
        <f>IF(SUMIF($AD:$AD,$AQ135,AM:AM)=0,"",SUMIF($AD:$AD,$AQ135,AM:AM)/$AX135)</f>
        <v>3.3268967270851135</v>
      </c>
      <c r="AW135" s="283">
        <f>IF(SUMIF($AD:$AD,$AQ135,AN:AN)=0,"",SUMIF($AD:$AD,$AQ135,AN:AN)/$AX135)</f>
        <v>5.2672287821769714</v>
      </c>
      <c r="AX135" s="284">
        <f t="shared" si="58"/>
        <v>4</v>
      </c>
      <c r="AY135" s="283">
        <f t="shared" si="59"/>
        <v>27.353951632976532</v>
      </c>
      <c r="AZ135" s="261">
        <v>131</v>
      </c>
    </row>
    <row r="136" spans="1:52" x14ac:dyDescent="0.25">
      <c r="A136" s="230">
        <v>18</v>
      </c>
      <c r="B136" s="230" t="s">
        <v>260</v>
      </c>
      <c r="C136" s="230">
        <v>1</v>
      </c>
      <c r="D136" s="230" t="s">
        <v>369</v>
      </c>
      <c r="E136" s="230">
        <v>42</v>
      </c>
      <c r="F136" s="230" t="s">
        <v>123</v>
      </c>
      <c r="G136" s="268"/>
      <c r="H136" s="269">
        <v>6.4513307809829712</v>
      </c>
      <c r="I136" s="269">
        <v>9.8114681243896484</v>
      </c>
      <c r="J136" s="269">
        <v>3.1191176176071167</v>
      </c>
      <c r="K136" s="269">
        <v>2.4069845676422119</v>
      </c>
      <c r="L136" s="269">
        <v>8.7859374284744263</v>
      </c>
      <c r="M136" s="270">
        <f>IF(AND(H136&gt;=H$3, H136&lt;=H$4),1,0)</f>
        <v>1</v>
      </c>
      <c r="N136" s="270">
        <f>IF(AND(I136&gt;=I$3, I136&lt;=I$4),1,0)</f>
        <v>1</v>
      </c>
      <c r="O136" s="270">
        <f>IF(AND(J136&gt;=J$3, J136&lt;=J$4),1,0)</f>
        <v>1</v>
      </c>
      <c r="P136" s="270">
        <f t="shared" si="44"/>
        <v>1</v>
      </c>
      <c r="Q136" s="270">
        <f t="shared" si="45"/>
        <v>1</v>
      </c>
      <c r="R136" s="271">
        <f t="shared" si="46"/>
        <v>5</v>
      </c>
      <c r="S136" s="270">
        <f t="shared" si="47"/>
        <v>1</v>
      </c>
      <c r="T136" s="272">
        <f t="shared" si="48"/>
        <v>5</v>
      </c>
      <c r="U136" s="273">
        <v>30.574838519096375</v>
      </c>
      <c r="AD136" s="279">
        <f t="shared" si="49"/>
        <v>42</v>
      </c>
      <c r="AE136" s="279">
        <f t="shared" si="50"/>
        <v>18</v>
      </c>
      <c r="AF136" s="279" t="str">
        <f t="shared" si="51"/>
        <v>Marker 18</v>
      </c>
      <c r="AG136" s="279">
        <f t="shared" si="52"/>
        <v>1</v>
      </c>
      <c r="AH136" s="279" t="str">
        <f t="shared" si="53"/>
        <v>H</v>
      </c>
      <c r="AI136" s="280"/>
      <c r="AJ136" s="281">
        <f t="shared" si="54"/>
        <v>6.4513307809829712</v>
      </c>
      <c r="AK136" s="281">
        <f t="shared" si="55"/>
        <v>9.8114681243896484</v>
      </c>
      <c r="AL136" s="281">
        <f t="shared" si="56"/>
        <v>3.1191176176071167</v>
      </c>
      <c r="AM136" s="281">
        <f t="shared" si="57"/>
        <v>2.4069845676422119</v>
      </c>
      <c r="AN136" s="281">
        <f>IF(AND(LEN(L136)&gt;0,$S136=1),L136*VLOOKUP($AE136,$W:$AB,6,FALSE),"")</f>
        <v>8.7859374284744263</v>
      </c>
      <c r="AO136" s="281">
        <v>45.29882326574598</v>
      </c>
      <c r="AQ136" s="282">
        <v>64</v>
      </c>
      <c r="AR136" s="282" t="str">
        <f>IF(AQ136&gt;0,VLOOKUP(AQ136,E:F,2,FALSE),"")</f>
        <v>T7  Project64</v>
      </c>
      <c r="AS136" s="283">
        <f>IF(SUMIF($AD:$AD,$AQ136,AJ:AJ)=0,"",SUMIF($AD:$AD,$AQ136,AJ:AJ)/$AX136)</f>
        <v>4.4872280955314636</v>
      </c>
      <c r="AT136" s="283">
        <f>IF(SUMIF($AD:$AD,$AQ136,AK:AK)=0,"",SUMIF($AD:$AD,$AQ136,AK:AK)/$AX136)</f>
        <v>5.4050090909004211</v>
      </c>
      <c r="AU136" s="283">
        <f>IF(SUMIF($AD:$AD,$AQ136,AL:AL)=0,"",SUMIF($AD:$AD,$AQ136,AL:AL)/$AX136)</f>
        <v>8.7972959876060486</v>
      </c>
      <c r="AV136" s="283">
        <f>IF(SUMIF($AD:$AD,$AQ136,AM:AM)=0,"",SUMIF($AD:$AD,$AQ136,AM:AM)/$AX136)</f>
        <v>3.3085456490516663</v>
      </c>
      <c r="AW136" s="283">
        <f>IF(SUMIF($AD:$AD,$AQ136,AN:AN)=0,"",SUMIF($AD:$AD,$AQ136,AN:AN)/$AX136)</f>
        <v>6.3354656100273132</v>
      </c>
      <c r="AX136" s="284">
        <f t="shared" si="58"/>
        <v>4</v>
      </c>
      <c r="AY136" s="283">
        <f t="shared" si="59"/>
        <v>28.333544433116913</v>
      </c>
      <c r="AZ136" s="261">
        <v>132</v>
      </c>
    </row>
    <row r="137" spans="1:52" x14ac:dyDescent="0.25">
      <c r="A137" s="230">
        <v>18</v>
      </c>
      <c r="B137" s="230" t="s">
        <v>260</v>
      </c>
      <c r="C137" s="230">
        <v>3</v>
      </c>
      <c r="D137" s="230" t="s">
        <v>369</v>
      </c>
      <c r="E137" s="230">
        <v>44</v>
      </c>
      <c r="F137" s="230" t="s">
        <v>125</v>
      </c>
      <c r="G137" s="268"/>
      <c r="H137" s="269">
        <v>2.9105204343795776</v>
      </c>
      <c r="I137" s="269">
        <v>3.6480104923248291</v>
      </c>
      <c r="J137" s="269">
        <v>3.2171565294265747</v>
      </c>
      <c r="K137" s="269">
        <v>3.5398697853088379</v>
      </c>
      <c r="L137" s="269">
        <v>2.3562759160995483</v>
      </c>
      <c r="M137" s="270">
        <f>IF(AND(H137&gt;=H$3, H137&lt;=H$4),1,0)</f>
        <v>1</v>
      </c>
      <c r="N137" s="270">
        <f>IF(AND(I137&gt;=I$3, I137&lt;=I$4),1,0)</f>
        <v>1</v>
      </c>
      <c r="O137" s="270">
        <f>IF(AND(J137&gt;=J$3, J137&lt;=J$4),1,0)</f>
        <v>1</v>
      </c>
      <c r="P137" s="270">
        <f t="shared" si="44"/>
        <v>1</v>
      </c>
      <c r="Q137" s="270">
        <f t="shared" si="45"/>
        <v>1</v>
      </c>
      <c r="R137" s="271">
        <f t="shared" si="46"/>
        <v>5</v>
      </c>
      <c r="S137" s="270">
        <f t="shared" si="47"/>
        <v>1</v>
      </c>
      <c r="T137" s="272">
        <f t="shared" si="48"/>
        <v>5</v>
      </c>
      <c r="U137" s="273">
        <v>15.671833157539368</v>
      </c>
      <c r="AD137" s="279">
        <f t="shared" si="49"/>
        <v>44</v>
      </c>
      <c r="AE137" s="279">
        <f t="shared" si="50"/>
        <v>18</v>
      </c>
      <c r="AF137" s="279" t="str">
        <f t="shared" si="51"/>
        <v>Marker 18</v>
      </c>
      <c r="AG137" s="279">
        <f t="shared" si="52"/>
        <v>3</v>
      </c>
      <c r="AH137" s="279" t="str">
        <f t="shared" si="53"/>
        <v>H</v>
      </c>
      <c r="AI137" s="280"/>
      <c r="AJ137" s="281">
        <f t="shared" si="54"/>
        <v>2.9105204343795776</v>
      </c>
      <c r="AK137" s="281">
        <f t="shared" si="55"/>
        <v>3.6480104923248291</v>
      </c>
      <c r="AL137" s="281">
        <f t="shared" si="56"/>
        <v>3.2171565294265747</v>
      </c>
      <c r="AM137" s="281">
        <f t="shared" si="57"/>
        <v>3.5398697853088379</v>
      </c>
      <c r="AN137" s="281">
        <f>IF(AND(LEN(L137)&gt;0,$S137=1),L137*VLOOKUP($AE137,$W:$AB,6,FALSE),"")</f>
        <v>2.3562759160995483</v>
      </c>
      <c r="AO137" s="281">
        <v>31.870968431170184</v>
      </c>
      <c r="AQ137" s="282">
        <v>84</v>
      </c>
      <c r="AR137" s="282" t="str">
        <f>IF(AQ137&gt;0,VLOOKUP(AQ137,E:F,2,FALSE),"")</f>
        <v>T7  Project84</v>
      </c>
      <c r="AS137" s="283">
        <f>IF(SUMIF($AD:$AD,$AQ137,AJ:AJ)=0,"",SUMIF($AD:$AD,$AQ137,AJ:AJ)/$AX137)</f>
        <v>5.6208203236262007</v>
      </c>
      <c r="AT137" s="283">
        <f>IF(SUMIF($AD:$AD,$AQ137,AK:AK)=0,"",SUMIF($AD:$AD,$AQ137,AK:AK)/$AX137)</f>
        <v>6.4436244964599609</v>
      </c>
      <c r="AU137" s="283">
        <f>IF(SUMIF($AD:$AD,$AQ137,AL:AL)=0,"",SUMIF($AD:$AD,$AQ137,AL:AL)/$AX137)</f>
        <v>4.1341068347295122</v>
      </c>
      <c r="AV137" s="283">
        <f>IF(SUMIF($AD:$AD,$AQ137,AM:AM)=0,"",SUMIF($AD:$AD,$AQ137,AM:AM)/$AX137)</f>
        <v>3.2943085829416909</v>
      </c>
      <c r="AW137" s="283">
        <f>IF(SUMIF($AD:$AD,$AQ137,AN:AN)=0,"",SUMIF($AD:$AD,$AQ137,AN:AN)/$AX137)</f>
        <v>7.6604237159093218</v>
      </c>
      <c r="AX137" s="284">
        <f t="shared" si="58"/>
        <v>3</v>
      </c>
      <c r="AY137" s="283">
        <f t="shared" si="59"/>
        <v>27.153283953666687</v>
      </c>
      <c r="AZ137" s="261">
        <v>133</v>
      </c>
    </row>
    <row r="138" spans="1:52" x14ac:dyDescent="0.25">
      <c r="A138" s="230">
        <v>18</v>
      </c>
      <c r="B138" s="230" t="s">
        <v>260</v>
      </c>
      <c r="C138" s="230">
        <v>1</v>
      </c>
      <c r="D138" s="230" t="s">
        <v>369</v>
      </c>
      <c r="E138" s="230">
        <v>45</v>
      </c>
      <c r="F138" s="230" t="s">
        <v>126</v>
      </c>
      <c r="G138" s="268"/>
      <c r="H138" s="269">
        <v>9.9073582887649536</v>
      </c>
      <c r="I138" s="269">
        <v>9.3139910697937012</v>
      </c>
      <c r="J138" s="269">
        <v>2.4997323751449585</v>
      </c>
      <c r="K138" s="269">
        <v>8.1005895137786865</v>
      </c>
      <c r="L138" s="269">
        <v>7.6987749338150024</v>
      </c>
      <c r="M138" s="270">
        <f>IF(AND(H138&gt;=H$3, H138&lt;=H$4),1,0)</f>
        <v>1</v>
      </c>
      <c r="N138" s="270">
        <f>IF(AND(I138&gt;=I$3, I138&lt;=I$4),1,0)</f>
        <v>1</v>
      </c>
      <c r="O138" s="270">
        <f>IF(AND(J138&gt;=J$3, J138&lt;=J$4),1,0)</f>
        <v>1</v>
      </c>
      <c r="P138" s="270">
        <f t="shared" si="44"/>
        <v>1</v>
      </c>
      <c r="Q138" s="270">
        <f t="shared" si="45"/>
        <v>1</v>
      </c>
      <c r="R138" s="271">
        <f t="shared" si="46"/>
        <v>5</v>
      </c>
      <c r="S138" s="270">
        <f t="shared" si="47"/>
        <v>1</v>
      </c>
      <c r="T138" s="272">
        <f t="shared" si="48"/>
        <v>5</v>
      </c>
      <c r="U138" s="273">
        <v>37.520446181297302</v>
      </c>
      <c r="AD138" s="279">
        <f t="shared" si="49"/>
        <v>45</v>
      </c>
      <c r="AE138" s="279">
        <f t="shared" si="50"/>
        <v>18</v>
      </c>
      <c r="AF138" s="279" t="str">
        <f t="shared" si="51"/>
        <v>Marker 18</v>
      </c>
      <c r="AG138" s="279">
        <f t="shared" si="52"/>
        <v>1</v>
      </c>
      <c r="AH138" s="279" t="str">
        <f t="shared" si="53"/>
        <v>H</v>
      </c>
      <c r="AI138" s="280"/>
      <c r="AJ138" s="281">
        <f t="shared" si="54"/>
        <v>9.9073582887649536</v>
      </c>
      <c r="AK138" s="281">
        <f t="shared" si="55"/>
        <v>9.3139910697937012</v>
      </c>
      <c r="AL138" s="281">
        <f t="shared" si="56"/>
        <v>2.4997323751449585</v>
      </c>
      <c r="AM138" s="281">
        <f t="shared" si="57"/>
        <v>8.1005895137786865</v>
      </c>
      <c r="AN138" s="281">
        <f>IF(AND(LEN(L138)&gt;0,$S138=1),L138*VLOOKUP($AE138,$W:$AB,6,FALSE),"")</f>
        <v>7.6987749338150024</v>
      </c>
      <c r="AO138" s="281">
        <v>30.964599084359808</v>
      </c>
      <c r="AQ138" s="282">
        <v>51</v>
      </c>
      <c r="AR138" s="282" t="str">
        <f>IF(AQ138&gt;0,VLOOKUP(AQ138,E:F,2,FALSE),"")</f>
        <v>T6  Project51</v>
      </c>
      <c r="AS138" s="283">
        <f>IF(SUMIF($AD:$AD,$AQ138,AJ:AJ)=0,"",SUMIF($AD:$AD,$AQ138,AJ:AJ)/$AX138)</f>
        <v>5.2204343676567078</v>
      </c>
      <c r="AT138" s="283">
        <f>IF(SUMIF($AD:$AD,$AQ138,AK:AK)=0,"",SUMIF($AD:$AD,$AQ138,AK:AK)/$AX138)</f>
        <v>5.1414254307746887</v>
      </c>
      <c r="AU138" s="283">
        <f>IF(SUMIF($AD:$AD,$AQ138,AL:AL)=0,"",SUMIF($AD:$AD,$AQ138,AL:AL)/$AX138)</f>
        <v>3.7799414992332458</v>
      </c>
      <c r="AV138" s="283">
        <f>IF(SUMIF($AD:$AD,$AQ138,AM:AM)=0,"",SUMIF($AD:$AD,$AQ138,AM:AM)/$AX138)</f>
        <v>3.2849255204200745</v>
      </c>
      <c r="AW138" s="283">
        <f>IF(SUMIF($AD:$AD,$AQ138,AN:AN)=0,"",SUMIF($AD:$AD,$AQ138,AN:AN)/$AX138)</f>
        <v>6.6333767771720886</v>
      </c>
      <c r="AX138" s="284">
        <f t="shared" si="58"/>
        <v>4</v>
      </c>
      <c r="AY138" s="283">
        <f t="shared" si="59"/>
        <v>24.060103595256805</v>
      </c>
      <c r="AZ138" s="261">
        <v>134</v>
      </c>
    </row>
    <row r="139" spans="1:52" x14ac:dyDescent="0.25">
      <c r="A139" s="230">
        <v>19</v>
      </c>
      <c r="B139" s="230" t="s">
        <v>261</v>
      </c>
      <c r="C139" s="230">
        <v>1</v>
      </c>
      <c r="D139" s="230" t="s">
        <v>369</v>
      </c>
      <c r="E139" s="230">
        <v>36</v>
      </c>
      <c r="F139" s="230" t="s">
        <v>117</v>
      </c>
      <c r="G139" s="268"/>
      <c r="H139" s="269">
        <v>7.7159649133682251</v>
      </c>
      <c r="I139" s="269">
        <v>3.5810422897338867</v>
      </c>
      <c r="J139" s="269">
        <v>4.1199654340744019</v>
      </c>
      <c r="K139" s="269">
        <v>7.4757301807403564</v>
      </c>
      <c r="L139" s="269">
        <v>4.3658334016799927</v>
      </c>
      <c r="M139" s="270">
        <f>IF(AND(H139&gt;=H$3, H139&lt;=H$4),1,0)</f>
        <v>1</v>
      </c>
      <c r="N139" s="270">
        <f>IF(AND(I139&gt;=I$3, I139&lt;=I$4),1,0)</f>
        <v>1</v>
      </c>
      <c r="O139" s="270">
        <f>IF(AND(J139&gt;=J$3, J139&lt;=J$4),1,0)</f>
        <v>1</v>
      </c>
      <c r="P139" s="270">
        <f t="shared" si="44"/>
        <v>1</v>
      </c>
      <c r="Q139" s="270">
        <f t="shared" si="45"/>
        <v>1</v>
      </c>
      <c r="R139" s="271">
        <f t="shared" si="46"/>
        <v>5</v>
      </c>
      <c r="S139" s="270">
        <f t="shared" si="47"/>
        <v>1</v>
      </c>
      <c r="T139" s="272">
        <f t="shared" si="48"/>
        <v>5</v>
      </c>
      <c r="U139" s="273">
        <v>27.258536219596863</v>
      </c>
      <c r="AD139" s="279">
        <f t="shared" si="49"/>
        <v>36</v>
      </c>
      <c r="AE139" s="279">
        <f t="shared" si="50"/>
        <v>19</v>
      </c>
      <c r="AF139" s="279" t="str">
        <f t="shared" si="51"/>
        <v>Marker 19</v>
      </c>
      <c r="AG139" s="279">
        <f t="shared" si="52"/>
        <v>1</v>
      </c>
      <c r="AH139" s="279" t="str">
        <f t="shared" si="53"/>
        <v>H</v>
      </c>
      <c r="AI139" s="280"/>
      <c r="AJ139" s="281">
        <f t="shared" si="54"/>
        <v>7.7159649133682251</v>
      </c>
      <c r="AK139" s="281">
        <f t="shared" si="55"/>
        <v>3.5810422897338867</v>
      </c>
      <c r="AL139" s="281">
        <f t="shared" si="56"/>
        <v>4.1199654340744019</v>
      </c>
      <c r="AM139" s="281">
        <f t="shared" si="57"/>
        <v>7.4757301807403564</v>
      </c>
      <c r="AN139" s="281">
        <f>IF(AND(LEN(L139)&gt;0,$S139=1),L139*VLOOKUP($AE139,$W:$AB,6,FALSE),"")</f>
        <v>4.3658334016799927</v>
      </c>
      <c r="AO139" s="281">
        <v>43.71253508275116</v>
      </c>
      <c r="AQ139" s="282">
        <v>119</v>
      </c>
      <c r="AR139" s="282" t="str">
        <f>IF(AQ139&gt;0,VLOOKUP(AQ139,E:F,2,FALSE),"")</f>
        <v>T11 Project119</v>
      </c>
      <c r="AS139" s="283">
        <f>IF(SUMIF($AD:$AD,$AQ139,AJ:AJ)=0,"",SUMIF($AD:$AD,$AQ139,AJ:AJ)/$AX139)</f>
        <v>4.6288511157035828</v>
      </c>
      <c r="AT139" s="283">
        <f>IF(SUMIF($AD:$AD,$AQ139,AK:AK)=0,"",SUMIF($AD:$AD,$AQ139,AK:AK)/$AX139)</f>
        <v>6.1349251866340637</v>
      </c>
      <c r="AU139" s="283">
        <f>IF(SUMIF($AD:$AD,$AQ139,AL:AL)=0,"",SUMIF($AD:$AD,$AQ139,AL:AL)/$AX139)</f>
        <v>8.1431922316551208</v>
      </c>
      <c r="AV139" s="283">
        <f>IF(SUMIF($AD:$AD,$AQ139,AM:AM)=0,"",SUMIF($AD:$AD,$AQ139,AM:AM)/$AX139)</f>
        <v>3.1639233231544495</v>
      </c>
      <c r="AW139" s="283">
        <f>IF(SUMIF($AD:$AD,$AQ139,AN:AN)=0,"",SUMIF($AD:$AD,$AQ139,AN:AN)/$AX139)</f>
        <v>5.5901333689689636</v>
      </c>
      <c r="AX139" s="284">
        <f t="shared" si="58"/>
        <v>4</v>
      </c>
      <c r="AY139" s="283">
        <f t="shared" si="59"/>
        <v>27.66102522611618</v>
      </c>
      <c r="AZ139" s="261">
        <v>135</v>
      </c>
    </row>
    <row r="140" spans="1:52" x14ac:dyDescent="0.25">
      <c r="A140" s="230">
        <v>19</v>
      </c>
      <c r="B140" s="230" t="s">
        <v>261</v>
      </c>
      <c r="C140" s="230">
        <v>4</v>
      </c>
      <c r="D140" s="230" t="s">
        <v>369</v>
      </c>
      <c r="E140" s="230">
        <v>37</v>
      </c>
      <c r="F140" s="230" t="s">
        <v>118</v>
      </c>
      <c r="G140" s="268"/>
      <c r="H140" s="269">
        <v>3.1858932971954346</v>
      </c>
      <c r="I140" s="269">
        <v>6.0048753023147583</v>
      </c>
      <c r="J140" s="269">
        <v>5.9726119041442871</v>
      </c>
      <c r="K140" s="269">
        <v>7.6703542470932007</v>
      </c>
      <c r="L140" s="269">
        <v>7.14927077293396</v>
      </c>
      <c r="M140" s="270">
        <f>IF(AND(H140&gt;=H$3, H140&lt;=H$4),1,0)</f>
        <v>1</v>
      </c>
      <c r="N140" s="270">
        <f>IF(AND(I140&gt;=I$3, I140&lt;=I$4),1,0)</f>
        <v>1</v>
      </c>
      <c r="O140" s="270">
        <f>IF(AND(J140&gt;=J$3, J140&lt;=J$4),1,0)</f>
        <v>1</v>
      </c>
      <c r="P140" s="270">
        <f t="shared" si="44"/>
        <v>1</v>
      </c>
      <c r="Q140" s="270">
        <f t="shared" si="45"/>
        <v>1</v>
      </c>
      <c r="R140" s="271">
        <f t="shared" si="46"/>
        <v>5</v>
      </c>
      <c r="S140" s="270">
        <f t="shared" si="47"/>
        <v>1</v>
      </c>
      <c r="T140" s="272">
        <f t="shared" si="48"/>
        <v>5</v>
      </c>
      <c r="U140" s="273">
        <v>29.983005523681641</v>
      </c>
      <c r="AD140" s="279">
        <f t="shared" si="49"/>
        <v>37</v>
      </c>
      <c r="AE140" s="279">
        <f t="shared" si="50"/>
        <v>19</v>
      </c>
      <c r="AF140" s="279" t="str">
        <f t="shared" si="51"/>
        <v>Marker 19</v>
      </c>
      <c r="AG140" s="279">
        <f t="shared" si="52"/>
        <v>4</v>
      </c>
      <c r="AH140" s="279" t="str">
        <f t="shared" si="53"/>
        <v>H</v>
      </c>
      <c r="AI140" s="280"/>
      <c r="AJ140" s="281">
        <f t="shared" si="54"/>
        <v>3.1858932971954346</v>
      </c>
      <c r="AK140" s="281">
        <f t="shared" si="55"/>
        <v>6.0048753023147583</v>
      </c>
      <c r="AL140" s="281">
        <f t="shared" si="56"/>
        <v>5.9726119041442871</v>
      </c>
      <c r="AM140" s="281">
        <f t="shared" si="57"/>
        <v>7.6703542470932007</v>
      </c>
      <c r="AN140" s="281">
        <f>IF(AND(LEN(L140)&gt;0,$S140=1),L140*VLOOKUP($AE140,$W:$AB,6,FALSE),"")</f>
        <v>7.14927077293396</v>
      </c>
      <c r="AO140" s="281">
        <v>34.767992844446582</v>
      </c>
      <c r="AQ140" s="282">
        <v>122</v>
      </c>
      <c r="AR140" s="282" t="str">
        <f>IF(AQ140&gt;0,VLOOKUP(AQ140,E:F,2,FALSE),"")</f>
        <v>T11 Project122</v>
      </c>
      <c r="AS140" s="283">
        <f>IF(SUMIF($AD:$AD,$AQ140,AJ:AJ)=0,"",SUMIF($AD:$AD,$AQ140,AJ:AJ)/$AX140)</f>
        <v>6.5100523829460144</v>
      </c>
      <c r="AT140" s="283">
        <f>IF(SUMIF($AD:$AD,$AQ140,AK:AK)=0,"",SUMIF($AD:$AD,$AQ140,AK:AK)/$AX140)</f>
        <v>4.2242315411567688</v>
      </c>
      <c r="AU140" s="283">
        <f>IF(SUMIF($AD:$AD,$AQ140,AL:AL)=0,"",SUMIF($AD:$AD,$AQ140,AL:AL)/$AX140)</f>
        <v>5.1765426993370056</v>
      </c>
      <c r="AV140" s="283">
        <f>IF(SUMIF($AD:$AD,$AQ140,AM:AM)=0,"",SUMIF($AD:$AD,$AQ140,AM:AM)/$AX140)</f>
        <v>3.1600633263587952</v>
      </c>
      <c r="AW140" s="283">
        <f>IF(SUMIF($AD:$AD,$AQ140,AN:AN)=0,"",SUMIF($AD:$AD,$AQ140,AN:AN)/$AX140)</f>
        <v>7.3131391406059265</v>
      </c>
      <c r="AX140" s="284">
        <f t="shared" si="58"/>
        <v>4</v>
      </c>
      <c r="AY140" s="283">
        <f t="shared" si="59"/>
        <v>26.38402909040451</v>
      </c>
      <c r="AZ140" s="261">
        <v>136</v>
      </c>
    </row>
    <row r="141" spans="1:52" x14ac:dyDescent="0.25">
      <c r="A141" s="230">
        <v>19</v>
      </c>
      <c r="B141" s="230" t="s">
        <v>261</v>
      </c>
      <c r="C141" s="230">
        <v>3</v>
      </c>
      <c r="D141" s="230" t="s">
        <v>369</v>
      </c>
      <c r="E141" s="230">
        <v>39</v>
      </c>
      <c r="F141" s="230" t="s">
        <v>120</v>
      </c>
      <c r="G141" s="268"/>
      <c r="H141" s="269">
        <v>0.43198525905609131</v>
      </c>
      <c r="I141" s="269">
        <v>4.5870339870452881</v>
      </c>
      <c r="J141" s="269">
        <v>7.3898321390151978</v>
      </c>
      <c r="K141" s="269">
        <v>7.5526046752929688</v>
      </c>
      <c r="L141" s="269">
        <v>8.2257860898971558</v>
      </c>
      <c r="M141" s="270">
        <f>IF(AND(H141&gt;=H$3, H141&lt;=H$4),1,0)</f>
        <v>1</v>
      </c>
      <c r="N141" s="270">
        <f>IF(AND(I141&gt;=I$3, I141&lt;=I$4),1,0)</f>
        <v>1</v>
      </c>
      <c r="O141" s="270">
        <f>IF(AND(J141&gt;=J$3, J141&lt;=J$4),1,0)</f>
        <v>1</v>
      </c>
      <c r="P141" s="270">
        <f t="shared" si="44"/>
        <v>1</v>
      </c>
      <c r="Q141" s="270">
        <f t="shared" si="45"/>
        <v>1</v>
      </c>
      <c r="R141" s="271">
        <f t="shared" si="46"/>
        <v>5</v>
      </c>
      <c r="S141" s="270">
        <f t="shared" si="47"/>
        <v>1</v>
      </c>
      <c r="T141" s="272">
        <f t="shared" si="48"/>
        <v>5</v>
      </c>
      <c r="U141" s="273">
        <v>28.187242150306702</v>
      </c>
      <c r="AD141" s="279">
        <f t="shared" si="49"/>
        <v>39</v>
      </c>
      <c r="AE141" s="279">
        <f t="shared" si="50"/>
        <v>19</v>
      </c>
      <c r="AF141" s="279" t="str">
        <f t="shared" si="51"/>
        <v>Marker 19</v>
      </c>
      <c r="AG141" s="279">
        <f t="shared" si="52"/>
        <v>3</v>
      </c>
      <c r="AH141" s="279" t="str">
        <f t="shared" si="53"/>
        <v>H</v>
      </c>
      <c r="AI141" s="280"/>
      <c r="AJ141" s="281">
        <f t="shared" si="54"/>
        <v>0.43198525905609131</v>
      </c>
      <c r="AK141" s="281">
        <f t="shared" si="55"/>
        <v>4.5870339870452881</v>
      </c>
      <c r="AL141" s="281">
        <f t="shared" si="56"/>
        <v>7.3898321390151978</v>
      </c>
      <c r="AM141" s="281">
        <f t="shared" si="57"/>
        <v>7.5526046752929688</v>
      </c>
      <c r="AN141" s="281">
        <f>IF(AND(LEN(L141)&gt;0,$S141=1),L141*VLOOKUP($AE141,$W:$AB,6,FALSE),"")</f>
        <v>8.2257860898971558</v>
      </c>
      <c r="AO141" s="281">
        <v>41.881499536698698</v>
      </c>
      <c r="AQ141" s="282">
        <v>23</v>
      </c>
      <c r="AR141" s="282" t="str">
        <f>IF(AQ141&gt;0,VLOOKUP(AQ141,E:F,2,FALSE),"")</f>
        <v>T3  Project23</v>
      </c>
      <c r="AS141" s="283">
        <f>IF(SUMIF($AD:$AD,$AQ141,AJ:AJ)=0,"",SUMIF($AD:$AD,$AQ141,AJ:AJ)/$AX141)</f>
        <v>5.0972244143486023</v>
      </c>
      <c r="AT141" s="283">
        <f>IF(SUMIF($AD:$AD,$AQ141,AK:AK)=0,"",SUMIF($AD:$AD,$AQ141,AK:AK)/$AX141)</f>
        <v>4.7346881031990051</v>
      </c>
      <c r="AU141" s="283">
        <f>IF(SUMIF($AD:$AD,$AQ141,AL:AL)=0,"",SUMIF($AD:$AD,$AQ141,AL:AL)/$AX141)</f>
        <v>4.8292550444602966</v>
      </c>
      <c r="AV141" s="283">
        <f>IF(SUMIF($AD:$AD,$AQ141,AM:AM)=0,"",SUMIF($AD:$AD,$AQ141,AM:AM)/$AX141)</f>
        <v>3.1496801972389221</v>
      </c>
      <c r="AW141" s="283">
        <f>IF(SUMIF($AD:$AD,$AQ141,AN:AN)=0,"",SUMIF($AD:$AD,$AQ141,AN:AN)/$AX141)</f>
        <v>3.0010268092155457</v>
      </c>
      <c r="AX141" s="284">
        <f t="shared" si="58"/>
        <v>4</v>
      </c>
      <c r="AY141" s="283">
        <f t="shared" si="59"/>
        <v>20.811874568462372</v>
      </c>
      <c r="AZ141" s="261">
        <v>137</v>
      </c>
    </row>
    <row r="142" spans="1:52" x14ac:dyDescent="0.25">
      <c r="A142" s="230">
        <v>19</v>
      </c>
      <c r="B142" s="230" t="s">
        <v>261</v>
      </c>
      <c r="C142" s="230">
        <v>1</v>
      </c>
      <c r="D142" s="230" t="s">
        <v>369</v>
      </c>
      <c r="E142" s="230">
        <v>40</v>
      </c>
      <c r="F142" s="230" t="s">
        <v>121</v>
      </c>
      <c r="G142" s="268"/>
      <c r="H142" s="269">
        <v>4.6250015497207642</v>
      </c>
      <c r="I142" s="269">
        <v>3.4886980056762695</v>
      </c>
      <c r="J142" s="269">
        <v>2.4927014112472534</v>
      </c>
      <c r="K142" s="269">
        <v>8.0704128742218018</v>
      </c>
      <c r="L142" s="269">
        <v>5.4431134462356567</v>
      </c>
      <c r="M142" s="270">
        <f>IF(AND(H142&gt;=H$3, H142&lt;=H$4),1,0)</f>
        <v>1</v>
      </c>
      <c r="N142" s="270">
        <f>IF(AND(I142&gt;=I$3, I142&lt;=I$4),1,0)</f>
        <v>1</v>
      </c>
      <c r="O142" s="270">
        <f>IF(AND(J142&gt;=J$3, J142&lt;=J$4),1,0)</f>
        <v>1</v>
      </c>
      <c r="P142" s="270">
        <f t="shared" si="44"/>
        <v>1</v>
      </c>
      <c r="Q142" s="270">
        <f t="shared" si="45"/>
        <v>1</v>
      </c>
      <c r="R142" s="271">
        <f t="shared" si="46"/>
        <v>5</v>
      </c>
      <c r="S142" s="270">
        <f t="shared" si="47"/>
        <v>1</v>
      </c>
      <c r="T142" s="272">
        <f t="shared" si="48"/>
        <v>5</v>
      </c>
      <c r="U142" s="273">
        <v>24.119927287101746</v>
      </c>
      <c r="AD142" s="279">
        <f t="shared" si="49"/>
        <v>40</v>
      </c>
      <c r="AE142" s="279">
        <f t="shared" si="50"/>
        <v>19</v>
      </c>
      <c r="AF142" s="279" t="str">
        <f t="shared" si="51"/>
        <v>Marker 19</v>
      </c>
      <c r="AG142" s="279">
        <f t="shared" si="52"/>
        <v>1</v>
      </c>
      <c r="AH142" s="279" t="str">
        <f t="shared" si="53"/>
        <v>H</v>
      </c>
      <c r="AI142" s="280"/>
      <c r="AJ142" s="281">
        <f t="shared" si="54"/>
        <v>4.6250015497207642</v>
      </c>
      <c r="AK142" s="281">
        <f t="shared" si="55"/>
        <v>3.4886980056762695</v>
      </c>
      <c r="AL142" s="281">
        <f t="shared" si="56"/>
        <v>2.4927014112472534</v>
      </c>
      <c r="AM142" s="281">
        <f t="shared" si="57"/>
        <v>8.0704128742218018</v>
      </c>
      <c r="AN142" s="281">
        <f>IF(AND(LEN(L142)&gt;0,$S142=1),L142*VLOOKUP($AE142,$W:$AB,6,FALSE),"")</f>
        <v>5.4431134462356567</v>
      </c>
      <c r="AO142" s="281">
        <v>23.172399101655053</v>
      </c>
      <c r="AQ142" s="282">
        <v>61</v>
      </c>
      <c r="AR142" s="282" t="str">
        <f>IF(AQ142&gt;0,VLOOKUP(AQ142,E:F,2,FALSE),"")</f>
        <v>T7  Project61</v>
      </c>
      <c r="AS142" s="283">
        <f>IF(SUMIF($AD:$AD,$AQ142,AJ:AJ)=0,"",SUMIF($AD:$AD,$AQ142,AJ:AJ)/$AX142)</f>
        <v>8.0322811007499695</v>
      </c>
      <c r="AT142" s="283">
        <f>IF(SUMIF($AD:$AD,$AQ142,AK:AK)=0,"",SUMIF($AD:$AD,$AQ142,AK:AK)/$AX142)</f>
        <v>3.7713149189949036</v>
      </c>
      <c r="AU142" s="283">
        <f>IF(SUMIF($AD:$AD,$AQ142,AL:AL)=0,"",SUMIF($AD:$AD,$AQ142,AL:AL)/$AX142)</f>
        <v>6.6939839720726013</v>
      </c>
      <c r="AV142" s="283">
        <f>IF(SUMIF($AD:$AD,$AQ142,AM:AM)=0,"",SUMIF($AD:$AD,$AQ142,AM:AM)/$AX142)</f>
        <v>3.1316652894020081</v>
      </c>
      <c r="AW142" s="283">
        <f>IF(SUMIF($AD:$AD,$AQ142,AN:AN)=0,"",SUMIF($AD:$AD,$AQ142,AN:AN)/$AX142)</f>
        <v>3.8265559077262878</v>
      </c>
      <c r="AX142" s="284">
        <f t="shared" si="58"/>
        <v>4</v>
      </c>
      <c r="AY142" s="283">
        <f t="shared" si="59"/>
        <v>25.45580118894577</v>
      </c>
      <c r="AZ142" s="261">
        <v>138</v>
      </c>
    </row>
    <row r="143" spans="1:52" x14ac:dyDescent="0.25">
      <c r="A143" s="230">
        <v>19</v>
      </c>
      <c r="B143" s="230" t="s">
        <v>261</v>
      </c>
      <c r="C143" s="230">
        <v>2</v>
      </c>
      <c r="D143" s="230" t="s">
        <v>369</v>
      </c>
      <c r="E143" s="230">
        <v>41</v>
      </c>
      <c r="F143" s="230" t="s">
        <v>122</v>
      </c>
      <c r="G143" s="268"/>
      <c r="H143" s="269">
        <v>6.0281181335449219</v>
      </c>
      <c r="I143" s="269">
        <v>0.78752696514129639</v>
      </c>
      <c r="J143" s="269">
        <v>0.44667840003967285</v>
      </c>
      <c r="K143" s="269">
        <v>1.5320903062820435</v>
      </c>
      <c r="L143" s="269">
        <v>2.4622559547424316</v>
      </c>
      <c r="M143" s="270">
        <f>IF(AND(H143&gt;=H$3, H143&lt;=H$4),1,0)</f>
        <v>1</v>
      </c>
      <c r="N143" s="270">
        <f>IF(AND(I143&gt;=I$3, I143&lt;=I$4),1,0)</f>
        <v>1</v>
      </c>
      <c r="O143" s="270">
        <f>IF(AND(J143&gt;=J$3, J143&lt;=J$4),1,0)</f>
        <v>1</v>
      </c>
      <c r="P143" s="270">
        <f t="shared" si="44"/>
        <v>1</v>
      </c>
      <c r="Q143" s="270">
        <f t="shared" si="45"/>
        <v>1</v>
      </c>
      <c r="R143" s="271">
        <f t="shared" si="46"/>
        <v>5</v>
      </c>
      <c r="S143" s="270">
        <f t="shared" si="47"/>
        <v>1</v>
      </c>
      <c r="T143" s="272">
        <f t="shared" si="48"/>
        <v>5</v>
      </c>
      <c r="U143" s="273">
        <v>11.256669759750366</v>
      </c>
      <c r="AD143" s="279">
        <f t="shared" si="49"/>
        <v>41</v>
      </c>
      <c r="AE143" s="279">
        <f t="shared" si="50"/>
        <v>19</v>
      </c>
      <c r="AF143" s="279" t="str">
        <f t="shared" si="51"/>
        <v>Marker 19</v>
      </c>
      <c r="AG143" s="279">
        <f t="shared" si="52"/>
        <v>2</v>
      </c>
      <c r="AH143" s="279" t="str">
        <f t="shared" si="53"/>
        <v>H</v>
      </c>
      <c r="AI143" s="280"/>
      <c r="AJ143" s="281">
        <f t="shared" si="54"/>
        <v>6.0281181335449219</v>
      </c>
      <c r="AK143" s="281">
        <f t="shared" si="55"/>
        <v>0.78752696514129639</v>
      </c>
      <c r="AL143" s="281">
        <f t="shared" si="56"/>
        <v>0.44667840003967285</v>
      </c>
      <c r="AM143" s="281">
        <f t="shared" si="57"/>
        <v>1.5320903062820435</v>
      </c>
      <c r="AN143" s="281">
        <f>IF(AND(LEN(L143)&gt;0,$S143=1),L143*VLOOKUP($AE143,$W:$AB,6,FALSE),"")</f>
        <v>2.4622559547424316</v>
      </c>
      <c r="AO143" s="281">
        <v>44.174555059894779</v>
      </c>
      <c r="AQ143" s="282">
        <v>52</v>
      </c>
      <c r="AR143" s="282" t="str">
        <f>IF(AQ143&gt;0,VLOOKUP(AQ143,E:F,2,FALSE),"")</f>
        <v>T6  Project52</v>
      </c>
      <c r="AS143" s="283">
        <f>IF(SUMIF($AD:$AD,$AQ143,AJ:AJ)=0,"",SUMIF($AD:$AD,$AQ143,AJ:AJ)/$AX143)</f>
        <v>6.1583611369132996</v>
      </c>
      <c r="AT143" s="283">
        <f>IF(SUMIF($AD:$AD,$AQ143,AK:AK)=0,"",SUMIF($AD:$AD,$AQ143,AK:AK)/$AX143)</f>
        <v>5.8505943417549133</v>
      </c>
      <c r="AU143" s="283">
        <f>IF(SUMIF($AD:$AD,$AQ143,AL:AL)=0,"",SUMIF($AD:$AD,$AQ143,AL:AL)/$AX143)</f>
        <v>6.083587110042572</v>
      </c>
      <c r="AV143" s="283">
        <f>IF(SUMIF($AD:$AD,$AQ143,AM:AM)=0,"",SUMIF($AD:$AD,$AQ143,AM:AM)/$AX143)</f>
        <v>3.0805316567420959</v>
      </c>
      <c r="AW143" s="283">
        <f>IF(SUMIF($AD:$AD,$AQ143,AN:AN)=0,"",SUMIF($AD:$AD,$AQ143,AN:AN)/$AX143)</f>
        <v>4.6269294619560242</v>
      </c>
      <c r="AX143" s="284">
        <f t="shared" si="58"/>
        <v>4</v>
      </c>
      <c r="AY143" s="283">
        <f t="shared" si="59"/>
        <v>25.800003707408905</v>
      </c>
      <c r="AZ143" s="261">
        <v>139</v>
      </c>
    </row>
    <row r="144" spans="1:52" x14ac:dyDescent="0.25">
      <c r="A144" s="230">
        <v>19</v>
      </c>
      <c r="B144" s="230" t="s">
        <v>261</v>
      </c>
      <c r="C144" s="230">
        <v>2</v>
      </c>
      <c r="D144" s="230" t="s">
        <v>369</v>
      </c>
      <c r="E144" s="230">
        <v>42</v>
      </c>
      <c r="F144" s="230" t="s">
        <v>123</v>
      </c>
      <c r="G144" s="268"/>
      <c r="H144" s="269">
        <v>1.2964177131652832</v>
      </c>
      <c r="I144" s="269">
        <v>5.6979602575302124</v>
      </c>
      <c r="J144" s="269">
        <v>6.0693824291229248</v>
      </c>
      <c r="K144" s="269">
        <v>6.1019665002822876</v>
      </c>
      <c r="L144" s="269">
        <v>6.9386625289916992</v>
      </c>
      <c r="M144" s="270">
        <f>IF(AND(H144&gt;=H$3, H144&lt;=H$4),1,0)</f>
        <v>1</v>
      </c>
      <c r="N144" s="270">
        <f>IF(AND(I144&gt;=I$3, I144&lt;=I$4),1,0)</f>
        <v>1</v>
      </c>
      <c r="O144" s="270">
        <f>IF(AND(J144&gt;=J$3, J144&lt;=J$4),1,0)</f>
        <v>1</v>
      </c>
      <c r="P144" s="270">
        <f t="shared" si="44"/>
        <v>1</v>
      </c>
      <c r="Q144" s="270">
        <f t="shared" si="45"/>
        <v>1</v>
      </c>
      <c r="R144" s="271">
        <f t="shared" si="46"/>
        <v>5</v>
      </c>
      <c r="S144" s="270">
        <f t="shared" si="47"/>
        <v>1</v>
      </c>
      <c r="T144" s="272">
        <f t="shared" si="48"/>
        <v>5</v>
      </c>
      <c r="U144" s="273">
        <v>26.104389429092407</v>
      </c>
      <c r="AD144" s="279">
        <f t="shared" si="49"/>
        <v>42</v>
      </c>
      <c r="AE144" s="279">
        <f t="shared" si="50"/>
        <v>19</v>
      </c>
      <c r="AF144" s="279" t="str">
        <f t="shared" si="51"/>
        <v>Marker 19</v>
      </c>
      <c r="AG144" s="279">
        <f t="shared" si="52"/>
        <v>2</v>
      </c>
      <c r="AH144" s="279" t="str">
        <f t="shared" si="53"/>
        <v>H</v>
      </c>
      <c r="AI144" s="280"/>
      <c r="AJ144" s="281">
        <f t="shared" si="54"/>
        <v>1.2964177131652832</v>
      </c>
      <c r="AK144" s="281">
        <f t="shared" si="55"/>
        <v>5.6979602575302124</v>
      </c>
      <c r="AL144" s="281">
        <f t="shared" si="56"/>
        <v>6.0693824291229248</v>
      </c>
      <c r="AM144" s="281">
        <f t="shared" si="57"/>
        <v>6.1019665002822876</v>
      </c>
      <c r="AN144" s="281">
        <f>IF(AND(LEN(L144)&gt;0,$S144=1),L144*VLOOKUP($AE144,$W:$AB,6,FALSE),"")</f>
        <v>6.9386625289916992</v>
      </c>
      <c r="AO144" s="281">
        <v>34.366001130597184</v>
      </c>
      <c r="AQ144" s="282">
        <v>67</v>
      </c>
      <c r="AR144" s="282" t="str">
        <f>IF(AQ144&gt;0,VLOOKUP(AQ144,E:F,2,FALSE),"")</f>
        <v>T7  Project67</v>
      </c>
      <c r="AS144" s="283">
        <f>IF(SUMIF($AD:$AD,$AQ144,AJ:AJ)=0,"",SUMIF($AD:$AD,$AQ144,AJ:AJ)/$AX144)</f>
        <v>2.8801557421684265</v>
      </c>
      <c r="AT144" s="283">
        <f>IF(SUMIF($AD:$AD,$AQ144,AK:AK)=0,"",SUMIF($AD:$AD,$AQ144,AK:AK)/$AX144)</f>
        <v>5.0919488072395325</v>
      </c>
      <c r="AU144" s="283">
        <f>IF(SUMIF($AD:$AD,$AQ144,AL:AL)=0,"",SUMIF($AD:$AD,$AQ144,AL:AL)/$AX144)</f>
        <v>5.1393088698387146</v>
      </c>
      <c r="AV144" s="283">
        <f>IF(SUMIF($AD:$AD,$AQ144,AM:AM)=0,"",SUMIF($AD:$AD,$AQ144,AM:AM)/$AX144)</f>
        <v>3.0740109086036682</v>
      </c>
      <c r="AW144" s="283">
        <f>IF(SUMIF($AD:$AD,$AQ144,AN:AN)=0,"",SUMIF($AD:$AD,$AQ144,AN:AN)/$AX144)</f>
        <v>5.6645581126213074</v>
      </c>
      <c r="AX144" s="284">
        <f t="shared" si="58"/>
        <v>4</v>
      </c>
      <c r="AY144" s="283">
        <f t="shared" si="59"/>
        <v>21.849982440471649</v>
      </c>
      <c r="AZ144" s="261">
        <v>140</v>
      </c>
    </row>
    <row r="145" spans="1:52" x14ac:dyDescent="0.25">
      <c r="A145" s="230">
        <v>19</v>
      </c>
      <c r="B145" s="230" t="s">
        <v>261</v>
      </c>
      <c r="C145" s="230">
        <v>4</v>
      </c>
      <c r="D145" s="230" t="s">
        <v>369</v>
      </c>
      <c r="E145" s="230">
        <v>43</v>
      </c>
      <c r="F145" s="230" t="s">
        <v>124</v>
      </c>
      <c r="G145" s="268"/>
      <c r="H145" s="269">
        <v>0.53108811378479004</v>
      </c>
      <c r="I145" s="269">
        <v>5.0581580400466919</v>
      </c>
      <c r="J145" s="269">
        <v>0.54616212844848633</v>
      </c>
      <c r="K145" s="269">
        <v>3.749508261680603</v>
      </c>
      <c r="L145" s="269">
        <v>4.5123946666717529</v>
      </c>
      <c r="M145" s="270">
        <f>IF(AND(H145&gt;=H$3, H145&lt;=H$4),1,0)</f>
        <v>1</v>
      </c>
      <c r="N145" s="270">
        <f>IF(AND(I145&gt;=I$3, I145&lt;=I$4),1,0)</f>
        <v>1</v>
      </c>
      <c r="O145" s="270">
        <f>IF(AND(J145&gt;=J$3, J145&lt;=J$4),1,0)</f>
        <v>1</v>
      </c>
      <c r="P145" s="270">
        <f t="shared" si="44"/>
        <v>1</v>
      </c>
      <c r="Q145" s="270">
        <f t="shared" si="45"/>
        <v>1</v>
      </c>
      <c r="R145" s="271">
        <f t="shared" si="46"/>
        <v>5</v>
      </c>
      <c r="S145" s="270">
        <f t="shared" si="47"/>
        <v>1</v>
      </c>
      <c r="T145" s="272">
        <f t="shared" si="48"/>
        <v>5</v>
      </c>
      <c r="U145" s="273">
        <v>14.397311210632324</v>
      </c>
      <c r="AD145" s="279">
        <f t="shared" si="49"/>
        <v>43</v>
      </c>
      <c r="AE145" s="279">
        <f t="shared" si="50"/>
        <v>19</v>
      </c>
      <c r="AF145" s="279" t="str">
        <f t="shared" si="51"/>
        <v>Marker 19</v>
      </c>
      <c r="AG145" s="279">
        <f t="shared" si="52"/>
        <v>4</v>
      </c>
      <c r="AH145" s="279" t="str">
        <f t="shared" si="53"/>
        <v>H</v>
      </c>
      <c r="AI145" s="280"/>
      <c r="AJ145" s="281">
        <f t="shared" si="54"/>
        <v>0.53108811378479004</v>
      </c>
      <c r="AK145" s="281">
        <f t="shared" si="55"/>
        <v>5.0581580400466919</v>
      </c>
      <c r="AL145" s="281">
        <f t="shared" si="56"/>
        <v>0.54616212844848633</v>
      </c>
      <c r="AM145" s="281">
        <f t="shared" si="57"/>
        <v>3.749508261680603</v>
      </c>
      <c r="AN145" s="281">
        <f>IF(AND(LEN(L145)&gt;0,$S145=1),L145*VLOOKUP($AE145,$W:$AB,6,FALSE),"")</f>
        <v>4.5123946666717529</v>
      </c>
      <c r="AO145" s="281">
        <v>19.979493499316089</v>
      </c>
      <c r="AQ145" s="282">
        <v>26</v>
      </c>
      <c r="AR145" s="282" t="str">
        <f>IF(AQ145&gt;0,VLOOKUP(AQ145,E:F,2,FALSE),"")</f>
        <v>T3  Project26</v>
      </c>
      <c r="AS145" s="283">
        <f>IF(SUMIF($AD:$AD,$AQ145,AJ:AJ)=0,"",SUMIF($AD:$AD,$AQ145,AJ:AJ)/$AX145)</f>
        <v>3.8127610087394714</v>
      </c>
      <c r="AT145" s="283">
        <f>IF(SUMIF($AD:$AD,$AQ145,AK:AK)=0,"",SUMIF($AD:$AD,$AQ145,AK:AK)/$AX145)</f>
        <v>4.4303634762763977</v>
      </c>
      <c r="AU145" s="283">
        <f>IF(SUMIF($AD:$AD,$AQ145,AL:AL)=0,"",SUMIF($AD:$AD,$AQ145,AL:AL)/$AX145)</f>
        <v>5.7153734564781189</v>
      </c>
      <c r="AV145" s="283">
        <f>IF(SUMIF($AD:$AD,$AQ145,AM:AM)=0,"",SUMIF($AD:$AD,$AQ145,AM:AM)/$AX145)</f>
        <v>3.0718913674354553</v>
      </c>
      <c r="AW145" s="283">
        <f>IF(SUMIF($AD:$AD,$AQ145,AN:AN)=0,"",SUMIF($AD:$AD,$AQ145,AN:AN)/$AX145)</f>
        <v>5.492694079875946</v>
      </c>
      <c r="AX145" s="284">
        <f t="shared" si="58"/>
        <v>4</v>
      </c>
      <c r="AY145" s="283">
        <f t="shared" si="59"/>
        <v>22.523083388805389</v>
      </c>
      <c r="AZ145" s="261">
        <v>141</v>
      </c>
    </row>
    <row r="146" spans="1:52" x14ac:dyDescent="0.25">
      <c r="A146" s="230">
        <v>19</v>
      </c>
      <c r="B146" s="230" t="s">
        <v>261</v>
      </c>
      <c r="C146" s="230">
        <v>4</v>
      </c>
      <c r="D146" s="230" t="s">
        <v>369</v>
      </c>
      <c r="E146" s="230">
        <v>44</v>
      </c>
      <c r="F146" s="230" t="s">
        <v>125</v>
      </c>
      <c r="G146" s="268"/>
      <c r="H146" s="269">
        <v>5.928419828414917</v>
      </c>
      <c r="I146" s="269">
        <v>7.022901177406311</v>
      </c>
      <c r="J146" s="269">
        <v>2.6817178726196289</v>
      </c>
      <c r="K146" s="269">
        <v>5.7534855604171753</v>
      </c>
      <c r="L146" s="269">
        <v>5.7685291767120361</v>
      </c>
      <c r="M146" s="270">
        <f>IF(AND(H146&gt;=H$3, H146&lt;=H$4),1,0)</f>
        <v>1</v>
      </c>
      <c r="N146" s="270">
        <f>IF(AND(I146&gt;=I$3, I146&lt;=I$4),1,0)</f>
        <v>1</v>
      </c>
      <c r="O146" s="270">
        <f>IF(AND(J146&gt;=J$3, J146&lt;=J$4),1,0)</f>
        <v>1</v>
      </c>
      <c r="P146" s="270">
        <f t="shared" si="44"/>
        <v>1</v>
      </c>
      <c r="Q146" s="270">
        <f t="shared" si="45"/>
        <v>1</v>
      </c>
      <c r="R146" s="271">
        <f t="shared" si="46"/>
        <v>5</v>
      </c>
      <c r="S146" s="270">
        <f t="shared" si="47"/>
        <v>1</v>
      </c>
      <c r="T146" s="272">
        <f t="shared" si="48"/>
        <v>5</v>
      </c>
      <c r="U146" s="273">
        <v>27.155053615570068</v>
      </c>
      <c r="AD146" s="279">
        <f t="shared" si="49"/>
        <v>44</v>
      </c>
      <c r="AE146" s="279">
        <f t="shared" si="50"/>
        <v>19</v>
      </c>
      <c r="AF146" s="279" t="str">
        <f t="shared" si="51"/>
        <v>Marker 19</v>
      </c>
      <c r="AG146" s="279">
        <f t="shared" si="52"/>
        <v>4</v>
      </c>
      <c r="AH146" s="279" t="str">
        <f t="shared" si="53"/>
        <v>H</v>
      </c>
      <c r="AI146" s="280"/>
      <c r="AJ146" s="281">
        <f t="shared" si="54"/>
        <v>5.928419828414917</v>
      </c>
      <c r="AK146" s="281">
        <f t="shared" si="55"/>
        <v>7.022901177406311</v>
      </c>
      <c r="AL146" s="281">
        <f t="shared" si="56"/>
        <v>2.6817178726196289</v>
      </c>
      <c r="AM146" s="281">
        <f t="shared" si="57"/>
        <v>5.7534855604171753</v>
      </c>
      <c r="AN146" s="281">
        <f>IF(AND(LEN(L146)&gt;0,$S146=1),L146*VLOOKUP($AE146,$W:$AB,6,FALSE),"")</f>
        <v>5.7685291767120361</v>
      </c>
      <c r="AO146" s="281">
        <v>20.044619342739452</v>
      </c>
      <c r="AQ146" s="282">
        <v>141</v>
      </c>
      <c r="AR146" s="282" t="str">
        <f>IF(AQ146&gt;0,VLOOKUP(AQ146,E:F,2,FALSE),"")</f>
        <v>T14 Project141</v>
      </c>
      <c r="AS146" s="283">
        <f>IF(SUMIF($AD:$AD,$AQ146,AJ:AJ)=0,"",SUMIF($AD:$AD,$AQ146,AJ:AJ)/$AX146)</f>
        <v>4.7149831056594849</v>
      </c>
      <c r="AT146" s="283">
        <f>IF(SUMIF($AD:$AD,$AQ146,AK:AK)=0,"",SUMIF($AD:$AD,$AQ146,AK:AK)/$AX146)</f>
        <v>5.1905957857767744</v>
      </c>
      <c r="AU146" s="283">
        <f>IF(SUMIF($AD:$AD,$AQ146,AL:AL)=0,"",SUMIF($AD:$AD,$AQ146,AL:AL)/$AX146)</f>
        <v>3.9714807271957397</v>
      </c>
      <c r="AV146" s="283">
        <f>IF(SUMIF($AD:$AD,$AQ146,AM:AM)=0,"",SUMIF($AD:$AD,$AQ146,AM:AM)/$AX146)</f>
        <v>3.0473236242930093</v>
      </c>
      <c r="AW146" s="283">
        <f>IF(SUMIF($AD:$AD,$AQ146,AN:AN)=0,"",SUMIF($AD:$AD,$AQ146,AN:AN)/$AX146)</f>
        <v>8.1059684356053676</v>
      </c>
      <c r="AX146" s="284">
        <f t="shared" si="58"/>
        <v>3</v>
      </c>
      <c r="AY146" s="283">
        <f t="shared" si="59"/>
        <v>25.03035167853038</v>
      </c>
      <c r="AZ146" s="261">
        <v>142</v>
      </c>
    </row>
    <row r="147" spans="1:52" x14ac:dyDescent="0.25">
      <c r="A147" s="230">
        <v>19</v>
      </c>
      <c r="B147" s="230" t="s">
        <v>261</v>
      </c>
      <c r="C147" s="230">
        <v>2</v>
      </c>
      <c r="D147" s="230" t="s">
        <v>369</v>
      </c>
      <c r="E147" s="230">
        <v>45</v>
      </c>
      <c r="F147" s="230" t="s">
        <v>126</v>
      </c>
      <c r="G147" s="268"/>
      <c r="H147" s="269">
        <v>4.0769481658935547</v>
      </c>
      <c r="I147" s="269">
        <v>6.2992399930953979</v>
      </c>
      <c r="J147" s="269">
        <v>4.9369299411773682</v>
      </c>
      <c r="K147" s="269">
        <v>4.9851638078689575</v>
      </c>
      <c r="L147" s="269">
        <v>1.3315510749816895</v>
      </c>
      <c r="M147" s="270">
        <f>IF(AND(H147&gt;=H$3, H147&lt;=H$4),1,0)</f>
        <v>1</v>
      </c>
      <c r="N147" s="270">
        <f>IF(AND(I147&gt;=I$3, I147&lt;=I$4),1,0)</f>
        <v>1</v>
      </c>
      <c r="O147" s="270">
        <f>IF(AND(J147&gt;=J$3, J147&lt;=J$4),1,0)</f>
        <v>1</v>
      </c>
      <c r="P147" s="270">
        <f t="shared" si="44"/>
        <v>1</v>
      </c>
      <c r="Q147" s="270">
        <f t="shared" si="45"/>
        <v>1</v>
      </c>
      <c r="R147" s="271">
        <f t="shared" si="46"/>
        <v>5</v>
      </c>
      <c r="S147" s="270">
        <f t="shared" si="47"/>
        <v>1</v>
      </c>
      <c r="T147" s="272">
        <f t="shared" si="48"/>
        <v>5</v>
      </c>
      <c r="U147" s="273">
        <v>21.629832983016968</v>
      </c>
      <c r="AD147" s="279">
        <f t="shared" si="49"/>
        <v>45</v>
      </c>
      <c r="AE147" s="279">
        <f t="shared" si="50"/>
        <v>19</v>
      </c>
      <c r="AF147" s="279" t="str">
        <f t="shared" si="51"/>
        <v>Marker 19</v>
      </c>
      <c r="AG147" s="279">
        <f t="shared" si="52"/>
        <v>2</v>
      </c>
      <c r="AH147" s="279" t="str">
        <f t="shared" si="53"/>
        <v>H</v>
      </c>
      <c r="AI147" s="280"/>
      <c r="AJ147" s="281">
        <f t="shared" si="54"/>
        <v>4.0769481658935547</v>
      </c>
      <c r="AK147" s="281">
        <f t="shared" si="55"/>
        <v>6.2992399930953979</v>
      </c>
      <c r="AL147" s="281">
        <f t="shared" si="56"/>
        <v>4.9369299411773682</v>
      </c>
      <c r="AM147" s="281">
        <f t="shared" si="57"/>
        <v>4.9851638078689575</v>
      </c>
      <c r="AN147" s="281">
        <f>IF(AND(LEN(L147)&gt;0,$S147=1),L147*VLOOKUP($AE147,$W:$AB,6,FALSE),"")</f>
        <v>1.3315510749816895</v>
      </c>
      <c r="AO147" s="281">
        <v>27.361763760585134</v>
      </c>
      <c r="AQ147" s="282">
        <v>6</v>
      </c>
      <c r="AR147" s="282" t="str">
        <f>IF(AQ147&gt;0,VLOOKUP(AQ147,E:F,2,FALSE),"")</f>
        <v>T2  Project6</v>
      </c>
      <c r="AS147" s="283">
        <f>IF(SUMIF($AD:$AD,$AQ147,AJ:AJ)=0,"",SUMIF($AD:$AD,$AQ147,AJ:AJ)/$AX147)</f>
        <v>6.106853187084198</v>
      </c>
      <c r="AT147" s="283">
        <f>IF(SUMIF($AD:$AD,$AQ147,AK:AK)=0,"",SUMIF($AD:$AD,$AQ147,AK:AK)/$AX147)</f>
        <v>3.729727566242218</v>
      </c>
      <c r="AU147" s="283">
        <f>IF(SUMIF($AD:$AD,$AQ147,AL:AL)=0,"",SUMIF($AD:$AD,$AQ147,AL:AL)/$AX147)</f>
        <v>6.772359311580658</v>
      </c>
      <c r="AV147" s="283">
        <f>IF(SUMIF($AD:$AD,$AQ147,AM:AM)=0,"",SUMIF($AD:$AD,$AQ147,AM:AM)/$AX147)</f>
        <v>3.0356994271278381</v>
      </c>
      <c r="AW147" s="283">
        <f>IF(SUMIF($AD:$AD,$AQ147,AN:AN)=0,"",SUMIF($AD:$AD,$AQ147,AN:AN)/$AX147)</f>
        <v>3.6969730257987976</v>
      </c>
      <c r="AX147" s="284">
        <f t="shared" si="58"/>
        <v>4</v>
      </c>
      <c r="AY147" s="283">
        <f t="shared" si="59"/>
        <v>23.34161251783371</v>
      </c>
      <c r="AZ147" s="261">
        <v>143</v>
      </c>
    </row>
    <row r="148" spans="1:52" x14ac:dyDescent="0.25">
      <c r="A148" s="230">
        <v>20</v>
      </c>
      <c r="B148" s="230" t="s">
        <v>262</v>
      </c>
      <c r="C148" s="230">
        <v>2</v>
      </c>
      <c r="D148" s="230" t="s">
        <v>369</v>
      </c>
      <c r="E148" s="230">
        <v>36</v>
      </c>
      <c r="F148" s="230" t="s">
        <v>117</v>
      </c>
      <c r="G148" s="268"/>
      <c r="H148" s="269">
        <v>7.198331356048584</v>
      </c>
      <c r="I148" s="269">
        <v>5.0674146413803101</v>
      </c>
      <c r="J148" s="269">
        <v>1.7354333400726318</v>
      </c>
      <c r="K148" s="269">
        <v>2.7805715799331665</v>
      </c>
      <c r="L148" s="269">
        <v>0.8725738525390625</v>
      </c>
      <c r="M148" s="270">
        <f>IF(AND(H148&gt;=H$3, H148&lt;=H$4),1,0)</f>
        <v>1</v>
      </c>
      <c r="N148" s="270">
        <f>IF(AND(I148&gt;=I$3, I148&lt;=I$4),1,0)</f>
        <v>1</v>
      </c>
      <c r="O148" s="270">
        <f>IF(AND(J148&gt;=J$3, J148&lt;=J$4),1,0)</f>
        <v>1</v>
      </c>
      <c r="P148" s="270">
        <f t="shared" si="44"/>
        <v>1</v>
      </c>
      <c r="Q148" s="270">
        <f t="shared" si="45"/>
        <v>1</v>
      </c>
      <c r="R148" s="271">
        <f t="shared" si="46"/>
        <v>5</v>
      </c>
      <c r="S148" s="270">
        <f t="shared" si="47"/>
        <v>1</v>
      </c>
      <c r="T148" s="272">
        <f t="shared" si="48"/>
        <v>5</v>
      </c>
      <c r="U148" s="273">
        <v>17.654324769973755</v>
      </c>
      <c r="AD148" s="279">
        <f t="shared" si="49"/>
        <v>36</v>
      </c>
      <c r="AE148" s="279">
        <f t="shared" si="50"/>
        <v>20</v>
      </c>
      <c r="AF148" s="279" t="str">
        <f t="shared" si="51"/>
        <v>Marker 20</v>
      </c>
      <c r="AG148" s="279">
        <f t="shared" si="52"/>
        <v>2</v>
      </c>
      <c r="AH148" s="279" t="str">
        <f t="shared" si="53"/>
        <v>H</v>
      </c>
      <c r="AI148" s="280"/>
      <c r="AJ148" s="281">
        <f t="shared" si="54"/>
        <v>7.198331356048584</v>
      </c>
      <c r="AK148" s="281">
        <f t="shared" si="55"/>
        <v>5.0674146413803101</v>
      </c>
      <c r="AL148" s="281">
        <f t="shared" si="56"/>
        <v>1.7354333400726318</v>
      </c>
      <c r="AM148" s="281">
        <f t="shared" si="57"/>
        <v>2.7805715799331665</v>
      </c>
      <c r="AN148" s="281">
        <f>IF(AND(LEN(L148)&gt;0,$S148=1),L148*VLOOKUP($AE148,$W:$AB,6,FALSE),"")</f>
        <v>0.8725738525390625</v>
      </c>
      <c r="AO148" s="281">
        <v>21.079956804897751</v>
      </c>
      <c r="AQ148" s="282">
        <v>62</v>
      </c>
      <c r="AR148" s="282" t="str">
        <f>IF(AQ148&gt;0,VLOOKUP(AQ148,E:F,2,FALSE),"")</f>
        <v>T7  Project62</v>
      </c>
      <c r="AS148" s="283">
        <f>IF(SUMIF($AD:$AD,$AQ148,AJ:AJ)=0,"",SUMIF($AD:$AD,$AQ148,AJ:AJ)/$AX148)</f>
        <v>4.0287253260612488</v>
      </c>
      <c r="AT148" s="283">
        <f>IF(SUMIF($AD:$AD,$AQ148,AK:AK)=0,"",SUMIF($AD:$AD,$AQ148,AK:AK)/$AX148)</f>
        <v>5.4768064618110657</v>
      </c>
      <c r="AU148" s="283">
        <f>IF(SUMIF($AD:$AD,$AQ148,AL:AL)=0,"",SUMIF($AD:$AD,$AQ148,AL:AL)/$AX148)</f>
        <v>2.493036687374115</v>
      </c>
      <c r="AV148" s="283">
        <f>IF(SUMIF($AD:$AD,$AQ148,AM:AM)=0,"",SUMIF($AD:$AD,$AQ148,AM:AM)/$AX148)</f>
        <v>2.987925112247467</v>
      </c>
      <c r="AW148" s="283">
        <f>IF(SUMIF($AD:$AD,$AQ148,AN:AN)=0,"",SUMIF($AD:$AD,$AQ148,AN:AN)/$AX148)</f>
        <v>7.4975225329399109</v>
      </c>
      <c r="AX148" s="284">
        <f t="shared" si="58"/>
        <v>4</v>
      </c>
      <c r="AY148" s="283">
        <f t="shared" si="59"/>
        <v>22.484016120433807</v>
      </c>
      <c r="AZ148" s="261">
        <v>144</v>
      </c>
    </row>
    <row r="149" spans="1:52" x14ac:dyDescent="0.25">
      <c r="A149" s="230">
        <v>20</v>
      </c>
      <c r="B149" s="230" t="s">
        <v>262</v>
      </c>
      <c r="C149" s="230">
        <v>1</v>
      </c>
      <c r="D149" s="230" t="s">
        <v>369</v>
      </c>
      <c r="E149" s="230">
        <v>37</v>
      </c>
      <c r="F149" s="230" t="s">
        <v>118</v>
      </c>
      <c r="G149" s="268"/>
      <c r="H149" s="269">
        <v>4.9335843324661255</v>
      </c>
      <c r="I149" s="269">
        <v>4.5282816886901855</v>
      </c>
      <c r="J149" s="269">
        <v>5.9779542684555054</v>
      </c>
      <c r="K149" s="269">
        <v>0.3026425838470459</v>
      </c>
      <c r="L149" s="269">
        <v>3.1824594736099243</v>
      </c>
      <c r="M149" s="270">
        <f>IF(AND(H149&gt;=H$3, H149&lt;=H$4),1,0)</f>
        <v>1</v>
      </c>
      <c r="N149" s="270">
        <f>IF(AND(I149&gt;=I$3, I149&lt;=I$4),1,0)</f>
        <v>1</v>
      </c>
      <c r="O149" s="270">
        <f>IF(AND(J149&gt;=J$3, J149&lt;=J$4),1,0)</f>
        <v>1</v>
      </c>
      <c r="P149" s="270">
        <f t="shared" si="44"/>
        <v>1</v>
      </c>
      <c r="Q149" s="270">
        <f t="shared" si="45"/>
        <v>1</v>
      </c>
      <c r="R149" s="271">
        <f t="shared" si="46"/>
        <v>5</v>
      </c>
      <c r="S149" s="270">
        <f t="shared" si="47"/>
        <v>1</v>
      </c>
      <c r="T149" s="272">
        <f t="shared" si="48"/>
        <v>5</v>
      </c>
      <c r="U149" s="273">
        <v>18.924922347068787</v>
      </c>
      <c r="AD149" s="279">
        <f t="shared" si="49"/>
        <v>37</v>
      </c>
      <c r="AE149" s="279">
        <f t="shared" si="50"/>
        <v>20</v>
      </c>
      <c r="AF149" s="279" t="str">
        <f t="shared" si="51"/>
        <v>Marker 20</v>
      </c>
      <c r="AG149" s="279">
        <f t="shared" si="52"/>
        <v>1</v>
      </c>
      <c r="AH149" s="279" t="str">
        <f t="shared" si="53"/>
        <v>H</v>
      </c>
      <c r="AI149" s="280"/>
      <c r="AJ149" s="281">
        <f t="shared" si="54"/>
        <v>4.9335843324661255</v>
      </c>
      <c r="AK149" s="281">
        <f t="shared" si="55"/>
        <v>4.5282816886901855</v>
      </c>
      <c r="AL149" s="281">
        <f t="shared" si="56"/>
        <v>5.9779542684555054</v>
      </c>
      <c r="AM149" s="281">
        <f t="shared" si="57"/>
        <v>0.3026425838470459</v>
      </c>
      <c r="AN149" s="281">
        <f>IF(AND(LEN(L149)&gt;0,$S149=1),L149*VLOOKUP($AE149,$W:$AB,6,FALSE),"")</f>
        <v>3.1824594736099243</v>
      </c>
      <c r="AO149" s="281">
        <v>36.51576528500344</v>
      </c>
      <c r="AQ149" s="282">
        <v>149</v>
      </c>
      <c r="AR149" s="282" t="str">
        <f>IF(AQ149&gt;0,VLOOKUP(AQ149,E:F,2,FALSE),"")</f>
        <v>T15 Project149</v>
      </c>
      <c r="AS149" s="283">
        <f>IF(SUMIF($AD:$AD,$AQ149,AJ:AJ)=0,"",SUMIF($AD:$AD,$AQ149,AJ:AJ)/$AX149)</f>
        <v>6.9009563326835632</v>
      </c>
      <c r="AT149" s="283">
        <f>IF(SUMIF($AD:$AD,$AQ149,AK:AK)=0,"",SUMIF($AD:$AD,$AQ149,AK:AK)/$AX149)</f>
        <v>3.0637267231941223</v>
      </c>
      <c r="AU149" s="283">
        <f>IF(SUMIF($AD:$AD,$AQ149,AL:AL)=0,"",SUMIF($AD:$AD,$AQ149,AL:AL)/$AX149)</f>
        <v>3.6214360594749451</v>
      </c>
      <c r="AV149" s="283">
        <f>IF(SUMIF($AD:$AD,$AQ149,AM:AM)=0,"",SUMIF($AD:$AD,$AQ149,AM:AM)/$AX149)</f>
        <v>2.9352465271949768</v>
      </c>
      <c r="AW149" s="283">
        <f>IF(SUMIF($AD:$AD,$AQ149,AN:AN)=0,"",SUMIF($AD:$AD,$AQ149,AN:AN)/$AX149)</f>
        <v>5.1579996943473816</v>
      </c>
      <c r="AX149" s="284">
        <f t="shared" si="58"/>
        <v>4</v>
      </c>
      <c r="AY149" s="283">
        <f t="shared" si="59"/>
        <v>21.679365336894989</v>
      </c>
      <c r="AZ149" s="261">
        <v>145</v>
      </c>
    </row>
    <row r="150" spans="1:52" x14ac:dyDescent="0.25">
      <c r="A150" s="230">
        <v>20</v>
      </c>
      <c r="B150" s="230" t="s">
        <v>262</v>
      </c>
      <c r="C150" s="230">
        <v>4</v>
      </c>
      <c r="D150" s="230" t="s">
        <v>369</v>
      </c>
      <c r="E150" s="230">
        <v>38</v>
      </c>
      <c r="F150" s="230" t="s">
        <v>119</v>
      </c>
      <c r="G150" s="268"/>
      <c r="H150" s="269">
        <v>1.376880407333374</v>
      </c>
      <c r="I150" s="269">
        <v>6.5417772531509399</v>
      </c>
      <c r="J150" s="269">
        <v>1.5323162078857422</v>
      </c>
      <c r="K150" s="269">
        <v>1.9800108671188354</v>
      </c>
      <c r="L150" s="269">
        <v>3.7539923191070557</v>
      </c>
      <c r="M150" s="270">
        <f>IF(AND(H150&gt;=H$3, H150&lt;=H$4),1,0)</f>
        <v>1</v>
      </c>
      <c r="N150" s="270">
        <f>IF(AND(I150&gt;=I$3, I150&lt;=I$4),1,0)</f>
        <v>1</v>
      </c>
      <c r="O150" s="270">
        <f>IF(AND(J150&gt;=J$3, J150&lt;=J$4),1,0)</f>
        <v>1</v>
      </c>
      <c r="P150" s="270">
        <f t="shared" si="44"/>
        <v>1</v>
      </c>
      <c r="Q150" s="270">
        <f t="shared" si="45"/>
        <v>1</v>
      </c>
      <c r="R150" s="271">
        <f t="shared" si="46"/>
        <v>5</v>
      </c>
      <c r="S150" s="270">
        <f t="shared" si="47"/>
        <v>1</v>
      </c>
      <c r="T150" s="272">
        <f t="shared" si="48"/>
        <v>5</v>
      </c>
      <c r="U150" s="273">
        <v>15.184977054595947</v>
      </c>
      <c r="AD150" s="279">
        <f t="shared" si="49"/>
        <v>38</v>
      </c>
      <c r="AE150" s="279">
        <f t="shared" si="50"/>
        <v>20</v>
      </c>
      <c r="AF150" s="279" t="str">
        <f t="shared" si="51"/>
        <v>Marker 20</v>
      </c>
      <c r="AG150" s="279">
        <f t="shared" si="52"/>
        <v>4</v>
      </c>
      <c r="AH150" s="279" t="str">
        <f t="shared" si="53"/>
        <v>H</v>
      </c>
      <c r="AI150" s="280"/>
      <c r="AJ150" s="281">
        <f t="shared" si="54"/>
        <v>1.376880407333374</v>
      </c>
      <c r="AK150" s="281">
        <f t="shared" si="55"/>
        <v>6.5417772531509399</v>
      </c>
      <c r="AL150" s="281">
        <f t="shared" si="56"/>
        <v>1.5323162078857422</v>
      </c>
      <c r="AM150" s="281">
        <f t="shared" si="57"/>
        <v>1.9800108671188354</v>
      </c>
      <c r="AN150" s="281">
        <f>IF(AND(LEN(L150)&gt;0,$S150=1),L150*VLOOKUP($AE150,$W:$AB,6,FALSE),"")</f>
        <v>3.7539923191070557</v>
      </c>
      <c r="AO150" s="281">
        <v>22.502027469499659</v>
      </c>
      <c r="AQ150" s="282">
        <v>47</v>
      </c>
      <c r="AR150" s="282" t="str">
        <f>IF(AQ150&gt;0,VLOOKUP(AQ150,E:F,2,FALSE),"")</f>
        <v>T6  Project47</v>
      </c>
      <c r="AS150" s="283">
        <f>IF(SUMIF($AD:$AD,$AQ150,AJ:AJ)=0,"",SUMIF($AD:$AD,$AQ150,AJ:AJ)/$AX150)</f>
        <v>5.5089309811592102</v>
      </c>
      <c r="AT150" s="283">
        <f>IF(SUMIF($AD:$AD,$AQ150,AK:AK)=0,"",SUMIF($AD:$AD,$AQ150,AK:AK)/$AX150)</f>
        <v>3.1827959418296814</v>
      </c>
      <c r="AU150" s="283">
        <f>IF(SUMIF($AD:$AD,$AQ150,AL:AL)=0,"",SUMIF($AD:$AD,$AQ150,AL:AL)/$AX150)</f>
        <v>3.5602489113807678</v>
      </c>
      <c r="AV150" s="283">
        <f>IF(SUMIF($AD:$AD,$AQ150,AM:AM)=0,"",SUMIF($AD:$AD,$AQ150,AM:AM)/$AX150)</f>
        <v>2.8557464480400085</v>
      </c>
      <c r="AW150" s="283">
        <f>IF(SUMIF($AD:$AD,$AQ150,AN:AN)=0,"",SUMIF($AD:$AD,$AQ150,AN:AN)/$AX150)</f>
        <v>4.3106845021247864</v>
      </c>
      <c r="AX150" s="284">
        <f t="shared" si="58"/>
        <v>4</v>
      </c>
      <c r="AY150" s="283">
        <f t="shared" si="59"/>
        <v>19.418406784534454</v>
      </c>
      <c r="AZ150" s="261">
        <v>146</v>
      </c>
    </row>
    <row r="151" spans="1:52" x14ac:dyDescent="0.25">
      <c r="A151" s="230">
        <v>20</v>
      </c>
      <c r="B151" s="230" t="s">
        <v>262</v>
      </c>
      <c r="C151" s="230">
        <v>4</v>
      </c>
      <c r="D151" s="230" t="s">
        <v>369</v>
      </c>
      <c r="E151" s="230">
        <v>39</v>
      </c>
      <c r="F151" s="230" t="s">
        <v>120</v>
      </c>
      <c r="G151" s="268"/>
      <c r="H151" s="269">
        <v>2.0967447757720947</v>
      </c>
      <c r="I151" s="269">
        <v>4.6873599290847778</v>
      </c>
      <c r="J151" s="269">
        <v>8.6800408363342285</v>
      </c>
      <c r="K151" s="269">
        <v>8.2834190130233765</v>
      </c>
      <c r="L151" s="269">
        <v>4.1040217876434326</v>
      </c>
      <c r="M151" s="270">
        <f>IF(AND(H151&gt;=H$3, H151&lt;=H$4),1,0)</f>
        <v>1</v>
      </c>
      <c r="N151" s="270">
        <f>IF(AND(I151&gt;=I$3, I151&lt;=I$4),1,0)</f>
        <v>1</v>
      </c>
      <c r="O151" s="270">
        <f>IF(AND(J151&gt;=J$3, J151&lt;=J$4),1,0)</f>
        <v>1</v>
      </c>
      <c r="P151" s="270">
        <f t="shared" si="44"/>
        <v>1</v>
      </c>
      <c r="Q151" s="270">
        <f t="shared" si="45"/>
        <v>1</v>
      </c>
      <c r="R151" s="271">
        <f t="shared" si="46"/>
        <v>5</v>
      </c>
      <c r="S151" s="270">
        <f t="shared" si="47"/>
        <v>1</v>
      </c>
      <c r="T151" s="272">
        <f t="shared" si="48"/>
        <v>5</v>
      </c>
      <c r="U151" s="273">
        <v>27.85158634185791</v>
      </c>
      <c r="AD151" s="279">
        <f t="shared" si="49"/>
        <v>39</v>
      </c>
      <c r="AE151" s="279">
        <f t="shared" si="50"/>
        <v>20</v>
      </c>
      <c r="AF151" s="279" t="str">
        <f t="shared" si="51"/>
        <v>Marker 20</v>
      </c>
      <c r="AG151" s="279">
        <f t="shared" si="52"/>
        <v>4</v>
      </c>
      <c r="AH151" s="279" t="str">
        <f t="shared" si="53"/>
        <v>H</v>
      </c>
      <c r="AI151" s="280"/>
      <c r="AJ151" s="281">
        <f t="shared" si="54"/>
        <v>2.0967447757720947</v>
      </c>
      <c r="AK151" s="281">
        <f t="shared" si="55"/>
        <v>4.6873599290847778</v>
      </c>
      <c r="AL151" s="281">
        <f t="shared" si="56"/>
        <v>8.6800408363342285</v>
      </c>
      <c r="AM151" s="281">
        <f t="shared" si="57"/>
        <v>8.2834190130233765</v>
      </c>
      <c r="AN151" s="281">
        <f>IF(AND(LEN(L151)&gt;0,$S151=1),L151*VLOOKUP($AE151,$W:$AB,6,FALSE),"")</f>
        <v>4.1040217876434326</v>
      </c>
      <c r="AO151" s="281">
        <v>28.96838475073956</v>
      </c>
      <c r="AQ151" s="282">
        <v>38</v>
      </c>
      <c r="AR151" s="282" t="str">
        <f>IF(AQ151&gt;0,VLOOKUP(AQ151,E:F,2,FALSE),"")</f>
        <v>T5  Project38</v>
      </c>
      <c r="AS151" s="283">
        <f>IF(SUMIF($AD:$AD,$AQ151,AJ:AJ)=0,"",SUMIF($AD:$AD,$AQ151,AJ:AJ)/$AX151)</f>
        <v>4.7717222571372986</v>
      </c>
      <c r="AT151" s="283">
        <f>IF(SUMIF($AD:$AD,$AQ151,AK:AK)=0,"",SUMIF($AD:$AD,$AQ151,AK:AK)/$AX151)</f>
        <v>5.6977668404579163</v>
      </c>
      <c r="AU151" s="283">
        <f>IF(SUMIF($AD:$AD,$AQ151,AL:AL)=0,"",SUMIF($AD:$AD,$AQ151,AL:AL)/$AX151)</f>
        <v>3.2303020358085632</v>
      </c>
      <c r="AV151" s="283">
        <f>IF(SUMIF($AD:$AD,$AQ151,AM:AM)=0,"",SUMIF($AD:$AD,$AQ151,AM:AM)/$AX151)</f>
        <v>2.8256896138191223</v>
      </c>
      <c r="AW151" s="283">
        <f>IF(SUMIF($AD:$AD,$AQ151,AN:AN)=0,"",SUMIF($AD:$AD,$AQ151,AN:AN)/$AX151)</f>
        <v>5.5855473875999451</v>
      </c>
      <c r="AX151" s="284">
        <f t="shared" si="58"/>
        <v>4</v>
      </c>
      <c r="AY151" s="283">
        <f t="shared" si="59"/>
        <v>22.111028134822845</v>
      </c>
      <c r="AZ151" s="261">
        <v>147</v>
      </c>
    </row>
    <row r="152" spans="1:52" x14ac:dyDescent="0.25">
      <c r="A152" s="230">
        <v>20</v>
      </c>
      <c r="B152" s="230" t="s">
        <v>262</v>
      </c>
      <c r="C152" s="230">
        <v>2</v>
      </c>
      <c r="D152" s="230" t="s">
        <v>369</v>
      </c>
      <c r="E152" s="230">
        <v>40</v>
      </c>
      <c r="F152" s="230" t="s">
        <v>121</v>
      </c>
      <c r="G152" s="268"/>
      <c r="H152" s="269">
        <v>5.3825068473815918</v>
      </c>
      <c r="I152" s="269">
        <v>6.2668412923812866</v>
      </c>
      <c r="J152" s="269">
        <v>0.88129401206970215</v>
      </c>
      <c r="K152" s="269">
        <v>7.1105676889419556</v>
      </c>
      <c r="L152" s="269">
        <v>2.5798511505126953</v>
      </c>
      <c r="M152" s="270">
        <f>IF(AND(H152&gt;=H$3, H152&lt;=H$4),1,0)</f>
        <v>1</v>
      </c>
      <c r="N152" s="270">
        <f>IF(AND(I152&gt;=I$3, I152&lt;=I$4),1,0)</f>
        <v>1</v>
      </c>
      <c r="O152" s="270">
        <f>IF(AND(J152&gt;=J$3, J152&lt;=J$4),1,0)</f>
        <v>1</v>
      </c>
      <c r="P152" s="270">
        <f t="shared" si="44"/>
        <v>1</v>
      </c>
      <c r="Q152" s="270">
        <f t="shared" si="45"/>
        <v>1</v>
      </c>
      <c r="R152" s="271">
        <f t="shared" si="46"/>
        <v>5</v>
      </c>
      <c r="S152" s="270">
        <f t="shared" si="47"/>
        <v>1</v>
      </c>
      <c r="T152" s="272">
        <f t="shared" si="48"/>
        <v>5</v>
      </c>
      <c r="U152" s="273">
        <v>22.221060991287231</v>
      </c>
      <c r="AD152" s="279">
        <f t="shared" si="49"/>
        <v>40</v>
      </c>
      <c r="AE152" s="279">
        <f t="shared" si="50"/>
        <v>20</v>
      </c>
      <c r="AF152" s="279" t="str">
        <f t="shared" si="51"/>
        <v>Marker 20</v>
      </c>
      <c r="AG152" s="279">
        <f t="shared" si="52"/>
        <v>2</v>
      </c>
      <c r="AH152" s="279" t="str">
        <f t="shared" si="53"/>
        <v>H</v>
      </c>
      <c r="AI152" s="280"/>
      <c r="AJ152" s="281">
        <f t="shared" si="54"/>
        <v>5.3825068473815918</v>
      </c>
      <c r="AK152" s="281">
        <f t="shared" si="55"/>
        <v>6.2668412923812866</v>
      </c>
      <c r="AL152" s="281">
        <f t="shared" si="56"/>
        <v>0.88129401206970215</v>
      </c>
      <c r="AM152" s="281">
        <f t="shared" si="57"/>
        <v>7.1105676889419556</v>
      </c>
      <c r="AN152" s="281">
        <f>IF(AND(LEN(L152)&gt;0,$S152=1),L152*VLOOKUP($AE152,$W:$AB,6,FALSE),"")</f>
        <v>2.5798511505126953</v>
      </c>
      <c r="AO152" s="281">
        <v>36.920865698620958</v>
      </c>
      <c r="AQ152" s="282">
        <v>17</v>
      </c>
      <c r="AR152" s="282" t="str">
        <f>IF(AQ152&gt;0,VLOOKUP(AQ152,E:F,2,FALSE),"")</f>
        <v>T3  Project17</v>
      </c>
      <c r="AS152" s="283">
        <f>IF(SUMIF($AD:$AD,$AQ152,AJ:AJ)=0,"",SUMIF($AD:$AD,$AQ152,AJ:AJ)/$AX152)</f>
        <v>4.2857572436332703</v>
      </c>
      <c r="AT152" s="283">
        <f>IF(SUMIF($AD:$AD,$AQ152,AK:AK)=0,"",SUMIF($AD:$AD,$AQ152,AK:AK)/$AX152)</f>
        <v>4.5860818028450012</v>
      </c>
      <c r="AU152" s="283">
        <f>IF(SUMIF($AD:$AD,$AQ152,AL:AL)=0,"",SUMIF($AD:$AD,$AQ152,AL:AL)/$AX152)</f>
        <v>5.5240973830223083</v>
      </c>
      <c r="AV152" s="283">
        <f>IF(SUMIF($AD:$AD,$AQ152,AM:AM)=0,"",SUMIF($AD:$AD,$AQ152,AM:AM)/$AX152)</f>
        <v>2.818082869052887</v>
      </c>
      <c r="AW152" s="283">
        <f>IF(SUMIF($AD:$AD,$AQ152,AN:AN)=0,"",SUMIF($AD:$AD,$AQ152,AN:AN)/$AX152)</f>
        <v>6.2370297312736511</v>
      </c>
      <c r="AX152" s="284">
        <f t="shared" si="58"/>
        <v>4</v>
      </c>
      <c r="AY152" s="283">
        <f t="shared" si="59"/>
        <v>23.451049029827118</v>
      </c>
      <c r="AZ152" s="261">
        <v>148</v>
      </c>
    </row>
    <row r="153" spans="1:52" x14ac:dyDescent="0.25">
      <c r="A153" s="230">
        <v>20</v>
      </c>
      <c r="B153" s="230" t="s">
        <v>262</v>
      </c>
      <c r="C153" s="230">
        <v>1</v>
      </c>
      <c r="D153" s="230" t="s">
        <v>369</v>
      </c>
      <c r="E153" s="230">
        <v>41</v>
      </c>
      <c r="F153" s="230" t="s">
        <v>122</v>
      </c>
      <c r="G153" s="268"/>
      <c r="H153" s="269">
        <v>4.2316895723342896</v>
      </c>
      <c r="I153" s="269">
        <v>6.1749815940856934</v>
      </c>
      <c r="J153" s="269">
        <v>2.4148076772689819</v>
      </c>
      <c r="K153" s="269">
        <v>6.8612229824066162</v>
      </c>
      <c r="L153" s="269">
        <v>5.8992964029312134</v>
      </c>
      <c r="M153" s="270">
        <f>IF(AND(H153&gt;=H$3, H153&lt;=H$4),1,0)</f>
        <v>1</v>
      </c>
      <c r="N153" s="270">
        <f>IF(AND(I153&gt;=I$3, I153&lt;=I$4),1,0)</f>
        <v>1</v>
      </c>
      <c r="O153" s="270">
        <f>IF(AND(J153&gt;=J$3, J153&lt;=J$4),1,0)</f>
        <v>1</v>
      </c>
      <c r="P153" s="270">
        <f t="shared" si="44"/>
        <v>1</v>
      </c>
      <c r="Q153" s="270">
        <f t="shared" si="45"/>
        <v>1</v>
      </c>
      <c r="R153" s="271">
        <f t="shared" si="46"/>
        <v>5</v>
      </c>
      <c r="S153" s="270">
        <f t="shared" si="47"/>
        <v>1</v>
      </c>
      <c r="T153" s="272">
        <f t="shared" si="48"/>
        <v>5</v>
      </c>
      <c r="U153" s="273">
        <v>25.581998229026794</v>
      </c>
      <c r="AD153" s="279">
        <f t="shared" si="49"/>
        <v>41</v>
      </c>
      <c r="AE153" s="279">
        <f t="shared" si="50"/>
        <v>20</v>
      </c>
      <c r="AF153" s="279" t="str">
        <f t="shared" si="51"/>
        <v>Marker 20</v>
      </c>
      <c r="AG153" s="279">
        <f t="shared" si="52"/>
        <v>1</v>
      </c>
      <c r="AH153" s="279" t="str">
        <f t="shared" si="53"/>
        <v>H</v>
      </c>
      <c r="AI153" s="280"/>
      <c r="AJ153" s="281">
        <f t="shared" si="54"/>
        <v>4.2316895723342896</v>
      </c>
      <c r="AK153" s="281">
        <f t="shared" si="55"/>
        <v>6.1749815940856934</v>
      </c>
      <c r="AL153" s="281">
        <f t="shared" si="56"/>
        <v>2.4148076772689819</v>
      </c>
      <c r="AM153" s="281">
        <f t="shared" si="57"/>
        <v>6.8612229824066162</v>
      </c>
      <c r="AN153" s="281">
        <f>IF(AND(LEN(L153)&gt;0,$S153=1),L153*VLOOKUP($AE153,$W:$AB,6,FALSE),"")</f>
        <v>5.8992964029312134</v>
      </c>
      <c r="AO153" s="281">
        <v>32.038827691954296</v>
      </c>
      <c r="AQ153" s="282">
        <v>124</v>
      </c>
      <c r="AR153" s="282" t="str">
        <f>IF(AQ153&gt;0,VLOOKUP(AQ153,E:F,2,FALSE),"")</f>
        <v>T11 Project124</v>
      </c>
      <c r="AS153" s="283">
        <f>IF(SUMIF($AD:$AD,$AQ153,AJ:AJ)=0,"",SUMIF($AD:$AD,$AQ153,AJ:AJ)/$AX153)</f>
        <v>4.3788334727287292</v>
      </c>
      <c r="AT153" s="283">
        <f>IF(SUMIF($AD:$AD,$AQ153,AK:AK)=0,"",SUMIF($AD:$AD,$AQ153,AK:AK)/$AX153)</f>
        <v>2.5465992093086243</v>
      </c>
      <c r="AU153" s="283">
        <f>IF(SUMIF($AD:$AD,$AQ153,AL:AL)=0,"",SUMIF($AD:$AD,$AQ153,AL:AL)/$AX153)</f>
        <v>4.4233068823814392</v>
      </c>
      <c r="AV153" s="283">
        <f>IF(SUMIF($AD:$AD,$AQ153,AM:AM)=0,"",SUMIF($AD:$AD,$AQ153,AM:AM)/$AX153)</f>
        <v>2.7781692147254944</v>
      </c>
      <c r="AW153" s="283">
        <f>IF(SUMIF($AD:$AD,$AQ153,AN:AN)=0,"",SUMIF($AD:$AD,$AQ153,AN:AN)/$AX153)</f>
        <v>3.8836261630058289</v>
      </c>
      <c r="AX153" s="284">
        <f t="shared" si="58"/>
        <v>4</v>
      </c>
      <c r="AY153" s="283">
        <f t="shared" si="59"/>
        <v>18.010534942150116</v>
      </c>
      <c r="AZ153" s="261">
        <v>149</v>
      </c>
    </row>
    <row r="154" spans="1:52" x14ac:dyDescent="0.25">
      <c r="A154" s="230">
        <v>20</v>
      </c>
      <c r="B154" s="230" t="s">
        <v>262</v>
      </c>
      <c r="C154" s="230">
        <v>3</v>
      </c>
      <c r="D154" s="230" t="s">
        <v>369</v>
      </c>
      <c r="E154" s="230">
        <v>42</v>
      </c>
      <c r="F154" s="230" t="s">
        <v>123</v>
      </c>
      <c r="G154" s="268"/>
      <c r="H154" s="269">
        <v>8.5002297163009644</v>
      </c>
      <c r="I154" s="269">
        <v>0.97556233406066895</v>
      </c>
      <c r="J154" s="269">
        <v>3.9444619417190552</v>
      </c>
      <c r="K154" s="269">
        <v>8.2280707359313965</v>
      </c>
      <c r="L154" s="269">
        <v>2.6813215017318726</v>
      </c>
      <c r="M154" s="270">
        <f>IF(AND(H154&gt;=H$3, H154&lt;=H$4),1,0)</f>
        <v>1</v>
      </c>
      <c r="N154" s="270">
        <f>IF(AND(I154&gt;=I$3, I154&lt;=I$4),1,0)</f>
        <v>1</v>
      </c>
      <c r="O154" s="270">
        <f>IF(AND(J154&gt;=J$3, J154&lt;=J$4),1,0)</f>
        <v>1</v>
      </c>
      <c r="P154" s="270">
        <f t="shared" si="44"/>
        <v>1</v>
      </c>
      <c r="Q154" s="270">
        <f t="shared" si="45"/>
        <v>1</v>
      </c>
      <c r="R154" s="271">
        <f t="shared" si="46"/>
        <v>5</v>
      </c>
      <c r="S154" s="270">
        <f t="shared" si="47"/>
        <v>1</v>
      </c>
      <c r="T154" s="272">
        <f t="shared" si="48"/>
        <v>5</v>
      </c>
      <c r="U154" s="273">
        <v>24.329646229743958</v>
      </c>
      <c r="AD154" s="279">
        <f t="shared" si="49"/>
        <v>42</v>
      </c>
      <c r="AE154" s="279">
        <f t="shared" si="50"/>
        <v>20</v>
      </c>
      <c r="AF154" s="279" t="str">
        <f t="shared" si="51"/>
        <v>Marker 20</v>
      </c>
      <c r="AG154" s="279">
        <f t="shared" si="52"/>
        <v>3</v>
      </c>
      <c r="AH154" s="279" t="str">
        <f t="shared" si="53"/>
        <v>H</v>
      </c>
      <c r="AI154" s="280"/>
      <c r="AJ154" s="281">
        <f t="shared" si="54"/>
        <v>8.5002297163009644</v>
      </c>
      <c r="AK154" s="281">
        <f t="shared" si="55"/>
        <v>0.97556233406066895</v>
      </c>
      <c r="AL154" s="281">
        <f t="shared" si="56"/>
        <v>3.9444619417190552</v>
      </c>
      <c r="AM154" s="281">
        <f t="shared" si="57"/>
        <v>8.2280707359313965</v>
      </c>
      <c r="AN154" s="281">
        <f>IF(AND(LEN(L154)&gt;0,$S154=1),L154*VLOOKUP($AE154,$W:$AB,6,FALSE),"")</f>
        <v>2.6813215017318726</v>
      </c>
      <c r="AO154" s="281">
        <v>37.675234217507388</v>
      </c>
      <c r="AQ154" s="282">
        <v>97</v>
      </c>
      <c r="AR154" s="282" t="str">
        <f>IF(AQ154&gt;0,VLOOKUP(AQ154,E:F,2,FALSE),"")</f>
        <v>T9  Project97</v>
      </c>
      <c r="AS154" s="283">
        <f>IF(SUMIF($AD:$AD,$AQ154,AJ:AJ)=0,"",SUMIF($AD:$AD,$AQ154,AJ:AJ)/$AX154)</f>
        <v>6.132485568523407</v>
      </c>
      <c r="AT154" s="283">
        <f>IF(SUMIF($AD:$AD,$AQ154,AK:AK)=0,"",SUMIF($AD:$AD,$AQ154,AK:AK)/$AX154)</f>
        <v>5.3300765156745911</v>
      </c>
      <c r="AU154" s="283">
        <f>IF(SUMIF($AD:$AD,$AQ154,AL:AL)=0,"",SUMIF($AD:$AD,$AQ154,AL:AL)/$AX154)</f>
        <v>6.9395741820335388</v>
      </c>
      <c r="AV154" s="283">
        <f>IF(SUMIF($AD:$AD,$AQ154,AM:AM)=0,"",SUMIF($AD:$AD,$AQ154,AM:AM)/$AX154)</f>
        <v>2.6292696595191956</v>
      </c>
      <c r="AW154" s="283">
        <f>IF(SUMIF($AD:$AD,$AQ154,AN:AN)=0,"",SUMIF($AD:$AD,$AQ154,AN:AN)/$AX154)</f>
        <v>4.6306177973747253</v>
      </c>
      <c r="AX154" s="284">
        <f t="shared" si="58"/>
        <v>4</v>
      </c>
      <c r="AY154" s="283">
        <f t="shared" si="59"/>
        <v>25.662023723125458</v>
      </c>
      <c r="AZ154" s="261">
        <v>150</v>
      </c>
    </row>
    <row r="155" spans="1:52" x14ac:dyDescent="0.25">
      <c r="A155" s="230">
        <v>20</v>
      </c>
      <c r="B155" s="230" t="s">
        <v>262</v>
      </c>
      <c r="C155" s="230">
        <v>3</v>
      </c>
      <c r="D155" s="230" t="s">
        <v>369</v>
      </c>
      <c r="E155" s="230">
        <v>43</v>
      </c>
      <c r="F155" s="230" t="s">
        <v>124</v>
      </c>
      <c r="G155" s="268"/>
      <c r="H155" s="269">
        <v>1.5654939413070679</v>
      </c>
      <c r="I155" s="269">
        <v>6.4306485652923584</v>
      </c>
      <c r="J155" s="269">
        <v>6.1265665292739868</v>
      </c>
      <c r="K155" s="269">
        <v>8.5396671295166016</v>
      </c>
      <c r="L155" s="269">
        <v>3.6728018522262573</v>
      </c>
      <c r="M155" s="270">
        <f>IF(AND(H155&gt;=H$3, H155&lt;=H$4),1,0)</f>
        <v>1</v>
      </c>
      <c r="N155" s="270">
        <f>IF(AND(I155&gt;=I$3, I155&lt;=I$4),1,0)</f>
        <v>1</v>
      </c>
      <c r="O155" s="270">
        <f>IF(AND(J155&gt;=J$3, J155&lt;=J$4),1,0)</f>
        <v>1</v>
      </c>
      <c r="P155" s="270">
        <f t="shared" si="44"/>
        <v>1</v>
      </c>
      <c r="Q155" s="270">
        <f t="shared" si="45"/>
        <v>1</v>
      </c>
      <c r="R155" s="271">
        <f t="shared" si="46"/>
        <v>5</v>
      </c>
      <c r="S155" s="270">
        <f t="shared" si="47"/>
        <v>1</v>
      </c>
      <c r="T155" s="272">
        <f t="shared" si="48"/>
        <v>5</v>
      </c>
      <c r="U155" s="273">
        <v>26.335178017616272</v>
      </c>
      <c r="AD155" s="279">
        <f t="shared" si="49"/>
        <v>43</v>
      </c>
      <c r="AE155" s="279">
        <f t="shared" si="50"/>
        <v>20</v>
      </c>
      <c r="AF155" s="279" t="str">
        <f t="shared" si="51"/>
        <v>Marker 20</v>
      </c>
      <c r="AG155" s="279">
        <f t="shared" si="52"/>
        <v>3</v>
      </c>
      <c r="AH155" s="279" t="str">
        <f t="shared" si="53"/>
        <v>H</v>
      </c>
      <c r="AI155" s="280"/>
      <c r="AJ155" s="281">
        <f t="shared" si="54"/>
        <v>1.5654939413070679</v>
      </c>
      <c r="AK155" s="281">
        <f t="shared" si="55"/>
        <v>6.4306485652923584</v>
      </c>
      <c r="AL155" s="281">
        <f t="shared" si="56"/>
        <v>6.1265665292739868</v>
      </c>
      <c r="AM155" s="281">
        <f t="shared" si="57"/>
        <v>8.5396671295166016</v>
      </c>
      <c r="AN155" s="281">
        <f>IF(AND(LEN(L155)&gt;0,$S155=1),L155*VLOOKUP($AE155,$W:$AB,6,FALSE),"")</f>
        <v>3.6728018522262573</v>
      </c>
      <c r="AO155" s="281">
        <v>39.243615072185669</v>
      </c>
      <c r="AQ155" s="282">
        <v>137</v>
      </c>
      <c r="AR155" s="282" t="str">
        <f>IF(AQ155&gt;0,VLOOKUP(AQ155,E:F,2,FALSE),"")</f>
        <v>T13 Project137</v>
      </c>
      <c r="AS155" s="283">
        <f>IF(SUMIF($AD:$AD,$AQ155,AJ:AJ)=0,"",SUMIF($AD:$AD,$AQ155,AJ:AJ)/$AX155)</f>
        <v>6.8748003244400024</v>
      </c>
      <c r="AT155" s="283">
        <f>IF(SUMIF($AD:$AD,$AQ155,AK:AK)=0,"",SUMIF($AD:$AD,$AQ155,AK:AK)/$AX155)</f>
        <v>6.1322053273518877</v>
      </c>
      <c r="AU155" s="283">
        <f>IF(SUMIF($AD:$AD,$AQ155,AL:AL)=0,"",SUMIF($AD:$AD,$AQ155,AL:AL)/$AX155)</f>
        <v>4.716801842053731</v>
      </c>
      <c r="AV155" s="283">
        <f>IF(SUMIF($AD:$AD,$AQ155,AM:AM)=0,"",SUMIF($AD:$AD,$AQ155,AM:AM)/$AX155)</f>
        <v>2.6009110609690347</v>
      </c>
      <c r="AW155" s="283">
        <f>IF(SUMIF($AD:$AD,$AQ155,AN:AN)=0,"",SUMIF($AD:$AD,$AQ155,AN:AN)/$AX155)</f>
        <v>6.5765537818272906</v>
      </c>
      <c r="AX155" s="284">
        <f t="shared" si="58"/>
        <v>3</v>
      </c>
      <c r="AY155" s="283">
        <f t="shared" si="59"/>
        <v>26.901272336641945</v>
      </c>
      <c r="AZ155" s="261">
        <v>151</v>
      </c>
    </row>
    <row r="156" spans="1:52" x14ac:dyDescent="0.25">
      <c r="A156" s="230">
        <v>20</v>
      </c>
      <c r="B156" s="230" t="s">
        <v>262</v>
      </c>
      <c r="C156" s="230">
        <v>4</v>
      </c>
      <c r="D156" s="230" t="s">
        <v>369</v>
      </c>
      <c r="E156" s="230">
        <v>45</v>
      </c>
      <c r="F156" s="230" t="s">
        <v>126</v>
      </c>
      <c r="G156" s="268"/>
      <c r="H156" s="269">
        <v>6.5096580982208252</v>
      </c>
      <c r="I156" s="269">
        <v>7.3812371492385864</v>
      </c>
      <c r="J156" s="269">
        <v>7.8005576133728027</v>
      </c>
      <c r="K156" s="269">
        <v>4.3154233694076538</v>
      </c>
      <c r="L156" s="269">
        <v>0.82734465599060059</v>
      </c>
      <c r="M156" s="270">
        <f>IF(AND(H156&gt;=H$3, H156&lt;=H$4),1,0)</f>
        <v>1</v>
      </c>
      <c r="N156" s="270">
        <f>IF(AND(I156&gt;=I$3, I156&lt;=I$4),1,0)</f>
        <v>1</v>
      </c>
      <c r="O156" s="270">
        <f>IF(AND(J156&gt;=J$3, J156&lt;=J$4),1,0)</f>
        <v>1</v>
      </c>
      <c r="P156" s="270">
        <f t="shared" si="44"/>
        <v>1</v>
      </c>
      <c r="Q156" s="270">
        <f t="shared" si="45"/>
        <v>1</v>
      </c>
      <c r="R156" s="271">
        <f t="shared" si="46"/>
        <v>5</v>
      </c>
      <c r="S156" s="270">
        <f t="shared" si="47"/>
        <v>1</v>
      </c>
      <c r="T156" s="272">
        <f t="shared" si="48"/>
        <v>5</v>
      </c>
      <c r="U156" s="273">
        <v>26.834220886230469</v>
      </c>
      <c r="AD156" s="279">
        <f t="shared" si="49"/>
        <v>45</v>
      </c>
      <c r="AE156" s="279">
        <f t="shared" si="50"/>
        <v>20</v>
      </c>
      <c r="AF156" s="279" t="str">
        <f t="shared" si="51"/>
        <v>Marker 20</v>
      </c>
      <c r="AG156" s="279">
        <f t="shared" si="52"/>
        <v>4</v>
      </c>
      <c r="AH156" s="279" t="str">
        <f t="shared" si="53"/>
        <v>H</v>
      </c>
      <c r="AI156" s="280"/>
      <c r="AJ156" s="281">
        <f t="shared" si="54"/>
        <v>6.5096580982208252</v>
      </c>
      <c r="AK156" s="281">
        <f t="shared" si="55"/>
        <v>7.3812371492385864</v>
      </c>
      <c r="AL156" s="281">
        <f t="shared" si="56"/>
        <v>7.8005576133728027</v>
      </c>
      <c r="AM156" s="281">
        <f t="shared" si="57"/>
        <v>4.3154233694076538</v>
      </c>
      <c r="AN156" s="281">
        <f>IF(AND(LEN(L156)&gt;0,$S156=1),L156*VLOOKUP($AE156,$W:$AB,6,FALSE),"")</f>
        <v>0.82734465599060059</v>
      </c>
      <c r="AO156" s="281">
        <v>29.075129410089303</v>
      </c>
      <c r="AQ156" s="282">
        <v>30</v>
      </c>
      <c r="AR156" s="282" t="str">
        <f>IF(AQ156&gt;0,VLOOKUP(AQ156,E:F,2,FALSE),"")</f>
        <v>T3  Project30</v>
      </c>
      <c r="AS156" s="283">
        <f>IF(SUMIF($AD:$AD,$AQ156,AJ:AJ)=0,"",SUMIF($AD:$AD,$AQ156,AJ:AJ)/$AX156)</f>
        <v>6.6690060496330261</v>
      </c>
      <c r="AT156" s="283">
        <f>IF(SUMIF($AD:$AD,$AQ156,AK:AK)=0,"",SUMIF($AD:$AD,$AQ156,AK:AK)/$AX156)</f>
        <v>6.7503002285957336</v>
      </c>
      <c r="AU156" s="283">
        <f>IF(SUMIF($AD:$AD,$AQ156,AL:AL)=0,"",SUMIF($AD:$AD,$AQ156,AL:AL)/$AX156)</f>
        <v>6.0895475745201111</v>
      </c>
      <c r="AV156" s="283">
        <f>IF(SUMIF($AD:$AD,$AQ156,AM:AM)=0,"",SUMIF($AD:$AD,$AQ156,AM:AM)/$AX156)</f>
        <v>2.4474158883094788</v>
      </c>
      <c r="AW156" s="283">
        <f>IF(SUMIF($AD:$AD,$AQ156,AN:AN)=0,"",SUMIF($AD:$AD,$AQ156,AN:AN)/$AX156)</f>
        <v>5.8719798922538757</v>
      </c>
      <c r="AX156" s="284">
        <f t="shared" si="58"/>
        <v>4</v>
      </c>
      <c r="AY156" s="283">
        <f t="shared" si="59"/>
        <v>27.828249633312225</v>
      </c>
      <c r="AZ156" s="261">
        <v>152</v>
      </c>
    </row>
    <row r="157" spans="1:52" x14ac:dyDescent="0.25">
      <c r="A157" s="230">
        <v>21</v>
      </c>
      <c r="B157" s="230" t="s">
        <v>263</v>
      </c>
      <c r="C157" s="230">
        <v>4</v>
      </c>
      <c r="D157" s="230" t="s">
        <v>369</v>
      </c>
      <c r="E157" s="230">
        <v>36</v>
      </c>
      <c r="F157" s="230" t="s">
        <v>117</v>
      </c>
      <c r="G157" s="268"/>
      <c r="H157" s="269">
        <v>3.1896770000457764</v>
      </c>
      <c r="I157" s="269">
        <v>7.9539734125137329</v>
      </c>
      <c r="J157" s="269">
        <v>1.7439699172973633</v>
      </c>
      <c r="K157" s="269">
        <v>3.0003231763839722</v>
      </c>
      <c r="L157" s="269">
        <v>0.72723507881164551</v>
      </c>
      <c r="M157" s="270">
        <f>IF(AND(H157&gt;=H$3, H157&lt;=H$4),1,0)</f>
        <v>1</v>
      </c>
      <c r="N157" s="270">
        <f>IF(AND(I157&gt;=I$3, I157&lt;=I$4),1,0)</f>
        <v>1</v>
      </c>
      <c r="O157" s="270">
        <f>IF(AND(J157&gt;=J$3, J157&lt;=J$4),1,0)</f>
        <v>1</v>
      </c>
      <c r="P157" s="270">
        <f t="shared" si="44"/>
        <v>1</v>
      </c>
      <c r="Q157" s="270">
        <f t="shared" si="45"/>
        <v>1</v>
      </c>
      <c r="R157" s="271">
        <f t="shared" si="46"/>
        <v>5</v>
      </c>
      <c r="S157" s="270">
        <f t="shared" si="47"/>
        <v>1</v>
      </c>
      <c r="T157" s="272">
        <f t="shared" si="48"/>
        <v>5</v>
      </c>
      <c r="U157" s="273">
        <v>16.61517858505249</v>
      </c>
      <c r="AD157" s="279">
        <f t="shared" si="49"/>
        <v>36</v>
      </c>
      <c r="AE157" s="279">
        <f t="shared" si="50"/>
        <v>21</v>
      </c>
      <c r="AF157" s="279" t="str">
        <f t="shared" si="51"/>
        <v>Marker 21</v>
      </c>
      <c r="AG157" s="279">
        <f t="shared" si="52"/>
        <v>4</v>
      </c>
      <c r="AH157" s="279" t="str">
        <f t="shared" si="53"/>
        <v>H</v>
      </c>
      <c r="AI157" s="280"/>
      <c r="AJ157" s="281">
        <f t="shared" si="54"/>
        <v>3.1896770000457764</v>
      </c>
      <c r="AK157" s="281">
        <f t="shared" si="55"/>
        <v>7.9539734125137329</v>
      </c>
      <c r="AL157" s="281">
        <f t="shared" si="56"/>
        <v>1.7439699172973633</v>
      </c>
      <c r="AM157" s="281">
        <f t="shared" si="57"/>
        <v>3.0003231763839722</v>
      </c>
      <c r="AN157" s="281">
        <f>IF(AND(LEN(L157)&gt;0,$S157=1),L157*VLOOKUP($AE157,$W:$AB,6,FALSE),"")</f>
        <v>0.72723507881164551</v>
      </c>
      <c r="AO157" s="281">
        <v>35.651936068913407</v>
      </c>
      <c r="AQ157" s="282">
        <v>98</v>
      </c>
      <c r="AR157" s="282" t="str">
        <f>IF(AQ157&gt;0,VLOOKUP(AQ157,E:F,2,FALSE),"")</f>
        <v>T9  Project98</v>
      </c>
      <c r="AS157" s="283">
        <f>IF(SUMIF($AD:$AD,$AQ157,AJ:AJ)=0,"",SUMIF($AD:$AD,$AQ157,AJ:AJ)/$AX157)</f>
        <v>5.6091544032096863</v>
      </c>
      <c r="AT157" s="283">
        <f>IF(SUMIF($AD:$AD,$AQ157,AK:AK)=0,"",SUMIF($AD:$AD,$AQ157,AK:AK)/$AX157)</f>
        <v>2.8448942303657532</v>
      </c>
      <c r="AU157" s="283">
        <f>IF(SUMIF($AD:$AD,$AQ157,AL:AL)=0,"",SUMIF($AD:$AD,$AQ157,AL:AL)/$AX157)</f>
        <v>4.0606483817100525</v>
      </c>
      <c r="AV157" s="283">
        <f>IF(SUMIF($AD:$AD,$AQ157,AM:AM)=0,"",SUMIF($AD:$AD,$AQ157,AM:AM)/$AX157)</f>
        <v>2.2694650292396545</v>
      </c>
      <c r="AW157" s="283">
        <f>IF(SUMIF($AD:$AD,$AQ157,AN:AN)=0,"",SUMIF($AD:$AD,$AQ157,AN:AN)/$AX157)</f>
        <v>5.1997777819633484</v>
      </c>
      <c r="AX157" s="284">
        <f t="shared" si="58"/>
        <v>4</v>
      </c>
      <c r="AY157" s="283">
        <f t="shared" si="59"/>
        <v>19.983939826488495</v>
      </c>
      <c r="AZ157" s="261">
        <v>153</v>
      </c>
    </row>
    <row r="158" spans="1:52" x14ac:dyDescent="0.25">
      <c r="A158" s="230">
        <v>21</v>
      </c>
      <c r="B158" s="230" t="s">
        <v>263</v>
      </c>
      <c r="C158" s="230">
        <v>2</v>
      </c>
      <c r="D158" s="230" t="s">
        <v>369</v>
      </c>
      <c r="E158" s="230">
        <v>37</v>
      </c>
      <c r="F158" s="230" t="s">
        <v>118</v>
      </c>
      <c r="G158" s="268"/>
      <c r="H158" s="269">
        <v>1.3563632965087891</v>
      </c>
      <c r="I158" s="269">
        <v>3.2695883512496948</v>
      </c>
      <c r="J158" s="269">
        <v>7.6001036167144775</v>
      </c>
      <c r="K158" s="269">
        <v>6.2729865312576294</v>
      </c>
      <c r="L158" s="269">
        <v>9.6360516548156738</v>
      </c>
      <c r="M158" s="270">
        <f>IF(AND(H158&gt;=H$3, H158&lt;=H$4),1,0)</f>
        <v>1</v>
      </c>
      <c r="N158" s="270">
        <f>IF(AND(I158&gt;=I$3, I158&lt;=I$4),1,0)</f>
        <v>1</v>
      </c>
      <c r="O158" s="270">
        <f>IF(AND(J158&gt;=J$3, J158&lt;=J$4),1,0)</f>
        <v>1</v>
      </c>
      <c r="P158" s="270">
        <f t="shared" si="44"/>
        <v>1</v>
      </c>
      <c r="Q158" s="270">
        <f t="shared" si="45"/>
        <v>1</v>
      </c>
      <c r="R158" s="271">
        <f t="shared" si="46"/>
        <v>5</v>
      </c>
      <c r="S158" s="270">
        <f t="shared" si="47"/>
        <v>1</v>
      </c>
      <c r="T158" s="272">
        <f t="shared" si="48"/>
        <v>5</v>
      </c>
      <c r="U158" s="273">
        <v>28.135093450546265</v>
      </c>
      <c r="AD158" s="279">
        <f t="shared" si="49"/>
        <v>37</v>
      </c>
      <c r="AE158" s="279">
        <f t="shared" si="50"/>
        <v>21</v>
      </c>
      <c r="AF158" s="279" t="str">
        <f t="shared" si="51"/>
        <v>Marker 21</v>
      </c>
      <c r="AG158" s="279">
        <f t="shared" si="52"/>
        <v>2</v>
      </c>
      <c r="AH158" s="279" t="str">
        <f t="shared" si="53"/>
        <v>H</v>
      </c>
      <c r="AI158" s="280"/>
      <c r="AJ158" s="281">
        <f t="shared" si="54"/>
        <v>1.3563632965087891</v>
      </c>
      <c r="AK158" s="281">
        <f t="shared" si="55"/>
        <v>3.2695883512496948</v>
      </c>
      <c r="AL158" s="281">
        <f t="shared" si="56"/>
        <v>7.6001036167144775</v>
      </c>
      <c r="AM158" s="281">
        <f t="shared" si="57"/>
        <v>6.2729865312576294</v>
      </c>
      <c r="AN158" s="281">
        <f>IF(AND(LEN(L158)&gt;0,$S158=1),L158*VLOOKUP($AE158,$W:$AB,6,FALSE),"")</f>
        <v>9.6360516548156738</v>
      </c>
      <c r="AO158" s="281">
        <v>29.442314951050978</v>
      </c>
      <c r="AQ158" s="282">
        <v>56</v>
      </c>
      <c r="AR158" s="282" t="str">
        <f>IF(AQ158&gt;0,VLOOKUP(AQ158,E:F,2,FALSE),"")</f>
        <v>T7  Project56</v>
      </c>
      <c r="AS158" s="283">
        <f>IF(SUMIF($AD:$AD,$AQ158,AJ:AJ)=0,"",SUMIF($AD:$AD,$AQ158,AJ:AJ)/$AX158)</f>
        <v>3.6056706309318542</v>
      </c>
      <c r="AT158" s="283">
        <f>IF(SUMIF($AD:$AD,$AQ158,AK:AK)=0,"",SUMIF($AD:$AD,$AQ158,AK:AK)/$AX158)</f>
        <v>5.6473377346992493</v>
      </c>
      <c r="AU158" s="283">
        <f>IF(SUMIF($AD:$AD,$AQ158,AL:AL)=0,"",SUMIF($AD:$AD,$AQ158,AL:AL)/$AX158)</f>
        <v>5.2773413062095642</v>
      </c>
      <c r="AV158" s="283">
        <f>IF(SUMIF($AD:$AD,$AQ158,AM:AM)=0,"",SUMIF($AD:$AD,$AQ158,AM:AM)/$AX158)</f>
        <v>2.2473159432411194</v>
      </c>
      <c r="AW158" s="283">
        <f>IF(SUMIF($AD:$AD,$AQ158,AN:AN)=0,"",SUMIF($AD:$AD,$AQ158,AN:AN)/$AX158)</f>
        <v>6.8824359774589539</v>
      </c>
      <c r="AX158" s="284">
        <f t="shared" si="58"/>
        <v>4</v>
      </c>
      <c r="AY158" s="283">
        <f t="shared" si="59"/>
        <v>23.660101592540741</v>
      </c>
      <c r="AZ158" s="261">
        <v>154</v>
      </c>
    </row>
    <row r="159" spans="1:52" x14ac:dyDescent="0.25">
      <c r="A159" s="230">
        <v>21</v>
      </c>
      <c r="B159" s="230" t="s">
        <v>263</v>
      </c>
      <c r="C159" s="230">
        <v>3</v>
      </c>
      <c r="D159" s="230" t="s">
        <v>369</v>
      </c>
      <c r="E159" s="230">
        <v>38</v>
      </c>
      <c r="F159" s="230" t="s">
        <v>119</v>
      </c>
      <c r="G159" s="268"/>
      <c r="H159" s="269">
        <v>5.1866978406906128</v>
      </c>
      <c r="I159" s="269">
        <v>5.8282673358917236</v>
      </c>
      <c r="J159" s="269">
        <v>4.6500188112258911</v>
      </c>
      <c r="K159" s="269">
        <v>0.32038450241088867</v>
      </c>
      <c r="L159" s="269">
        <v>3.777427077293396</v>
      </c>
      <c r="M159" s="270">
        <f>IF(AND(H159&gt;=H$3, H159&lt;=H$4),1,0)</f>
        <v>1</v>
      </c>
      <c r="N159" s="270">
        <f>IF(AND(I159&gt;=I$3, I159&lt;=I$4),1,0)</f>
        <v>1</v>
      </c>
      <c r="O159" s="270">
        <f>IF(AND(J159&gt;=J$3, J159&lt;=J$4),1,0)</f>
        <v>1</v>
      </c>
      <c r="P159" s="270">
        <f t="shared" si="44"/>
        <v>1</v>
      </c>
      <c r="Q159" s="270">
        <f t="shared" si="45"/>
        <v>1</v>
      </c>
      <c r="R159" s="271">
        <f t="shared" si="46"/>
        <v>5</v>
      </c>
      <c r="S159" s="270">
        <f t="shared" si="47"/>
        <v>1</v>
      </c>
      <c r="T159" s="272">
        <f t="shared" si="48"/>
        <v>5</v>
      </c>
      <c r="U159" s="273">
        <v>19.762795567512512</v>
      </c>
      <c r="AD159" s="279">
        <f t="shared" si="49"/>
        <v>38</v>
      </c>
      <c r="AE159" s="279">
        <f t="shared" si="50"/>
        <v>21</v>
      </c>
      <c r="AF159" s="279" t="str">
        <f t="shared" si="51"/>
        <v>Marker 21</v>
      </c>
      <c r="AG159" s="279">
        <f t="shared" si="52"/>
        <v>3</v>
      </c>
      <c r="AH159" s="279" t="str">
        <f t="shared" si="53"/>
        <v>H</v>
      </c>
      <c r="AI159" s="280"/>
      <c r="AJ159" s="281">
        <f t="shared" si="54"/>
        <v>5.1866978406906128</v>
      </c>
      <c r="AK159" s="281">
        <f t="shared" si="55"/>
        <v>5.8282673358917236</v>
      </c>
      <c r="AL159" s="281">
        <f t="shared" si="56"/>
        <v>4.6500188112258911</v>
      </c>
      <c r="AM159" s="281">
        <f t="shared" si="57"/>
        <v>0.32038450241088867</v>
      </c>
      <c r="AN159" s="281">
        <f>IF(AND(LEN(L159)&gt;0,$S159=1),L159*VLOOKUP($AE159,$W:$AB,6,FALSE),"")</f>
        <v>3.777427077293396</v>
      </c>
      <c r="AO159" s="281">
        <v>25.531968815310801</v>
      </c>
      <c r="AQ159" s="282">
        <v>90</v>
      </c>
      <c r="AR159" s="282" t="str">
        <f>IF(AQ159&gt;0,VLOOKUP(AQ159,E:F,2,FALSE),"")</f>
        <v>T8  Project90</v>
      </c>
      <c r="AS159" s="283">
        <f>IF(SUMIF($AD:$AD,$AQ159,AJ:AJ)=0,"",SUMIF($AD:$AD,$AQ159,AJ:AJ)/$AX159)</f>
        <v>5.2888289093971252</v>
      </c>
      <c r="AT159" s="283">
        <f>IF(SUMIF($AD:$AD,$AQ159,AK:AK)=0,"",SUMIF($AD:$AD,$AQ159,AK:AK)/$AX159)</f>
        <v>3.6343619227409363</v>
      </c>
      <c r="AU159" s="283">
        <f>IF(SUMIF($AD:$AD,$AQ159,AL:AL)=0,"",SUMIF($AD:$AD,$AQ159,AL:AL)/$AX159)</f>
        <v>4.0817716717720032</v>
      </c>
      <c r="AV159" s="283">
        <f>IF(SUMIF($AD:$AD,$AQ159,AM:AM)=0,"",SUMIF($AD:$AD,$AQ159,AM:AM)/$AX159)</f>
        <v>1.9125160574913025</v>
      </c>
      <c r="AW159" s="283">
        <f>IF(SUMIF($AD:$AD,$AQ159,AN:AN)=0,"",SUMIF($AD:$AD,$AQ159,AN:AN)/$AX159)</f>
        <v>9.0263620018959045</v>
      </c>
      <c r="AX159" s="284">
        <f t="shared" si="58"/>
        <v>2</v>
      </c>
      <c r="AY159" s="283">
        <f t="shared" si="59"/>
        <v>23.943840563297272</v>
      </c>
      <c r="AZ159" s="261">
        <v>155</v>
      </c>
    </row>
    <row r="160" spans="1:52" x14ac:dyDescent="0.25">
      <c r="A160" s="230">
        <v>21</v>
      </c>
      <c r="B160" s="230" t="s">
        <v>263</v>
      </c>
      <c r="C160" s="230">
        <v>4</v>
      </c>
      <c r="D160" s="230" t="s">
        <v>369</v>
      </c>
      <c r="E160" s="230">
        <v>40</v>
      </c>
      <c r="F160" s="230" t="s">
        <v>121</v>
      </c>
      <c r="G160" s="268"/>
      <c r="H160" s="269">
        <v>3.6346709728240967</v>
      </c>
      <c r="I160" s="269">
        <v>3.699069619178772</v>
      </c>
      <c r="J160" s="269">
        <v>3.2684469223022461</v>
      </c>
      <c r="K160" s="269">
        <v>2.1475952863693237</v>
      </c>
      <c r="L160" s="269">
        <v>2.1233093738555908</v>
      </c>
      <c r="M160" s="270">
        <f>IF(AND(H160&gt;=H$3, H160&lt;=H$4),1,0)</f>
        <v>1</v>
      </c>
      <c r="N160" s="270">
        <f>IF(AND(I160&gt;=I$3, I160&lt;=I$4),1,0)</f>
        <v>1</v>
      </c>
      <c r="O160" s="270">
        <f>IF(AND(J160&gt;=J$3, J160&lt;=J$4),1,0)</f>
        <v>1</v>
      </c>
      <c r="P160" s="270">
        <f t="shared" si="44"/>
        <v>1</v>
      </c>
      <c r="Q160" s="270">
        <f t="shared" si="45"/>
        <v>1</v>
      </c>
      <c r="R160" s="271">
        <f t="shared" si="46"/>
        <v>5</v>
      </c>
      <c r="S160" s="270">
        <f t="shared" si="47"/>
        <v>1</v>
      </c>
      <c r="T160" s="272">
        <f t="shared" si="48"/>
        <v>5</v>
      </c>
      <c r="U160" s="273">
        <v>14.873092174530029</v>
      </c>
      <c r="AD160" s="279">
        <f t="shared" si="49"/>
        <v>40</v>
      </c>
      <c r="AE160" s="279">
        <f t="shared" si="50"/>
        <v>21</v>
      </c>
      <c r="AF160" s="279" t="str">
        <f t="shared" si="51"/>
        <v>Marker 21</v>
      </c>
      <c r="AG160" s="279">
        <f t="shared" si="52"/>
        <v>4</v>
      </c>
      <c r="AH160" s="279" t="str">
        <f t="shared" si="53"/>
        <v>H</v>
      </c>
      <c r="AI160" s="280"/>
      <c r="AJ160" s="281">
        <f t="shared" si="54"/>
        <v>3.6346709728240967</v>
      </c>
      <c r="AK160" s="281">
        <f t="shared" si="55"/>
        <v>3.699069619178772</v>
      </c>
      <c r="AL160" s="281">
        <f t="shared" si="56"/>
        <v>3.2684469223022461</v>
      </c>
      <c r="AM160" s="281">
        <f t="shared" si="57"/>
        <v>2.1475952863693237</v>
      </c>
      <c r="AN160" s="281">
        <f>IF(AND(LEN(L160)&gt;0,$S160=1),L160*VLOOKUP($AE160,$W:$AB,6,FALSE),"")</f>
        <v>2.1233093738555908</v>
      </c>
      <c r="AO160" s="281">
        <v>37.590854733893146</v>
      </c>
      <c r="AQ160" s="282">
        <v>151</v>
      </c>
      <c r="AR160" s="282" t="str">
        <f>IF(AQ160&gt;0,VLOOKUP(AQ160,E:F,2,FALSE),"")</f>
        <v>T15 Project151</v>
      </c>
      <c r="AS160" s="283">
        <f>IF(SUMIF($AD:$AD,$AQ160,AJ:AJ)=0,"",SUMIF($AD:$AD,$AQ160,AJ:AJ)/$AX160)</f>
        <v>5.1937028765678406</v>
      </c>
      <c r="AT160" s="283">
        <f>IF(SUMIF($AD:$AD,$AQ160,AK:AK)=0,"",SUMIF($AD:$AD,$AQ160,AK:AK)/$AX160)</f>
        <v>5.5048230290412903</v>
      </c>
      <c r="AU160" s="283">
        <f>IF(SUMIF($AD:$AD,$AQ160,AL:AL)=0,"",SUMIF($AD:$AD,$AQ160,AL:AL)/$AX160)</f>
        <v>4.3401393294334412</v>
      </c>
      <c r="AV160" s="283">
        <f>IF(SUMIF($AD:$AD,$AQ160,AM:AM)=0,"",SUMIF($AD:$AD,$AQ160,AM:AM)/$AX160)</f>
        <v>1.6531601548194885</v>
      </c>
      <c r="AW160" s="283">
        <f>IF(SUMIF($AD:$AD,$AQ160,AN:AN)=0,"",SUMIF($AD:$AD,$AQ160,AN:AN)/$AX160)</f>
        <v>3.8821884989738464</v>
      </c>
      <c r="AX160" s="284">
        <f t="shared" si="58"/>
        <v>4</v>
      </c>
      <c r="AY160" s="283">
        <f t="shared" si="59"/>
        <v>20.574013888835907</v>
      </c>
      <c r="AZ160" s="261">
        <v>156</v>
      </c>
    </row>
    <row r="161" spans="1:52" x14ac:dyDescent="0.25">
      <c r="A161" s="230">
        <v>21</v>
      </c>
      <c r="B161" s="230" t="s">
        <v>263</v>
      </c>
      <c r="C161" s="230">
        <v>3</v>
      </c>
      <c r="D161" s="230" t="s">
        <v>369</v>
      </c>
      <c r="E161" s="230">
        <v>41</v>
      </c>
      <c r="F161" s="230" t="s">
        <v>122</v>
      </c>
      <c r="G161" s="268"/>
      <c r="H161" s="269">
        <v>3.9875549077987671</v>
      </c>
      <c r="I161" s="269">
        <v>5.8392703533172607</v>
      </c>
      <c r="J161" s="269">
        <v>2.8762871026992798</v>
      </c>
      <c r="K161" s="269">
        <v>8.3637475967407227</v>
      </c>
      <c r="L161" s="269">
        <v>8.980833888053894</v>
      </c>
      <c r="M161" s="270">
        <f>IF(AND(H161&gt;=H$3, H161&lt;=H$4),1,0)</f>
        <v>1</v>
      </c>
      <c r="N161" s="270">
        <f>IF(AND(I161&gt;=I$3, I161&lt;=I$4),1,0)</f>
        <v>1</v>
      </c>
      <c r="O161" s="270">
        <f>IF(AND(J161&gt;=J$3, J161&lt;=J$4),1,0)</f>
        <v>1</v>
      </c>
      <c r="P161" s="270">
        <f t="shared" si="44"/>
        <v>1</v>
      </c>
      <c r="Q161" s="270">
        <f t="shared" si="45"/>
        <v>1</v>
      </c>
      <c r="R161" s="271">
        <f t="shared" si="46"/>
        <v>5</v>
      </c>
      <c r="S161" s="270">
        <f t="shared" si="47"/>
        <v>1</v>
      </c>
      <c r="T161" s="272">
        <f t="shared" si="48"/>
        <v>5</v>
      </c>
      <c r="U161" s="273">
        <v>30.047693848609924</v>
      </c>
      <c r="AD161" s="279">
        <f t="shared" si="49"/>
        <v>41</v>
      </c>
      <c r="AE161" s="279">
        <f t="shared" si="50"/>
        <v>21</v>
      </c>
      <c r="AF161" s="279" t="str">
        <f t="shared" si="51"/>
        <v>Marker 21</v>
      </c>
      <c r="AG161" s="279">
        <f t="shared" si="52"/>
        <v>3</v>
      </c>
      <c r="AH161" s="279" t="str">
        <f t="shared" si="53"/>
        <v>H</v>
      </c>
      <c r="AI161" s="280"/>
      <c r="AJ161" s="281">
        <f t="shared" si="54"/>
        <v>3.9875549077987671</v>
      </c>
      <c r="AK161" s="281">
        <f t="shared" si="55"/>
        <v>5.8392703533172607</v>
      </c>
      <c r="AL161" s="281">
        <f t="shared" si="56"/>
        <v>2.8762871026992798</v>
      </c>
      <c r="AM161" s="281">
        <f t="shared" si="57"/>
        <v>8.3637475967407227</v>
      </c>
      <c r="AN161" s="281">
        <f>IF(AND(LEN(L161)&gt;0,$S161=1),L161*VLOOKUP($AE161,$W:$AB,6,FALSE),"")</f>
        <v>8.980833888053894</v>
      </c>
      <c r="AO161" s="281">
        <v>27.013449703016811</v>
      </c>
      <c r="AQ161" s="282">
        <v>145</v>
      </c>
      <c r="AR161" s="282" t="str">
        <f>IF(AQ161&gt;0,VLOOKUP(AQ161,E:F,2,FALSE),"")</f>
        <v>T14 Project145</v>
      </c>
      <c r="AS161" s="283">
        <f>IF(SUMIF($AD:$AD,$AQ161,AJ:AJ)=0,"",SUMIF($AD:$AD,$AQ161,AJ:AJ)/$AX161)</f>
        <v>5.9667640924453735</v>
      </c>
      <c r="AT161" s="283">
        <f>IF(SUMIF($AD:$AD,$AQ161,AK:AK)=0,"",SUMIF($AD:$AD,$AQ161,AK:AK)/$AX161)</f>
        <v>5.6157541275024414</v>
      </c>
      <c r="AU161" s="283">
        <f>IF(SUMIF($AD:$AD,$AQ161,AL:AL)=0,"",SUMIF($AD:$AD,$AQ161,AL:AL)/$AX161)</f>
        <v>7.6545017957687378</v>
      </c>
      <c r="AV161" s="283">
        <f>IF(SUMIF($AD:$AD,$AQ161,AM:AM)=0,"",SUMIF($AD:$AD,$AQ161,AM:AM)/$AX161)</f>
        <v>1.2894388039906819</v>
      </c>
      <c r="AW161" s="283">
        <f>IF(SUMIF($AD:$AD,$AQ161,AN:AN)=0,"",SUMIF($AD:$AD,$AQ161,AN:AN)/$AX161)</f>
        <v>6.3394210735956831</v>
      </c>
      <c r="AX161" s="284">
        <f t="shared" si="58"/>
        <v>3</v>
      </c>
      <c r="AY161" s="283">
        <f t="shared" si="59"/>
        <v>26.865879893302917</v>
      </c>
      <c r="AZ161" s="261">
        <v>157</v>
      </c>
    </row>
    <row r="162" spans="1:52" x14ac:dyDescent="0.25">
      <c r="A162" s="230">
        <v>21</v>
      </c>
      <c r="B162" s="230" t="s">
        <v>263</v>
      </c>
      <c r="C162" s="230">
        <v>1</v>
      </c>
      <c r="D162" s="230" t="s">
        <v>369</v>
      </c>
      <c r="E162" s="230">
        <v>43</v>
      </c>
      <c r="F162" s="230" t="s">
        <v>124</v>
      </c>
      <c r="G162" s="268"/>
      <c r="H162" s="269">
        <v>2.1878558397293091</v>
      </c>
      <c r="I162" s="269">
        <v>7.3113656044006348</v>
      </c>
      <c r="J162" s="269">
        <v>8.9910072088241577</v>
      </c>
      <c r="K162" s="269">
        <v>2.1765697002410889</v>
      </c>
      <c r="L162" s="269">
        <v>9.8214203119277954</v>
      </c>
      <c r="M162" s="270">
        <f>IF(AND(H162&gt;=H$3, H162&lt;=H$4),1,0)</f>
        <v>1</v>
      </c>
      <c r="N162" s="270">
        <f>IF(AND(I162&gt;=I$3, I162&lt;=I$4),1,0)</f>
        <v>1</v>
      </c>
      <c r="O162" s="270">
        <f>IF(AND(J162&gt;=J$3, J162&lt;=J$4),1,0)</f>
        <v>1</v>
      </c>
      <c r="P162" s="270">
        <f t="shared" si="44"/>
        <v>1</v>
      </c>
      <c r="Q162" s="270">
        <f t="shared" si="45"/>
        <v>1</v>
      </c>
      <c r="R162" s="271">
        <f t="shared" si="46"/>
        <v>5</v>
      </c>
      <c r="S162" s="270">
        <f t="shared" si="47"/>
        <v>1</v>
      </c>
      <c r="T162" s="272">
        <f t="shared" si="48"/>
        <v>5</v>
      </c>
      <c r="U162" s="273">
        <v>30.488218665122986</v>
      </c>
      <c r="AD162" s="279">
        <f t="shared" si="49"/>
        <v>43</v>
      </c>
      <c r="AE162" s="279">
        <f t="shared" si="50"/>
        <v>21</v>
      </c>
      <c r="AF162" s="279" t="str">
        <f t="shared" si="51"/>
        <v>Marker 21</v>
      </c>
      <c r="AG162" s="279">
        <f t="shared" si="52"/>
        <v>1</v>
      </c>
      <c r="AH162" s="279" t="str">
        <f t="shared" si="53"/>
        <v>H</v>
      </c>
      <c r="AI162" s="280"/>
      <c r="AJ162" s="281">
        <f t="shared" si="54"/>
        <v>2.1878558397293091</v>
      </c>
      <c r="AK162" s="281">
        <f t="shared" si="55"/>
        <v>7.3113656044006348</v>
      </c>
      <c r="AL162" s="281">
        <f t="shared" si="56"/>
        <v>8.9910072088241577</v>
      </c>
      <c r="AM162" s="281">
        <f t="shared" si="57"/>
        <v>2.1765697002410889</v>
      </c>
      <c r="AN162" s="281">
        <f t="shared" ref="AN134:AN197" si="60">IF(AND(LEN(L162)&gt;0,$S162=1),L162*VLOOKUP($AE162,$W:$AB,6,FALSE),"")</f>
        <v>9.8214203119277954</v>
      </c>
      <c r="AO162" s="281">
        <v>41.866670439902514</v>
      </c>
    </row>
    <row r="163" spans="1:52" x14ac:dyDescent="0.25">
      <c r="A163" s="230">
        <v>21</v>
      </c>
      <c r="B163" s="230" t="s">
        <v>263</v>
      </c>
      <c r="C163" s="230">
        <v>2</v>
      </c>
      <c r="D163" s="230" t="s">
        <v>369</v>
      </c>
      <c r="E163" s="230">
        <v>44</v>
      </c>
      <c r="F163" s="230" t="s">
        <v>125</v>
      </c>
      <c r="G163" s="268"/>
      <c r="H163" s="269">
        <v>5.3324294090270996</v>
      </c>
      <c r="I163" s="269">
        <v>0.29402673244476318</v>
      </c>
      <c r="J163" s="269">
        <v>7.1688783168792725</v>
      </c>
      <c r="K163" s="269">
        <v>3.1403928995132446</v>
      </c>
      <c r="L163" s="269">
        <v>9.8126411437988281</v>
      </c>
      <c r="M163" s="270">
        <f>IF(AND(H163&gt;=H$3, H163&lt;=H$4),1,0)</f>
        <v>1</v>
      </c>
      <c r="N163" s="270">
        <f>IF(AND(I163&gt;=I$3, I163&lt;=I$4),1,0)</f>
        <v>1</v>
      </c>
      <c r="O163" s="270">
        <f>IF(AND(J163&gt;=J$3, J163&lt;=J$4),1,0)</f>
        <v>1</v>
      </c>
      <c r="P163" s="270">
        <f t="shared" si="44"/>
        <v>1</v>
      </c>
      <c r="Q163" s="270">
        <f t="shared" si="45"/>
        <v>1</v>
      </c>
      <c r="R163" s="271">
        <f t="shared" si="46"/>
        <v>5</v>
      </c>
      <c r="S163" s="270">
        <f t="shared" si="47"/>
        <v>1</v>
      </c>
      <c r="T163" s="272">
        <f t="shared" si="48"/>
        <v>5</v>
      </c>
      <c r="U163" s="273">
        <v>25.748368501663208</v>
      </c>
      <c r="AD163" s="279">
        <f t="shared" si="49"/>
        <v>44</v>
      </c>
      <c r="AE163" s="279">
        <f t="shared" si="50"/>
        <v>21</v>
      </c>
      <c r="AF163" s="279" t="str">
        <f t="shared" si="51"/>
        <v>Marker 21</v>
      </c>
      <c r="AG163" s="279">
        <f t="shared" si="52"/>
        <v>2</v>
      </c>
      <c r="AH163" s="279" t="str">
        <f t="shared" si="53"/>
        <v>H</v>
      </c>
      <c r="AI163" s="280"/>
      <c r="AJ163" s="281">
        <f t="shared" si="54"/>
        <v>5.3324294090270996</v>
      </c>
      <c r="AK163" s="281">
        <f t="shared" si="55"/>
        <v>0.29402673244476318</v>
      </c>
      <c r="AL163" s="281">
        <f t="shared" si="56"/>
        <v>7.1688783168792725</v>
      </c>
      <c r="AM163" s="281">
        <f t="shared" si="57"/>
        <v>3.1403928995132446</v>
      </c>
      <c r="AN163" s="281">
        <f t="shared" si="60"/>
        <v>9.8126411437988281</v>
      </c>
      <c r="AO163" s="281">
        <v>35.357869551672991</v>
      </c>
    </row>
    <row r="164" spans="1:52" x14ac:dyDescent="0.25">
      <c r="A164" s="230">
        <v>22</v>
      </c>
      <c r="B164" s="230" t="s">
        <v>264</v>
      </c>
      <c r="C164" s="230">
        <v>3</v>
      </c>
      <c r="D164" s="230" t="s">
        <v>369</v>
      </c>
      <c r="E164" s="230">
        <v>37</v>
      </c>
      <c r="F164" s="230" t="s">
        <v>118</v>
      </c>
      <c r="G164" s="268"/>
      <c r="H164" s="269">
        <v>8.2767146825790405</v>
      </c>
      <c r="I164" s="269">
        <v>5.5401504039764404</v>
      </c>
      <c r="J164" s="269">
        <v>6.0685688257217407</v>
      </c>
      <c r="K164" s="269">
        <v>1.9021368026733398</v>
      </c>
      <c r="L164" s="269">
        <v>9.0199631452560425</v>
      </c>
      <c r="M164" s="270">
        <f>IF(AND(H164&gt;=H$3, H164&lt;=H$4),1,0)</f>
        <v>1</v>
      </c>
      <c r="N164" s="270">
        <f>IF(AND(I164&gt;=I$3, I164&lt;=I$4),1,0)</f>
        <v>1</v>
      </c>
      <c r="O164" s="270">
        <f>IF(AND(J164&gt;=J$3, J164&lt;=J$4),1,0)</f>
        <v>1</v>
      </c>
      <c r="P164" s="270">
        <f t="shared" si="44"/>
        <v>1</v>
      </c>
      <c r="Q164" s="270">
        <f t="shared" si="45"/>
        <v>1</v>
      </c>
      <c r="R164" s="271">
        <f t="shared" si="46"/>
        <v>5</v>
      </c>
      <c r="S164" s="270">
        <f t="shared" si="47"/>
        <v>1</v>
      </c>
      <c r="T164" s="272">
        <f t="shared" si="48"/>
        <v>5</v>
      </c>
      <c r="U164" s="273">
        <v>30.807533860206604</v>
      </c>
      <c r="AD164" s="279">
        <f t="shared" si="49"/>
        <v>37</v>
      </c>
      <c r="AE164" s="279">
        <f t="shared" si="50"/>
        <v>22</v>
      </c>
      <c r="AF164" s="279" t="str">
        <f t="shared" si="51"/>
        <v>Marker 22</v>
      </c>
      <c r="AG164" s="279">
        <f t="shared" si="52"/>
        <v>3</v>
      </c>
      <c r="AH164" s="279" t="str">
        <f t="shared" si="53"/>
        <v>H</v>
      </c>
      <c r="AI164" s="280"/>
      <c r="AJ164" s="281">
        <f t="shared" si="54"/>
        <v>8.2767146825790405</v>
      </c>
      <c r="AK164" s="281">
        <f t="shared" si="55"/>
        <v>5.5401504039764404</v>
      </c>
      <c r="AL164" s="281">
        <f t="shared" si="56"/>
        <v>6.0685688257217407</v>
      </c>
      <c r="AM164" s="281">
        <f t="shared" si="57"/>
        <v>1.9021368026733398</v>
      </c>
      <c r="AN164" s="281">
        <f t="shared" si="60"/>
        <v>9.0199631452560425</v>
      </c>
      <c r="AO164" s="281">
        <v>35.502396089345815</v>
      </c>
    </row>
    <row r="165" spans="1:52" x14ac:dyDescent="0.25">
      <c r="A165" s="230">
        <v>22</v>
      </c>
      <c r="B165" s="230" t="s">
        <v>264</v>
      </c>
      <c r="C165" s="230">
        <v>1</v>
      </c>
      <c r="D165" s="230" t="s">
        <v>369</v>
      </c>
      <c r="E165" s="230">
        <v>38</v>
      </c>
      <c r="F165" s="230" t="s">
        <v>119</v>
      </c>
      <c r="G165" s="268"/>
      <c r="H165" s="269">
        <v>6.8710905313491821</v>
      </c>
      <c r="I165" s="269">
        <v>7.6049232482910156</v>
      </c>
      <c r="J165" s="269">
        <v>2.5805491209030151</v>
      </c>
      <c r="K165" s="269">
        <v>5.4972994327545166</v>
      </c>
      <c r="L165" s="269">
        <v>5.0911647081375122</v>
      </c>
      <c r="M165" s="270">
        <f>IF(AND(H165&gt;=H$3, H165&lt;=H$4),1,0)</f>
        <v>1</v>
      </c>
      <c r="N165" s="270">
        <f>IF(AND(I165&gt;=I$3, I165&lt;=I$4),1,0)</f>
        <v>1</v>
      </c>
      <c r="O165" s="270">
        <f>IF(AND(J165&gt;=J$3, J165&lt;=J$4),1,0)</f>
        <v>1</v>
      </c>
      <c r="P165" s="270">
        <f t="shared" si="44"/>
        <v>1</v>
      </c>
      <c r="Q165" s="270">
        <f t="shared" si="45"/>
        <v>1</v>
      </c>
      <c r="R165" s="271">
        <f t="shared" si="46"/>
        <v>5</v>
      </c>
      <c r="S165" s="270">
        <f t="shared" si="47"/>
        <v>1</v>
      </c>
      <c r="T165" s="272">
        <f t="shared" si="48"/>
        <v>5</v>
      </c>
      <c r="U165" s="273">
        <v>27.645027041435242</v>
      </c>
      <c r="AD165" s="279">
        <f t="shared" si="49"/>
        <v>38</v>
      </c>
      <c r="AE165" s="279">
        <f t="shared" si="50"/>
        <v>22</v>
      </c>
      <c r="AF165" s="279" t="str">
        <f t="shared" si="51"/>
        <v>Marker 22</v>
      </c>
      <c r="AG165" s="279">
        <f t="shared" si="52"/>
        <v>1</v>
      </c>
      <c r="AH165" s="279" t="str">
        <f t="shared" si="53"/>
        <v>H</v>
      </c>
      <c r="AI165" s="280"/>
      <c r="AJ165" s="281">
        <f t="shared" si="54"/>
        <v>6.8710905313491821</v>
      </c>
      <c r="AK165" s="281">
        <f t="shared" si="55"/>
        <v>7.6049232482910156</v>
      </c>
      <c r="AL165" s="281">
        <f t="shared" si="56"/>
        <v>2.5805491209030151</v>
      </c>
      <c r="AM165" s="281">
        <f t="shared" si="57"/>
        <v>5.4972994327545166</v>
      </c>
      <c r="AN165" s="281">
        <f t="shared" si="60"/>
        <v>5.0911647081375122</v>
      </c>
      <c r="AO165" s="281">
        <v>31.857944370985358</v>
      </c>
    </row>
    <row r="166" spans="1:52" x14ac:dyDescent="0.25">
      <c r="A166" s="230">
        <v>22</v>
      </c>
      <c r="B166" s="230" t="s">
        <v>264</v>
      </c>
      <c r="C166" s="230">
        <v>2</v>
      </c>
      <c r="D166" s="230" t="s">
        <v>369</v>
      </c>
      <c r="E166" s="230">
        <v>39</v>
      </c>
      <c r="F166" s="230" t="s">
        <v>120</v>
      </c>
      <c r="G166" s="268"/>
      <c r="H166" s="269">
        <v>3.360438346862793</v>
      </c>
      <c r="I166" s="269">
        <v>7.0083397626876831</v>
      </c>
      <c r="J166" s="269">
        <v>2.1309196949005127</v>
      </c>
      <c r="K166" s="269">
        <v>0.43932735919952393</v>
      </c>
      <c r="L166" s="269">
        <v>8.8606619834899902</v>
      </c>
      <c r="M166" s="270">
        <f>IF(AND(H166&gt;=H$3, H166&lt;=H$4),1,0)</f>
        <v>1</v>
      </c>
      <c r="N166" s="270">
        <f>IF(AND(I166&gt;=I$3, I166&lt;=I$4),1,0)</f>
        <v>1</v>
      </c>
      <c r="O166" s="270">
        <f>IF(AND(J166&gt;=J$3, J166&lt;=J$4),1,0)</f>
        <v>1</v>
      </c>
      <c r="P166" s="270">
        <f t="shared" si="44"/>
        <v>1</v>
      </c>
      <c r="Q166" s="270">
        <f t="shared" si="45"/>
        <v>1</v>
      </c>
      <c r="R166" s="271">
        <f t="shared" si="46"/>
        <v>5</v>
      </c>
      <c r="S166" s="270">
        <f t="shared" si="47"/>
        <v>1</v>
      </c>
      <c r="T166" s="272">
        <f t="shared" si="48"/>
        <v>5</v>
      </c>
      <c r="U166" s="273">
        <v>21.799687147140503</v>
      </c>
      <c r="AD166" s="279">
        <f t="shared" si="49"/>
        <v>39</v>
      </c>
      <c r="AE166" s="279">
        <f t="shared" si="50"/>
        <v>22</v>
      </c>
      <c r="AF166" s="279" t="str">
        <f t="shared" si="51"/>
        <v>Marker 22</v>
      </c>
      <c r="AG166" s="279">
        <f t="shared" si="52"/>
        <v>2</v>
      </c>
      <c r="AH166" s="279" t="str">
        <f t="shared" si="53"/>
        <v>H</v>
      </c>
      <c r="AI166" s="280"/>
      <c r="AJ166" s="281">
        <f t="shared" si="54"/>
        <v>3.360438346862793</v>
      </c>
      <c r="AK166" s="281">
        <f t="shared" si="55"/>
        <v>7.0083397626876831</v>
      </c>
      <c r="AL166" s="281">
        <f t="shared" si="56"/>
        <v>2.1309196949005127</v>
      </c>
      <c r="AM166" s="281">
        <f t="shared" si="57"/>
        <v>0.43932735919952393</v>
      </c>
      <c r="AN166" s="281">
        <f t="shared" si="60"/>
        <v>8.8606619834899902</v>
      </c>
      <c r="AO166" s="281">
        <v>25.121813749632377</v>
      </c>
    </row>
    <row r="167" spans="1:52" x14ac:dyDescent="0.25">
      <c r="A167" s="230">
        <v>22</v>
      </c>
      <c r="B167" s="230" t="s">
        <v>264</v>
      </c>
      <c r="C167" s="230">
        <v>4</v>
      </c>
      <c r="D167" s="230" t="s">
        <v>369</v>
      </c>
      <c r="E167" s="230">
        <v>42</v>
      </c>
      <c r="F167" s="230" t="s">
        <v>123</v>
      </c>
      <c r="G167" s="268"/>
      <c r="H167" s="269">
        <v>6.7843377590179443</v>
      </c>
      <c r="I167" s="269">
        <v>3.961983323097229</v>
      </c>
      <c r="J167" s="269">
        <v>8.343963623046875</v>
      </c>
      <c r="K167" s="269">
        <v>4.328271746635437</v>
      </c>
      <c r="L167" s="269">
        <v>8.359600305557251</v>
      </c>
      <c r="M167" s="270">
        <f>IF(AND(H167&gt;=H$3, H167&lt;=H$4),1,0)</f>
        <v>1</v>
      </c>
      <c r="N167" s="270">
        <f>IF(AND(I167&gt;=I$3, I167&lt;=I$4),1,0)</f>
        <v>1</v>
      </c>
      <c r="O167" s="270">
        <f>IF(AND(J167&gt;=J$3, J167&lt;=J$4),1,0)</f>
        <v>1</v>
      </c>
      <c r="P167" s="270">
        <f t="shared" si="44"/>
        <v>1</v>
      </c>
      <c r="Q167" s="270">
        <f t="shared" si="45"/>
        <v>1</v>
      </c>
      <c r="R167" s="271">
        <f t="shared" si="46"/>
        <v>5</v>
      </c>
      <c r="S167" s="270">
        <f t="shared" si="47"/>
        <v>1</v>
      </c>
      <c r="T167" s="272">
        <f t="shared" si="48"/>
        <v>5</v>
      </c>
      <c r="U167" s="273">
        <v>31.778156757354736</v>
      </c>
      <c r="AD167" s="279">
        <f t="shared" si="49"/>
        <v>42</v>
      </c>
      <c r="AE167" s="279">
        <f t="shared" si="50"/>
        <v>22</v>
      </c>
      <c r="AF167" s="279" t="str">
        <f t="shared" si="51"/>
        <v>Marker 22</v>
      </c>
      <c r="AG167" s="279">
        <f t="shared" si="52"/>
        <v>4</v>
      </c>
      <c r="AH167" s="279" t="str">
        <f t="shared" si="53"/>
        <v>H</v>
      </c>
      <c r="AI167" s="280"/>
      <c r="AJ167" s="281">
        <f t="shared" si="54"/>
        <v>6.7843377590179443</v>
      </c>
      <c r="AK167" s="281">
        <f t="shared" si="55"/>
        <v>3.961983323097229</v>
      </c>
      <c r="AL167" s="281">
        <f t="shared" si="56"/>
        <v>8.343963623046875</v>
      </c>
      <c r="AM167" s="281">
        <f t="shared" si="57"/>
        <v>4.328271746635437</v>
      </c>
      <c r="AN167" s="281">
        <f t="shared" si="60"/>
        <v>8.359600305557251</v>
      </c>
      <c r="AO167" s="281">
        <v>36.620935427947394</v>
      </c>
    </row>
    <row r="168" spans="1:52" x14ac:dyDescent="0.25">
      <c r="A168" s="230">
        <v>22</v>
      </c>
      <c r="B168" s="230" t="s">
        <v>264</v>
      </c>
      <c r="C168" s="230">
        <v>2</v>
      </c>
      <c r="D168" s="230" t="s">
        <v>369</v>
      </c>
      <c r="E168" s="230">
        <v>43</v>
      </c>
      <c r="F168" s="230" t="s">
        <v>124</v>
      </c>
      <c r="G168" s="268"/>
      <c r="H168" s="269">
        <v>9.6572542190551758</v>
      </c>
      <c r="I168" s="269">
        <v>8.7135952711105347</v>
      </c>
      <c r="J168" s="269">
        <v>5.228043794631958</v>
      </c>
      <c r="K168" s="269">
        <v>6.509283185005188</v>
      </c>
      <c r="L168" s="269">
        <v>4.566810131072998</v>
      </c>
      <c r="M168" s="270">
        <f>IF(AND(H168&gt;=H$3, H168&lt;=H$4),1,0)</f>
        <v>1</v>
      </c>
      <c r="N168" s="270">
        <f>IF(AND(I168&gt;=I$3, I168&lt;=I$4),1,0)</f>
        <v>1</v>
      </c>
      <c r="O168" s="270">
        <f>IF(AND(J168&gt;=J$3, J168&lt;=J$4),1,0)</f>
        <v>1</v>
      </c>
      <c r="P168" s="270">
        <f t="shared" si="44"/>
        <v>1</v>
      </c>
      <c r="Q168" s="270">
        <f t="shared" si="45"/>
        <v>1</v>
      </c>
      <c r="R168" s="271">
        <f t="shared" si="46"/>
        <v>5</v>
      </c>
      <c r="S168" s="270">
        <f t="shared" si="47"/>
        <v>1</v>
      </c>
      <c r="T168" s="272">
        <f t="shared" si="48"/>
        <v>5</v>
      </c>
      <c r="U168" s="273">
        <v>34.674986600875854</v>
      </c>
      <c r="AD168" s="279">
        <f t="shared" si="49"/>
        <v>43</v>
      </c>
      <c r="AE168" s="279">
        <f t="shared" si="50"/>
        <v>22</v>
      </c>
      <c r="AF168" s="279" t="str">
        <f t="shared" si="51"/>
        <v>Marker 22</v>
      </c>
      <c r="AG168" s="279">
        <f t="shared" si="52"/>
        <v>2</v>
      </c>
      <c r="AH168" s="279" t="str">
        <f t="shared" si="53"/>
        <v>H</v>
      </c>
      <c r="AI168" s="280"/>
      <c r="AJ168" s="281">
        <f t="shared" si="54"/>
        <v>9.6572542190551758</v>
      </c>
      <c r="AK168" s="281">
        <f t="shared" si="55"/>
        <v>8.7135952711105347</v>
      </c>
      <c r="AL168" s="281">
        <f t="shared" si="56"/>
        <v>5.228043794631958</v>
      </c>
      <c r="AM168" s="281">
        <f t="shared" si="57"/>
        <v>6.509283185005188</v>
      </c>
      <c r="AN168" s="281">
        <f t="shared" si="60"/>
        <v>4.566810131072998</v>
      </c>
      <c r="AO168" s="281">
        <v>39.95922277593165</v>
      </c>
    </row>
    <row r="169" spans="1:52" x14ac:dyDescent="0.25">
      <c r="A169" s="230">
        <v>22</v>
      </c>
      <c r="B169" s="230" t="s">
        <v>264</v>
      </c>
      <c r="C169" s="230">
        <v>1</v>
      </c>
      <c r="D169" s="230" t="s">
        <v>369</v>
      </c>
      <c r="E169" s="230">
        <v>44</v>
      </c>
      <c r="F169" s="230" t="s">
        <v>125</v>
      </c>
      <c r="G169" s="268"/>
      <c r="H169" s="269">
        <v>2.9799610376358032</v>
      </c>
      <c r="I169" s="269">
        <v>9.6835851669311523</v>
      </c>
      <c r="J169" s="269">
        <v>0.12874305248260498</v>
      </c>
      <c r="K169" s="269">
        <v>6.5001785755157471</v>
      </c>
      <c r="L169" s="269">
        <v>6.1401444673538208</v>
      </c>
      <c r="M169" s="270">
        <f>IF(AND(H169&gt;=H$3, H169&lt;=H$4),1,0)</f>
        <v>1</v>
      </c>
      <c r="N169" s="270">
        <f>IF(AND(I169&gt;=I$3, I169&lt;=I$4),1,0)</f>
        <v>1</v>
      </c>
      <c r="O169" s="270">
        <f>IF(AND(J169&gt;=J$3, J169&lt;=J$4),1,0)</f>
        <v>1</v>
      </c>
      <c r="P169" s="270">
        <f t="shared" si="44"/>
        <v>1</v>
      </c>
      <c r="Q169" s="270">
        <f t="shared" si="45"/>
        <v>1</v>
      </c>
      <c r="R169" s="271">
        <f t="shared" si="46"/>
        <v>5</v>
      </c>
      <c r="S169" s="270">
        <f t="shared" si="47"/>
        <v>1</v>
      </c>
      <c r="T169" s="272">
        <f t="shared" si="48"/>
        <v>5</v>
      </c>
      <c r="U169" s="273">
        <v>25.432612299919128</v>
      </c>
      <c r="AD169" s="279">
        <f t="shared" si="49"/>
        <v>44</v>
      </c>
      <c r="AE169" s="279">
        <f t="shared" si="50"/>
        <v>22</v>
      </c>
      <c r="AF169" s="279" t="str">
        <f t="shared" si="51"/>
        <v>Marker 22</v>
      </c>
      <c r="AG169" s="279">
        <f t="shared" si="52"/>
        <v>1</v>
      </c>
      <c r="AH169" s="279" t="str">
        <f t="shared" si="53"/>
        <v>H</v>
      </c>
      <c r="AI169" s="280"/>
      <c r="AJ169" s="281">
        <f t="shared" si="54"/>
        <v>2.9799610376358032</v>
      </c>
      <c r="AK169" s="281">
        <f t="shared" si="55"/>
        <v>9.6835851669311523</v>
      </c>
      <c r="AL169" s="281">
        <f t="shared" si="56"/>
        <v>0.12874305248260498</v>
      </c>
      <c r="AM169" s="281">
        <f t="shared" si="57"/>
        <v>6.5001785755157471</v>
      </c>
      <c r="AN169" s="281">
        <f t="shared" si="60"/>
        <v>6.1401444673538208</v>
      </c>
      <c r="AO169" s="281">
        <v>29.30837241161899</v>
      </c>
    </row>
    <row r="170" spans="1:52" x14ac:dyDescent="0.25">
      <c r="A170" s="230">
        <v>22</v>
      </c>
      <c r="B170" s="230" t="s">
        <v>264</v>
      </c>
      <c r="C170" s="230">
        <v>3</v>
      </c>
      <c r="D170" s="230" t="s">
        <v>369</v>
      </c>
      <c r="E170" s="230">
        <v>45</v>
      </c>
      <c r="F170" s="230" t="s">
        <v>126</v>
      </c>
      <c r="G170" s="268"/>
      <c r="H170" s="269">
        <v>9.6941226720809937</v>
      </c>
      <c r="I170" s="269">
        <v>1.7762076854705811</v>
      </c>
      <c r="J170" s="269">
        <v>5.8955532312393188</v>
      </c>
      <c r="K170" s="269">
        <v>6.8157148361206055</v>
      </c>
      <c r="L170" s="269">
        <v>1.0956352949142456</v>
      </c>
      <c r="M170" s="270">
        <f>IF(AND(H170&gt;=H$3, H170&lt;=H$4),1,0)</f>
        <v>1</v>
      </c>
      <c r="N170" s="270">
        <f>IF(AND(I170&gt;=I$3, I170&lt;=I$4),1,0)</f>
        <v>1</v>
      </c>
      <c r="O170" s="270">
        <f>IF(AND(J170&gt;=J$3, J170&lt;=J$4),1,0)</f>
        <v>1</v>
      </c>
      <c r="P170" s="270">
        <f t="shared" si="44"/>
        <v>1</v>
      </c>
      <c r="Q170" s="270">
        <f t="shared" si="45"/>
        <v>1</v>
      </c>
      <c r="R170" s="271">
        <f t="shared" si="46"/>
        <v>5</v>
      </c>
      <c r="S170" s="270">
        <f t="shared" si="47"/>
        <v>1</v>
      </c>
      <c r="T170" s="272">
        <f t="shared" si="48"/>
        <v>5</v>
      </c>
      <c r="U170" s="273">
        <v>25.277233719825745</v>
      </c>
      <c r="AD170" s="279">
        <f t="shared" si="49"/>
        <v>45</v>
      </c>
      <c r="AE170" s="279">
        <f t="shared" si="50"/>
        <v>22</v>
      </c>
      <c r="AF170" s="279" t="str">
        <f t="shared" si="51"/>
        <v>Marker 22</v>
      </c>
      <c r="AG170" s="279">
        <f t="shared" si="52"/>
        <v>3</v>
      </c>
      <c r="AH170" s="279" t="str">
        <f t="shared" si="53"/>
        <v>H</v>
      </c>
      <c r="AI170" s="280"/>
      <c r="AJ170" s="281">
        <f t="shared" si="54"/>
        <v>9.6941226720809937</v>
      </c>
      <c r="AK170" s="281">
        <f t="shared" si="55"/>
        <v>1.7762076854705811</v>
      </c>
      <c r="AL170" s="281">
        <f t="shared" si="56"/>
        <v>5.8955532312393188</v>
      </c>
      <c r="AM170" s="281">
        <f t="shared" si="57"/>
        <v>6.8157148361206055</v>
      </c>
      <c r="AN170" s="281">
        <f t="shared" si="60"/>
        <v>1.0956352949142456</v>
      </c>
      <c r="AO170" s="281">
        <v>29.129315174538398</v>
      </c>
    </row>
    <row r="171" spans="1:52" x14ac:dyDescent="0.25">
      <c r="A171" s="230">
        <v>23</v>
      </c>
      <c r="B171" s="230" t="s">
        <v>265</v>
      </c>
      <c r="C171" s="230">
        <v>1</v>
      </c>
      <c r="D171" s="230" t="s">
        <v>369</v>
      </c>
      <c r="E171" s="230">
        <v>47</v>
      </c>
      <c r="F171" s="230" t="s">
        <v>128</v>
      </c>
      <c r="G171" s="268"/>
      <c r="H171" s="269">
        <v>9.4507062435150146</v>
      </c>
      <c r="I171" s="269">
        <v>2.7304559946060181</v>
      </c>
      <c r="J171" s="269">
        <v>1.7358112335205078</v>
      </c>
      <c r="K171" s="269">
        <v>5.0609320402145386</v>
      </c>
      <c r="L171" s="269">
        <v>3.4370100498199463</v>
      </c>
      <c r="M171" s="270">
        <f>IF(AND(H171&gt;=H$3, H171&lt;=H$4),1,0)</f>
        <v>1</v>
      </c>
      <c r="N171" s="270">
        <f>IF(AND(I171&gt;=I$3, I171&lt;=I$4),1,0)</f>
        <v>1</v>
      </c>
      <c r="O171" s="270">
        <f>IF(AND(J171&gt;=J$3, J171&lt;=J$4),1,0)</f>
        <v>1</v>
      </c>
      <c r="P171" s="270">
        <f t="shared" si="44"/>
        <v>1</v>
      </c>
      <c r="Q171" s="270">
        <f t="shared" si="45"/>
        <v>1</v>
      </c>
      <c r="R171" s="271">
        <f t="shared" si="46"/>
        <v>5</v>
      </c>
      <c r="S171" s="270">
        <f t="shared" si="47"/>
        <v>1</v>
      </c>
      <c r="T171" s="272">
        <f t="shared" si="48"/>
        <v>5</v>
      </c>
      <c r="U171" s="273">
        <v>22.414915561676025</v>
      </c>
      <c r="AD171" s="279">
        <f t="shared" si="49"/>
        <v>47</v>
      </c>
      <c r="AE171" s="279">
        <f t="shared" si="50"/>
        <v>23</v>
      </c>
      <c r="AF171" s="279" t="str">
        <f t="shared" si="51"/>
        <v>Marker 23</v>
      </c>
      <c r="AG171" s="279">
        <f t="shared" si="52"/>
        <v>1</v>
      </c>
      <c r="AH171" s="279" t="str">
        <f t="shared" si="53"/>
        <v>H</v>
      </c>
      <c r="AI171" s="280"/>
      <c r="AJ171" s="281">
        <f t="shared" si="54"/>
        <v>9.4507062435150146</v>
      </c>
      <c r="AK171" s="281">
        <f t="shared" si="55"/>
        <v>2.7304559946060181</v>
      </c>
      <c r="AL171" s="281">
        <f t="shared" si="56"/>
        <v>1.7358112335205078</v>
      </c>
      <c r="AM171" s="281">
        <f t="shared" si="57"/>
        <v>5.0609320402145386</v>
      </c>
      <c r="AN171" s="281">
        <f t="shared" si="60"/>
        <v>3.4370100498199463</v>
      </c>
      <c r="AO171" s="281">
        <v>28.643478560211197</v>
      </c>
    </row>
    <row r="172" spans="1:52" x14ac:dyDescent="0.25">
      <c r="A172" s="230">
        <v>23</v>
      </c>
      <c r="B172" s="230" t="s">
        <v>265</v>
      </c>
      <c r="C172" s="230">
        <v>3</v>
      </c>
      <c r="D172" s="230" t="s">
        <v>369</v>
      </c>
      <c r="E172" s="230">
        <v>48</v>
      </c>
      <c r="F172" s="230" t="s">
        <v>129</v>
      </c>
      <c r="G172" s="268"/>
      <c r="H172" s="269">
        <v>0.68091154098510742</v>
      </c>
      <c r="I172" s="269">
        <v>6.2505334615707397</v>
      </c>
      <c r="J172" s="269">
        <v>3.2934987545013428</v>
      </c>
      <c r="K172" s="269">
        <v>2.7841097116470337</v>
      </c>
      <c r="L172" s="269">
        <v>6.8287563323974609</v>
      </c>
      <c r="M172" s="270">
        <f>IF(AND(H172&gt;=H$3, H172&lt;=H$4),1,0)</f>
        <v>1</v>
      </c>
      <c r="N172" s="270">
        <f>IF(AND(I172&gt;=I$3, I172&lt;=I$4),1,0)</f>
        <v>1</v>
      </c>
      <c r="O172" s="270">
        <f>IF(AND(J172&gt;=J$3, J172&lt;=J$4),1,0)</f>
        <v>1</v>
      </c>
      <c r="P172" s="270">
        <f t="shared" si="44"/>
        <v>1</v>
      </c>
      <c r="Q172" s="270">
        <f t="shared" si="45"/>
        <v>1</v>
      </c>
      <c r="R172" s="271">
        <f t="shared" si="46"/>
        <v>5</v>
      </c>
      <c r="S172" s="270">
        <f t="shared" si="47"/>
        <v>1</v>
      </c>
      <c r="T172" s="272">
        <f t="shared" si="48"/>
        <v>5</v>
      </c>
      <c r="U172" s="273">
        <v>19.837809801101685</v>
      </c>
      <c r="AD172" s="279">
        <f t="shared" si="49"/>
        <v>48</v>
      </c>
      <c r="AE172" s="279">
        <f t="shared" si="50"/>
        <v>23</v>
      </c>
      <c r="AF172" s="279" t="str">
        <f t="shared" si="51"/>
        <v>Marker 23</v>
      </c>
      <c r="AG172" s="279">
        <f t="shared" si="52"/>
        <v>3</v>
      </c>
      <c r="AH172" s="279" t="str">
        <f t="shared" si="53"/>
        <v>H</v>
      </c>
      <c r="AI172" s="280"/>
      <c r="AJ172" s="281">
        <f t="shared" si="54"/>
        <v>0.68091154098510742</v>
      </c>
      <c r="AK172" s="281">
        <f t="shared" si="55"/>
        <v>6.2505334615707397</v>
      </c>
      <c r="AL172" s="281">
        <f t="shared" si="56"/>
        <v>3.2934987545013428</v>
      </c>
      <c r="AM172" s="281">
        <f t="shared" si="57"/>
        <v>2.7841097116470337</v>
      </c>
      <c r="AN172" s="281">
        <f t="shared" si="60"/>
        <v>6.8287563323974609</v>
      </c>
      <c r="AO172" s="281">
        <v>25.35025742817993</v>
      </c>
    </row>
    <row r="173" spans="1:52" x14ac:dyDescent="0.25">
      <c r="A173" s="230">
        <v>23</v>
      </c>
      <c r="B173" s="230" t="s">
        <v>265</v>
      </c>
      <c r="C173" s="230">
        <v>2</v>
      </c>
      <c r="D173" s="230" t="s">
        <v>369</v>
      </c>
      <c r="E173" s="230">
        <v>49</v>
      </c>
      <c r="F173" s="230" t="s">
        <v>130</v>
      </c>
      <c r="G173" s="268"/>
      <c r="H173" s="269">
        <v>4.0162360668182373</v>
      </c>
      <c r="I173" s="269">
        <v>6.0895305871963501</v>
      </c>
      <c r="J173" s="269">
        <v>5.4915952682495117</v>
      </c>
      <c r="K173" s="269">
        <v>7.2945564985275269</v>
      </c>
      <c r="L173" s="269">
        <v>1.2332069873809814</v>
      </c>
      <c r="M173" s="270">
        <f>IF(AND(H173&gt;=H$3, H173&lt;=H$4),1,0)</f>
        <v>1</v>
      </c>
      <c r="N173" s="270">
        <f>IF(AND(I173&gt;=I$3, I173&lt;=I$4),1,0)</f>
        <v>1</v>
      </c>
      <c r="O173" s="270">
        <f>IF(AND(J173&gt;=J$3, J173&lt;=J$4),1,0)</f>
        <v>1</v>
      </c>
      <c r="P173" s="270">
        <f t="shared" si="44"/>
        <v>1</v>
      </c>
      <c r="Q173" s="270">
        <f t="shared" si="45"/>
        <v>1</v>
      </c>
      <c r="R173" s="271">
        <f t="shared" si="46"/>
        <v>5</v>
      </c>
      <c r="S173" s="270">
        <f t="shared" si="47"/>
        <v>1</v>
      </c>
      <c r="T173" s="272">
        <f t="shared" si="48"/>
        <v>5</v>
      </c>
      <c r="U173" s="273">
        <v>24.125125408172607</v>
      </c>
      <c r="AD173" s="279">
        <f t="shared" si="49"/>
        <v>49</v>
      </c>
      <c r="AE173" s="279">
        <f t="shared" si="50"/>
        <v>23</v>
      </c>
      <c r="AF173" s="279" t="str">
        <f t="shared" si="51"/>
        <v>Marker 23</v>
      </c>
      <c r="AG173" s="279">
        <f t="shared" si="52"/>
        <v>2</v>
      </c>
      <c r="AH173" s="279" t="str">
        <f t="shared" si="53"/>
        <v>H</v>
      </c>
      <c r="AI173" s="280"/>
      <c r="AJ173" s="281">
        <f t="shared" si="54"/>
        <v>4.0162360668182373</v>
      </c>
      <c r="AK173" s="281">
        <f t="shared" si="55"/>
        <v>6.0895305871963501</v>
      </c>
      <c r="AL173" s="281">
        <f t="shared" si="56"/>
        <v>5.4915952682495117</v>
      </c>
      <c r="AM173" s="281">
        <f t="shared" si="57"/>
        <v>7.2945564985275269</v>
      </c>
      <c r="AN173" s="281">
        <f t="shared" si="60"/>
        <v>1.2332069873809814</v>
      </c>
      <c r="AO173" s="281">
        <v>30.828914366864044</v>
      </c>
    </row>
    <row r="174" spans="1:52" x14ac:dyDescent="0.25">
      <c r="A174" s="230">
        <v>23</v>
      </c>
      <c r="B174" s="230" t="s">
        <v>265</v>
      </c>
      <c r="C174" s="230">
        <v>3</v>
      </c>
      <c r="D174" s="230" t="s">
        <v>369</v>
      </c>
      <c r="E174" s="230">
        <v>50</v>
      </c>
      <c r="F174" s="230" t="s">
        <v>131</v>
      </c>
      <c r="G174" s="268"/>
      <c r="H174" s="269">
        <v>9.4222360849380493</v>
      </c>
      <c r="I174" s="269">
        <v>4.6682834625244141</v>
      </c>
      <c r="J174" s="269">
        <v>7.2400778532028198</v>
      </c>
      <c r="K174" s="269">
        <v>3.9698851108551025</v>
      </c>
      <c r="L174" s="269">
        <v>2.3198920488357544</v>
      </c>
      <c r="M174" s="270">
        <f>IF(AND(H174&gt;=H$3, H174&lt;=H$4),1,0)</f>
        <v>1</v>
      </c>
      <c r="N174" s="270">
        <f>IF(AND(I174&gt;=I$3, I174&lt;=I$4),1,0)</f>
        <v>1</v>
      </c>
      <c r="O174" s="270">
        <f>IF(AND(J174&gt;=J$3, J174&lt;=J$4),1,0)</f>
        <v>1</v>
      </c>
      <c r="P174" s="270">
        <f t="shared" si="44"/>
        <v>1</v>
      </c>
      <c r="Q174" s="270">
        <f t="shared" si="45"/>
        <v>1</v>
      </c>
      <c r="R174" s="271">
        <f t="shared" si="46"/>
        <v>5</v>
      </c>
      <c r="S174" s="270">
        <f t="shared" si="47"/>
        <v>1</v>
      </c>
      <c r="T174" s="272">
        <f t="shared" si="48"/>
        <v>5</v>
      </c>
      <c r="U174" s="273">
        <v>27.62037456035614</v>
      </c>
      <c r="AD174" s="279">
        <f t="shared" si="49"/>
        <v>50</v>
      </c>
      <c r="AE174" s="279">
        <f t="shared" si="50"/>
        <v>23</v>
      </c>
      <c r="AF174" s="279" t="str">
        <f t="shared" si="51"/>
        <v>Marker 23</v>
      </c>
      <c r="AG174" s="279">
        <f t="shared" si="52"/>
        <v>3</v>
      </c>
      <c r="AH174" s="279" t="str">
        <f t="shared" si="53"/>
        <v>H</v>
      </c>
      <c r="AI174" s="280"/>
      <c r="AJ174" s="281">
        <f t="shared" si="54"/>
        <v>9.4222360849380493</v>
      </c>
      <c r="AK174" s="281">
        <f t="shared" si="55"/>
        <v>4.6682834625244141</v>
      </c>
      <c r="AL174" s="281">
        <f t="shared" si="56"/>
        <v>7.2400778532028198</v>
      </c>
      <c r="AM174" s="281">
        <f t="shared" si="57"/>
        <v>3.9698851108551025</v>
      </c>
      <c r="AN174" s="281">
        <f t="shared" si="60"/>
        <v>2.3198920488357544</v>
      </c>
      <c r="AO174" s="281">
        <v>35.295408736547913</v>
      </c>
    </row>
    <row r="175" spans="1:52" x14ac:dyDescent="0.25">
      <c r="A175" s="230">
        <v>23</v>
      </c>
      <c r="B175" s="230" t="s">
        <v>265</v>
      </c>
      <c r="C175" s="230">
        <v>4</v>
      </c>
      <c r="D175" s="230" t="s">
        <v>369</v>
      </c>
      <c r="E175" s="230">
        <v>51</v>
      </c>
      <c r="F175" s="230" t="s">
        <v>132</v>
      </c>
      <c r="G175" s="268"/>
      <c r="H175" s="269">
        <v>8.3391427993774414</v>
      </c>
      <c r="I175" s="269">
        <v>8.2343357801437378</v>
      </c>
      <c r="J175" s="269">
        <v>9.9666035175323486</v>
      </c>
      <c r="K175" s="269">
        <v>2.3912602663040161</v>
      </c>
      <c r="L175" s="269">
        <v>6.6279101371765137</v>
      </c>
      <c r="M175" s="270">
        <f>IF(AND(H175&gt;=H$3, H175&lt;=H$4),1,0)</f>
        <v>1</v>
      </c>
      <c r="N175" s="270">
        <f>IF(AND(I175&gt;=I$3, I175&lt;=I$4),1,0)</f>
        <v>1</v>
      </c>
      <c r="O175" s="270">
        <f>IF(AND(J175&gt;=J$3, J175&lt;=J$4),1,0)</f>
        <v>1</v>
      </c>
      <c r="P175" s="270">
        <f t="shared" si="44"/>
        <v>1</v>
      </c>
      <c r="Q175" s="270">
        <f t="shared" si="45"/>
        <v>1</v>
      </c>
      <c r="R175" s="271">
        <f t="shared" si="46"/>
        <v>5</v>
      </c>
      <c r="S175" s="270">
        <f t="shared" si="47"/>
        <v>1</v>
      </c>
      <c r="T175" s="272">
        <f t="shared" si="48"/>
        <v>5</v>
      </c>
      <c r="U175" s="273">
        <v>35.559252500534058</v>
      </c>
      <c r="AD175" s="279">
        <f t="shared" si="49"/>
        <v>51</v>
      </c>
      <c r="AE175" s="279">
        <f t="shared" si="50"/>
        <v>23</v>
      </c>
      <c r="AF175" s="279" t="str">
        <f t="shared" si="51"/>
        <v>Marker 23</v>
      </c>
      <c r="AG175" s="279">
        <f t="shared" si="52"/>
        <v>4</v>
      </c>
      <c r="AH175" s="279" t="str">
        <f t="shared" si="53"/>
        <v>H</v>
      </c>
      <c r="AI175" s="280"/>
      <c r="AJ175" s="281">
        <f t="shared" si="54"/>
        <v>8.3391427993774414</v>
      </c>
      <c r="AK175" s="281">
        <f t="shared" si="55"/>
        <v>8.2343357801437378</v>
      </c>
      <c r="AL175" s="281">
        <f t="shared" si="56"/>
        <v>9.9666035175323486</v>
      </c>
      <c r="AM175" s="281">
        <f t="shared" si="57"/>
        <v>2.3912602663040161</v>
      </c>
      <c r="AN175" s="281">
        <f t="shared" si="60"/>
        <v>6.6279101371765137</v>
      </c>
      <c r="AO175" s="281">
        <v>45.440308878862638</v>
      </c>
    </row>
    <row r="176" spans="1:52" x14ac:dyDescent="0.25">
      <c r="A176" s="230">
        <v>23</v>
      </c>
      <c r="B176" s="230" t="s">
        <v>265</v>
      </c>
      <c r="C176" s="230">
        <v>1</v>
      </c>
      <c r="D176" s="230" t="s">
        <v>369</v>
      </c>
      <c r="E176" s="230">
        <v>52</v>
      </c>
      <c r="F176" s="230" t="s">
        <v>133</v>
      </c>
      <c r="G176" s="268"/>
      <c r="H176" s="269">
        <v>6.261100172996521</v>
      </c>
      <c r="I176" s="269">
        <v>9.707111120223999</v>
      </c>
      <c r="J176" s="269">
        <v>4.2073351144790649</v>
      </c>
      <c r="K176" s="269">
        <v>0.56689262390136719</v>
      </c>
      <c r="L176" s="269">
        <v>8.7825316190719604</v>
      </c>
      <c r="M176" s="270">
        <f>IF(AND(H176&gt;=H$3, H176&lt;=H$4),1,0)</f>
        <v>1</v>
      </c>
      <c r="N176" s="270">
        <f>IF(AND(I176&gt;=I$3, I176&lt;=I$4),1,0)</f>
        <v>1</v>
      </c>
      <c r="O176" s="270">
        <f>IF(AND(J176&gt;=J$3, J176&lt;=J$4),1,0)</f>
        <v>1</v>
      </c>
      <c r="P176" s="270">
        <f t="shared" si="44"/>
        <v>1</v>
      </c>
      <c r="Q176" s="270">
        <f t="shared" si="45"/>
        <v>1</v>
      </c>
      <c r="R176" s="271">
        <f t="shared" si="46"/>
        <v>5</v>
      </c>
      <c r="S176" s="270">
        <f t="shared" si="47"/>
        <v>1</v>
      </c>
      <c r="T176" s="272">
        <f t="shared" si="48"/>
        <v>5</v>
      </c>
      <c r="U176" s="273">
        <v>29.524970650672913</v>
      </c>
      <c r="AD176" s="279">
        <f t="shared" si="49"/>
        <v>52</v>
      </c>
      <c r="AE176" s="279">
        <f t="shared" si="50"/>
        <v>23</v>
      </c>
      <c r="AF176" s="279" t="str">
        <f t="shared" si="51"/>
        <v>Marker 23</v>
      </c>
      <c r="AG176" s="279">
        <f t="shared" si="52"/>
        <v>1</v>
      </c>
      <c r="AH176" s="279" t="str">
        <f t="shared" si="53"/>
        <v>H</v>
      </c>
      <c r="AI176" s="280"/>
      <c r="AJ176" s="281">
        <f t="shared" si="54"/>
        <v>6.261100172996521</v>
      </c>
      <c r="AK176" s="281">
        <f t="shared" si="55"/>
        <v>9.707111120223999</v>
      </c>
      <c r="AL176" s="281">
        <f t="shared" si="56"/>
        <v>4.2073351144790649</v>
      </c>
      <c r="AM176" s="281">
        <f t="shared" si="57"/>
        <v>0.56689262390136719</v>
      </c>
      <c r="AN176" s="281">
        <f t="shared" si="60"/>
        <v>8.7825316190719604</v>
      </c>
      <c r="AO176" s="281">
        <v>37.729246023542863</v>
      </c>
    </row>
    <row r="177" spans="1:41" x14ac:dyDescent="0.25">
      <c r="A177" s="230">
        <v>23</v>
      </c>
      <c r="B177" s="230" t="s">
        <v>265</v>
      </c>
      <c r="C177" s="230">
        <v>2</v>
      </c>
      <c r="D177" s="230" t="s">
        <v>369</v>
      </c>
      <c r="E177" s="230">
        <v>53</v>
      </c>
      <c r="F177" s="230" t="s">
        <v>134</v>
      </c>
      <c r="G177" s="268"/>
      <c r="H177" s="269">
        <v>4.3434321880340576</v>
      </c>
      <c r="I177" s="269">
        <v>1.5630203485488892</v>
      </c>
      <c r="J177" s="269">
        <v>9.7058916091918945</v>
      </c>
      <c r="K177" s="269">
        <v>2.7473706007003784</v>
      </c>
      <c r="L177" s="269">
        <v>0.58765530586242676</v>
      </c>
      <c r="M177" s="270">
        <f>IF(AND(H177&gt;=H$3, H177&lt;=H$4),1,0)</f>
        <v>1</v>
      </c>
      <c r="N177" s="270">
        <f>IF(AND(I177&gt;=I$3, I177&lt;=I$4),1,0)</f>
        <v>1</v>
      </c>
      <c r="O177" s="270">
        <f>IF(AND(J177&gt;=J$3, J177&lt;=J$4),1,0)</f>
        <v>1</v>
      </c>
      <c r="P177" s="270">
        <f t="shared" si="44"/>
        <v>1</v>
      </c>
      <c r="Q177" s="270">
        <f t="shared" si="45"/>
        <v>1</v>
      </c>
      <c r="R177" s="271">
        <f t="shared" si="46"/>
        <v>5</v>
      </c>
      <c r="S177" s="270">
        <f t="shared" si="47"/>
        <v>1</v>
      </c>
      <c r="T177" s="272">
        <f t="shared" si="48"/>
        <v>5</v>
      </c>
      <c r="U177" s="273">
        <v>18.947370052337646</v>
      </c>
      <c r="AD177" s="279">
        <f t="shared" si="49"/>
        <v>53</v>
      </c>
      <c r="AE177" s="279">
        <f t="shared" si="50"/>
        <v>23</v>
      </c>
      <c r="AF177" s="279" t="str">
        <f t="shared" si="51"/>
        <v>Marker 23</v>
      </c>
      <c r="AG177" s="279">
        <f t="shared" si="52"/>
        <v>2</v>
      </c>
      <c r="AH177" s="279" t="str">
        <f t="shared" si="53"/>
        <v>H</v>
      </c>
      <c r="AI177" s="280"/>
      <c r="AJ177" s="281">
        <f t="shared" si="54"/>
        <v>4.3434321880340576</v>
      </c>
      <c r="AK177" s="281">
        <f t="shared" si="55"/>
        <v>1.5630203485488892</v>
      </c>
      <c r="AL177" s="281">
        <f t="shared" si="56"/>
        <v>9.7058916091918945</v>
      </c>
      <c r="AM177" s="281">
        <f t="shared" si="57"/>
        <v>2.7473706007003784</v>
      </c>
      <c r="AN177" s="281">
        <f t="shared" si="60"/>
        <v>0.58765530586242676</v>
      </c>
      <c r="AO177" s="281">
        <v>24.212386005791426</v>
      </c>
    </row>
    <row r="178" spans="1:41" x14ac:dyDescent="0.25">
      <c r="A178" s="230">
        <v>24</v>
      </c>
      <c r="B178" s="230" t="s">
        <v>266</v>
      </c>
      <c r="C178" s="230">
        <v>3</v>
      </c>
      <c r="D178" s="230" t="s">
        <v>369</v>
      </c>
      <c r="E178" s="230">
        <v>46</v>
      </c>
      <c r="F178" s="230" t="s">
        <v>127</v>
      </c>
      <c r="G178" s="268"/>
      <c r="H178" s="269">
        <v>4.1630047559738159</v>
      </c>
      <c r="I178" s="269">
        <v>4.7001278400421143</v>
      </c>
      <c r="J178" s="269">
        <v>0.63209354877471924</v>
      </c>
      <c r="K178" s="269">
        <v>4.5811915397644043</v>
      </c>
      <c r="L178" s="269">
        <v>4.3739122152328491</v>
      </c>
      <c r="M178" s="270">
        <f>IF(AND(H178&gt;=H$3, H178&lt;=H$4),1,0)</f>
        <v>1</v>
      </c>
      <c r="N178" s="270">
        <f>IF(AND(I178&gt;=I$3, I178&lt;=I$4),1,0)</f>
        <v>1</v>
      </c>
      <c r="O178" s="270">
        <f>IF(AND(J178&gt;=J$3, J178&lt;=J$4),1,0)</f>
        <v>1</v>
      </c>
      <c r="P178" s="270">
        <f t="shared" si="44"/>
        <v>1</v>
      </c>
      <c r="Q178" s="270">
        <f t="shared" si="45"/>
        <v>1</v>
      </c>
      <c r="R178" s="271">
        <f t="shared" si="46"/>
        <v>5</v>
      </c>
      <c r="S178" s="270">
        <f t="shared" si="47"/>
        <v>1</v>
      </c>
      <c r="T178" s="272">
        <f t="shared" si="48"/>
        <v>5</v>
      </c>
      <c r="U178" s="273">
        <v>18.450329899787903</v>
      </c>
      <c r="AD178" s="279">
        <f t="shared" si="49"/>
        <v>46</v>
      </c>
      <c r="AE178" s="279">
        <f t="shared" si="50"/>
        <v>24</v>
      </c>
      <c r="AF178" s="279" t="str">
        <f t="shared" si="51"/>
        <v>Marker 24</v>
      </c>
      <c r="AG178" s="279">
        <f t="shared" si="52"/>
        <v>3</v>
      </c>
      <c r="AH178" s="279" t="str">
        <f t="shared" si="53"/>
        <v>H</v>
      </c>
      <c r="AI178" s="280"/>
      <c r="AJ178" s="281">
        <f t="shared" si="54"/>
        <v>4.1630047559738159</v>
      </c>
      <c r="AK178" s="281">
        <f t="shared" si="55"/>
        <v>4.7001278400421143</v>
      </c>
      <c r="AL178" s="281">
        <f t="shared" si="56"/>
        <v>0.63209354877471924</v>
      </c>
      <c r="AM178" s="281">
        <f t="shared" si="57"/>
        <v>4.5811915397644043</v>
      </c>
      <c r="AN178" s="281">
        <f t="shared" si="60"/>
        <v>4.3739122152328491</v>
      </c>
      <c r="AO178" s="281">
        <v>28.190919749016256</v>
      </c>
    </row>
    <row r="179" spans="1:41" x14ac:dyDescent="0.25">
      <c r="A179" s="230">
        <v>24</v>
      </c>
      <c r="B179" s="230" t="s">
        <v>266</v>
      </c>
      <c r="C179" s="230">
        <v>2</v>
      </c>
      <c r="D179" s="230" t="s">
        <v>369</v>
      </c>
      <c r="E179" s="230">
        <v>47</v>
      </c>
      <c r="F179" s="230" t="s">
        <v>128</v>
      </c>
      <c r="G179" s="268"/>
      <c r="H179" s="269">
        <v>5.1294547319412231</v>
      </c>
      <c r="I179" s="269">
        <v>3.9650845527648926</v>
      </c>
      <c r="J179" s="269">
        <v>2.5943034887313843</v>
      </c>
      <c r="K179" s="269">
        <v>0.67332148551940918</v>
      </c>
      <c r="L179" s="269">
        <v>6.4112430810928345</v>
      </c>
      <c r="M179" s="270">
        <f>IF(AND(H179&gt;=H$3, H179&lt;=H$4),1,0)</f>
        <v>1</v>
      </c>
      <c r="N179" s="270">
        <f>IF(AND(I179&gt;=I$3, I179&lt;=I$4),1,0)</f>
        <v>1</v>
      </c>
      <c r="O179" s="270">
        <f>IF(AND(J179&gt;=J$3, J179&lt;=J$4),1,0)</f>
        <v>1</v>
      </c>
      <c r="P179" s="270">
        <f t="shared" si="44"/>
        <v>1</v>
      </c>
      <c r="Q179" s="270">
        <f t="shared" si="45"/>
        <v>1</v>
      </c>
      <c r="R179" s="271">
        <f t="shared" si="46"/>
        <v>5</v>
      </c>
      <c r="S179" s="270">
        <f t="shared" si="47"/>
        <v>1</v>
      </c>
      <c r="T179" s="272">
        <f t="shared" si="48"/>
        <v>5</v>
      </c>
      <c r="U179" s="273">
        <v>18.773407340049744</v>
      </c>
      <c r="AD179" s="279">
        <f t="shared" si="49"/>
        <v>47</v>
      </c>
      <c r="AE179" s="279">
        <f t="shared" si="50"/>
        <v>24</v>
      </c>
      <c r="AF179" s="279" t="str">
        <f t="shared" si="51"/>
        <v>Marker 24</v>
      </c>
      <c r="AG179" s="279">
        <f t="shared" si="52"/>
        <v>2</v>
      </c>
      <c r="AH179" s="279" t="str">
        <f t="shared" si="53"/>
        <v>H</v>
      </c>
      <c r="AI179" s="280"/>
      <c r="AJ179" s="281">
        <f t="shared" si="54"/>
        <v>5.1294547319412231</v>
      </c>
      <c r="AK179" s="281">
        <f t="shared" si="55"/>
        <v>3.9650845527648926</v>
      </c>
      <c r="AL179" s="281">
        <f t="shared" si="56"/>
        <v>2.5943034887313843</v>
      </c>
      <c r="AM179" s="281">
        <f t="shared" si="57"/>
        <v>0.67332148551940918</v>
      </c>
      <c r="AN179" s="281">
        <f t="shared" si="60"/>
        <v>6.4112430810928345</v>
      </c>
      <c r="AO179" s="281">
        <v>28.684561339199632</v>
      </c>
    </row>
    <row r="180" spans="1:41" x14ac:dyDescent="0.25">
      <c r="A180" s="230">
        <v>24</v>
      </c>
      <c r="B180" s="230" t="s">
        <v>266</v>
      </c>
      <c r="C180" s="230">
        <v>1</v>
      </c>
      <c r="D180" s="230" t="s">
        <v>369</v>
      </c>
      <c r="E180" s="230">
        <v>49</v>
      </c>
      <c r="F180" s="230" t="s">
        <v>130</v>
      </c>
      <c r="G180" s="268"/>
      <c r="H180" s="269">
        <v>4.0203779935836792</v>
      </c>
      <c r="I180" s="269">
        <v>3.8438284397125244</v>
      </c>
      <c r="J180" s="269">
        <v>2.0535308122634888</v>
      </c>
      <c r="K180" s="269">
        <v>8.7592625617980957</v>
      </c>
      <c r="L180" s="269">
        <v>1.5125507116317749</v>
      </c>
      <c r="M180" s="270">
        <f>IF(AND(H180&gt;=H$3, H180&lt;=H$4),1,0)</f>
        <v>1</v>
      </c>
      <c r="N180" s="270">
        <f>IF(AND(I180&gt;=I$3, I180&lt;=I$4),1,0)</f>
        <v>1</v>
      </c>
      <c r="O180" s="270">
        <f>IF(AND(J180&gt;=J$3, J180&lt;=J$4),1,0)</f>
        <v>1</v>
      </c>
      <c r="P180" s="270">
        <f t="shared" si="44"/>
        <v>1</v>
      </c>
      <c r="Q180" s="270">
        <f t="shared" si="45"/>
        <v>1</v>
      </c>
      <c r="R180" s="271">
        <f t="shared" si="46"/>
        <v>5</v>
      </c>
      <c r="S180" s="270">
        <f t="shared" si="47"/>
        <v>1</v>
      </c>
      <c r="T180" s="272">
        <f t="shared" si="48"/>
        <v>5</v>
      </c>
      <c r="U180" s="273">
        <v>20.189550518989563</v>
      </c>
      <c r="AD180" s="279">
        <f t="shared" si="49"/>
        <v>49</v>
      </c>
      <c r="AE180" s="279">
        <f t="shared" si="50"/>
        <v>24</v>
      </c>
      <c r="AF180" s="279" t="str">
        <f t="shared" si="51"/>
        <v>Marker 24</v>
      </c>
      <c r="AG180" s="279">
        <f t="shared" si="52"/>
        <v>1</v>
      </c>
      <c r="AH180" s="279" t="str">
        <f t="shared" si="53"/>
        <v>H</v>
      </c>
      <c r="AI180" s="280"/>
      <c r="AJ180" s="281">
        <f t="shared" si="54"/>
        <v>4.0203779935836792</v>
      </c>
      <c r="AK180" s="281">
        <f t="shared" si="55"/>
        <v>3.8438284397125244</v>
      </c>
      <c r="AL180" s="281">
        <f t="shared" si="56"/>
        <v>2.0535308122634888</v>
      </c>
      <c r="AM180" s="281">
        <f t="shared" si="57"/>
        <v>8.7592625617980957</v>
      </c>
      <c r="AN180" s="281">
        <f t="shared" si="60"/>
        <v>1.5125507116317749</v>
      </c>
      <c r="AO180" s="281">
        <v>30.848337213530645</v>
      </c>
    </row>
    <row r="181" spans="1:41" x14ac:dyDescent="0.25">
      <c r="A181" s="230">
        <v>24</v>
      </c>
      <c r="B181" s="230" t="s">
        <v>266</v>
      </c>
      <c r="C181" s="230">
        <v>4</v>
      </c>
      <c r="D181" s="230" t="s">
        <v>369</v>
      </c>
      <c r="E181" s="230">
        <v>50</v>
      </c>
      <c r="F181" s="230" t="s">
        <v>131</v>
      </c>
      <c r="G181" s="268"/>
      <c r="H181" s="269">
        <v>6.0265851020812988</v>
      </c>
      <c r="I181" s="269">
        <v>5.5113643407821655</v>
      </c>
      <c r="J181" s="269">
        <v>4.6174514293670654</v>
      </c>
      <c r="K181" s="269">
        <v>6.4929157495498657</v>
      </c>
      <c r="L181" s="269">
        <v>7.6603460311889648</v>
      </c>
      <c r="M181" s="270">
        <f>IF(AND(H181&gt;=H$3, H181&lt;=H$4),1,0)</f>
        <v>1</v>
      </c>
      <c r="N181" s="270">
        <f>IF(AND(I181&gt;=I$3, I181&lt;=I$4),1,0)</f>
        <v>1</v>
      </c>
      <c r="O181" s="270">
        <f>IF(AND(J181&gt;=J$3, J181&lt;=J$4),1,0)</f>
        <v>1</v>
      </c>
      <c r="P181" s="270">
        <f t="shared" si="44"/>
        <v>1</v>
      </c>
      <c r="Q181" s="270">
        <f t="shared" si="45"/>
        <v>1</v>
      </c>
      <c r="R181" s="271">
        <f t="shared" si="46"/>
        <v>5</v>
      </c>
      <c r="S181" s="270">
        <f t="shared" si="47"/>
        <v>1</v>
      </c>
      <c r="T181" s="272">
        <f t="shared" si="48"/>
        <v>5</v>
      </c>
      <c r="U181" s="273">
        <v>30.30866265296936</v>
      </c>
      <c r="AD181" s="279">
        <f t="shared" si="49"/>
        <v>50</v>
      </c>
      <c r="AE181" s="279">
        <f t="shared" si="50"/>
        <v>24</v>
      </c>
      <c r="AF181" s="279" t="str">
        <f t="shared" si="51"/>
        <v>Marker 24</v>
      </c>
      <c r="AG181" s="279">
        <f t="shared" si="52"/>
        <v>4</v>
      </c>
      <c r="AH181" s="279" t="str">
        <f t="shared" si="53"/>
        <v>H</v>
      </c>
      <c r="AI181" s="280"/>
      <c r="AJ181" s="281">
        <f t="shared" si="54"/>
        <v>6.0265851020812988</v>
      </c>
      <c r="AK181" s="281">
        <f t="shared" si="55"/>
        <v>5.5113643407821655</v>
      </c>
      <c r="AL181" s="281">
        <f t="shared" si="56"/>
        <v>4.6174514293670654</v>
      </c>
      <c r="AM181" s="281">
        <f t="shared" si="57"/>
        <v>6.4929157495498657</v>
      </c>
      <c r="AN181" s="281">
        <f t="shared" si="60"/>
        <v>7.6603460311889648</v>
      </c>
      <c r="AO181" s="281">
        <v>46.309691002310345</v>
      </c>
    </row>
    <row r="182" spans="1:41" x14ac:dyDescent="0.25">
      <c r="A182" s="230">
        <v>24</v>
      </c>
      <c r="B182" s="230" t="s">
        <v>266</v>
      </c>
      <c r="C182" s="230">
        <v>3</v>
      </c>
      <c r="D182" s="230" t="s">
        <v>369</v>
      </c>
      <c r="E182" s="230">
        <v>51</v>
      </c>
      <c r="F182" s="230" t="s">
        <v>132</v>
      </c>
      <c r="G182" s="268"/>
      <c r="H182" s="269">
        <v>2.3197108507156372</v>
      </c>
      <c r="I182" s="269">
        <v>8.4978318214416504</v>
      </c>
      <c r="J182" s="269">
        <v>0.68551480770111084</v>
      </c>
      <c r="K182" s="269">
        <v>1.3313281536102295</v>
      </c>
      <c r="L182" s="269">
        <v>9.6423012018203735</v>
      </c>
      <c r="M182" s="270">
        <f>IF(AND(H182&gt;=H$3, H182&lt;=H$4),1,0)</f>
        <v>1</v>
      </c>
      <c r="N182" s="270">
        <f>IF(AND(I182&gt;=I$3, I182&lt;=I$4),1,0)</f>
        <v>1</v>
      </c>
      <c r="O182" s="270">
        <f>IF(AND(J182&gt;=J$3, J182&lt;=J$4),1,0)</f>
        <v>1</v>
      </c>
      <c r="P182" s="270">
        <f t="shared" si="44"/>
        <v>1</v>
      </c>
      <c r="Q182" s="270">
        <f t="shared" si="45"/>
        <v>1</v>
      </c>
      <c r="R182" s="271">
        <f t="shared" si="46"/>
        <v>5</v>
      </c>
      <c r="S182" s="270">
        <f t="shared" si="47"/>
        <v>1</v>
      </c>
      <c r="T182" s="272">
        <f t="shared" si="48"/>
        <v>5</v>
      </c>
      <c r="U182" s="273">
        <v>22.476686835289001</v>
      </c>
      <c r="AD182" s="279">
        <f t="shared" si="49"/>
        <v>51</v>
      </c>
      <c r="AE182" s="279">
        <f t="shared" si="50"/>
        <v>24</v>
      </c>
      <c r="AF182" s="279" t="str">
        <f t="shared" si="51"/>
        <v>Marker 24</v>
      </c>
      <c r="AG182" s="279">
        <f t="shared" si="52"/>
        <v>3</v>
      </c>
      <c r="AH182" s="279" t="str">
        <f t="shared" si="53"/>
        <v>H</v>
      </c>
      <c r="AI182" s="280"/>
      <c r="AJ182" s="281">
        <f t="shared" si="54"/>
        <v>2.3197108507156372</v>
      </c>
      <c r="AK182" s="281">
        <f t="shared" si="55"/>
        <v>8.4978318214416504</v>
      </c>
      <c r="AL182" s="281">
        <f t="shared" si="56"/>
        <v>0.68551480770111084</v>
      </c>
      <c r="AM182" s="281">
        <f t="shared" si="57"/>
        <v>1.3313281536102295</v>
      </c>
      <c r="AN182" s="281">
        <f t="shared" si="60"/>
        <v>9.6423012018203735</v>
      </c>
      <c r="AO182" s="281">
        <v>34.342934692169734</v>
      </c>
    </row>
    <row r="183" spans="1:41" x14ac:dyDescent="0.25">
      <c r="A183" s="230">
        <v>24</v>
      </c>
      <c r="B183" s="230" t="s">
        <v>266</v>
      </c>
      <c r="C183" s="230">
        <v>2</v>
      </c>
      <c r="D183" s="230" t="s">
        <v>369</v>
      </c>
      <c r="E183" s="230">
        <v>52</v>
      </c>
      <c r="F183" s="230" t="s">
        <v>133</v>
      </c>
      <c r="G183" s="268"/>
      <c r="H183" s="269">
        <v>1.6276800632476807</v>
      </c>
      <c r="I183" s="269">
        <v>2.49103844165802</v>
      </c>
      <c r="J183" s="269">
        <v>6.079552173614502</v>
      </c>
      <c r="K183" s="269">
        <v>3.6532443761825562</v>
      </c>
      <c r="L183" s="269">
        <v>5.2894675731658936</v>
      </c>
      <c r="M183" s="270">
        <f>IF(AND(H183&gt;=H$3, H183&lt;=H$4),1,0)</f>
        <v>1</v>
      </c>
      <c r="N183" s="270">
        <f>IF(AND(I183&gt;=I$3, I183&lt;=I$4),1,0)</f>
        <v>1</v>
      </c>
      <c r="O183" s="270">
        <f>IF(AND(J183&gt;=J$3, J183&lt;=J$4),1,0)</f>
        <v>1</v>
      </c>
      <c r="P183" s="270">
        <f t="shared" si="44"/>
        <v>1</v>
      </c>
      <c r="Q183" s="270">
        <f t="shared" si="45"/>
        <v>1</v>
      </c>
      <c r="R183" s="271">
        <f t="shared" si="46"/>
        <v>5</v>
      </c>
      <c r="S183" s="270">
        <f t="shared" si="47"/>
        <v>1</v>
      </c>
      <c r="T183" s="272">
        <f t="shared" si="48"/>
        <v>5</v>
      </c>
      <c r="U183" s="273">
        <v>19.140982627868652</v>
      </c>
      <c r="AD183" s="279">
        <f t="shared" si="49"/>
        <v>52</v>
      </c>
      <c r="AE183" s="279">
        <f t="shared" si="50"/>
        <v>24</v>
      </c>
      <c r="AF183" s="279" t="str">
        <f t="shared" si="51"/>
        <v>Marker 24</v>
      </c>
      <c r="AG183" s="279">
        <f t="shared" si="52"/>
        <v>2</v>
      </c>
      <c r="AH183" s="279" t="str">
        <f t="shared" si="53"/>
        <v>H</v>
      </c>
      <c r="AI183" s="280"/>
      <c r="AJ183" s="281">
        <f t="shared" si="54"/>
        <v>1.6276800632476807</v>
      </c>
      <c r="AK183" s="281">
        <f t="shared" si="55"/>
        <v>2.49103844165802</v>
      </c>
      <c r="AL183" s="281">
        <f t="shared" si="56"/>
        <v>6.079552173614502</v>
      </c>
      <c r="AM183" s="281">
        <f t="shared" si="57"/>
        <v>3.6532443761825562</v>
      </c>
      <c r="AN183" s="281">
        <f t="shared" si="60"/>
        <v>5.2894675731658936</v>
      </c>
      <c r="AO183" s="281">
        <v>29.246192784106398</v>
      </c>
    </row>
    <row r="184" spans="1:41" x14ac:dyDescent="0.25">
      <c r="A184" s="230">
        <v>24</v>
      </c>
      <c r="B184" s="230" t="s">
        <v>266</v>
      </c>
      <c r="C184" s="230">
        <v>1</v>
      </c>
      <c r="D184" s="230" t="s">
        <v>369</v>
      </c>
      <c r="E184" s="230">
        <v>53</v>
      </c>
      <c r="F184" s="230" t="s">
        <v>134</v>
      </c>
      <c r="G184" s="268"/>
      <c r="H184" s="269">
        <v>3.6318224668502808</v>
      </c>
      <c r="I184" s="269">
        <v>4.1598856449127197</v>
      </c>
      <c r="J184" s="269">
        <v>3.6541873216629028</v>
      </c>
      <c r="K184" s="269">
        <v>6.3108086585998535</v>
      </c>
      <c r="L184" s="269">
        <v>1.7973655462265015</v>
      </c>
      <c r="M184" s="270">
        <f>IF(AND(H184&gt;=H$3, H184&lt;=H$4),1,0)</f>
        <v>1</v>
      </c>
      <c r="N184" s="270">
        <f>IF(AND(I184&gt;=I$3, I184&lt;=I$4),1,0)</f>
        <v>1</v>
      </c>
      <c r="O184" s="270">
        <f>IF(AND(J184&gt;=J$3, J184&lt;=J$4),1,0)</f>
        <v>1</v>
      </c>
      <c r="P184" s="270">
        <f t="shared" si="44"/>
        <v>1</v>
      </c>
      <c r="Q184" s="270">
        <f t="shared" si="45"/>
        <v>1</v>
      </c>
      <c r="R184" s="271">
        <f t="shared" si="46"/>
        <v>5</v>
      </c>
      <c r="S184" s="270">
        <f t="shared" si="47"/>
        <v>1</v>
      </c>
      <c r="T184" s="272">
        <f t="shared" si="48"/>
        <v>5</v>
      </c>
      <c r="U184" s="273">
        <v>19.554069638252258</v>
      </c>
      <c r="AD184" s="279">
        <f t="shared" si="49"/>
        <v>53</v>
      </c>
      <c r="AE184" s="279">
        <f t="shared" si="50"/>
        <v>24</v>
      </c>
      <c r="AF184" s="279" t="str">
        <f t="shared" si="51"/>
        <v>Marker 24</v>
      </c>
      <c r="AG184" s="279">
        <f t="shared" si="52"/>
        <v>1</v>
      </c>
      <c r="AH184" s="279" t="str">
        <f t="shared" si="53"/>
        <v>H</v>
      </c>
      <c r="AI184" s="280"/>
      <c r="AJ184" s="281">
        <f t="shared" si="54"/>
        <v>3.6318224668502808</v>
      </c>
      <c r="AK184" s="281">
        <f t="shared" si="55"/>
        <v>4.1598856449127197</v>
      </c>
      <c r="AL184" s="281">
        <f t="shared" si="56"/>
        <v>3.6541873216629028</v>
      </c>
      <c r="AM184" s="281">
        <f t="shared" si="57"/>
        <v>6.3108086585998535</v>
      </c>
      <c r="AN184" s="281">
        <f t="shared" si="60"/>
        <v>1.7973655462265015</v>
      </c>
      <c r="AO184" s="281">
        <v>29.877363219666965</v>
      </c>
    </row>
    <row r="185" spans="1:41" x14ac:dyDescent="0.25">
      <c r="A185" s="230">
        <v>25</v>
      </c>
      <c r="B185" s="230" t="s">
        <v>267</v>
      </c>
      <c r="C185" s="230">
        <v>1</v>
      </c>
      <c r="D185" s="230" t="s">
        <v>369</v>
      </c>
      <c r="E185" s="230">
        <v>46</v>
      </c>
      <c r="F185" s="230" t="s">
        <v>127</v>
      </c>
      <c r="G185" s="268"/>
      <c r="H185" s="269">
        <v>4.9970251321792603</v>
      </c>
      <c r="I185" s="269">
        <v>5.7466506958007813</v>
      </c>
      <c r="J185" s="269">
        <v>0.59677302837371826</v>
      </c>
      <c r="K185" s="269">
        <v>4.1244089603424072</v>
      </c>
      <c r="L185" s="269">
        <v>1.1824923753738403</v>
      </c>
      <c r="M185" s="270">
        <f>IF(AND(H185&gt;=H$3, H185&lt;=H$4),1,0)</f>
        <v>1</v>
      </c>
      <c r="N185" s="270">
        <f>IF(AND(I185&gt;=I$3, I185&lt;=I$4),1,0)</f>
        <v>1</v>
      </c>
      <c r="O185" s="270">
        <f>IF(AND(J185&gt;=J$3, J185&lt;=J$4),1,0)</f>
        <v>1</v>
      </c>
      <c r="P185" s="270">
        <f t="shared" si="44"/>
        <v>1</v>
      </c>
      <c r="Q185" s="270">
        <f t="shared" si="45"/>
        <v>1</v>
      </c>
      <c r="R185" s="271">
        <f t="shared" si="46"/>
        <v>5</v>
      </c>
      <c r="S185" s="270">
        <f t="shared" si="47"/>
        <v>1</v>
      </c>
      <c r="T185" s="272">
        <f t="shared" si="48"/>
        <v>5</v>
      </c>
      <c r="U185" s="273">
        <v>16.647350192070007</v>
      </c>
      <c r="AD185" s="279">
        <f t="shared" si="49"/>
        <v>46</v>
      </c>
      <c r="AE185" s="279">
        <f t="shared" si="50"/>
        <v>25</v>
      </c>
      <c r="AF185" s="279" t="str">
        <f t="shared" si="51"/>
        <v>Marker 25</v>
      </c>
      <c r="AG185" s="279">
        <f t="shared" si="52"/>
        <v>1</v>
      </c>
      <c r="AH185" s="279" t="str">
        <f t="shared" si="53"/>
        <v>H</v>
      </c>
      <c r="AI185" s="280"/>
      <c r="AJ185" s="281">
        <f t="shared" si="54"/>
        <v>4.9970251321792603</v>
      </c>
      <c r="AK185" s="281">
        <f t="shared" si="55"/>
        <v>5.7466506958007813</v>
      </c>
      <c r="AL185" s="281">
        <f t="shared" si="56"/>
        <v>0.59677302837371826</v>
      </c>
      <c r="AM185" s="281">
        <f t="shared" si="57"/>
        <v>4.1244089603424072</v>
      </c>
      <c r="AN185" s="281">
        <f t="shared" si="60"/>
        <v>1.1824923753738403</v>
      </c>
      <c r="AO185" s="281">
        <v>18.91193678104726</v>
      </c>
    </row>
    <row r="186" spans="1:41" x14ac:dyDescent="0.25">
      <c r="A186" s="230">
        <v>25</v>
      </c>
      <c r="B186" s="230" t="s">
        <v>267</v>
      </c>
      <c r="C186" s="230">
        <v>3</v>
      </c>
      <c r="D186" s="230" t="s">
        <v>369</v>
      </c>
      <c r="E186" s="230">
        <v>47</v>
      </c>
      <c r="F186" s="230" t="s">
        <v>128</v>
      </c>
      <c r="G186" s="268"/>
      <c r="H186" s="269">
        <v>3.6475515365600586</v>
      </c>
      <c r="I186" s="269">
        <v>5.4634064435958862</v>
      </c>
      <c r="J186" s="269">
        <v>8.8165009021759033</v>
      </c>
      <c r="K186" s="269">
        <v>4.2302399873733521</v>
      </c>
      <c r="L186" s="269">
        <v>5.9449553489685059</v>
      </c>
      <c r="M186" s="270">
        <f>IF(AND(H186&gt;=H$3, H186&lt;=H$4),1,0)</f>
        <v>1</v>
      </c>
      <c r="N186" s="270">
        <f>IF(AND(I186&gt;=I$3, I186&lt;=I$4),1,0)</f>
        <v>1</v>
      </c>
      <c r="O186" s="270">
        <f>IF(AND(J186&gt;=J$3, J186&lt;=J$4),1,0)</f>
        <v>1</v>
      </c>
      <c r="P186" s="270">
        <f t="shared" si="44"/>
        <v>1</v>
      </c>
      <c r="Q186" s="270">
        <f t="shared" si="45"/>
        <v>1</v>
      </c>
      <c r="R186" s="271">
        <f t="shared" si="46"/>
        <v>5</v>
      </c>
      <c r="S186" s="270">
        <f t="shared" si="47"/>
        <v>1</v>
      </c>
      <c r="T186" s="272">
        <f t="shared" si="48"/>
        <v>5</v>
      </c>
      <c r="U186" s="273">
        <v>28.102654218673706</v>
      </c>
      <c r="AD186" s="279">
        <f t="shared" si="49"/>
        <v>47</v>
      </c>
      <c r="AE186" s="279">
        <f t="shared" si="50"/>
        <v>25</v>
      </c>
      <c r="AF186" s="279" t="str">
        <f t="shared" si="51"/>
        <v>Marker 25</v>
      </c>
      <c r="AG186" s="279">
        <f t="shared" si="52"/>
        <v>3</v>
      </c>
      <c r="AH186" s="279" t="str">
        <f t="shared" si="53"/>
        <v>H</v>
      </c>
      <c r="AI186" s="280"/>
      <c r="AJ186" s="281">
        <f t="shared" si="54"/>
        <v>3.6475515365600586</v>
      </c>
      <c r="AK186" s="281">
        <f t="shared" si="55"/>
        <v>5.4634064435958862</v>
      </c>
      <c r="AL186" s="281">
        <f t="shared" si="56"/>
        <v>8.8165009021759033</v>
      </c>
      <c r="AM186" s="281">
        <f t="shared" si="57"/>
        <v>4.2302399873733521</v>
      </c>
      <c r="AN186" s="281">
        <f t="shared" si="60"/>
        <v>5.9449553489685059</v>
      </c>
      <c r="AO186" s="281">
        <v>31.925538529030128</v>
      </c>
    </row>
    <row r="187" spans="1:41" x14ac:dyDescent="0.25">
      <c r="A187" s="230">
        <v>25</v>
      </c>
      <c r="B187" s="230" t="s">
        <v>267</v>
      </c>
      <c r="C187" s="230">
        <v>2</v>
      </c>
      <c r="D187" s="230" t="s">
        <v>369</v>
      </c>
      <c r="E187" s="230">
        <v>48</v>
      </c>
      <c r="F187" s="230" t="s">
        <v>129</v>
      </c>
      <c r="G187" s="268"/>
      <c r="H187" s="269">
        <v>8.4449058771133423</v>
      </c>
      <c r="I187" s="269">
        <v>5.1735162734985352</v>
      </c>
      <c r="J187" s="269">
        <v>8.0046528577804565</v>
      </c>
      <c r="K187" s="269">
        <v>9.8353397846221924</v>
      </c>
      <c r="L187" s="269">
        <v>5.2459889650344849</v>
      </c>
      <c r="M187" s="270">
        <f>IF(AND(H187&gt;=H$3, H187&lt;=H$4),1,0)</f>
        <v>1</v>
      </c>
      <c r="N187" s="270">
        <f>IF(AND(I187&gt;=I$3, I187&lt;=I$4),1,0)</f>
        <v>1</v>
      </c>
      <c r="O187" s="270">
        <f>IF(AND(J187&gt;=J$3, J187&lt;=J$4),1,0)</f>
        <v>1</v>
      </c>
      <c r="P187" s="270">
        <f t="shared" si="44"/>
        <v>1</v>
      </c>
      <c r="Q187" s="270">
        <f t="shared" si="45"/>
        <v>1</v>
      </c>
      <c r="R187" s="271">
        <f t="shared" si="46"/>
        <v>5</v>
      </c>
      <c r="S187" s="270">
        <f t="shared" si="47"/>
        <v>1</v>
      </c>
      <c r="T187" s="272">
        <f t="shared" si="48"/>
        <v>5</v>
      </c>
      <c r="U187" s="273">
        <v>36.704403758049011</v>
      </c>
      <c r="AD187" s="279">
        <f t="shared" si="49"/>
        <v>48</v>
      </c>
      <c r="AE187" s="279">
        <f t="shared" si="50"/>
        <v>25</v>
      </c>
      <c r="AF187" s="279" t="str">
        <f t="shared" si="51"/>
        <v>Marker 25</v>
      </c>
      <c r="AG187" s="279">
        <f t="shared" si="52"/>
        <v>2</v>
      </c>
      <c r="AH187" s="279" t="str">
        <f t="shared" si="53"/>
        <v>H</v>
      </c>
      <c r="AI187" s="280"/>
      <c r="AJ187" s="281">
        <f t="shared" si="54"/>
        <v>8.4449058771133423</v>
      </c>
      <c r="AK187" s="281">
        <f t="shared" si="55"/>
        <v>5.1735162734985352</v>
      </c>
      <c r="AL187" s="281">
        <f t="shared" si="56"/>
        <v>8.0046528577804565</v>
      </c>
      <c r="AM187" s="281">
        <f t="shared" si="57"/>
        <v>9.8353397846221924</v>
      </c>
      <c r="AN187" s="281">
        <f t="shared" si="60"/>
        <v>5.2459889650344849</v>
      </c>
      <c r="AO187" s="281">
        <v>41.69740862356079</v>
      </c>
    </row>
    <row r="188" spans="1:41" x14ac:dyDescent="0.25">
      <c r="A188" s="230">
        <v>25</v>
      </c>
      <c r="B188" s="230" t="s">
        <v>267</v>
      </c>
      <c r="C188" s="230">
        <v>4</v>
      </c>
      <c r="D188" s="230" t="s">
        <v>369</v>
      </c>
      <c r="E188" s="230">
        <v>49</v>
      </c>
      <c r="F188" s="230" t="s">
        <v>130</v>
      </c>
      <c r="G188" s="268"/>
      <c r="H188" s="269">
        <v>2.2606658935546875</v>
      </c>
      <c r="I188" s="269">
        <v>9.5312899351119995</v>
      </c>
      <c r="J188" s="269">
        <v>1.8911707401275635</v>
      </c>
      <c r="K188" s="269">
        <v>4.1712695360183716</v>
      </c>
      <c r="L188" s="269">
        <v>3.6267495155334473</v>
      </c>
      <c r="M188" s="270">
        <f>IF(AND(H188&gt;=H$3, H188&lt;=H$4),1,0)</f>
        <v>1</v>
      </c>
      <c r="N188" s="270">
        <f>IF(AND(I188&gt;=I$3, I188&lt;=I$4),1,0)</f>
        <v>1</v>
      </c>
      <c r="O188" s="270">
        <f>IF(AND(J188&gt;=J$3, J188&lt;=J$4),1,0)</f>
        <v>1</v>
      </c>
      <c r="P188" s="270">
        <f t="shared" si="44"/>
        <v>1</v>
      </c>
      <c r="Q188" s="270">
        <f t="shared" si="45"/>
        <v>1</v>
      </c>
      <c r="R188" s="271">
        <f t="shared" si="46"/>
        <v>5</v>
      </c>
      <c r="S188" s="270">
        <f t="shared" si="47"/>
        <v>1</v>
      </c>
      <c r="T188" s="272">
        <f t="shared" si="48"/>
        <v>5</v>
      </c>
      <c r="U188" s="273">
        <v>21.481145620346069</v>
      </c>
      <c r="AD188" s="279">
        <f t="shared" si="49"/>
        <v>49</v>
      </c>
      <c r="AE188" s="279">
        <f t="shared" si="50"/>
        <v>25</v>
      </c>
      <c r="AF188" s="279" t="str">
        <f t="shared" si="51"/>
        <v>Marker 25</v>
      </c>
      <c r="AG188" s="279">
        <f t="shared" si="52"/>
        <v>4</v>
      </c>
      <c r="AH188" s="279" t="str">
        <f t="shared" si="53"/>
        <v>H</v>
      </c>
      <c r="AI188" s="280"/>
      <c r="AJ188" s="281">
        <f t="shared" si="54"/>
        <v>2.2606658935546875</v>
      </c>
      <c r="AK188" s="281">
        <f t="shared" si="55"/>
        <v>9.5312899351119995</v>
      </c>
      <c r="AL188" s="281">
        <f t="shared" si="56"/>
        <v>1.8911707401275635</v>
      </c>
      <c r="AM188" s="281">
        <f t="shared" si="57"/>
        <v>4.1712695360183716</v>
      </c>
      <c r="AN188" s="281">
        <f t="shared" si="60"/>
        <v>3.6267495155334473</v>
      </c>
      <c r="AO188" s="281">
        <v>24.403287206030718</v>
      </c>
    </row>
    <row r="189" spans="1:41" x14ac:dyDescent="0.25">
      <c r="A189" s="230">
        <v>25</v>
      </c>
      <c r="B189" s="230" t="s">
        <v>267</v>
      </c>
      <c r="C189" s="230">
        <v>1</v>
      </c>
      <c r="D189" s="230" t="s">
        <v>369</v>
      </c>
      <c r="E189" s="230">
        <v>50</v>
      </c>
      <c r="F189" s="230" t="s">
        <v>131</v>
      </c>
      <c r="G189" s="268"/>
      <c r="H189" s="269">
        <v>3.2479804754257202</v>
      </c>
      <c r="I189" s="269">
        <v>9.7962749004364014</v>
      </c>
      <c r="J189" s="269">
        <v>5.7904297113418579</v>
      </c>
      <c r="K189" s="269">
        <v>5.2658510208129883</v>
      </c>
      <c r="L189" s="269">
        <v>1.3409298658370972</v>
      </c>
      <c r="M189" s="270">
        <f>IF(AND(H189&gt;=H$3, H189&lt;=H$4),1,0)</f>
        <v>1</v>
      </c>
      <c r="N189" s="270">
        <f>IF(AND(I189&gt;=I$3, I189&lt;=I$4),1,0)</f>
        <v>1</v>
      </c>
      <c r="O189" s="270">
        <f>IF(AND(J189&gt;=J$3, J189&lt;=J$4),1,0)</f>
        <v>1</v>
      </c>
      <c r="P189" s="270">
        <f t="shared" si="44"/>
        <v>1</v>
      </c>
      <c r="Q189" s="270">
        <f t="shared" si="45"/>
        <v>1</v>
      </c>
      <c r="R189" s="271">
        <f t="shared" si="46"/>
        <v>5</v>
      </c>
      <c r="S189" s="270">
        <f t="shared" si="47"/>
        <v>1</v>
      </c>
      <c r="T189" s="272">
        <f t="shared" si="48"/>
        <v>5</v>
      </c>
      <c r="U189" s="273">
        <v>25.441465973854065</v>
      </c>
      <c r="AD189" s="279">
        <f t="shared" si="49"/>
        <v>50</v>
      </c>
      <c r="AE189" s="279">
        <f t="shared" si="50"/>
        <v>25</v>
      </c>
      <c r="AF189" s="279" t="str">
        <f t="shared" si="51"/>
        <v>Marker 25</v>
      </c>
      <c r="AG189" s="279">
        <f t="shared" si="52"/>
        <v>1</v>
      </c>
      <c r="AH189" s="279" t="str">
        <f t="shared" si="53"/>
        <v>H</v>
      </c>
      <c r="AI189" s="280"/>
      <c r="AJ189" s="281">
        <f t="shared" si="54"/>
        <v>3.2479804754257202</v>
      </c>
      <c r="AK189" s="281">
        <f t="shared" si="55"/>
        <v>9.7962749004364014</v>
      </c>
      <c r="AL189" s="281">
        <f t="shared" si="56"/>
        <v>5.7904297113418579</v>
      </c>
      <c r="AM189" s="281">
        <f t="shared" si="57"/>
        <v>5.2658510208129883</v>
      </c>
      <c r="AN189" s="281">
        <f t="shared" si="60"/>
        <v>1.3409298658370972</v>
      </c>
      <c r="AO189" s="281">
        <v>28.90234124731084</v>
      </c>
    </row>
    <row r="190" spans="1:41" x14ac:dyDescent="0.25">
      <c r="A190" s="230">
        <v>25</v>
      </c>
      <c r="B190" s="230" t="s">
        <v>267</v>
      </c>
      <c r="C190" s="230">
        <v>2</v>
      </c>
      <c r="D190" s="230" t="s">
        <v>369</v>
      </c>
      <c r="E190" s="230">
        <v>51</v>
      </c>
      <c r="F190" s="230" t="s">
        <v>132</v>
      </c>
      <c r="G190" s="268"/>
      <c r="H190" s="269">
        <v>9.571298360824585</v>
      </c>
      <c r="I190" s="269">
        <v>2.2612577676773071</v>
      </c>
      <c r="J190" s="269">
        <v>3.4656715393066406</v>
      </c>
      <c r="K190" s="269">
        <v>8.9045542478561401</v>
      </c>
      <c r="L190" s="269">
        <v>4.8065340518951416</v>
      </c>
      <c r="M190" s="270">
        <f>IF(AND(H190&gt;=H$3, H190&lt;=H$4),1,0)</f>
        <v>1</v>
      </c>
      <c r="N190" s="270">
        <f>IF(AND(I190&gt;=I$3, I190&lt;=I$4),1,0)</f>
        <v>1</v>
      </c>
      <c r="O190" s="270">
        <f>IF(AND(J190&gt;=J$3, J190&lt;=J$4),1,0)</f>
        <v>1</v>
      </c>
      <c r="P190" s="270">
        <f t="shared" si="44"/>
        <v>1</v>
      </c>
      <c r="Q190" s="270">
        <f t="shared" si="45"/>
        <v>1</v>
      </c>
      <c r="R190" s="271">
        <f t="shared" si="46"/>
        <v>5</v>
      </c>
      <c r="S190" s="270">
        <f t="shared" si="47"/>
        <v>1</v>
      </c>
      <c r="T190" s="272">
        <f t="shared" si="48"/>
        <v>5</v>
      </c>
      <c r="U190" s="273">
        <v>29.009315967559814</v>
      </c>
      <c r="AD190" s="279">
        <f t="shared" si="49"/>
        <v>51</v>
      </c>
      <c r="AE190" s="279">
        <f t="shared" si="50"/>
        <v>25</v>
      </c>
      <c r="AF190" s="279" t="str">
        <f t="shared" si="51"/>
        <v>Marker 25</v>
      </c>
      <c r="AG190" s="279">
        <f t="shared" si="52"/>
        <v>2</v>
      </c>
      <c r="AH190" s="279" t="str">
        <f t="shared" si="53"/>
        <v>H</v>
      </c>
      <c r="AI190" s="280"/>
      <c r="AJ190" s="281">
        <f t="shared" si="54"/>
        <v>9.571298360824585</v>
      </c>
      <c r="AK190" s="281">
        <f t="shared" si="55"/>
        <v>2.2612577676773071</v>
      </c>
      <c r="AL190" s="281">
        <f t="shared" si="56"/>
        <v>3.4656715393066406</v>
      </c>
      <c r="AM190" s="281">
        <f t="shared" si="57"/>
        <v>8.9045542478561401</v>
      </c>
      <c r="AN190" s="281">
        <f t="shared" si="60"/>
        <v>4.8065340518951416</v>
      </c>
      <c r="AO190" s="281">
        <v>32.955536064907982</v>
      </c>
    </row>
    <row r="191" spans="1:41" x14ac:dyDescent="0.25">
      <c r="A191" s="230">
        <v>25</v>
      </c>
      <c r="B191" s="230" t="s">
        <v>267</v>
      </c>
      <c r="C191" s="230">
        <v>3</v>
      </c>
      <c r="D191" s="230" t="s">
        <v>369</v>
      </c>
      <c r="E191" s="230">
        <v>52</v>
      </c>
      <c r="F191" s="230" t="s">
        <v>133</v>
      </c>
      <c r="G191" s="268"/>
      <c r="H191" s="269">
        <v>9.1838985681533813</v>
      </c>
      <c r="I191" s="269">
        <v>5.466303825378418</v>
      </c>
      <c r="J191" s="269">
        <v>9.5969933271408081</v>
      </c>
      <c r="K191" s="269">
        <v>7.6462090015411377</v>
      </c>
      <c r="L191" s="269">
        <v>4.0497094392776489</v>
      </c>
      <c r="M191" s="270">
        <f>IF(AND(H191&gt;=H$3, H191&lt;=H$4),1,0)</f>
        <v>1</v>
      </c>
      <c r="N191" s="270">
        <f>IF(AND(I191&gt;=I$3, I191&lt;=I$4),1,0)</f>
        <v>1</v>
      </c>
      <c r="O191" s="270">
        <f>IF(AND(J191&gt;=J$3, J191&lt;=J$4),1,0)</f>
        <v>1</v>
      </c>
      <c r="P191" s="270">
        <f t="shared" si="44"/>
        <v>1</v>
      </c>
      <c r="Q191" s="270">
        <f t="shared" si="45"/>
        <v>1</v>
      </c>
      <c r="R191" s="271">
        <f t="shared" si="46"/>
        <v>5</v>
      </c>
      <c r="S191" s="270">
        <f t="shared" si="47"/>
        <v>1</v>
      </c>
      <c r="T191" s="272">
        <f t="shared" si="48"/>
        <v>5</v>
      </c>
      <c r="U191" s="273">
        <v>35.943114161491394</v>
      </c>
      <c r="AD191" s="279">
        <f t="shared" si="49"/>
        <v>52</v>
      </c>
      <c r="AE191" s="279">
        <f t="shared" si="50"/>
        <v>25</v>
      </c>
      <c r="AF191" s="279" t="str">
        <f t="shared" si="51"/>
        <v>Marker 25</v>
      </c>
      <c r="AG191" s="279">
        <f t="shared" si="52"/>
        <v>3</v>
      </c>
      <c r="AH191" s="279" t="str">
        <f t="shared" si="53"/>
        <v>H</v>
      </c>
      <c r="AI191" s="280"/>
      <c r="AJ191" s="281">
        <f t="shared" si="54"/>
        <v>9.1838985681533813</v>
      </c>
      <c r="AK191" s="281">
        <f t="shared" si="55"/>
        <v>5.466303825378418</v>
      </c>
      <c r="AL191" s="281">
        <f t="shared" si="56"/>
        <v>9.5969933271408081</v>
      </c>
      <c r="AM191" s="281">
        <f t="shared" si="57"/>
        <v>7.6462090015411377</v>
      </c>
      <c r="AN191" s="281">
        <f t="shared" si="60"/>
        <v>4.0497094392776489</v>
      </c>
      <c r="AO191" s="281">
        <v>40.832558629053864</v>
      </c>
    </row>
    <row r="192" spans="1:41" x14ac:dyDescent="0.25">
      <c r="A192" s="230">
        <v>25</v>
      </c>
      <c r="B192" s="230" t="s">
        <v>267</v>
      </c>
      <c r="C192" s="230">
        <v>4</v>
      </c>
      <c r="D192" s="230" t="s">
        <v>369</v>
      </c>
      <c r="E192" s="230">
        <v>53</v>
      </c>
      <c r="F192" s="230" t="s">
        <v>134</v>
      </c>
      <c r="G192" s="268"/>
      <c r="H192" s="269">
        <v>9.8370838165283203</v>
      </c>
      <c r="I192" s="269">
        <v>2.7102392911911011</v>
      </c>
      <c r="J192" s="269">
        <v>4.6297132968902588</v>
      </c>
      <c r="K192" s="269">
        <v>9.1294699907302856</v>
      </c>
      <c r="L192" s="269">
        <v>9.2306637763977051</v>
      </c>
      <c r="M192" s="270">
        <f>IF(AND(H192&gt;=H$3, H192&lt;=H$4),1,0)</f>
        <v>1</v>
      </c>
      <c r="N192" s="270">
        <f>IF(AND(I192&gt;=I$3, I192&lt;=I$4),1,0)</f>
        <v>1</v>
      </c>
      <c r="O192" s="270">
        <f>IF(AND(J192&gt;=J$3, J192&lt;=J$4),1,0)</f>
        <v>1</v>
      </c>
      <c r="P192" s="270">
        <f t="shared" si="44"/>
        <v>1</v>
      </c>
      <c r="Q192" s="270">
        <f t="shared" si="45"/>
        <v>1</v>
      </c>
      <c r="R192" s="271">
        <f t="shared" si="46"/>
        <v>5</v>
      </c>
      <c r="S192" s="270">
        <f t="shared" si="47"/>
        <v>1</v>
      </c>
      <c r="T192" s="272">
        <f t="shared" si="48"/>
        <v>5</v>
      </c>
      <c r="U192" s="273">
        <v>35.537170171737671</v>
      </c>
      <c r="AD192" s="279">
        <f t="shared" si="49"/>
        <v>53</v>
      </c>
      <c r="AE192" s="279">
        <f t="shared" si="50"/>
        <v>25</v>
      </c>
      <c r="AF192" s="279" t="str">
        <f t="shared" si="51"/>
        <v>Marker 25</v>
      </c>
      <c r="AG192" s="279">
        <f t="shared" si="52"/>
        <v>4</v>
      </c>
      <c r="AH192" s="279" t="str">
        <f t="shared" si="53"/>
        <v>H</v>
      </c>
      <c r="AI192" s="280"/>
      <c r="AJ192" s="281">
        <f t="shared" si="54"/>
        <v>9.8370838165283203</v>
      </c>
      <c r="AK192" s="281">
        <f t="shared" si="55"/>
        <v>2.7102392911911011</v>
      </c>
      <c r="AL192" s="281">
        <f t="shared" si="56"/>
        <v>4.6297132968902588</v>
      </c>
      <c r="AM192" s="281">
        <f t="shared" si="57"/>
        <v>9.1294699907302856</v>
      </c>
      <c r="AN192" s="281">
        <f t="shared" si="60"/>
        <v>9.2306637763977051</v>
      </c>
      <c r="AO192" s="281">
        <v>40.371392919058437</v>
      </c>
    </row>
    <row r="193" spans="1:41" x14ac:dyDescent="0.25">
      <c r="A193" s="230">
        <v>26</v>
      </c>
      <c r="B193" s="230" t="s">
        <v>268</v>
      </c>
      <c r="C193" s="230">
        <v>2</v>
      </c>
      <c r="D193" s="230" t="s">
        <v>369</v>
      </c>
      <c r="E193" s="230">
        <v>46</v>
      </c>
      <c r="F193" s="230" t="s">
        <v>127</v>
      </c>
      <c r="G193" s="268"/>
      <c r="H193" s="269">
        <v>1.460268497467041</v>
      </c>
      <c r="I193" s="269">
        <v>3.145861029624939</v>
      </c>
      <c r="J193" s="269">
        <v>9.9073207378387451</v>
      </c>
      <c r="K193" s="269">
        <v>6.0432296991348267</v>
      </c>
      <c r="L193" s="269">
        <v>2.749638557434082</v>
      </c>
      <c r="M193" s="270">
        <f>IF(AND(H193&gt;=H$3, H193&lt;=H$4),1,0)</f>
        <v>1</v>
      </c>
      <c r="N193" s="270">
        <f>IF(AND(I193&gt;=I$3, I193&lt;=I$4),1,0)</f>
        <v>1</v>
      </c>
      <c r="O193" s="270">
        <f>IF(AND(J193&gt;=J$3, J193&lt;=J$4),1,0)</f>
        <v>1</v>
      </c>
      <c r="P193" s="270">
        <f t="shared" si="44"/>
        <v>1</v>
      </c>
      <c r="Q193" s="270">
        <f t="shared" si="45"/>
        <v>1</v>
      </c>
      <c r="R193" s="271">
        <f t="shared" si="46"/>
        <v>5</v>
      </c>
      <c r="S193" s="270">
        <f t="shared" si="47"/>
        <v>1</v>
      </c>
      <c r="T193" s="272">
        <f t="shared" si="48"/>
        <v>5</v>
      </c>
      <c r="U193" s="273">
        <v>23.306318521499634</v>
      </c>
      <c r="AD193" s="279">
        <f t="shared" si="49"/>
        <v>46</v>
      </c>
      <c r="AE193" s="279">
        <f t="shared" si="50"/>
        <v>26</v>
      </c>
      <c r="AF193" s="279" t="str">
        <f t="shared" si="51"/>
        <v>Marker 26</v>
      </c>
      <c r="AG193" s="279">
        <f t="shared" si="52"/>
        <v>2</v>
      </c>
      <c r="AH193" s="279" t="str">
        <f t="shared" si="53"/>
        <v>H</v>
      </c>
      <c r="AI193" s="280"/>
      <c r="AJ193" s="281">
        <f t="shared" si="54"/>
        <v>1.460268497467041</v>
      </c>
      <c r="AK193" s="281">
        <f t="shared" si="55"/>
        <v>3.145861029624939</v>
      </c>
      <c r="AL193" s="281">
        <f t="shared" si="56"/>
        <v>9.9073207378387451</v>
      </c>
      <c r="AM193" s="281">
        <f t="shared" si="57"/>
        <v>6.0432296991348267</v>
      </c>
      <c r="AN193" s="281">
        <f t="shared" si="60"/>
        <v>2.749638557434082</v>
      </c>
      <c r="AO193" s="281">
        <v>37.185066604851478</v>
      </c>
    </row>
    <row r="194" spans="1:41" x14ac:dyDescent="0.25">
      <c r="A194" s="230">
        <v>26</v>
      </c>
      <c r="B194" s="230" t="s">
        <v>268</v>
      </c>
      <c r="C194" s="230">
        <v>4</v>
      </c>
      <c r="D194" s="230" t="s">
        <v>369</v>
      </c>
      <c r="E194" s="230">
        <v>47</v>
      </c>
      <c r="F194" s="230" t="s">
        <v>128</v>
      </c>
      <c r="G194" s="268"/>
      <c r="H194" s="269">
        <v>3.8080114126205444</v>
      </c>
      <c r="I194" s="269">
        <v>0.57223677635192871</v>
      </c>
      <c r="J194" s="269">
        <v>1.0943800210952759</v>
      </c>
      <c r="K194" s="269">
        <v>1.4584922790527344</v>
      </c>
      <c r="L194" s="269">
        <v>1.4495295286178589</v>
      </c>
      <c r="M194" s="270">
        <f>IF(AND(H194&gt;=H$3, H194&lt;=H$4),1,0)</f>
        <v>1</v>
      </c>
      <c r="N194" s="270">
        <f>IF(AND(I194&gt;=I$3, I194&lt;=I$4),1,0)</f>
        <v>1</v>
      </c>
      <c r="O194" s="270">
        <f>IF(AND(J194&gt;=J$3, J194&lt;=J$4),1,0)</f>
        <v>1</v>
      </c>
      <c r="P194" s="270">
        <f t="shared" si="44"/>
        <v>1</v>
      </c>
      <c r="Q194" s="270">
        <f t="shared" si="45"/>
        <v>1</v>
      </c>
      <c r="R194" s="271">
        <f t="shared" si="46"/>
        <v>5</v>
      </c>
      <c r="S194" s="270">
        <f t="shared" si="47"/>
        <v>1</v>
      </c>
      <c r="T194" s="272">
        <f t="shared" si="48"/>
        <v>5</v>
      </c>
      <c r="U194" s="273">
        <v>8.3826500177383423</v>
      </c>
      <c r="AD194" s="279">
        <f t="shared" si="49"/>
        <v>47</v>
      </c>
      <c r="AE194" s="279">
        <f t="shared" si="50"/>
        <v>26</v>
      </c>
      <c r="AF194" s="279" t="str">
        <f t="shared" si="51"/>
        <v>Marker 26</v>
      </c>
      <c r="AG194" s="279">
        <f t="shared" si="52"/>
        <v>4</v>
      </c>
      <c r="AH194" s="279" t="str">
        <f t="shared" si="53"/>
        <v>H</v>
      </c>
      <c r="AI194" s="280"/>
      <c r="AJ194" s="281">
        <f t="shared" si="54"/>
        <v>3.8080114126205444</v>
      </c>
      <c r="AK194" s="281">
        <f t="shared" si="55"/>
        <v>0.57223677635192871</v>
      </c>
      <c r="AL194" s="281">
        <f t="shared" si="56"/>
        <v>1.0943800210952759</v>
      </c>
      <c r="AM194" s="281">
        <f t="shared" si="57"/>
        <v>1.4584922790527344</v>
      </c>
      <c r="AN194" s="281">
        <f t="shared" si="60"/>
        <v>1.4495295286178589</v>
      </c>
      <c r="AO194" s="281">
        <v>13.374458902516659</v>
      </c>
    </row>
    <row r="195" spans="1:41" x14ac:dyDescent="0.25">
      <c r="A195" s="230">
        <v>26</v>
      </c>
      <c r="B195" s="230" t="s">
        <v>268</v>
      </c>
      <c r="C195" s="230">
        <v>1</v>
      </c>
      <c r="D195" s="230" t="s">
        <v>369</v>
      </c>
      <c r="E195" s="230">
        <v>48</v>
      </c>
      <c r="F195" s="230" t="s">
        <v>129</v>
      </c>
      <c r="G195" s="268"/>
      <c r="H195" s="269">
        <v>7.6012957096099854</v>
      </c>
      <c r="I195" s="269">
        <v>2.646363377571106</v>
      </c>
      <c r="J195" s="269">
        <v>1.3850617408752441</v>
      </c>
      <c r="K195" s="269">
        <v>0.42226254940032959</v>
      </c>
      <c r="L195" s="269">
        <v>6.9257724285125732</v>
      </c>
      <c r="M195" s="270">
        <f>IF(AND(H195&gt;=H$3, H195&lt;=H$4),1,0)</f>
        <v>1</v>
      </c>
      <c r="N195" s="270">
        <f>IF(AND(I195&gt;=I$3, I195&lt;=I$4),1,0)</f>
        <v>1</v>
      </c>
      <c r="O195" s="270">
        <f>IF(AND(J195&gt;=J$3, J195&lt;=J$4),1,0)</f>
        <v>1</v>
      </c>
      <c r="P195" s="270">
        <f t="shared" si="44"/>
        <v>1</v>
      </c>
      <c r="Q195" s="270">
        <f t="shared" si="45"/>
        <v>1</v>
      </c>
      <c r="R195" s="271">
        <f t="shared" si="46"/>
        <v>5</v>
      </c>
      <c r="S195" s="270">
        <f t="shared" si="47"/>
        <v>1</v>
      </c>
      <c r="T195" s="272">
        <f t="shared" si="48"/>
        <v>5</v>
      </c>
      <c r="U195" s="273">
        <v>18.980755805969238</v>
      </c>
      <c r="AD195" s="279">
        <f t="shared" si="49"/>
        <v>48</v>
      </c>
      <c r="AE195" s="279">
        <f t="shared" si="50"/>
        <v>26</v>
      </c>
      <c r="AF195" s="279" t="str">
        <f t="shared" si="51"/>
        <v>Marker 26</v>
      </c>
      <c r="AG195" s="279">
        <f t="shared" si="52"/>
        <v>1</v>
      </c>
      <c r="AH195" s="279" t="str">
        <f t="shared" si="53"/>
        <v>H</v>
      </c>
      <c r="AI195" s="280"/>
      <c r="AJ195" s="281">
        <f t="shared" si="54"/>
        <v>7.6012957096099854</v>
      </c>
      <c r="AK195" s="281">
        <f t="shared" si="55"/>
        <v>2.646363377571106</v>
      </c>
      <c r="AL195" s="281">
        <f t="shared" si="56"/>
        <v>1.3850617408752441</v>
      </c>
      <c r="AM195" s="281">
        <f t="shared" si="57"/>
        <v>0.42226254940032959</v>
      </c>
      <c r="AN195" s="281">
        <f t="shared" si="60"/>
        <v>6.9257724285125732</v>
      </c>
      <c r="AO195" s="281">
        <v>30.283661840642047</v>
      </c>
    </row>
    <row r="196" spans="1:41" x14ac:dyDescent="0.25">
      <c r="A196" s="230">
        <v>26</v>
      </c>
      <c r="B196" s="230" t="s">
        <v>268</v>
      </c>
      <c r="C196" s="230">
        <v>3</v>
      </c>
      <c r="D196" s="230" t="s">
        <v>369</v>
      </c>
      <c r="E196" s="230">
        <v>49</v>
      </c>
      <c r="F196" s="230" t="s">
        <v>130</v>
      </c>
      <c r="G196" s="268"/>
      <c r="H196" s="269">
        <v>3.2496529817581177</v>
      </c>
      <c r="I196" s="269">
        <v>7.8122615814208984E-2</v>
      </c>
      <c r="J196" s="269">
        <v>7.8342908620834351</v>
      </c>
      <c r="K196" s="269">
        <v>9.2160546779632568</v>
      </c>
      <c r="L196" s="269">
        <v>2.9949575662612915</v>
      </c>
      <c r="M196" s="270">
        <f>IF(AND(H196&gt;=H$3, H196&lt;=H$4),1,0)</f>
        <v>1</v>
      </c>
      <c r="N196" s="270">
        <f>IF(AND(I196&gt;=I$3, I196&lt;=I$4),1,0)</f>
        <v>1</v>
      </c>
      <c r="O196" s="270">
        <f>IF(AND(J196&gt;=J$3, J196&lt;=J$4),1,0)</f>
        <v>1</v>
      </c>
      <c r="P196" s="270">
        <f t="shared" si="44"/>
        <v>1</v>
      </c>
      <c r="Q196" s="270">
        <f t="shared" si="45"/>
        <v>1</v>
      </c>
      <c r="R196" s="271">
        <f t="shared" si="46"/>
        <v>5</v>
      </c>
      <c r="S196" s="270">
        <f t="shared" si="47"/>
        <v>1</v>
      </c>
      <c r="T196" s="272">
        <f t="shared" si="48"/>
        <v>5</v>
      </c>
      <c r="U196" s="273">
        <v>23.37307870388031</v>
      </c>
      <c r="AD196" s="279">
        <f t="shared" si="49"/>
        <v>49</v>
      </c>
      <c r="AE196" s="279">
        <f t="shared" si="50"/>
        <v>26</v>
      </c>
      <c r="AF196" s="279" t="str">
        <f t="shared" si="51"/>
        <v>Marker 26</v>
      </c>
      <c r="AG196" s="279">
        <f t="shared" si="52"/>
        <v>3</v>
      </c>
      <c r="AH196" s="279" t="str">
        <f t="shared" si="53"/>
        <v>H</v>
      </c>
      <c r="AI196" s="280"/>
      <c r="AJ196" s="281">
        <f t="shared" si="54"/>
        <v>3.2496529817581177</v>
      </c>
      <c r="AK196" s="281">
        <f t="shared" si="55"/>
        <v>7.8122615814208984E-2</v>
      </c>
      <c r="AL196" s="281">
        <f t="shared" si="56"/>
        <v>7.8342908620834351</v>
      </c>
      <c r="AM196" s="281">
        <f t="shared" si="57"/>
        <v>9.2160546779632568</v>
      </c>
      <c r="AN196" s="281">
        <f t="shared" si="60"/>
        <v>2.9949575662612915</v>
      </c>
      <c r="AO196" s="281">
        <v>37.291582004359441</v>
      </c>
    </row>
    <row r="197" spans="1:41" x14ac:dyDescent="0.25">
      <c r="A197" s="230">
        <v>26</v>
      </c>
      <c r="B197" s="230" t="s">
        <v>268</v>
      </c>
      <c r="C197" s="230">
        <v>2</v>
      </c>
      <c r="D197" s="230" t="s">
        <v>369</v>
      </c>
      <c r="E197" s="230">
        <v>50</v>
      </c>
      <c r="F197" s="230" t="s">
        <v>131</v>
      </c>
      <c r="G197" s="268"/>
      <c r="H197" s="269">
        <v>8.9866650104522705</v>
      </c>
      <c r="I197" s="269">
        <v>0.31154453754425049</v>
      </c>
      <c r="J197" s="269">
        <v>7.9256510734558105</v>
      </c>
      <c r="K197" s="269">
        <v>7.1920961141586304</v>
      </c>
      <c r="L197" s="269">
        <v>2.4414670467376709</v>
      </c>
      <c r="M197" s="270">
        <f>IF(AND(H197&gt;=H$3, H197&lt;=H$4),1,0)</f>
        <v>1</v>
      </c>
      <c r="N197" s="270">
        <f>IF(AND(I197&gt;=I$3, I197&lt;=I$4),1,0)</f>
        <v>1</v>
      </c>
      <c r="O197" s="270">
        <f>IF(AND(J197&gt;=J$3, J197&lt;=J$4),1,0)</f>
        <v>1</v>
      </c>
      <c r="P197" s="270">
        <f t="shared" si="44"/>
        <v>1</v>
      </c>
      <c r="Q197" s="270">
        <f t="shared" si="45"/>
        <v>1</v>
      </c>
      <c r="R197" s="271">
        <f t="shared" si="46"/>
        <v>5</v>
      </c>
      <c r="S197" s="270">
        <f t="shared" si="47"/>
        <v>1</v>
      </c>
      <c r="T197" s="272">
        <f t="shared" si="48"/>
        <v>5</v>
      </c>
      <c r="U197" s="273">
        <v>26.857423782348633</v>
      </c>
      <c r="AD197" s="279">
        <f t="shared" si="49"/>
        <v>50</v>
      </c>
      <c r="AE197" s="279">
        <f t="shared" si="50"/>
        <v>26</v>
      </c>
      <c r="AF197" s="279" t="str">
        <f t="shared" si="51"/>
        <v>Marker 26</v>
      </c>
      <c r="AG197" s="279">
        <f t="shared" si="52"/>
        <v>2</v>
      </c>
      <c r="AH197" s="279" t="str">
        <f t="shared" si="53"/>
        <v>H</v>
      </c>
      <c r="AI197" s="280"/>
      <c r="AJ197" s="281">
        <f t="shared" si="54"/>
        <v>8.9866650104522705</v>
      </c>
      <c r="AK197" s="281">
        <f t="shared" si="55"/>
        <v>0.31154453754425049</v>
      </c>
      <c r="AL197" s="281">
        <f t="shared" si="56"/>
        <v>7.9256510734558105</v>
      </c>
      <c r="AM197" s="281">
        <f t="shared" si="57"/>
        <v>7.1920961141586304</v>
      </c>
      <c r="AN197" s="281">
        <f t="shared" si="60"/>
        <v>2.4414670467376709</v>
      </c>
      <c r="AO197" s="281">
        <v>42.850829969567208</v>
      </c>
    </row>
    <row r="198" spans="1:41" x14ac:dyDescent="0.25">
      <c r="A198" s="230">
        <v>26</v>
      </c>
      <c r="B198" s="230" t="s">
        <v>268</v>
      </c>
      <c r="C198" s="230">
        <v>1</v>
      </c>
      <c r="D198" s="230" t="s">
        <v>369</v>
      </c>
      <c r="E198" s="230">
        <v>51</v>
      </c>
      <c r="F198" s="230" t="s">
        <v>132</v>
      </c>
      <c r="G198" s="268"/>
      <c r="H198" s="269">
        <v>0.65158545970916748</v>
      </c>
      <c r="I198" s="269">
        <v>1.5722763538360596</v>
      </c>
      <c r="J198" s="269">
        <v>1.0019761323928833</v>
      </c>
      <c r="K198" s="269">
        <v>0.51255941390991211</v>
      </c>
      <c r="L198" s="269">
        <v>5.4567617177963257</v>
      </c>
      <c r="M198" s="270">
        <f>IF(AND(H198&gt;=H$3, H198&lt;=H$4),1,0)</f>
        <v>1</v>
      </c>
      <c r="N198" s="270">
        <f>IF(AND(I198&gt;=I$3, I198&lt;=I$4),1,0)</f>
        <v>1</v>
      </c>
      <c r="O198" s="270">
        <f>IF(AND(J198&gt;=J$3, J198&lt;=J$4),1,0)</f>
        <v>1</v>
      </c>
      <c r="P198" s="270">
        <f t="shared" ref="P198:P261" si="61">IF(AND(K198&gt;=K$3, K198&lt;=K$4),1,0)</f>
        <v>1</v>
      </c>
      <c r="Q198" s="270">
        <f t="shared" ref="Q198:Q261" si="62">IF(AND(L198&gt;=L$3, L198&lt;=L$4),1,0)</f>
        <v>1</v>
      </c>
      <c r="R198" s="271">
        <f t="shared" ref="R198:R261" si="63">SUM(M198:Q198)</f>
        <v>5</v>
      </c>
      <c r="S198" s="270">
        <f t="shared" ref="S198:S261" si="64">IF(COUNT(H198:L198)&lt;R$1,0,1)</f>
        <v>1</v>
      </c>
      <c r="T198" s="272">
        <f t="shared" ref="T198:T261" si="65">R198*S198</f>
        <v>5</v>
      </c>
      <c r="U198" s="273">
        <v>9.1951590776443481</v>
      </c>
      <c r="AD198" s="279">
        <f t="shared" ref="AD198:AD261" si="66">E198</f>
        <v>51</v>
      </c>
      <c r="AE198" s="279">
        <f t="shared" ref="AE198:AE261" si="67">A198</f>
        <v>26</v>
      </c>
      <c r="AF198" s="279" t="str">
        <f t="shared" ref="AF198:AF261" si="68">B198</f>
        <v>Marker 26</v>
      </c>
      <c r="AG198" s="279">
        <f t="shared" ref="AG198:AG261" si="69">C198</f>
        <v>1</v>
      </c>
      <c r="AH198" s="279" t="str">
        <f t="shared" ref="AH198:AH261" si="70">D198</f>
        <v>H</v>
      </c>
      <c r="AI198" s="280"/>
      <c r="AJ198" s="281">
        <f t="shared" ref="AJ198:AJ261" si="71">IF(AND(LEN(H198)&gt;0,$S198=1),H198*VLOOKUP($AE198,$W:$AB,6,FALSE),"")</f>
        <v>0.65158545970916748</v>
      </c>
      <c r="AK198" s="281">
        <f t="shared" ref="AK198:AK261" si="72">IF(AND(LEN(I198)&gt;0,$S198=1),I198*VLOOKUP($AE198,$W:$AB,6,FALSE),"")</f>
        <v>1.5722763538360596</v>
      </c>
      <c r="AL198" s="281">
        <f t="shared" ref="AL198:AL261" si="73">IF(AND(LEN(J198)&gt;0,$S198=1),J198*VLOOKUP($AE198,$W:$AB,6,FALSE),"")</f>
        <v>1.0019761323928833</v>
      </c>
      <c r="AM198" s="281">
        <f t="shared" ref="AM198:AM261" si="74">IF(AND(LEN(K198)&gt;0,$S198=1),K198*VLOOKUP($AE198,$W:$AB,6,FALSE),"")</f>
        <v>0.51255941390991211</v>
      </c>
      <c r="AN198" s="281">
        <f t="shared" ref="AN198:AN261" si="75">IF(AND(LEN(L198)&gt;0,$S198=1),L198*VLOOKUP($AE198,$W:$AB,6,FALSE),"")</f>
        <v>5.4567617177963257</v>
      </c>
      <c r="AO198" s="281">
        <v>14.67081136941438</v>
      </c>
    </row>
    <row r="199" spans="1:41" x14ac:dyDescent="0.25">
      <c r="A199" s="230">
        <v>26</v>
      </c>
      <c r="B199" s="230" t="s">
        <v>268</v>
      </c>
      <c r="C199" s="230">
        <v>4</v>
      </c>
      <c r="D199" s="230" t="s">
        <v>369</v>
      </c>
      <c r="E199" s="230">
        <v>52</v>
      </c>
      <c r="F199" s="230" t="s">
        <v>133</v>
      </c>
      <c r="G199" s="268"/>
      <c r="H199" s="269">
        <v>7.5607657432556152</v>
      </c>
      <c r="I199" s="269">
        <v>5.7379239797592163</v>
      </c>
      <c r="J199" s="269">
        <v>4.4504678249359131</v>
      </c>
      <c r="K199" s="269">
        <v>0.45578062534332275</v>
      </c>
      <c r="L199" s="269">
        <v>0.38600921630859375</v>
      </c>
      <c r="M199" s="270">
        <f>IF(AND(H199&gt;=H$3, H199&lt;=H$4),1,0)</f>
        <v>1</v>
      </c>
      <c r="N199" s="270">
        <f>IF(AND(I199&gt;=I$3, I199&lt;=I$4),1,0)</f>
        <v>1</v>
      </c>
      <c r="O199" s="270">
        <f>IF(AND(J199&gt;=J$3, J199&lt;=J$4),1,0)</f>
        <v>1</v>
      </c>
      <c r="P199" s="270">
        <f t="shared" si="61"/>
        <v>1</v>
      </c>
      <c r="Q199" s="270">
        <f t="shared" si="62"/>
        <v>1</v>
      </c>
      <c r="R199" s="271">
        <f t="shared" si="63"/>
        <v>5</v>
      </c>
      <c r="S199" s="270">
        <f t="shared" si="64"/>
        <v>1</v>
      </c>
      <c r="T199" s="272">
        <f t="shared" si="65"/>
        <v>5</v>
      </c>
      <c r="U199" s="273">
        <v>18.590947389602661</v>
      </c>
      <c r="AD199" s="279">
        <f t="shared" si="66"/>
        <v>52</v>
      </c>
      <c r="AE199" s="279">
        <f t="shared" si="67"/>
        <v>26</v>
      </c>
      <c r="AF199" s="279" t="str">
        <f t="shared" si="68"/>
        <v>Marker 26</v>
      </c>
      <c r="AG199" s="279">
        <f t="shared" si="69"/>
        <v>4</v>
      </c>
      <c r="AH199" s="279" t="str">
        <f t="shared" si="70"/>
        <v>H</v>
      </c>
      <c r="AI199" s="280"/>
      <c r="AJ199" s="281">
        <f t="shared" si="71"/>
        <v>7.5607657432556152</v>
      </c>
      <c r="AK199" s="281">
        <f t="shared" si="72"/>
        <v>5.7379239797592163</v>
      </c>
      <c r="AL199" s="281">
        <f t="shared" si="73"/>
        <v>4.4504678249359131</v>
      </c>
      <c r="AM199" s="281">
        <f t="shared" si="74"/>
        <v>0.45578062534332275</v>
      </c>
      <c r="AN199" s="281">
        <f t="shared" si="75"/>
        <v>0.38600921630859375</v>
      </c>
      <c r="AO199" s="281">
        <v>29.661725265272949</v>
      </c>
    </row>
    <row r="200" spans="1:41" x14ac:dyDescent="0.25">
      <c r="A200" s="230">
        <v>26</v>
      </c>
      <c r="B200" s="230" t="s">
        <v>268</v>
      </c>
      <c r="C200" s="230">
        <v>3</v>
      </c>
      <c r="D200" s="230" t="s">
        <v>369</v>
      </c>
      <c r="E200" s="230">
        <v>53</v>
      </c>
      <c r="F200" s="230" t="s">
        <v>134</v>
      </c>
      <c r="G200" s="268"/>
      <c r="H200" s="269">
        <v>8.0476361513137817</v>
      </c>
      <c r="I200" s="269">
        <v>7.1001887321472168</v>
      </c>
      <c r="J200" s="269">
        <v>2.5200456380844116</v>
      </c>
      <c r="K200" s="269">
        <v>7.9029309749603271</v>
      </c>
      <c r="L200" s="269">
        <v>8.7019068002700806</v>
      </c>
      <c r="M200" s="270">
        <f>IF(AND(H200&gt;=H$3, H200&lt;=H$4),1,0)</f>
        <v>1</v>
      </c>
      <c r="N200" s="270">
        <f>IF(AND(I200&gt;=I$3, I200&lt;=I$4),1,0)</f>
        <v>1</v>
      </c>
      <c r="O200" s="270">
        <f>IF(AND(J200&gt;=J$3, J200&lt;=J$4),1,0)</f>
        <v>1</v>
      </c>
      <c r="P200" s="270">
        <f t="shared" si="61"/>
        <v>1</v>
      </c>
      <c r="Q200" s="270">
        <f t="shared" si="62"/>
        <v>1</v>
      </c>
      <c r="R200" s="271">
        <f t="shared" si="63"/>
        <v>5</v>
      </c>
      <c r="S200" s="270">
        <f t="shared" si="64"/>
        <v>1</v>
      </c>
      <c r="T200" s="272">
        <f t="shared" si="65"/>
        <v>5</v>
      </c>
      <c r="U200" s="273">
        <v>34.272708296775818</v>
      </c>
      <c r="AD200" s="279">
        <f t="shared" si="66"/>
        <v>53</v>
      </c>
      <c r="AE200" s="279">
        <f t="shared" si="67"/>
        <v>26</v>
      </c>
      <c r="AF200" s="279" t="str">
        <f t="shared" si="68"/>
        <v>Marker 26</v>
      </c>
      <c r="AG200" s="279">
        <f t="shared" si="69"/>
        <v>3</v>
      </c>
      <c r="AH200" s="279" t="str">
        <f t="shared" si="70"/>
        <v>H</v>
      </c>
      <c r="AI200" s="280"/>
      <c r="AJ200" s="281">
        <f t="shared" si="71"/>
        <v>8.0476361513137817</v>
      </c>
      <c r="AK200" s="281">
        <f t="shared" si="72"/>
        <v>7.1001887321472168</v>
      </c>
      <c r="AL200" s="281">
        <f t="shared" si="73"/>
        <v>2.5200456380844116</v>
      </c>
      <c r="AM200" s="281">
        <f t="shared" si="74"/>
        <v>7.9029309749603271</v>
      </c>
      <c r="AN200" s="281">
        <f t="shared" si="75"/>
        <v>8.7019068002700806</v>
      </c>
      <c r="AO200" s="281">
        <v>54.681864043375811</v>
      </c>
    </row>
    <row r="201" spans="1:41" x14ac:dyDescent="0.25">
      <c r="A201" s="230">
        <v>27</v>
      </c>
      <c r="B201" s="230" t="s">
        <v>269</v>
      </c>
      <c r="C201" s="230">
        <v>3</v>
      </c>
      <c r="D201" s="230" t="s">
        <v>369</v>
      </c>
      <c r="E201" s="230">
        <v>57</v>
      </c>
      <c r="F201" s="230" t="s">
        <v>138</v>
      </c>
      <c r="G201" s="268"/>
      <c r="H201" s="269">
        <v>0.5903702974319458</v>
      </c>
      <c r="I201" s="269">
        <v>1.5130019187927246</v>
      </c>
      <c r="J201" s="269">
        <v>3.1585592031478882</v>
      </c>
      <c r="K201" s="269">
        <v>4.3565309047698975</v>
      </c>
      <c r="L201" s="269">
        <v>4.2336851358413696</v>
      </c>
      <c r="M201" s="270">
        <f>IF(AND(H201&gt;=H$3, H201&lt;=H$4),1,0)</f>
        <v>1</v>
      </c>
      <c r="N201" s="270">
        <f>IF(AND(I201&gt;=I$3, I201&lt;=I$4),1,0)</f>
        <v>1</v>
      </c>
      <c r="O201" s="270">
        <f>IF(AND(J201&gt;=J$3, J201&lt;=J$4),1,0)</f>
        <v>1</v>
      </c>
      <c r="P201" s="270">
        <f t="shared" si="61"/>
        <v>1</v>
      </c>
      <c r="Q201" s="270">
        <f t="shared" si="62"/>
        <v>1</v>
      </c>
      <c r="R201" s="271">
        <f t="shared" si="63"/>
        <v>5</v>
      </c>
      <c r="S201" s="270">
        <f t="shared" si="64"/>
        <v>1</v>
      </c>
      <c r="T201" s="272">
        <f t="shared" si="65"/>
        <v>5</v>
      </c>
      <c r="U201" s="273">
        <v>13.852147459983826</v>
      </c>
      <c r="AD201" s="279">
        <f t="shared" si="66"/>
        <v>57</v>
      </c>
      <c r="AE201" s="279">
        <f t="shared" si="67"/>
        <v>27</v>
      </c>
      <c r="AF201" s="279" t="str">
        <f t="shared" si="68"/>
        <v>Marker 27</v>
      </c>
      <c r="AG201" s="279">
        <f t="shared" si="69"/>
        <v>3</v>
      </c>
      <c r="AH201" s="279" t="str">
        <f t="shared" si="70"/>
        <v>H</v>
      </c>
      <c r="AI201" s="280"/>
      <c r="AJ201" s="281">
        <f t="shared" si="71"/>
        <v>0.5903702974319458</v>
      </c>
      <c r="AK201" s="281">
        <f t="shared" si="72"/>
        <v>1.5130019187927246</v>
      </c>
      <c r="AL201" s="281">
        <f t="shared" si="73"/>
        <v>3.1585592031478882</v>
      </c>
      <c r="AM201" s="281">
        <f t="shared" si="74"/>
        <v>4.3565309047698975</v>
      </c>
      <c r="AN201" s="281">
        <f t="shared" si="75"/>
        <v>4.2336851358413696</v>
      </c>
      <c r="AO201" s="281">
        <v>17.995745076340867</v>
      </c>
    </row>
    <row r="202" spans="1:41" x14ac:dyDescent="0.25">
      <c r="A202" s="230">
        <v>27</v>
      </c>
      <c r="B202" s="230" t="s">
        <v>269</v>
      </c>
      <c r="C202" s="230">
        <v>3</v>
      </c>
      <c r="D202" s="230" t="s">
        <v>369</v>
      </c>
      <c r="E202" s="230">
        <v>61</v>
      </c>
      <c r="F202" s="230" t="s">
        <v>142</v>
      </c>
      <c r="G202" s="268"/>
      <c r="H202" s="269">
        <v>9.6669179201126099</v>
      </c>
      <c r="I202" s="269">
        <v>6.9493746757507324</v>
      </c>
      <c r="J202" s="269">
        <v>8.8513940572738647</v>
      </c>
      <c r="K202" s="269">
        <v>1.2721669673919678</v>
      </c>
      <c r="L202" s="269">
        <v>1.5043550729751587</v>
      </c>
      <c r="M202" s="270">
        <f>IF(AND(H202&gt;=H$3, H202&lt;=H$4),1,0)</f>
        <v>1</v>
      </c>
      <c r="N202" s="270">
        <f>IF(AND(I202&gt;=I$3, I202&lt;=I$4),1,0)</f>
        <v>1</v>
      </c>
      <c r="O202" s="270">
        <f>IF(AND(J202&gt;=J$3, J202&lt;=J$4),1,0)</f>
        <v>1</v>
      </c>
      <c r="P202" s="270">
        <f t="shared" si="61"/>
        <v>1</v>
      </c>
      <c r="Q202" s="270">
        <f t="shared" si="62"/>
        <v>1</v>
      </c>
      <c r="R202" s="271">
        <f t="shared" si="63"/>
        <v>5</v>
      </c>
      <c r="S202" s="270">
        <f t="shared" si="64"/>
        <v>1</v>
      </c>
      <c r="T202" s="272">
        <f t="shared" si="65"/>
        <v>5</v>
      </c>
      <c r="U202" s="273">
        <v>28.244208693504333</v>
      </c>
      <c r="AD202" s="279">
        <f t="shared" si="66"/>
        <v>61</v>
      </c>
      <c r="AE202" s="279">
        <f t="shared" si="67"/>
        <v>27</v>
      </c>
      <c r="AF202" s="279" t="str">
        <f t="shared" si="68"/>
        <v>Marker 27</v>
      </c>
      <c r="AG202" s="279">
        <f t="shared" si="69"/>
        <v>3</v>
      </c>
      <c r="AH202" s="279" t="str">
        <f t="shared" si="70"/>
        <v>H</v>
      </c>
      <c r="AI202" s="280"/>
      <c r="AJ202" s="281">
        <f t="shared" si="71"/>
        <v>9.6669179201126099</v>
      </c>
      <c r="AK202" s="281">
        <f t="shared" si="72"/>
        <v>6.9493746757507324</v>
      </c>
      <c r="AL202" s="281">
        <f t="shared" si="73"/>
        <v>8.8513940572738647</v>
      </c>
      <c r="AM202" s="281">
        <f t="shared" si="74"/>
        <v>1.2721669673919678</v>
      </c>
      <c r="AN202" s="281">
        <f t="shared" si="75"/>
        <v>1.5043550729751587</v>
      </c>
      <c r="AO202" s="281">
        <v>36.692908518306233</v>
      </c>
    </row>
    <row r="203" spans="1:41" x14ac:dyDescent="0.25">
      <c r="A203" s="230">
        <v>27</v>
      </c>
      <c r="B203" s="230" t="s">
        <v>269</v>
      </c>
      <c r="C203" s="230">
        <v>1</v>
      </c>
      <c r="D203" s="230" t="s">
        <v>369</v>
      </c>
      <c r="E203" s="230">
        <v>63</v>
      </c>
      <c r="F203" s="230" t="s">
        <v>144</v>
      </c>
      <c r="G203" s="268"/>
      <c r="H203" s="269">
        <v>7.3377865552902222</v>
      </c>
      <c r="I203" s="269">
        <v>4.2773449420928955</v>
      </c>
      <c r="J203" s="269">
        <v>4.5957547426223755</v>
      </c>
      <c r="K203" s="269">
        <v>4.6042704582214355</v>
      </c>
      <c r="L203" s="269">
        <v>8.5624879598617554</v>
      </c>
      <c r="M203" s="270">
        <f>IF(AND(H203&gt;=H$3, H203&lt;=H$4),1,0)</f>
        <v>1</v>
      </c>
      <c r="N203" s="270">
        <f>IF(AND(I203&gt;=I$3, I203&lt;=I$4),1,0)</f>
        <v>1</v>
      </c>
      <c r="O203" s="270">
        <f>IF(AND(J203&gt;=J$3, J203&lt;=J$4),1,0)</f>
        <v>1</v>
      </c>
      <c r="P203" s="270">
        <f t="shared" si="61"/>
        <v>1</v>
      </c>
      <c r="Q203" s="270">
        <f t="shared" si="62"/>
        <v>1</v>
      </c>
      <c r="R203" s="271">
        <f t="shared" si="63"/>
        <v>5</v>
      </c>
      <c r="S203" s="270">
        <f t="shared" si="64"/>
        <v>1</v>
      </c>
      <c r="T203" s="272">
        <f t="shared" si="65"/>
        <v>5</v>
      </c>
      <c r="U203" s="273">
        <v>29.377644658088684</v>
      </c>
      <c r="AD203" s="279">
        <f t="shared" si="66"/>
        <v>63</v>
      </c>
      <c r="AE203" s="279">
        <f t="shared" si="67"/>
        <v>27</v>
      </c>
      <c r="AF203" s="279" t="str">
        <f t="shared" si="68"/>
        <v>Marker 27</v>
      </c>
      <c r="AG203" s="279">
        <f t="shared" si="69"/>
        <v>1</v>
      </c>
      <c r="AH203" s="279" t="str">
        <f t="shared" si="70"/>
        <v>H</v>
      </c>
      <c r="AI203" s="280"/>
      <c r="AJ203" s="281">
        <f t="shared" si="71"/>
        <v>7.3377865552902222</v>
      </c>
      <c r="AK203" s="281">
        <f t="shared" si="72"/>
        <v>4.2773449420928955</v>
      </c>
      <c r="AL203" s="281">
        <f t="shared" si="73"/>
        <v>4.5957547426223755</v>
      </c>
      <c r="AM203" s="281">
        <f t="shared" si="74"/>
        <v>4.6042704582214355</v>
      </c>
      <c r="AN203" s="281">
        <f t="shared" si="75"/>
        <v>8.5624879598617554</v>
      </c>
      <c r="AO203" s="281">
        <v>38.165389571366021</v>
      </c>
    </row>
    <row r="204" spans="1:41" x14ac:dyDescent="0.25">
      <c r="A204" s="230">
        <v>27</v>
      </c>
      <c r="B204" s="230" t="s">
        <v>269</v>
      </c>
      <c r="C204" s="230">
        <v>4</v>
      </c>
      <c r="D204" s="230" t="s">
        <v>369</v>
      </c>
      <c r="E204" s="230">
        <v>65</v>
      </c>
      <c r="F204" s="230" t="s">
        <v>146</v>
      </c>
      <c r="G204" s="268"/>
      <c r="H204" s="269">
        <v>9.0006637573242188</v>
      </c>
      <c r="I204" s="269">
        <v>1.6941088438034058</v>
      </c>
      <c r="J204" s="269">
        <v>8.2542765140533447</v>
      </c>
      <c r="K204" s="269">
        <v>6.5272647142410278</v>
      </c>
      <c r="L204" s="269">
        <v>2.2228264808654785</v>
      </c>
      <c r="M204" s="270">
        <f>IF(AND(H204&gt;=H$3, H204&lt;=H$4),1,0)</f>
        <v>1</v>
      </c>
      <c r="N204" s="270">
        <f>IF(AND(I204&gt;=I$3, I204&lt;=I$4),1,0)</f>
        <v>1</v>
      </c>
      <c r="O204" s="270">
        <f>IF(AND(J204&gt;=J$3, J204&lt;=J$4),1,0)</f>
        <v>1</v>
      </c>
      <c r="P204" s="270">
        <f t="shared" si="61"/>
        <v>1</v>
      </c>
      <c r="Q204" s="270">
        <f t="shared" si="62"/>
        <v>1</v>
      </c>
      <c r="R204" s="271">
        <f t="shared" si="63"/>
        <v>5</v>
      </c>
      <c r="S204" s="270">
        <f t="shared" si="64"/>
        <v>1</v>
      </c>
      <c r="T204" s="272">
        <f t="shared" si="65"/>
        <v>5</v>
      </c>
      <c r="U204" s="273">
        <v>27.699140310287476</v>
      </c>
      <c r="AD204" s="279">
        <f t="shared" si="66"/>
        <v>65</v>
      </c>
      <c r="AE204" s="279">
        <f t="shared" si="67"/>
        <v>27</v>
      </c>
      <c r="AF204" s="279" t="str">
        <f t="shared" si="68"/>
        <v>Marker 27</v>
      </c>
      <c r="AG204" s="279">
        <f t="shared" si="69"/>
        <v>4</v>
      </c>
      <c r="AH204" s="279" t="str">
        <f t="shared" si="70"/>
        <v>H</v>
      </c>
      <c r="AI204" s="280"/>
      <c r="AJ204" s="281">
        <f t="shared" si="71"/>
        <v>9.0006637573242188</v>
      </c>
      <c r="AK204" s="281">
        <f t="shared" si="72"/>
        <v>1.6941088438034058</v>
      </c>
      <c r="AL204" s="281">
        <f t="shared" si="73"/>
        <v>8.2542765140533447</v>
      </c>
      <c r="AM204" s="281">
        <f t="shared" si="74"/>
        <v>6.5272647142410278</v>
      </c>
      <c r="AN204" s="281">
        <f t="shared" si="75"/>
        <v>2.2228264808654785</v>
      </c>
      <c r="AO204" s="281">
        <v>35.984793642841623</v>
      </c>
    </row>
    <row r="205" spans="1:41" x14ac:dyDescent="0.25">
      <c r="A205" s="230">
        <v>27</v>
      </c>
      <c r="B205" s="230" t="s">
        <v>269</v>
      </c>
      <c r="C205" s="230">
        <v>2</v>
      </c>
      <c r="D205" s="230" t="s">
        <v>369</v>
      </c>
      <c r="E205" s="230">
        <v>69</v>
      </c>
      <c r="F205" s="230" t="s">
        <v>150</v>
      </c>
      <c r="G205" s="268"/>
      <c r="H205" s="269">
        <v>4.4522655010223389</v>
      </c>
      <c r="I205" s="269">
        <v>8.3068329095840454</v>
      </c>
      <c r="J205" s="269">
        <v>8.2635164260864258</v>
      </c>
      <c r="K205" s="269">
        <v>0.70730865001678467</v>
      </c>
      <c r="L205" s="269">
        <v>5.809403657913208</v>
      </c>
      <c r="M205" s="270">
        <f>IF(AND(H205&gt;=H$3, H205&lt;=H$4),1,0)</f>
        <v>1</v>
      </c>
      <c r="N205" s="270">
        <f>IF(AND(I205&gt;=I$3, I205&lt;=I$4),1,0)</f>
        <v>1</v>
      </c>
      <c r="O205" s="270">
        <f>IF(AND(J205&gt;=J$3, J205&lt;=J$4),1,0)</f>
        <v>1</v>
      </c>
      <c r="P205" s="270">
        <f t="shared" si="61"/>
        <v>1</v>
      </c>
      <c r="Q205" s="270">
        <f t="shared" si="62"/>
        <v>1</v>
      </c>
      <c r="R205" s="271">
        <f t="shared" si="63"/>
        <v>5</v>
      </c>
      <c r="S205" s="270">
        <f t="shared" si="64"/>
        <v>1</v>
      </c>
      <c r="T205" s="272">
        <f t="shared" si="65"/>
        <v>5</v>
      </c>
      <c r="U205" s="273">
        <v>27.539327144622803</v>
      </c>
      <c r="AD205" s="279">
        <f t="shared" si="66"/>
        <v>69</v>
      </c>
      <c r="AE205" s="279">
        <f t="shared" si="67"/>
        <v>27</v>
      </c>
      <c r="AF205" s="279" t="str">
        <f t="shared" si="68"/>
        <v>Marker 27</v>
      </c>
      <c r="AG205" s="279">
        <f t="shared" si="69"/>
        <v>2</v>
      </c>
      <c r="AH205" s="279" t="str">
        <f t="shared" si="70"/>
        <v>H</v>
      </c>
      <c r="AI205" s="280"/>
      <c r="AJ205" s="281">
        <f t="shared" si="71"/>
        <v>4.4522655010223389</v>
      </c>
      <c r="AK205" s="281">
        <f t="shared" si="72"/>
        <v>8.3068329095840454</v>
      </c>
      <c r="AL205" s="281">
        <f t="shared" si="73"/>
        <v>8.2635164260864258</v>
      </c>
      <c r="AM205" s="281">
        <f t="shared" si="74"/>
        <v>0.70730865001678467</v>
      </c>
      <c r="AN205" s="281">
        <f t="shared" si="75"/>
        <v>5.809403657913208</v>
      </c>
      <c r="AO205" s="281">
        <v>35.777175510169229</v>
      </c>
    </row>
    <row r="206" spans="1:41" x14ac:dyDescent="0.25">
      <c r="A206" s="230">
        <v>27</v>
      </c>
      <c r="B206" s="230" t="s">
        <v>269</v>
      </c>
      <c r="C206" s="230">
        <v>4</v>
      </c>
      <c r="D206" s="230" t="s">
        <v>369</v>
      </c>
      <c r="E206" s="230">
        <v>75</v>
      </c>
      <c r="F206" s="230" t="s">
        <v>156</v>
      </c>
      <c r="G206" s="268"/>
      <c r="H206" s="269">
        <v>4.6533632278442383</v>
      </c>
      <c r="I206" s="269">
        <v>0.99089324474334717</v>
      </c>
      <c r="J206" s="269">
        <v>6.5992748737335205</v>
      </c>
      <c r="K206" s="269">
        <v>7.7862149477005005</v>
      </c>
      <c r="L206" s="269">
        <v>4.5641398429870605</v>
      </c>
      <c r="M206" s="270">
        <f>IF(AND(H206&gt;=H$3, H206&lt;=H$4),1,0)</f>
        <v>1</v>
      </c>
      <c r="N206" s="270">
        <f>IF(AND(I206&gt;=I$3, I206&lt;=I$4),1,0)</f>
        <v>1</v>
      </c>
      <c r="O206" s="270">
        <f>IF(AND(J206&gt;=J$3, J206&lt;=J$4),1,0)</f>
        <v>1</v>
      </c>
      <c r="P206" s="270">
        <f t="shared" si="61"/>
        <v>1</v>
      </c>
      <c r="Q206" s="270">
        <f t="shared" si="62"/>
        <v>1</v>
      </c>
      <c r="R206" s="271">
        <f t="shared" si="63"/>
        <v>5</v>
      </c>
      <c r="S206" s="270">
        <f t="shared" si="64"/>
        <v>1</v>
      </c>
      <c r="T206" s="272">
        <f t="shared" si="65"/>
        <v>5</v>
      </c>
      <c r="U206" s="273">
        <v>24.593886137008667</v>
      </c>
      <c r="AD206" s="279">
        <f t="shared" si="66"/>
        <v>75</v>
      </c>
      <c r="AE206" s="279">
        <f t="shared" si="67"/>
        <v>27</v>
      </c>
      <c r="AF206" s="279" t="str">
        <f t="shared" si="68"/>
        <v>Marker 27</v>
      </c>
      <c r="AG206" s="279">
        <f t="shared" si="69"/>
        <v>4</v>
      </c>
      <c r="AH206" s="279" t="str">
        <f t="shared" si="70"/>
        <v>H</v>
      </c>
      <c r="AI206" s="280"/>
      <c r="AJ206" s="281">
        <f t="shared" si="71"/>
        <v>4.6533632278442383</v>
      </c>
      <c r="AK206" s="281">
        <f t="shared" si="72"/>
        <v>0.99089324474334717</v>
      </c>
      <c r="AL206" s="281">
        <f t="shared" si="73"/>
        <v>6.5992748737335205</v>
      </c>
      <c r="AM206" s="281">
        <f t="shared" si="74"/>
        <v>7.7862149477005005</v>
      </c>
      <c r="AN206" s="281">
        <f t="shared" si="75"/>
        <v>4.5641398429870605</v>
      </c>
      <c r="AO206" s="281">
        <v>31.950663724646663</v>
      </c>
    </row>
    <row r="207" spans="1:41" x14ac:dyDescent="0.25">
      <c r="A207" s="230">
        <v>27</v>
      </c>
      <c r="B207" s="230" t="s">
        <v>269</v>
      </c>
      <c r="C207" s="230">
        <v>1</v>
      </c>
      <c r="D207" s="230" t="s">
        <v>369</v>
      </c>
      <c r="E207" s="230">
        <v>76</v>
      </c>
      <c r="F207" s="230" t="s">
        <v>157</v>
      </c>
      <c r="G207" s="268"/>
      <c r="H207" s="269">
        <v>8.9129805564880371E-2</v>
      </c>
      <c r="I207" s="269">
        <v>5.3128659725189209</v>
      </c>
      <c r="J207" s="269">
        <v>6.1205393075942993</v>
      </c>
      <c r="K207" s="269">
        <v>8.6358737945556641</v>
      </c>
      <c r="L207" s="269">
        <v>3.1498068571090698</v>
      </c>
      <c r="M207" s="270">
        <f>IF(AND(H207&gt;=H$3, H207&lt;=H$4),1,0)</f>
        <v>1</v>
      </c>
      <c r="N207" s="270">
        <f>IF(AND(I207&gt;=I$3, I207&lt;=I$4),1,0)</f>
        <v>1</v>
      </c>
      <c r="O207" s="270">
        <f>IF(AND(J207&gt;=J$3, J207&lt;=J$4),1,0)</f>
        <v>1</v>
      </c>
      <c r="P207" s="270">
        <f t="shared" si="61"/>
        <v>1</v>
      </c>
      <c r="Q207" s="270">
        <f t="shared" si="62"/>
        <v>1</v>
      </c>
      <c r="R207" s="271">
        <f t="shared" si="63"/>
        <v>5</v>
      </c>
      <c r="S207" s="270">
        <f t="shared" si="64"/>
        <v>1</v>
      </c>
      <c r="T207" s="272">
        <f t="shared" si="65"/>
        <v>5</v>
      </c>
      <c r="U207" s="273">
        <v>23.308215737342834</v>
      </c>
      <c r="AD207" s="279">
        <f t="shared" si="66"/>
        <v>76</v>
      </c>
      <c r="AE207" s="279">
        <f t="shared" si="67"/>
        <v>27</v>
      </c>
      <c r="AF207" s="279" t="str">
        <f t="shared" si="68"/>
        <v>Marker 27</v>
      </c>
      <c r="AG207" s="279">
        <f t="shared" si="69"/>
        <v>1</v>
      </c>
      <c r="AH207" s="279" t="str">
        <f t="shared" si="70"/>
        <v>H</v>
      </c>
      <c r="AI207" s="280"/>
      <c r="AJ207" s="281">
        <f t="shared" si="71"/>
        <v>8.9129805564880371E-2</v>
      </c>
      <c r="AK207" s="281">
        <f t="shared" si="72"/>
        <v>5.3128659725189209</v>
      </c>
      <c r="AL207" s="281">
        <f t="shared" si="73"/>
        <v>6.1205393075942993</v>
      </c>
      <c r="AM207" s="281">
        <f t="shared" si="74"/>
        <v>8.6358737945556641</v>
      </c>
      <c r="AN207" s="281">
        <f t="shared" si="75"/>
        <v>3.1498068571090698</v>
      </c>
      <c r="AO207" s="281">
        <v>30.280410297773987</v>
      </c>
    </row>
    <row r="208" spans="1:41" x14ac:dyDescent="0.25">
      <c r="A208" s="230">
        <v>27</v>
      </c>
      <c r="B208" s="230" t="s">
        <v>269</v>
      </c>
      <c r="C208" s="230">
        <v>3</v>
      </c>
      <c r="D208" s="230" t="s">
        <v>369</v>
      </c>
      <c r="E208" s="230">
        <v>77</v>
      </c>
      <c r="F208" s="230" t="s">
        <v>158</v>
      </c>
      <c r="G208" s="268"/>
      <c r="H208" s="269">
        <v>4.5924931764602661</v>
      </c>
      <c r="I208" s="269">
        <v>9.0867114067077637</v>
      </c>
      <c r="J208" s="269">
        <v>1.697196364402771</v>
      </c>
      <c r="K208" s="269">
        <v>4.961322546005249</v>
      </c>
      <c r="L208" s="269">
        <v>3.7572008371353149</v>
      </c>
      <c r="M208" s="270">
        <f>IF(AND(H208&gt;=H$3, H208&lt;=H$4),1,0)</f>
        <v>1</v>
      </c>
      <c r="N208" s="270">
        <f>IF(AND(I208&gt;=I$3, I208&lt;=I$4),1,0)</f>
        <v>1</v>
      </c>
      <c r="O208" s="270">
        <f>IF(AND(J208&gt;=J$3, J208&lt;=J$4),1,0)</f>
        <v>1</v>
      </c>
      <c r="P208" s="270">
        <f t="shared" si="61"/>
        <v>1</v>
      </c>
      <c r="Q208" s="270">
        <f t="shared" si="62"/>
        <v>1</v>
      </c>
      <c r="R208" s="271">
        <f t="shared" si="63"/>
        <v>5</v>
      </c>
      <c r="S208" s="270">
        <f t="shared" si="64"/>
        <v>1</v>
      </c>
      <c r="T208" s="272">
        <f t="shared" si="65"/>
        <v>5</v>
      </c>
      <c r="U208" s="273">
        <v>24.094924330711365</v>
      </c>
      <c r="AD208" s="279">
        <f t="shared" si="66"/>
        <v>77</v>
      </c>
      <c r="AE208" s="279">
        <f t="shared" si="67"/>
        <v>27</v>
      </c>
      <c r="AF208" s="279" t="str">
        <f t="shared" si="68"/>
        <v>Marker 27</v>
      </c>
      <c r="AG208" s="279">
        <f t="shared" si="69"/>
        <v>3</v>
      </c>
      <c r="AH208" s="279" t="str">
        <f t="shared" si="70"/>
        <v>H</v>
      </c>
      <c r="AI208" s="280"/>
      <c r="AJ208" s="281">
        <f t="shared" si="71"/>
        <v>4.5924931764602661</v>
      </c>
      <c r="AK208" s="281">
        <f t="shared" si="72"/>
        <v>9.0867114067077637</v>
      </c>
      <c r="AL208" s="281">
        <f t="shared" si="73"/>
        <v>1.697196364402771</v>
      </c>
      <c r="AM208" s="281">
        <f t="shared" si="74"/>
        <v>4.961322546005249</v>
      </c>
      <c r="AN208" s="281">
        <f t="shared" si="75"/>
        <v>3.7572008371353149</v>
      </c>
      <c r="AO208" s="281">
        <v>31.302447302254688</v>
      </c>
    </row>
    <row r="209" spans="1:41" x14ac:dyDescent="0.25">
      <c r="A209" s="230">
        <v>27</v>
      </c>
      <c r="B209" s="230" t="s">
        <v>269</v>
      </c>
      <c r="C209" s="230">
        <v>2</v>
      </c>
      <c r="D209" s="230" t="s">
        <v>369</v>
      </c>
      <c r="E209" s="230">
        <v>79</v>
      </c>
      <c r="F209" s="230" t="s">
        <v>160</v>
      </c>
      <c r="G209" s="268"/>
      <c r="H209" s="269">
        <v>0.53995490074157715</v>
      </c>
      <c r="I209" s="269">
        <v>6.1033350229263306</v>
      </c>
      <c r="J209" s="269">
        <v>1.6952991485595703</v>
      </c>
      <c r="K209" s="269">
        <v>4.9480932950973511</v>
      </c>
      <c r="L209" s="269">
        <v>4.4786512851715088</v>
      </c>
      <c r="M209" s="270">
        <f>IF(AND(H209&gt;=H$3, H209&lt;=H$4),1,0)</f>
        <v>1</v>
      </c>
      <c r="N209" s="270">
        <f>IF(AND(I209&gt;=I$3, I209&lt;=I$4),1,0)</f>
        <v>1</v>
      </c>
      <c r="O209" s="270">
        <f>IF(AND(J209&gt;=J$3, J209&lt;=J$4),1,0)</f>
        <v>1</v>
      </c>
      <c r="P209" s="270">
        <f t="shared" si="61"/>
        <v>1</v>
      </c>
      <c r="Q209" s="270">
        <f t="shared" si="62"/>
        <v>1</v>
      </c>
      <c r="R209" s="271">
        <f t="shared" si="63"/>
        <v>5</v>
      </c>
      <c r="S209" s="270">
        <f t="shared" si="64"/>
        <v>1</v>
      </c>
      <c r="T209" s="272">
        <f t="shared" si="65"/>
        <v>5</v>
      </c>
      <c r="U209" s="273">
        <v>17.765333652496338</v>
      </c>
      <c r="AD209" s="279">
        <f t="shared" si="66"/>
        <v>79</v>
      </c>
      <c r="AE209" s="279">
        <f t="shared" si="67"/>
        <v>27</v>
      </c>
      <c r="AF209" s="279" t="str">
        <f t="shared" si="68"/>
        <v>Marker 27</v>
      </c>
      <c r="AG209" s="279">
        <f t="shared" si="69"/>
        <v>2</v>
      </c>
      <c r="AH209" s="279" t="str">
        <f t="shared" si="70"/>
        <v>H</v>
      </c>
      <c r="AI209" s="280"/>
      <c r="AJ209" s="281">
        <f t="shared" si="71"/>
        <v>0.53995490074157715</v>
      </c>
      <c r="AK209" s="281">
        <f t="shared" si="72"/>
        <v>6.1033350229263306</v>
      </c>
      <c r="AL209" s="281">
        <f t="shared" si="73"/>
        <v>1.6952991485595703</v>
      </c>
      <c r="AM209" s="281">
        <f t="shared" si="74"/>
        <v>4.9480932950973511</v>
      </c>
      <c r="AN209" s="281">
        <f t="shared" si="75"/>
        <v>4.4786512851715088</v>
      </c>
      <c r="AO209" s="281">
        <v>23.07948399553328</v>
      </c>
    </row>
    <row r="210" spans="1:41" x14ac:dyDescent="0.25">
      <c r="A210" s="230">
        <v>27</v>
      </c>
      <c r="B210" s="230" t="s">
        <v>269</v>
      </c>
      <c r="C210" s="230">
        <v>1</v>
      </c>
      <c r="D210" s="230" t="s">
        <v>369</v>
      </c>
      <c r="E210" s="230">
        <v>82</v>
      </c>
      <c r="F210" s="230" t="s">
        <v>163</v>
      </c>
      <c r="G210" s="268"/>
      <c r="H210" s="269">
        <v>8.52386474609375</v>
      </c>
      <c r="I210" s="269">
        <v>5.507318377494812</v>
      </c>
      <c r="J210" s="269">
        <v>9.666210412979126</v>
      </c>
      <c r="K210" s="269">
        <v>3.7367755174636841</v>
      </c>
      <c r="L210" s="269">
        <v>6.2583565711975098</v>
      </c>
      <c r="M210" s="270">
        <f>IF(AND(H210&gt;=H$3, H210&lt;=H$4),1,0)</f>
        <v>1</v>
      </c>
      <c r="N210" s="270">
        <f>IF(AND(I210&gt;=I$3, I210&lt;=I$4),1,0)</f>
        <v>1</v>
      </c>
      <c r="O210" s="270">
        <f>IF(AND(J210&gt;=J$3, J210&lt;=J$4),1,0)</f>
        <v>1</v>
      </c>
      <c r="P210" s="270">
        <f t="shared" si="61"/>
        <v>1</v>
      </c>
      <c r="Q210" s="270">
        <f t="shared" si="62"/>
        <v>1</v>
      </c>
      <c r="R210" s="271">
        <f t="shared" si="63"/>
        <v>5</v>
      </c>
      <c r="S210" s="270">
        <f t="shared" si="64"/>
        <v>1</v>
      </c>
      <c r="T210" s="272">
        <f t="shared" si="65"/>
        <v>5</v>
      </c>
      <c r="U210" s="273">
        <v>33.692525625228882</v>
      </c>
      <c r="AD210" s="279">
        <f t="shared" si="66"/>
        <v>82</v>
      </c>
      <c r="AE210" s="279">
        <f t="shared" si="67"/>
        <v>27</v>
      </c>
      <c r="AF210" s="279" t="str">
        <f t="shared" si="68"/>
        <v>Marker 27</v>
      </c>
      <c r="AG210" s="279">
        <f t="shared" si="69"/>
        <v>1</v>
      </c>
      <c r="AH210" s="279" t="str">
        <f t="shared" si="70"/>
        <v>H</v>
      </c>
      <c r="AI210" s="280"/>
      <c r="AJ210" s="281">
        <f t="shared" si="71"/>
        <v>8.52386474609375</v>
      </c>
      <c r="AK210" s="281">
        <f t="shared" si="72"/>
        <v>5.507318377494812</v>
      </c>
      <c r="AL210" s="281">
        <f t="shared" si="73"/>
        <v>9.666210412979126</v>
      </c>
      <c r="AM210" s="281">
        <f t="shared" si="74"/>
        <v>3.7367755174636841</v>
      </c>
      <c r="AN210" s="281">
        <f t="shared" si="75"/>
        <v>6.2583565711975098</v>
      </c>
      <c r="AO210" s="281">
        <v>43.770982360767412</v>
      </c>
    </row>
    <row r="211" spans="1:41" x14ac:dyDescent="0.25">
      <c r="A211" s="230">
        <v>28</v>
      </c>
      <c r="B211" s="230" t="s">
        <v>270</v>
      </c>
      <c r="C211" s="230">
        <v>3</v>
      </c>
      <c r="D211" s="230" t="s">
        <v>369</v>
      </c>
      <c r="E211" s="230">
        <v>58</v>
      </c>
      <c r="F211" s="230" t="s">
        <v>139</v>
      </c>
      <c r="G211" s="268"/>
      <c r="H211" s="269">
        <v>6.0674577951431274</v>
      </c>
      <c r="I211" s="269">
        <v>1.0021495819091797</v>
      </c>
      <c r="J211" s="269">
        <v>9.4298857450485229</v>
      </c>
      <c r="K211" s="269">
        <v>3.8262426853179932</v>
      </c>
      <c r="L211" s="269">
        <v>3.4734755754470825</v>
      </c>
      <c r="M211" s="270">
        <f>IF(AND(H211&gt;=H$3, H211&lt;=H$4),1,0)</f>
        <v>1</v>
      </c>
      <c r="N211" s="270">
        <f>IF(AND(I211&gt;=I$3, I211&lt;=I$4),1,0)</f>
        <v>1</v>
      </c>
      <c r="O211" s="270">
        <f>IF(AND(J211&gt;=J$3, J211&lt;=J$4),1,0)</f>
        <v>1</v>
      </c>
      <c r="P211" s="270">
        <f t="shared" si="61"/>
        <v>1</v>
      </c>
      <c r="Q211" s="270">
        <f t="shared" si="62"/>
        <v>1</v>
      </c>
      <c r="R211" s="271">
        <f t="shared" si="63"/>
        <v>5</v>
      </c>
      <c r="S211" s="270">
        <f t="shared" si="64"/>
        <v>1</v>
      </c>
      <c r="T211" s="272">
        <f t="shared" si="65"/>
        <v>5</v>
      </c>
      <c r="U211" s="273">
        <v>23.799211382865906</v>
      </c>
      <c r="AD211" s="279">
        <f t="shared" si="66"/>
        <v>58</v>
      </c>
      <c r="AE211" s="279">
        <f t="shared" si="67"/>
        <v>28</v>
      </c>
      <c r="AF211" s="279" t="str">
        <f t="shared" si="68"/>
        <v>Marker 28</v>
      </c>
      <c r="AG211" s="279">
        <f t="shared" si="69"/>
        <v>3</v>
      </c>
      <c r="AH211" s="279" t="str">
        <f t="shared" si="70"/>
        <v>H</v>
      </c>
      <c r="AI211" s="280"/>
      <c r="AJ211" s="281">
        <f t="shared" si="71"/>
        <v>6.0674577951431274</v>
      </c>
      <c r="AK211" s="281">
        <f t="shared" si="72"/>
        <v>1.0021495819091797</v>
      </c>
      <c r="AL211" s="281">
        <f t="shared" si="73"/>
        <v>9.4298857450485229</v>
      </c>
      <c r="AM211" s="281">
        <f t="shared" si="74"/>
        <v>3.8262426853179932</v>
      </c>
      <c r="AN211" s="281">
        <f t="shared" si="75"/>
        <v>3.4734755754470825</v>
      </c>
      <c r="AO211" s="281">
        <v>32.963241244595793</v>
      </c>
    </row>
    <row r="212" spans="1:41" x14ac:dyDescent="0.25">
      <c r="A212" s="230">
        <v>28</v>
      </c>
      <c r="B212" s="230" t="s">
        <v>270</v>
      </c>
      <c r="C212" s="230">
        <v>3</v>
      </c>
      <c r="D212" s="230" t="s">
        <v>369</v>
      </c>
      <c r="E212" s="230">
        <v>59</v>
      </c>
      <c r="F212" s="230" t="s">
        <v>140</v>
      </c>
      <c r="G212" s="268"/>
      <c r="H212" s="269">
        <v>2.1024447679519653</v>
      </c>
      <c r="I212" s="269">
        <v>3.231661319732666</v>
      </c>
      <c r="J212" s="269">
        <v>4.237932562828064</v>
      </c>
      <c r="K212" s="269">
        <v>7.4123561382293701</v>
      </c>
      <c r="L212" s="269">
        <v>1.1843734979629517</v>
      </c>
      <c r="M212" s="270">
        <f>IF(AND(H212&gt;=H$3, H212&lt;=H$4),1,0)</f>
        <v>1</v>
      </c>
      <c r="N212" s="270">
        <f>IF(AND(I212&gt;=I$3, I212&lt;=I$4),1,0)</f>
        <v>1</v>
      </c>
      <c r="O212" s="270">
        <f>IF(AND(J212&gt;=J$3, J212&lt;=J$4),1,0)</f>
        <v>1</v>
      </c>
      <c r="P212" s="270">
        <f t="shared" si="61"/>
        <v>1</v>
      </c>
      <c r="Q212" s="270">
        <f t="shared" si="62"/>
        <v>1</v>
      </c>
      <c r="R212" s="271">
        <f t="shared" si="63"/>
        <v>5</v>
      </c>
      <c r="S212" s="270">
        <f t="shared" si="64"/>
        <v>1</v>
      </c>
      <c r="T212" s="272">
        <f t="shared" si="65"/>
        <v>5</v>
      </c>
      <c r="U212" s="273">
        <v>18.168768286705017</v>
      </c>
      <c r="AD212" s="279">
        <f t="shared" si="66"/>
        <v>59</v>
      </c>
      <c r="AE212" s="279">
        <f t="shared" si="67"/>
        <v>28</v>
      </c>
      <c r="AF212" s="279" t="str">
        <f t="shared" si="68"/>
        <v>Marker 28</v>
      </c>
      <c r="AG212" s="279">
        <f t="shared" si="69"/>
        <v>3</v>
      </c>
      <c r="AH212" s="279" t="str">
        <f t="shared" si="70"/>
        <v>H</v>
      </c>
      <c r="AI212" s="280"/>
      <c r="AJ212" s="281">
        <f t="shared" si="71"/>
        <v>2.1024447679519653</v>
      </c>
      <c r="AK212" s="281">
        <f t="shared" si="72"/>
        <v>3.231661319732666</v>
      </c>
      <c r="AL212" s="281">
        <f t="shared" si="73"/>
        <v>4.237932562828064</v>
      </c>
      <c r="AM212" s="281">
        <f t="shared" si="74"/>
        <v>7.4123561382293701</v>
      </c>
      <c r="AN212" s="281">
        <f t="shared" si="75"/>
        <v>1.1843734979629517</v>
      </c>
      <c r="AO212" s="281">
        <v>25.164762080435754</v>
      </c>
    </row>
    <row r="213" spans="1:41" x14ac:dyDescent="0.25">
      <c r="A213" s="230">
        <v>28</v>
      </c>
      <c r="B213" s="230" t="s">
        <v>270</v>
      </c>
      <c r="C213" s="230">
        <v>1</v>
      </c>
      <c r="D213" s="230" t="s">
        <v>369</v>
      </c>
      <c r="E213" s="230">
        <v>65</v>
      </c>
      <c r="F213" s="230" t="s">
        <v>146</v>
      </c>
      <c r="G213" s="268"/>
      <c r="H213" s="269">
        <v>8.2413023710250854</v>
      </c>
      <c r="I213" s="269">
        <v>1.5326178073883057</v>
      </c>
      <c r="J213" s="269">
        <v>7.932475209236145</v>
      </c>
      <c r="K213" s="269">
        <v>4.286491870880127</v>
      </c>
      <c r="L213" s="269">
        <v>5.4386752843856812</v>
      </c>
      <c r="M213" s="270">
        <f>IF(AND(H213&gt;=H$3, H213&lt;=H$4),1,0)</f>
        <v>1</v>
      </c>
      <c r="N213" s="270">
        <f>IF(AND(I213&gt;=I$3, I213&lt;=I$4),1,0)</f>
        <v>1</v>
      </c>
      <c r="O213" s="270">
        <f>IF(AND(J213&gt;=J$3, J213&lt;=J$4),1,0)</f>
        <v>1</v>
      </c>
      <c r="P213" s="270">
        <f t="shared" si="61"/>
        <v>1</v>
      </c>
      <c r="Q213" s="270">
        <f t="shared" si="62"/>
        <v>1</v>
      </c>
      <c r="R213" s="271">
        <f t="shared" si="63"/>
        <v>5</v>
      </c>
      <c r="S213" s="270">
        <f t="shared" si="64"/>
        <v>1</v>
      </c>
      <c r="T213" s="272">
        <f t="shared" si="65"/>
        <v>5</v>
      </c>
      <c r="U213" s="273">
        <v>27.431562542915344</v>
      </c>
      <c r="AD213" s="279">
        <f t="shared" si="66"/>
        <v>65</v>
      </c>
      <c r="AE213" s="279">
        <f t="shared" si="67"/>
        <v>28</v>
      </c>
      <c r="AF213" s="279" t="str">
        <f t="shared" si="68"/>
        <v>Marker 28</v>
      </c>
      <c r="AG213" s="279">
        <f t="shared" si="69"/>
        <v>1</v>
      </c>
      <c r="AH213" s="279" t="str">
        <f t="shared" si="70"/>
        <v>H</v>
      </c>
      <c r="AI213" s="280"/>
      <c r="AJ213" s="281">
        <f t="shared" si="71"/>
        <v>8.2413023710250854</v>
      </c>
      <c r="AK213" s="281">
        <f t="shared" si="72"/>
        <v>1.5326178073883057</v>
      </c>
      <c r="AL213" s="281">
        <f t="shared" si="73"/>
        <v>7.932475209236145</v>
      </c>
      <c r="AM213" s="281">
        <f t="shared" si="74"/>
        <v>4.286491870880127</v>
      </c>
      <c r="AN213" s="281">
        <f t="shared" si="75"/>
        <v>5.4386752843856812</v>
      </c>
      <c r="AO213" s="281">
        <v>37.994251123351646</v>
      </c>
    </row>
    <row r="214" spans="1:41" x14ac:dyDescent="0.25">
      <c r="A214" s="230">
        <v>28</v>
      </c>
      <c r="B214" s="230" t="s">
        <v>270</v>
      </c>
      <c r="C214" s="230">
        <v>4</v>
      </c>
      <c r="D214" s="230" t="s">
        <v>369</v>
      </c>
      <c r="E214" s="230">
        <v>66</v>
      </c>
      <c r="F214" s="230" t="s">
        <v>147</v>
      </c>
      <c r="G214" s="268"/>
      <c r="H214" s="269">
        <v>3.4727597236633301</v>
      </c>
      <c r="I214" s="269">
        <v>8.6806529760360718</v>
      </c>
      <c r="J214" s="269">
        <v>8.5861480236053467</v>
      </c>
      <c r="K214" s="269">
        <v>4.157138466835022</v>
      </c>
      <c r="L214" s="269">
        <v>5.9567403793334961</v>
      </c>
      <c r="M214" s="270">
        <f>IF(AND(H214&gt;=H$3, H214&lt;=H$4),1,0)</f>
        <v>1</v>
      </c>
      <c r="N214" s="270">
        <f>IF(AND(I214&gt;=I$3, I214&lt;=I$4),1,0)</f>
        <v>1</v>
      </c>
      <c r="O214" s="270">
        <f>IF(AND(J214&gt;=J$3, J214&lt;=J$4),1,0)</f>
        <v>1</v>
      </c>
      <c r="P214" s="270">
        <f t="shared" si="61"/>
        <v>1</v>
      </c>
      <c r="Q214" s="270">
        <f t="shared" si="62"/>
        <v>1</v>
      </c>
      <c r="R214" s="271">
        <f t="shared" si="63"/>
        <v>5</v>
      </c>
      <c r="S214" s="270">
        <f t="shared" si="64"/>
        <v>1</v>
      </c>
      <c r="T214" s="272">
        <f t="shared" si="65"/>
        <v>5</v>
      </c>
      <c r="U214" s="273">
        <v>30.853439569473267</v>
      </c>
      <c r="AD214" s="279">
        <f t="shared" si="66"/>
        <v>66</v>
      </c>
      <c r="AE214" s="279">
        <f t="shared" si="67"/>
        <v>28</v>
      </c>
      <c r="AF214" s="279" t="str">
        <f t="shared" si="68"/>
        <v>Marker 28</v>
      </c>
      <c r="AG214" s="279">
        <f t="shared" si="69"/>
        <v>4</v>
      </c>
      <c r="AH214" s="279" t="str">
        <f t="shared" si="70"/>
        <v>H</v>
      </c>
      <c r="AI214" s="280"/>
      <c r="AJ214" s="281">
        <f t="shared" si="71"/>
        <v>3.4727597236633301</v>
      </c>
      <c r="AK214" s="281">
        <f t="shared" si="72"/>
        <v>8.6806529760360718</v>
      </c>
      <c r="AL214" s="281">
        <f t="shared" si="73"/>
        <v>8.5861480236053467</v>
      </c>
      <c r="AM214" s="281">
        <f t="shared" si="74"/>
        <v>4.157138466835022</v>
      </c>
      <c r="AN214" s="281">
        <f t="shared" si="75"/>
        <v>5.9567403793334961</v>
      </c>
      <c r="AO214" s="281">
        <v>42.733742534271919</v>
      </c>
    </row>
    <row r="215" spans="1:41" x14ac:dyDescent="0.25">
      <c r="A215" s="230">
        <v>28</v>
      </c>
      <c r="B215" s="230" t="s">
        <v>270</v>
      </c>
      <c r="C215" s="230">
        <v>2</v>
      </c>
      <c r="D215" s="230" t="s">
        <v>369</v>
      </c>
      <c r="E215" s="230">
        <v>70</v>
      </c>
      <c r="F215" s="230" t="s">
        <v>151</v>
      </c>
      <c r="G215" s="268"/>
      <c r="H215" s="269">
        <v>7.3354446887969971</v>
      </c>
      <c r="I215" s="269">
        <v>3.9468461275100708</v>
      </c>
      <c r="J215" s="269">
        <v>0.97482442855834961</v>
      </c>
      <c r="K215" s="269">
        <v>6.1793416738510132</v>
      </c>
      <c r="L215" s="269">
        <v>1.0754334926605225</v>
      </c>
      <c r="M215" s="270">
        <f>IF(AND(H215&gt;=H$3, H215&lt;=H$4),1,0)</f>
        <v>1</v>
      </c>
      <c r="N215" s="270">
        <f>IF(AND(I215&gt;=I$3, I215&lt;=I$4),1,0)</f>
        <v>1</v>
      </c>
      <c r="O215" s="270">
        <f>IF(AND(J215&gt;=J$3, J215&lt;=J$4),1,0)</f>
        <v>1</v>
      </c>
      <c r="P215" s="270">
        <f t="shared" si="61"/>
        <v>1</v>
      </c>
      <c r="Q215" s="270">
        <f t="shared" si="62"/>
        <v>1</v>
      </c>
      <c r="R215" s="271">
        <f t="shared" si="63"/>
        <v>5</v>
      </c>
      <c r="S215" s="270">
        <f t="shared" si="64"/>
        <v>1</v>
      </c>
      <c r="T215" s="272">
        <f t="shared" si="65"/>
        <v>5</v>
      </c>
      <c r="U215" s="273">
        <v>19.511890411376953</v>
      </c>
      <c r="AD215" s="279">
        <f t="shared" si="66"/>
        <v>70</v>
      </c>
      <c r="AE215" s="279">
        <f t="shared" si="67"/>
        <v>28</v>
      </c>
      <c r="AF215" s="279" t="str">
        <f t="shared" si="68"/>
        <v>Marker 28</v>
      </c>
      <c r="AG215" s="279">
        <f t="shared" si="69"/>
        <v>2</v>
      </c>
      <c r="AH215" s="279" t="str">
        <f t="shared" si="70"/>
        <v>H</v>
      </c>
      <c r="AI215" s="280"/>
      <c r="AJ215" s="281">
        <f t="shared" si="71"/>
        <v>7.3354446887969971</v>
      </c>
      <c r="AK215" s="281">
        <f t="shared" si="72"/>
        <v>3.9468461275100708</v>
      </c>
      <c r="AL215" s="281">
        <f t="shared" si="73"/>
        <v>0.97482442855834961</v>
      </c>
      <c r="AM215" s="281">
        <f t="shared" si="74"/>
        <v>6.1793416738510132</v>
      </c>
      <c r="AN215" s="281">
        <f t="shared" si="75"/>
        <v>1.0754334926605225</v>
      </c>
      <c r="AO215" s="281">
        <v>27.025061478775886</v>
      </c>
    </row>
    <row r="216" spans="1:41" x14ac:dyDescent="0.25">
      <c r="A216" s="230">
        <v>28</v>
      </c>
      <c r="B216" s="230" t="s">
        <v>270</v>
      </c>
      <c r="C216" s="230">
        <v>4</v>
      </c>
      <c r="D216" s="230" t="s">
        <v>369</v>
      </c>
      <c r="E216" s="230">
        <v>76</v>
      </c>
      <c r="F216" s="230" t="s">
        <v>157</v>
      </c>
      <c r="G216" s="268"/>
      <c r="H216" s="269">
        <v>9.4362044334411621</v>
      </c>
      <c r="I216" s="269">
        <v>1.4983266592025757</v>
      </c>
      <c r="J216" s="269">
        <v>3.009103536605835</v>
      </c>
      <c r="K216" s="269">
        <v>7.2603422403335571</v>
      </c>
      <c r="L216" s="269">
        <v>2.5309181213378906</v>
      </c>
      <c r="M216" s="270">
        <f>IF(AND(H216&gt;=H$3, H216&lt;=H$4),1,0)</f>
        <v>1</v>
      </c>
      <c r="N216" s="270">
        <f>IF(AND(I216&gt;=I$3, I216&lt;=I$4),1,0)</f>
        <v>1</v>
      </c>
      <c r="O216" s="270">
        <f>IF(AND(J216&gt;=J$3, J216&lt;=J$4),1,0)</f>
        <v>1</v>
      </c>
      <c r="P216" s="270">
        <f t="shared" si="61"/>
        <v>1</v>
      </c>
      <c r="Q216" s="270">
        <f t="shared" si="62"/>
        <v>1</v>
      </c>
      <c r="R216" s="271">
        <f t="shared" si="63"/>
        <v>5</v>
      </c>
      <c r="S216" s="270">
        <f t="shared" si="64"/>
        <v>1</v>
      </c>
      <c r="T216" s="272">
        <f t="shared" si="65"/>
        <v>5</v>
      </c>
      <c r="U216" s="273">
        <v>23.734894990921021</v>
      </c>
      <c r="AD216" s="279">
        <f t="shared" si="66"/>
        <v>76</v>
      </c>
      <c r="AE216" s="279">
        <f t="shared" si="67"/>
        <v>28</v>
      </c>
      <c r="AF216" s="279" t="str">
        <f t="shared" si="68"/>
        <v>Marker 28</v>
      </c>
      <c r="AG216" s="279">
        <f t="shared" si="69"/>
        <v>4</v>
      </c>
      <c r="AH216" s="279" t="str">
        <f t="shared" si="70"/>
        <v>H</v>
      </c>
      <c r="AI216" s="280"/>
      <c r="AJ216" s="281">
        <f t="shared" si="71"/>
        <v>9.4362044334411621</v>
      </c>
      <c r="AK216" s="281">
        <f t="shared" si="72"/>
        <v>1.4983266592025757</v>
      </c>
      <c r="AL216" s="281">
        <f t="shared" si="73"/>
        <v>3.009103536605835</v>
      </c>
      <c r="AM216" s="281">
        <f t="shared" si="74"/>
        <v>7.2603422403335571</v>
      </c>
      <c r="AN216" s="281">
        <f t="shared" si="75"/>
        <v>2.5309181213378906</v>
      </c>
      <c r="AO216" s="281">
        <v>32.874159438078983</v>
      </c>
    </row>
    <row r="217" spans="1:41" x14ac:dyDescent="0.25">
      <c r="A217" s="230">
        <v>28</v>
      </c>
      <c r="B217" s="230" t="s">
        <v>270</v>
      </c>
      <c r="C217" s="230">
        <v>1</v>
      </c>
      <c r="D217" s="230" t="s">
        <v>369</v>
      </c>
      <c r="E217" s="230">
        <v>78</v>
      </c>
      <c r="F217" s="230" t="s">
        <v>159</v>
      </c>
      <c r="G217" s="268"/>
      <c r="H217" s="269">
        <v>2.3803561925888062</v>
      </c>
      <c r="I217" s="269">
        <v>0.67063212394714355</v>
      </c>
      <c r="J217" s="269">
        <v>8.3529049158096313</v>
      </c>
      <c r="K217" s="269">
        <v>2.021784782409668</v>
      </c>
      <c r="L217" s="269">
        <v>7.7430504560470581</v>
      </c>
      <c r="M217" s="270">
        <f>IF(AND(H217&gt;=H$3, H217&lt;=H$4),1,0)</f>
        <v>1</v>
      </c>
      <c r="N217" s="270">
        <f>IF(AND(I217&gt;=I$3, I217&lt;=I$4),1,0)</f>
        <v>1</v>
      </c>
      <c r="O217" s="270">
        <f>IF(AND(J217&gt;=J$3, J217&lt;=J$4),1,0)</f>
        <v>1</v>
      </c>
      <c r="P217" s="270">
        <f t="shared" si="61"/>
        <v>1</v>
      </c>
      <c r="Q217" s="270">
        <f t="shared" si="62"/>
        <v>1</v>
      </c>
      <c r="R217" s="271">
        <f t="shared" si="63"/>
        <v>5</v>
      </c>
      <c r="S217" s="270">
        <f t="shared" si="64"/>
        <v>1</v>
      </c>
      <c r="T217" s="272">
        <f t="shared" si="65"/>
        <v>5</v>
      </c>
      <c r="U217" s="273">
        <v>21.168728470802307</v>
      </c>
      <c r="AD217" s="279">
        <f t="shared" si="66"/>
        <v>78</v>
      </c>
      <c r="AE217" s="279">
        <f t="shared" si="67"/>
        <v>28</v>
      </c>
      <c r="AF217" s="279" t="str">
        <f t="shared" si="68"/>
        <v>Marker 28</v>
      </c>
      <c r="AG217" s="279">
        <f t="shared" si="69"/>
        <v>1</v>
      </c>
      <c r="AH217" s="279" t="str">
        <f t="shared" si="70"/>
        <v>H</v>
      </c>
      <c r="AI217" s="280"/>
      <c r="AJ217" s="281">
        <f t="shared" si="71"/>
        <v>2.3803561925888062</v>
      </c>
      <c r="AK217" s="281">
        <f t="shared" si="72"/>
        <v>0.67063212394714355</v>
      </c>
      <c r="AL217" s="281">
        <f t="shared" si="73"/>
        <v>8.3529049158096313</v>
      </c>
      <c r="AM217" s="281">
        <f t="shared" si="74"/>
        <v>2.021784782409668</v>
      </c>
      <c r="AN217" s="281">
        <f t="shared" si="75"/>
        <v>7.7430504560470581</v>
      </c>
      <c r="AO217" s="281">
        <v>29.319875024378725</v>
      </c>
    </row>
    <row r="218" spans="1:41" x14ac:dyDescent="0.25">
      <c r="A218" s="230">
        <v>28</v>
      </c>
      <c r="B218" s="230" t="s">
        <v>270</v>
      </c>
      <c r="C218" s="230">
        <v>3</v>
      </c>
      <c r="D218" s="230" t="s">
        <v>369</v>
      </c>
      <c r="E218" s="230">
        <v>80</v>
      </c>
      <c r="F218" s="230" t="s">
        <v>161</v>
      </c>
      <c r="G218" s="268"/>
      <c r="H218" s="269">
        <v>2.8114372491836548</v>
      </c>
      <c r="I218" s="269">
        <v>9.6520471572875977</v>
      </c>
      <c r="J218" s="269">
        <v>1.834685206413269</v>
      </c>
      <c r="K218" s="269">
        <v>6.5483677387237549</v>
      </c>
      <c r="L218" s="269">
        <v>0.49753010272979736</v>
      </c>
      <c r="M218" s="270">
        <f>IF(AND(H218&gt;=H$3, H218&lt;=H$4),1,0)</f>
        <v>1</v>
      </c>
      <c r="N218" s="270">
        <f>IF(AND(I218&gt;=I$3, I218&lt;=I$4),1,0)</f>
        <v>1</v>
      </c>
      <c r="O218" s="270">
        <f>IF(AND(J218&gt;=J$3, J218&lt;=J$4),1,0)</f>
        <v>1</v>
      </c>
      <c r="P218" s="270">
        <f t="shared" si="61"/>
        <v>1</v>
      </c>
      <c r="Q218" s="270">
        <f t="shared" si="62"/>
        <v>1</v>
      </c>
      <c r="R218" s="271">
        <f t="shared" si="63"/>
        <v>5</v>
      </c>
      <c r="S218" s="270">
        <f t="shared" si="64"/>
        <v>1</v>
      </c>
      <c r="T218" s="272">
        <f t="shared" si="65"/>
        <v>5</v>
      </c>
      <c r="U218" s="273">
        <v>21.344067454338074</v>
      </c>
      <c r="AD218" s="279">
        <f t="shared" si="66"/>
        <v>80</v>
      </c>
      <c r="AE218" s="279">
        <f t="shared" si="67"/>
        <v>28</v>
      </c>
      <c r="AF218" s="279" t="str">
        <f t="shared" si="68"/>
        <v>Marker 28</v>
      </c>
      <c r="AG218" s="279">
        <f t="shared" si="69"/>
        <v>3</v>
      </c>
      <c r="AH218" s="279" t="str">
        <f t="shared" si="70"/>
        <v>H</v>
      </c>
      <c r="AI218" s="280"/>
      <c r="AJ218" s="281">
        <f t="shared" si="71"/>
        <v>2.8114372491836548</v>
      </c>
      <c r="AK218" s="281">
        <f t="shared" si="72"/>
        <v>9.6520471572875977</v>
      </c>
      <c r="AL218" s="281">
        <f t="shared" si="73"/>
        <v>1.834685206413269</v>
      </c>
      <c r="AM218" s="281">
        <f t="shared" si="74"/>
        <v>6.5483677387237549</v>
      </c>
      <c r="AN218" s="281">
        <f t="shared" si="75"/>
        <v>0.49753010272979736</v>
      </c>
      <c r="AO218" s="281">
        <v>29.562729340889092</v>
      </c>
    </row>
    <row r="219" spans="1:41" x14ac:dyDescent="0.25">
      <c r="A219" s="230">
        <v>28</v>
      </c>
      <c r="B219" s="230" t="s">
        <v>270</v>
      </c>
      <c r="C219" s="230">
        <v>1</v>
      </c>
      <c r="D219" s="230" t="s">
        <v>369</v>
      </c>
      <c r="E219" s="230">
        <v>83</v>
      </c>
      <c r="F219" s="230" t="s">
        <v>164</v>
      </c>
      <c r="G219" s="268"/>
      <c r="H219" s="269">
        <v>1.1740213632583618</v>
      </c>
      <c r="I219" s="269">
        <v>9.4910526275634766</v>
      </c>
      <c r="J219" s="269">
        <v>2.5373953580856323</v>
      </c>
      <c r="K219" s="269">
        <v>8.781057596206665</v>
      </c>
      <c r="L219" s="269">
        <v>5.7769995927810669</v>
      </c>
      <c r="M219" s="270">
        <f>IF(AND(H219&gt;=H$3, H219&lt;=H$4),1,0)</f>
        <v>1</v>
      </c>
      <c r="N219" s="270">
        <f>IF(AND(I219&gt;=I$3, I219&lt;=I$4),1,0)</f>
        <v>1</v>
      </c>
      <c r="O219" s="270">
        <f>IF(AND(J219&gt;=J$3, J219&lt;=J$4),1,0)</f>
        <v>1</v>
      </c>
      <c r="P219" s="270">
        <f t="shared" si="61"/>
        <v>1</v>
      </c>
      <c r="Q219" s="270">
        <f t="shared" si="62"/>
        <v>1</v>
      </c>
      <c r="R219" s="271">
        <f t="shared" si="63"/>
        <v>5</v>
      </c>
      <c r="S219" s="270">
        <f t="shared" si="64"/>
        <v>1</v>
      </c>
      <c r="T219" s="272">
        <f t="shared" si="65"/>
        <v>5</v>
      </c>
      <c r="U219" s="273">
        <v>27.760526537895203</v>
      </c>
      <c r="AD219" s="279">
        <f t="shared" si="66"/>
        <v>83</v>
      </c>
      <c r="AE219" s="279">
        <f t="shared" si="67"/>
        <v>28</v>
      </c>
      <c r="AF219" s="279" t="str">
        <f t="shared" si="68"/>
        <v>Marker 28</v>
      </c>
      <c r="AG219" s="279">
        <f t="shared" si="69"/>
        <v>1</v>
      </c>
      <c r="AH219" s="279" t="str">
        <f t="shared" si="70"/>
        <v>H</v>
      </c>
      <c r="AI219" s="280"/>
      <c r="AJ219" s="281">
        <f t="shared" si="71"/>
        <v>1.1740213632583618</v>
      </c>
      <c r="AK219" s="281">
        <f t="shared" si="72"/>
        <v>9.4910526275634766</v>
      </c>
      <c r="AL219" s="281">
        <f t="shared" si="73"/>
        <v>2.5373953580856323</v>
      </c>
      <c r="AM219" s="281">
        <f t="shared" si="74"/>
        <v>8.781057596206665</v>
      </c>
      <c r="AN219" s="281">
        <f t="shared" si="75"/>
        <v>5.7769995927810669</v>
      </c>
      <c r="AO219" s="281">
        <v>38.449884688382873</v>
      </c>
    </row>
    <row r="220" spans="1:41" x14ac:dyDescent="0.25">
      <c r="A220" s="230">
        <v>28</v>
      </c>
      <c r="B220" s="230" t="s">
        <v>270</v>
      </c>
      <c r="C220" s="230">
        <v>2</v>
      </c>
      <c r="D220" s="230" t="s">
        <v>369</v>
      </c>
      <c r="E220" s="230">
        <v>85</v>
      </c>
      <c r="F220" s="230" t="s">
        <v>166</v>
      </c>
      <c r="G220" s="268"/>
      <c r="H220" s="269">
        <v>7.6986181735992432</v>
      </c>
      <c r="I220" s="269">
        <v>2.1688491106033325</v>
      </c>
      <c r="J220" s="269">
        <v>3.3742451667785645</v>
      </c>
      <c r="K220" s="269">
        <v>2.7847903966903687</v>
      </c>
      <c r="L220" s="269">
        <v>4.8479545116424561</v>
      </c>
      <c r="M220" s="270">
        <f>IF(AND(H220&gt;=H$3, H220&lt;=H$4),1,0)</f>
        <v>1</v>
      </c>
      <c r="N220" s="270">
        <f>IF(AND(I220&gt;=I$3, I220&lt;=I$4),1,0)</f>
        <v>1</v>
      </c>
      <c r="O220" s="270">
        <f>IF(AND(J220&gt;=J$3, J220&lt;=J$4),1,0)</f>
        <v>1</v>
      </c>
      <c r="P220" s="270">
        <f t="shared" si="61"/>
        <v>1</v>
      </c>
      <c r="Q220" s="270">
        <f t="shared" si="62"/>
        <v>1</v>
      </c>
      <c r="R220" s="271">
        <f t="shared" si="63"/>
        <v>5</v>
      </c>
      <c r="S220" s="270">
        <f t="shared" si="64"/>
        <v>1</v>
      </c>
      <c r="T220" s="272">
        <f t="shared" si="65"/>
        <v>5</v>
      </c>
      <c r="U220" s="273">
        <v>20.874457359313965</v>
      </c>
      <c r="AD220" s="279">
        <f t="shared" si="66"/>
        <v>85</v>
      </c>
      <c r="AE220" s="279">
        <f t="shared" si="67"/>
        <v>28</v>
      </c>
      <c r="AF220" s="279" t="str">
        <f t="shared" si="68"/>
        <v>Marker 28</v>
      </c>
      <c r="AG220" s="279">
        <f t="shared" si="69"/>
        <v>2</v>
      </c>
      <c r="AH220" s="279" t="str">
        <f t="shared" si="70"/>
        <v>H</v>
      </c>
      <c r="AI220" s="280"/>
      <c r="AJ220" s="281">
        <f t="shared" si="71"/>
        <v>7.6986181735992432</v>
      </c>
      <c r="AK220" s="281">
        <f t="shared" si="72"/>
        <v>2.1688491106033325</v>
      </c>
      <c r="AL220" s="281">
        <f t="shared" si="73"/>
        <v>3.3742451667785645</v>
      </c>
      <c r="AM220" s="281">
        <f t="shared" si="74"/>
        <v>2.7847903966903687</v>
      </c>
      <c r="AN220" s="281">
        <f t="shared" si="75"/>
        <v>4.8479545116424561</v>
      </c>
      <c r="AO220" s="281">
        <v>28.912293046839373</v>
      </c>
    </row>
    <row r="221" spans="1:41" x14ac:dyDescent="0.25">
      <c r="A221" s="230">
        <v>29</v>
      </c>
      <c r="B221" s="230" t="s">
        <v>271</v>
      </c>
      <c r="C221" s="230">
        <v>2</v>
      </c>
      <c r="D221" s="230" t="s">
        <v>369</v>
      </c>
      <c r="E221" s="230">
        <v>54</v>
      </c>
      <c r="F221" s="230" t="s">
        <v>135</v>
      </c>
      <c r="G221" s="268"/>
      <c r="H221" s="269">
        <v>7.2675049304962158</v>
      </c>
      <c r="I221" s="269">
        <v>8.9553529024124146</v>
      </c>
      <c r="J221" s="269">
        <v>1.5352416038513184</v>
      </c>
      <c r="K221" s="269">
        <v>7.7402776479721069</v>
      </c>
      <c r="L221" s="269">
        <v>6.6660630702972412</v>
      </c>
      <c r="M221" s="270">
        <f>IF(AND(H221&gt;=H$3, H221&lt;=H$4),1,0)</f>
        <v>1</v>
      </c>
      <c r="N221" s="270">
        <f>IF(AND(I221&gt;=I$3, I221&lt;=I$4),1,0)</f>
        <v>1</v>
      </c>
      <c r="O221" s="270">
        <f>IF(AND(J221&gt;=J$3, J221&lt;=J$4),1,0)</f>
        <v>1</v>
      </c>
      <c r="P221" s="270">
        <f t="shared" si="61"/>
        <v>1</v>
      </c>
      <c r="Q221" s="270">
        <f t="shared" si="62"/>
        <v>1</v>
      </c>
      <c r="R221" s="271">
        <f t="shared" si="63"/>
        <v>5</v>
      </c>
      <c r="S221" s="270">
        <f t="shared" si="64"/>
        <v>1</v>
      </c>
      <c r="T221" s="272">
        <f t="shared" si="65"/>
        <v>5</v>
      </c>
      <c r="U221" s="273">
        <v>32.164440155029297</v>
      </c>
      <c r="AD221" s="279">
        <f t="shared" si="66"/>
        <v>54</v>
      </c>
      <c r="AE221" s="279">
        <f t="shared" si="67"/>
        <v>29</v>
      </c>
      <c r="AF221" s="279" t="str">
        <f t="shared" si="68"/>
        <v>Marker 29</v>
      </c>
      <c r="AG221" s="279">
        <f t="shared" si="69"/>
        <v>2</v>
      </c>
      <c r="AH221" s="279" t="str">
        <f t="shared" si="70"/>
        <v>H</v>
      </c>
      <c r="AI221" s="280"/>
      <c r="AJ221" s="281">
        <f t="shared" si="71"/>
        <v>7.2675049304962158</v>
      </c>
      <c r="AK221" s="281">
        <f t="shared" si="72"/>
        <v>8.9553529024124146</v>
      </c>
      <c r="AL221" s="281">
        <f t="shared" si="73"/>
        <v>1.5352416038513184</v>
      </c>
      <c r="AM221" s="281">
        <f t="shared" si="74"/>
        <v>7.7402776479721069</v>
      </c>
      <c r="AN221" s="281">
        <f t="shared" si="75"/>
        <v>6.6660630702972412</v>
      </c>
      <c r="AO221" s="281">
        <v>41.711545746537197</v>
      </c>
    </row>
    <row r="222" spans="1:41" x14ac:dyDescent="0.25">
      <c r="A222" s="230">
        <v>29</v>
      </c>
      <c r="B222" s="230" t="s">
        <v>271</v>
      </c>
      <c r="C222" s="230">
        <v>1</v>
      </c>
      <c r="D222" s="230" t="s">
        <v>369</v>
      </c>
      <c r="E222" s="230">
        <v>59</v>
      </c>
      <c r="F222" s="230" t="s">
        <v>140</v>
      </c>
      <c r="G222" s="268"/>
      <c r="H222" s="269">
        <v>2.5124138593673706</v>
      </c>
      <c r="I222" s="269">
        <v>5.5405724048614502</v>
      </c>
      <c r="J222" s="269">
        <v>0.44474422931671143</v>
      </c>
      <c r="K222" s="269">
        <v>8.1412863731384277</v>
      </c>
      <c r="L222" s="269">
        <v>4.6994870901107788</v>
      </c>
      <c r="M222" s="270">
        <f>IF(AND(H222&gt;=H$3, H222&lt;=H$4),1,0)</f>
        <v>1</v>
      </c>
      <c r="N222" s="270">
        <f>IF(AND(I222&gt;=I$3, I222&lt;=I$4),1,0)</f>
        <v>1</v>
      </c>
      <c r="O222" s="270">
        <f>IF(AND(J222&gt;=J$3, J222&lt;=J$4),1,0)</f>
        <v>1</v>
      </c>
      <c r="P222" s="270">
        <f t="shared" si="61"/>
        <v>1</v>
      </c>
      <c r="Q222" s="270">
        <f t="shared" si="62"/>
        <v>1</v>
      </c>
      <c r="R222" s="271">
        <f t="shared" si="63"/>
        <v>5</v>
      </c>
      <c r="S222" s="270">
        <f t="shared" si="64"/>
        <v>1</v>
      </c>
      <c r="T222" s="272">
        <f t="shared" si="65"/>
        <v>5</v>
      </c>
      <c r="U222" s="273">
        <v>21.338503956794739</v>
      </c>
      <c r="AD222" s="279">
        <f t="shared" si="66"/>
        <v>59</v>
      </c>
      <c r="AE222" s="279">
        <f t="shared" si="67"/>
        <v>29</v>
      </c>
      <c r="AF222" s="279" t="str">
        <f t="shared" si="68"/>
        <v>Marker 29</v>
      </c>
      <c r="AG222" s="279">
        <f t="shared" si="69"/>
        <v>1</v>
      </c>
      <c r="AH222" s="279" t="str">
        <f t="shared" si="70"/>
        <v>H</v>
      </c>
      <c r="AI222" s="280"/>
      <c r="AJ222" s="281">
        <f t="shared" si="71"/>
        <v>2.5124138593673706</v>
      </c>
      <c r="AK222" s="281">
        <f t="shared" si="72"/>
        <v>5.5405724048614502</v>
      </c>
      <c r="AL222" s="281">
        <f t="shared" si="73"/>
        <v>0.44474422931671143</v>
      </c>
      <c r="AM222" s="281">
        <f t="shared" si="74"/>
        <v>8.1412863731384277</v>
      </c>
      <c r="AN222" s="281">
        <f t="shared" si="75"/>
        <v>4.6994870901107788</v>
      </c>
      <c r="AO222" s="281">
        <v>27.672236161005806</v>
      </c>
    </row>
    <row r="223" spans="1:41" x14ac:dyDescent="0.25">
      <c r="A223" s="230">
        <v>29</v>
      </c>
      <c r="B223" s="230" t="s">
        <v>271</v>
      </c>
      <c r="C223" s="230">
        <v>3</v>
      </c>
      <c r="D223" s="230" t="s">
        <v>369</v>
      </c>
      <c r="E223" s="230">
        <v>60</v>
      </c>
      <c r="F223" s="230" t="s">
        <v>141</v>
      </c>
      <c r="G223" s="268"/>
      <c r="H223" s="269">
        <v>1.6402775049209595</v>
      </c>
      <c r="I223" s="269">
        <v>4.9916982650756836</v>
      </c>
      <c r="J223" s="269">
        <v>0.33721625804901123</v>
      </c>
      <c r="K223" s="269">
        <v>7.4763214588165283</v>
      </c>
      <c r="L223" s="269">
        <v>8.4070283174514771</v>
      </c>
      <c r="M223" s="270">
        <f>IF(AND(H223&gt;=H$3, H223&lt;=H$4),1,0)</f>
        <v>1</v>
      </c>
      <c r="N223" s="270">
        <f>IF(AND(I223&gt;=I$3, I223&lt;=I$4),1,0)</f>
        <v>1</v>
      </c>
      <c r="O223" s="270">
        <f>IF(AND(J223&gt;=J$3, J223&lt;=J$4),1,0)</f>
        <v>1</v>
      </c>
      <c r="P223" s="270">
        <f t="shared" si="61"/>
        <v>1</v>
      </c>
      <c r="Q223" s="270">
        <f t="shared" si="62"/>
        <v>1</v>
      </c>
      <c r="R223" s="271">
        <f t="shared" si="63"/>
        <v>5</v>
      </c>
      <c r="S223" s="270">
        <f t="shared" si="64"/>
        <v>1</v>
      </c>
      <c r="T223" s="272">
        <f t="shared" si="65"/>
        <v>5</v>
      </c>
      <c r="U223" s="273">
        <v>22.85254180431366</v>
      </c>
      <c r="AD223" s="279">
        <f t="shared" si="66"/>
        <v>60</v>
      </c>
      <c r="AE223" s="279">
        <f t="shared" si="67"/>
        <v>29</v>
      </c>
      <c r="AF223" s="279" t="str">
        <f t="shared" si="68"/>
        <v>Marker 29</v>
      </c>
      <c r="AG223" s="279">
        <f t="shared" si="69"/>
        <v>3</v>
      </c>
      <c r="AH223" s="279" t="str">
        <f t="shared" si="70"/>
        <v>H</v>
      </c>
      <c r="AI223" s="280"/>
      <c r="AJ223" s="281">
        <f t="shared" si="71"/>
        <v>1.6402775049209595</v>
      </c>
      <c r="AK223" s="281">
        <f t="shared" si="72"/>
        <v>4.9916982650756836</v>
      </c>
      <c r="AL223" s="281">
        <f t="shared" si="73"/>
        <v>0.33721625804901123</v>
      </c>
      <c r="AM223" s="281">
        <f t="shared" si="74"/>
        <v>7.4763214588165283</v>
      </c>
      <c r="AN223" s="281">
        <f t="shared" si="75"/>
        <v>8.4070283174514771</v>
      </c>
      <c r="AO223" s="281">
        <v>29.635673380319552</v>
      </c>
    </row>
    <row r="224" spans="1:41" x14ac:dyDescent="0.25">
      <c r="A224" s="230">
        <v>29</v>
      </c>
      <c r="B224" s="230" t="s">
        <v>271</v>
      </c>
      <c r="C224" s="230">
        <v>3</v>
      </c>
      <c r="D224" s="230" t="s">
        <v>369</v>
      </c>
      <c r="E224" s="230">
        <v>64</v>
      </c>
      <c r="F224" s="230" t="s">
        <v>145</v>
      </c>
      <c r="G224" s="268"/>
      <c r="H224" s="269">
        <v>2.1857887506484985</v>
      </c>
      <c r="I224" s="269">
        <v>7.7399301528930664</v>
      </c>
      <c r="J224" s="269">
        <v>8.9382237195968628</v>
      </c>
      <c r="K224" s="269">
        <v>1.1361896991729736</v>
      </c>
      <c r="L224" s="269">
        <v>9.0387517213821411</v>
      </c>
      <c r="M224" s="270">
        <f>IF(AND(H224&gt;=H$3, H224&lt;=H$4),1,0)</f>
        <v>1</v>
      </c>
      <c r="N224" s="270">
        <f>IF(AND(I224&gt;=I$3, I224&lt;=I$4),1,0)</f>
        <v>1</v>
      </c>
      <c r="O224" s="270">
        <f>IF(AND(J224&gt;=J$3, J224&lt;=J$4),1,0)</f>
        <v>1</v>
      </c>
      <c r="P224" s="270">
        <f t="shared" si="61"/>
        <v>1</v>
      </c>
      <c r="Q224" s="270">
        <f t="shared" si="62"/>
        <v>1</v>
      </c>
      <c r="R224" s="271">
        <f t="shared" si="63"/>
        <v>5</v>
      </c>
      <c r="S224" s="270">
        <f t="shared" si="64"/>
        <v>1</v>
      </c>
      <c r="T224" s="272">
        <f t="shared" si="65"/>
        <v>5</v>
      </c>
      <c r="U224" s="273">
        <v>29.038884043693542</v>
      </c>
      <c r="AD224" s="279">
        <f t="shared" si="66"/>
        <v>64</v>
      </c>
      <c r="AE224" s="279">
        <f t="shared" si="67"/>
        <v>29</v>
      </c>
      <c r="AF224" s="279" t="str">
        <f t="shared" si="68"/>
        <v>Marker 29</v>
      </c>
      <c r="AG224" s="279">
        <f t="shared" si="69"/>
        <v>3</v>
      </c>
      <c r="AH224" s="279" t="str">
        <f t="shared" si="70"/>
        <v>H</v>
      </c>
      <c r="AI224" s="280"/>
      <c r="AJ224" s="281">
        <f t="shared" si="71"/>
        <v>2.1857887506484985</v>
      </c>
      <c r="AK224" s="281">
        <f t="shared" si="72"/>
        <v>7.7399301528930664</v>
      </c>
      <c r="AL224" s="281">
        <f t="shared" si="73"/>
        <v>8.9382237195968628</v>
      </c>
      <c r="AM224" s="281">
        <f t="shared" si="74"/>
        <v>1.1361896991729736</v>
      </c>
      <c r="AN224" s="281">
        <f t="shared" si="75"/>
        <v>9.0387517213821411</v>
      </c>
      <c r="AO224" s="281">
        <v>37.658256583319321</v>
      </c>
    </row>
    <row r="225" spans="1:41" x14ac:dyDescent="0.25">
      <c r="A225" s="230">
        <v>29</v>
      </c>
      <c r="B225" s="230" t="s">
        <v>271</v>
      </c>
      <c r="C225" s="230">
        <v>1</v>
      </c>
      <c r="D225" s="230" t="s">
        <v>369</v>
      </c>
      <c r="E225" s="230">
        <v>66</v>
      </c>
      <c r="F225" s="230" t="s">
        <v>147</v>
      </c>
      <c r="G225" s="268"/>
      <c r="H225" s="269">
        <v>0.46756207942962646</v>
      </c>
      <c r="I225" s="269">
        <v>9.1140925884246826</v>
      </c>
      <c r="J225" s="269">
        <v>4.9072891473770142</v>
      </c>
      <c r="K225" s="269">
        <v>6.7043352127075195</v>
      </c>
      <c r="L225" s="269">
        <v>0.65828979015350342</v>
      </c>
      <c r="M225" s="270">
        <f>IF(AND(H225&gt;=H$3, H225&lt;=H$4),1,0)</f>
        <v>1</v>
      </c>
      <c r="N225" s="270">
        <f>IF(AND(I225&gt;=I$3, I225&lt;=I$4),1,0)</f>
        <v>1</v>
      </c>
      <c r="O225" s="270">
        <f>IF(AND(J225&gt;=J$3, J225&lt;=J$4),1,0)</f>
        <v>1</v>
      </c>
      <c r="P225" s="270">
        <f t="shared" si="61"/>
        <v>1</v>
      </c>
      <c r="Q225" s="270">
        <f t="shared" si="62"/>
        <v>1</v>
      </c>
      <c r="R225" s="271">
        <f t="shared" si="63"/>
        <v>5</v>
      </c>
      <c r="S225" s="270">
        <f t="shared" si="64"/>
        <v>1</v>
      </c>
      <c r="T225" s="272">
        <f t="shared" si="65"/>
        <v>5</v>
      </c>
      <c r="U225" s="273">
        <v>21.851568818092346</v>
      </c>
      <c r="AD225" s="279">
        <f t="shared" si="66"/>
        <v>66</v>
      </c>
      <c r="AE225" s="279">
        <f t="shared" si="67"/>
        <v>29</v>
      </c>
      <c r="AF225" s="279" t="str">
        <f t="shared" si="68"/>
        <v>Marker 29</v>
      </c>
      <c r="AG225" s="279">
        <f t="shared" si="69"/>
        <v>1</v>
      </c>
      <c r="AH225" s="279" t="str">
        <f t="shared" si="70"/>
        <v>H</v>
      </c>
      <c r="AI225" s="280"/>
      <c r="AJ225" s="281">
        <f t="shared" si="71"/>
        <v>0.46756207942962646</v>
      </c>
      <c r="AK225" s="281">
        <f t="shared" si="72"/>
        <v>9.1140925884246826</v>
      </c>
      <c r="AL225" s="281">
        <f t="shared" si="73"/>
        <v>4.9072891473770142</v>
      </c>
      <c r="AM225" s="281">
        <f t="shared" si="74"/>
        <v>6.7043352127075195</v>
      </c>
      <c r="AN225" s="281">
        <f t="shared" si="75"/>
        <v>0.65828979015350342</v>
      </c>
      <c r="AO225" s="281">
        <v>28.337589835119406</v>
      </c>
    </row>
    <row r="226" spans="1:41" x14ac:dyDescent="0.25">
      <c r="A226" s="230">
        <v>29</v>
      </c>
      <c r="B226" s="230" t="s">
        <v>271</v>
      </c>
      <c r="C226" s="230">
        <v>2</v>
      </c>
      <c r="D226" s="230" t="s">
        <v>369</v>
      </c>
      <c r="E226" s="230">
        <v>71</v>
      </c>
      <c r="F226" s="230" t="s">
        <v>152</v>
      </c>
      <c r="G226" s="268"/>
      <c r="H226" s="269">
        <v>3.8235509395599365</v>
      </c>
      <c r="I226" s="269">
        <v>5.8423906564712524</v>
      </c>
      <c r="J226" s="269">
        <v>3.7086009979248047</v>
      </c>
      <c r="K226" s="269">
        <v>5.2167814970016479</v>
      </c>
      <c r="L226" s="269">
        <v>4.7468054294586182</v>
      </c>
      <c r="M226" s="270">
        <f>IF(AND(H226&gt;=H$3, H226&lt;=H$4),1,0)</f>
        <v>1</v>
      </c>
      <c r="N226" s="270">
        <f>IF(AND(I226&gt;=I$3, I226&lt;=I$4),1,0)</f>
        <v>1</v>
      </c>
      <c r="O226" s="270">
        <f>IF(AND(J226&gt;=J$3, J226&lt;=J$4),1,0)</f>
        <v>1</v>
      </c>
      <c r="P226" s="270">
        <f t="shared" si="61"/>
        <v>1</v>
      </c>
      <c r="Q226" s="270">
        <f t="shared" si="62"/>
        <v>1</v>
      </c>
      <c r="R226" s="271">
        <f t="shared" si="63"/>
        <v>5</v>
      </c>
      <c r="S226" s="270">
        <f t="shared" si="64"/>
        <v>1</v>
      </c>
      <c r="T226" s="272">
        <f t="shared" si="65"/>
        <v>5</v>
      </c>
      <c r="U226" s="273">
        <v>23.33812952041626</v>
      </c>
      <c r="AD226" s="279">
        <f t="shared" si="66"/>
        <v>71</v>
      </c>
      <c r="AE226" s="279">
        <f t="shared" si="67"/>
        <v>29</v>
      </c>
      <c r="AF226" s="279" t="str">
        <f t="shared" si="68"/>
        <v>Marker 29</v>
      </c>
      <c r="AG226" s="279">
        <f t="shared" si="69"/>
        <v>2</v>
      </c>
      <c r="AH226" s="279" t="str">
        <f t="shared" si="70"/>
        <v>H</v>
      </c>
      <c r="AI226" s="280"/>
      <c r="AJ226" s="281">
        <f t="shared" si="71"/>
        <v>3.8235509395599365</v>
      </c>
      <c r="AK226" s="281">
        <f t="shared" si="72"/>
        <v>5.8423906564712524</v>
      </c>
      <c r="AL226" s="281">
        <f t="shared" si="73"/>
        <v>3.7086009979248047</v>
      </c>
      <c r="AM226" s="281">
        <f t="shared" si="74"/>
        <v>5.2167814970016479</v>
      </c>
      <c r="AN226" s="281">
        <f t="shared" si="75"/>
        <v>4.7468054294586182</v>
      </c>
      <c r="AO226" s="281">
        <v>30.265394094765224</v>
      </c>
    </row>
    <row r="227" spans="1:41" x14ac:dyDescent="0.25">
      <c r="A227" s="230">
        <v>29</v>
      </c>
      <c r="B227" s="230" t="s">
        <v>271</v>
      </c>
      <c r="C227" s="230">
        <v>4</v>
      </c>
      <c r="D227" s="230" t="s">
        <v>369</v>
      </c>
      <c r="E227" s="230">
        <v>78</v>
      </c>
      <c r="F227" s="230" t="s">
        <v>159</v>
      </c>
      <c r="G227" s="268"/>
      <c r="H227" s="269">
        <v>6.4160943031311035</v>
      </c>
      <c r="I227" s="269">
        <v>4.2940086126327515</v>
      </c>
      <c r="J227" s="269">
        <v>8.4160029888153076</v>
      </c>
      <c r="K227" s="269">
        <v>4.6578079462051392</v>
      </c>
      <c r="L227" s="269">
        <v>4.4840288162231445</v>
      </c>
      <c r="M227" s="270">
        <f>IF(AND(H227&gt;=H$3, H227&lt;=H$4),1,0)</f>
        <v>1</v>
      </c>
      <c r="N227" s="270">
        <f>IF(AND(I227&gt;=I$3, I227&lt;=I$4),1,0)</f>
        <v>1</v>
      </c>
      <c r="O227" s="270">
        <f>IF(AND(J227&gt;=J$3, J227&lt;=J$4),1,0)</f>
        <v>1</v>
      </c>
      <c r="P227" s="270">
        <f t="shared" si="61"/>
        <v>1</v>
      </c>
      <c r="Q227" s="270">
        <f t="shared" si="62"/>
        <v>1</v>
      </c>
      <c r="R227" s="271">
        <f t="shared" si="63"/>
        <v>5</v>
      </c>
      <c r="S227" s="270">
        <f t="shared" si="64"/>
        <v>1</v>
      </c>
      <c r="T227" s="272">
        <f t="shared" si="65"/>
        <v>5</v>
      </c>
      <c r="U227" s="273">
        <v>28.267942667007446</v>
      </c>
      <c r="AD227" s="279">
        <f t="shared" si="66"/>
        <v>78</v>
      </c>
      <c r="AE227" s="279">
        <f t="shared" si="67"/>
        <v>29</v>
      </c>
      <c r="AF227" s="279" t="str">
        <f t="shared" si="68"/>
        <v>Marker 29</v>
      </c>
      <c r="AG227" s="279">
        <f t="shared" si="69"/>
        <v>4</v>
      </c>
      <c r="AH227" s="279" t="str">
        <f t="shared" si="70"/>
        <v>H</v>
      </c>
      <c r="AI227" s="280"/>
      <c r="AJ227" s="281">
        <f t="shared" si="71"/>
        <v>6.4160943031311035</v>
      </c>
      <c r="AK227" s="281">
        <f t="shared" si="72"/>
        <v>4.2940086126327515</v>
      </c>
      <c r="AL227" s="281">
        <f t="shared" si="73"/>
        <v>8.4160029888153076</v>
      </c>
      <c r="AM227" s="281">
        <f t="shared" si="74"/>
        <v>4.6578079462051392</v>
      </c>
      <c r="AN227" s="281">
        <f t="shared" si="75"/>
        <v>4.4840288162231445</v>
      </c>
      <c r="AO227" s="281">
        <v>36.658483033817248</v>
      </c>
    </row>
    <row r="228" spans="1:41" x14ac:dyDescent="0.25">
      <c r="A228" s="230">
        <v>29</v>
      </c>
      <c r="B228" s="230" t="s">
        <v>271</v>
      </c>
      <c r="C228" s="230">
        <v>1</v>
      </c>
      <c r="D228" s="230" t="s">
        <v>369</v>
      </c>
      <c r="E228" s="230">
        <v>79</v>
      </c>
      <c r="F228" s="230" t="s">
        <v>160</v>
      </c>
      <c r="G228" s="268"/>
      <c r="H228" s="269">
        <v>6.2254589796066284</v>
      </c>
      <c r="I228" s="269">
        <v>6.7158901691436768</v>
      </c>
      <c r="J228" s="269">
        <v>9.9754315614700317</v>
      </c>
      <c r="K228" s="269">
        <v>0.3793025016784668</v>
      </c>
      <c r="L228" s="269">
        <v>5.4952043294906616</v>
      </c>
      <c r="M228" s="270">
        <f>IF(AND(H228&gt;=H$3, H228&lt;=H$4),1,0)</f>
        <v>1</v>
      </c>
      <c r="N228" s="270">
        <f>IF(AND(I228&gt;=I$3, I228&lt;=I$4),1,0)</f>
        <v>1</v>
      </c>
      <c r="O228" s="270">
        <f>IF(AND(J228&gt;=J$3, J228&lt;=J$4),1,0)</f>
        <v>1</v>
      </c>
      <c r="P228" s="270">
        <f t="shared" si="61"/>
        <v>1</v>
      </c>
      <c r="Q228" s="270">
        <f t="shared" si="62"/>
        <v>1</v>
      </c>
      <c r="R228" s="271">
        <f t="shared" si="63"/>
        <v>5</v>
      </c>
      <c r="S228" s="270">
        <f t="shared" si="64"/>
        <v>1</v>
      </c>
      <c r="T228" s="272">
        <f t="shared" si="65"/>
        <v>5</v>
      </c>
      <c r="U228" s="273">
        <v>28.791287541389465</v>
      </c>
      <c r="AD228" s="279">
        <f t="shared" si="66"/>
        <v>79</v>
      </c>
      <c r="AE228" s="279">
        <f t="shared" si="67"/>
        <v>29</v>
      </c>
      <c r="AF228" s="279" t="str">
        <f t="shared" si="68"/>
        <v>Marker 29</v>
      </c>
      <c r="AG228" s="279">
        <f t="shared" si="69"/>
        <v>1</v>
      </c>
      <c r="AH228" s="279" t="str">
        <f t="shared" si="70"/>
        <v>H</v>
      </c>
      <c r="AI228" s="280"/>
      <c r="AJ228" s="281">
        <f t="shared" si="71"/>
        <v>6.2254589796066284</v>
      </c>
      <c r="AK228" s="281">
        <f t="shared" si="72"/>
        <v>6.7158901691436768</v>
      </c>
      <c r="AL228" s="281">
        <f t="shared" si="73"/>
        <v>9.9754315614700317</v>
      </c>
      <c r="AM228" s="281">
        <f t="shared" si="74"/>
        <v>0.3793025016784668</v>
      </c>
      <c r="AN228" s="281">
        <f t="shared" si="75"/>
        <v>5.4952043294906616</v>
      </c>
      <c r="AO228" s="281">
        <v>37.33716805254555</v>
      </c>
    </row>
    <row r="229" spans="1:41" x14ac:dyDescent="0.25">
      <c r="A229" s="230">
        <v>29</v>
      </c>
      <c r="B229" s="230" t="s">
        <v>271</v>
      </c>
      <c r="C229" s="230">
        <v>3</v>
      </c>
      <c r="D229" s="230" t="s">
        <v>369</v>
      </c>
      <c r="E229" s="230">
        <v>81</v>
      </c>
      <c r="F229" s="230" t="s">
        <v>162</v>
      </c>
      <c r="G229" s="268"/>
      <c r="H229" s="269">
        <v>5.6740456819534302</v>
      </c>
      <c r="I229" s="269">
        <v>1.6330695152282715</v>
      </c>
      <c r="J229" s="269">
        <v>6.6850751638412476</v>
      </c>
      <c r="K229" s="269">
        <v>2.1168267726898193</v>
      </c>
      <c r="L229" s="269">
        <v>5.933266282081604</v>
      </c>
      <c r="M229" s="270">
        <f>IF(AND(H229&gt;=H$3, H229&lt;=H$4),1,0)</f>
        <v>1</v>
      </c>
      <c r="N229" s="270">
        <f>IF(AND(I229&gt;=I$3, I229&lt;=I$4),1,0)</f>
        <v>1</v>
      </c>
      <c r="O229" s="270">
        <f>IF(AND(J229&gt;=J$3, J229&lt;=J$4),1,0)</f>
        <v>1</v>
      </c>
      <c r="P229" s="270">
        <f t="shared" si="61"/>
        <v>1</v>
      </c>
      <c r="Q229" s="270">
        <f t="shared" si="62"/>
        <v>1</v>
      </c>
      <c r="R229" s="271">
        <f t="shared" si="63"/>
        <v>5</v>
      </c>
      <c r="S229" s="270">
        <f t="shared" si="64"/>
        <v>1</v>
      </c>
      <c r="T229" s="272">
        <f t="shared" si="65"/>
        <v>5</v>
      </c>
      <c r="U229" s="273">
        <v>22.042283415794373</v>
      </c>
      <c r="AD229" s="279">
        <f t="shared" si="66"/>
        <v>81</v>
      </c>
      <c r="AE229" s="279">
        <f t="shared" si="67"/>
        <v>29</v>
      </c>
      <c r="AF229" s="279" t="str">
        <f t="shared" si="68"/>
        <v>Marker 29</v>
      </c>
      <c r="AG229" s="279">
        <f t="shared" si="69"/>
        <v>3</v>
      </c>
      <c r="AH229" s="279" t="str">
        <f t="shared" si="70"/>
        <v>H</v>
      </c>
      <c r="AI229" s="280"/>
      <c r="AJ229" s="281">
        <f t="shared" si="71"/>
        <v>5.6740456819534302</v>
      </c>
      <c r="AK229" s="281">
        <f t="shared" si="72"/>
        <v>1.6330695152282715</v>
      </c>
      <c r="AL229" s="281">
        <f t="shared" si="73"/>
        <v>6.6850751638412476</v>
      </c>
      <c r="AM229" s="281">
        <f t="shared" si="74"/>
        <v>2.1168267726898193</v>
      </c>
      <c r="AN229" s="281">
        <f t="shared" si="75"/>
        <v>5.933266282081604</v>
      </c>
      <c r="AO229" s="281">
        <v>28.584912674510932</v>
      </c>
    </row>
    <row r="230" spans="1:41" x14ac:dyDescent="0.25">
      <c r="A230" s="230">
        <v>29</v>
      </c>
      <c r="B230" s="230" t="s">
        <v>271</v>
      </c>
      <c r="C230" s="230">
        <v>1</v>
      </c>
      <c r="D230" s="230" t="s">
        <v>369</v>
      </c>
      <c r="E230" s="230">
        <v>84</v>
      </c>
      <c r="F230" s="230" t="s">
        <v>165</v>
      </c>
      <c r="G230" s="268"/>
      <c r="H230" s="269">
        <v>7.3255860805511475</v>
      </c>
      <c r="I230" s="269">
        <v>0.63901960849761963</v>
      </c>
      <c r="J230" s="269">
        <v>3.4105110168457031</v>
      </c>
      <c r="K230" s="269">
        <v>3.8356608152389526</v>
      </c>
      <c r="L230" s="269">
        <v>5.7163393497467041</v>
      </c>
      <c r="M230" s="270">
        <f>IF(AND(H230&gt;=H$3, H230&lt;=H$4),1,0)</f>
        <v>1</v>
      </c>
      <c r="N230" s="270">
        <f>IF(AND(I230&gt;=I$3, I230&lt;=I$4),1,0)</f>
        <v>1</v>
      </c>
      <c r="O230" s="270">
        <f>IF(AND(J230&gt;=J$3, J230&lt;=J$4),1,0)</f>
        <v>1</v>
      </c>
      <c r="P230" s="270">
        <f t="shared" si="61"/>
        <v>1</v>
      </c>
      <c r="Q230" s="270">
        <f t="shared" si="62"/>
        <v>1</v>
      </c>
      <c r="R230" s="271">
        <f t="shared" si="63"/>
        <v>5</v>
      </c>
      <c r="S230" s="270">
        <f t="shared" si="64"/>
        <v>1</v>
      </c>
      <c r="T230" s="272">
        <f t="shared" si="65"/>
        <v>5</v>
      </c>
      <c r="U230" s="273">
        <v>20.927116870880127</v>
      </c>
      <c r="AD230" s="279">
        <f t="shared" si="66"/>
        <v>84</v>
      </c>
      <c r="AE230" s="279">
        <f t="shared" si="67"/>
        <v>29</v>
      </c>
      <c r="AF230" s="279" t="str">
        <f t="shared" si="68"/>
        <v>Marker 29</v>
      </c>
      <c r="AG230" s="279">
        <f t="shared" si="69"/>
        <v>1</v>
      </c>
      <c r="AH230" s="279" t="str">
        <f t="shared" si="70"/>
        <v>H</v>
      </c>
      <c r="AI230" s="280"/>
      <c r="AJ230" s="281">
        <f t="shared" si="71"/>
        <v>7.3255860805511475</v>
      </c>
      <c r="AK230" s="281">
        <f t="shared" si="72"/>
        <v>0.63901960849761963</v>
      </c>
      <c r="AL230" s="281">
        <f t="shared" si="73"/>
        <v>3.4105110168457031</v>
      </c>
      <c r="AM230" s="281">
        <f t="shared" si="74"/>
        <v>3.8356608152389526</v>
      </c>
      <c r="AN230" s="281">
        <f t="shared" si="75"/>
        <v>5.7163393497467041</v>
      </c>
      <c r="AO230" s="281">
        <v>27.138740438059763</v>
      </c>
    </row>
    <row r="231" spans="1:41" x14ac:dyDescent="0.25">
      <c r="A231" s="230">
        <v>30</v>
      </c>
      <c r="B231" s="230" t="s">
        <v>272</v>
      </c>
      <c r="C231" s="230">
        <v>2</v>
      </c>
      <c r="D231" s="230" t="s">
        <v>369</v>
      </c>
      <c r="E231" s="230">
        <v>55</v>
      </c>
      <c r="F231" s="230" t="s">
        <v>136</v>
      </c>
      <c r="G231" s="268"/>
      <c r="H231" s="269">
        <v>9.8414266109466553</v>
      </c>
      <c r="I231" s="269">
        <v>4.4684511423110962</v>
      </c>
      <c r="J231" s="269">
        <v>7.7913570404052734</v>
      </c>
      <c r="K231" s="269">
        <v>3.0857008695602417</v>
      </c>
      <c r="L231" s="269">
        <v>0.78848481178283691</v>
      </c>
      <c r="M231" s="270">
        <f>IF(AND(H231&gt;=H$3, H231&lt;=H$4),1,0)</f>
        <v>1</v>
      </c>
      <c r="N231" s="270">
        <f>IF(AND(I231&gt;=I$3, I231&lt;=I$4),1,0)</f>
        <v>1</v>
      </c>
      <c r="O231" s="270">
        <f>IF(AND(J231&gt;=J$3, J231&lt;=J$4),1,0)</f>
        <v>1</v>
      </c>
      <c r="P231" s="270">
        <f t="shared" si="61"/>
        <v>1</v>
      </c>
      <c r="Q231" s="270">
        <f t="shared" si="62"/>
        <v>1</v>
      </c>
      <c r="R231" s="271">
        <f t="shared" si="63"/>
        <v>5</v>
      </c>
      <c r="S231" s="270">
        <f t="shared" si="64"/>
        <v>1</v>
      </c>
      <c r="T231" s="272">
        <f t="shared" si="65"/>
        <v>5</v>
      </c>
      <c r="U231" s="273">
        <v>25.975420475006104</v>
      </c>
      <c r="AD231" s="279">
        <f t="shared" si="66"/>
        <v>55</v>
      </c>
      <c r="AE231" s="279">
        <f t="shared" si="67"/>
        <v>30</v>
      </c>
      <c r="AF231" s="279" t="str">
        <f t="shared" si="68"/>
        <v>Marker 30</v>
      </c>
      <c r="AG231" s="279">
        <f t="shared" si="69"/>
        <v>2</v>
      </c>
      <c r="AH231" s="279" t="str">
        <f t="shared" si="70"/>
        <v>H</v>
      </c>
      <c r="AI231" s="280"/>
      <c r="AJ231" s="281">
        <f t="shared" si="71"/>
        <v>9.8414266109466553</v>
      </c>
      <c r="AK231" s="281">
        <f t="shared" si="72"/>
        <v>4.4684511423110962</v>
      </c>
      <c r="AL231" s="281">
        <f t="shared" si="73"/>
        <v>7.7913570404052734</v>
      </c>
      <c r="AM231" s="281">
        <f t="shared" si="74"/>
        <v>3.0857008695602417</v>
      </c>
      <c r="AN231" s="281">
        <f t="shared" si="75"/>
        <v>0.78848481178283691</v>
      </c>
      <c r="AO231" s="281">
        <v>37.636027285117073</v>
      </c>
    </row>
    <row r="232" spans="1:41" x14ac:dyDescent="0.25">
      <c r="A232" s="230">
        <v>30</v>
      </c>
      <c r="B232" s="230" t="s">
        <v>272</v>
      </c>
      <c r="C232" s="230">
        <v>1</v>
      </c>
      <c r="D232" s="230" t="s">
        <v>369</v>
      </c>
      <c r="E232" s="230">
        <v>61</v>
      </c>
      <c r="F232" s="230" t="s">
        <v>142</v>
      </c>
      <c r="G232" s="268"/>
      <c r="H232" s="269">
        <v>9.7657221555709839</v>
      </c>
      <c r="I232" s="269">
        <v>0.93396782875061035</v>
      </c>
      <c r="J232" s="269">
        <v>7.804597020149231</v>
      </c>
      <c r="K232" s="269">
        <v>0.44161081314086914</v>
      </c>
      <c r="L232" s="269">
        <v>9.6588653326034546</v>
      </c>
      <c r="M232" s="270">
        <f>IF(AND(H232&gt;=H$3, H232&lt;=H$4),1,0)</f>
        <v>1</v>
      </c>
      <c r="N232" s="270">
        <f>IF(AND(I232&gt;=I$3, I232&lt;=I$4),1,0)</f>
        <v>1</v>
      </c>
      <c r="O232" s="270">
        <f>IF(AND(J232&gt;=J$3, J232&lt;=J$4),1,0)</f>
        <v>1</v>
      </c>
      <c r="P232" s="270">
        <f t="shared" si="61"/>
        <v>1</v>
      </c>
      <c r="Q232" s="270">
        <f t="shared" si="62"/>
        <v>1</v>
      </c>
      <c r="R232" s="271">
        <f t="shared" si="63"/>
        <v>5</v>
      </c>
      <c r="S232" s="270">
        <f t="shared" si="64"/>
        <v>1</v>
      </c>
      <c r="T232" s="272">
        <f t="shared" si="65"/>
        <v>5</v>
      </c>
      <c r="U232" s="273">
        <v>28.604763150215149</v>
      </c>
      <c r="AD232" s="279">
        <f t="shared" si="66"/>
        <v>61</v>
      </c>
      <c r="AE232" s="279">
        <f t="shared" si="67"/>
        <v>30</v>
      </c>
      <c r="AF232" s="279" t="str">
        <f t="shared" si="68"/>
        <v>Marker 30</v>
      </c>
      <c r="AG232" s="279">
        <f t="shared" si="69"/>
        <v>1</v>
      </c>
      <c r="AH232" s="279" t="str">
        <f t="shared" si="70"/>
        <v>H</v>
      </c>
      <c r="AI232" s="280"/>
      <c r="AJ232" s="281">
        <f t="shared" si="71"/>
        <v>9.7657221555709839</v>
      </c>
      <c r="AK232" s="281">
        <f t="shared" si="72"/>
        <v>0.93396782875061035</v>
      </c>
      <c r="AL232" s="281">
        <f t="shared" si="73"/>
        <v>7.804597020149231</v>
      </c>
      <c r="AM232" s="281">
        <f t="shared" si="74"/>
        <v>0.44161081314086914</v>
      </c>
      <c r="AN232" s="281">
        <f t="shared" si="75"/>
        <v>9.6588653326034546</v>
      </c>
      <c r="AO232" s="281">
        <v>41.445706237621771</v>
      </c>
    </row>
    <row r="233" spans="1:41" x14ac:dyDescent="0.25">
      <c r="A233" s="230">
        <v>30</v>
      </c>
      <c r="B233" s="230" t="s">
        <v>272</v>
      </c>
      <c r="C233" s="230">
        <v>3</v>
      </c>
      <c r="D233" s="230" t="s">
        <v>369</v>
      </c>
      <c r="E233" s="230">
        <v>62</v>
      </c>
      <c r="F233" s="230" t="s">
        <v>143</v>
      </c>
      <c r="G233" s="268"/>
      <c r="H233" s="269">
        <v>4.6155935525894165</v>
      </c>
      <c r="I233" s="269">
        <v>9.4300079345703125</v>
      </c>
      <c r="J233" s="269">
        <v>1.9295138120651245</v>
      </c>
      <c r="K233" s="269">
        <v>2.9777491092681885</v>
      </c>
      <c r="L233" s="269">
        <v>6.0677844285964966</v>
      </c>
      <c r="M233" s="270">
        <f>IF(AND(H233&gt;=H$3, H233&lt;=H$4),1,0)</f>
        <v>1</v>
      </c>
      <c r="N233" s="270">
        <f>IF(AND(I233&gt;=I$3, I233&lt;=I$4),1,0)</f>
        <v>1</v>
      </c>
      <c r="O233" s="270">
        <f>IF(AND(J233&gt;=J$3, J233&lt;=J$4),1,0)</f>
        <v>1</v>
      </c>
      <c r="P233" s="270">
        <f t="shared" si="61"/>
        <v>1</v>
      </c>
      <c r="Q233" s="270">
        <f t="shared" si="62"/>
        <v>1</v>
      </c>
      <c r="R233" s="271">
        <f t="shared" si="63"/>
        <v>5</v>
      </c>
      <c r="S233" s="270">
        <f t="shared" si="64"/>
        <v>1</v>
      </c>
      <c r="T233" s="272">
        <f t="shared" si="65"/>
        <v>5</v>
      </c>
      <c r="U233" s="273">
        <v>25.020648837089539</v>
      </c>
      <c r="AD233" s="279">
        <f t="shared" si="66"/>
        <v>62</v>
      </c>
      <c r="AE233" s="279">
        <f t="shared" si="67"/>
        <v>30</v>
      </c>
      <c r="AF233" s="279" t="str">
        <f t="shared" si="68"/>
        <v>Marker 30</v>
      </c>
      <c r="AG233" s="279">
        <f t="shared" si="69"/>
        <v>3</v>
      </c>
      <c r="AH233" s="279" t="str">
        <f t="shared" si="70"/>
        <v>H</v>
      </c>
      <c r="AI233" s="280"/>
      <c r="AJ233" s="281">
        <f t="shared" si="71"/>
        <v>4.6155935525894165</v>
      </c>
      <c r="AK233" s="281">
        <f t="shared" si="72"/>
        <v>9.4300079345703125</v>
      </c>
      <c r="AL233" s="281">
        <f t="shared" si="73"/>
        <v>1.9295138120651245</v>
      </c>
      <c r="AM233" s="281">
        <f t="shared" si="74"/>
        <v>2.9777491092681885</v>
      </c>
      <c r="AN233" s="281">
        <f t="shared" si="75"/>
        <v>6.0677844285964966</v>
      </c>
      <c r="AO233" s="281">
        <v>36.252649816780817</v>
      </c>
    </row>
    <row r="234" spans="1:41" x14ac:dyDescent="0.25">
      <c r="A234" s="230">
        <v>30</v>
      </c>
      <c r="B234" s="230" t="s">
        <v>272</v>
      </c>
      <c r="C234" s="230">
        <v>3</v>
      </c>
      <c r="D234" s="230" t="s">
        <v>369</v>
      </c>
      <c r="E234" s="230">
        <v>67</v>
      </c>
      <c r="F234" s="230" t="s">
        <v>148</v>
      </c>
      <c r="G234" s="268"/>
      <c r="H234" s="269">
        <v>1.8485575914382935</v>
      </c>
      <c r="I234" s="269">
        <v>0.57535409927368164</v>
      </c>
      <c r="J234" s="269">
        <v>2.4607604742050171</v>
      </c>
      <c r="K234" s="269">
        <v>1.9821536540985107</v>
      </c>
      <c r="L234" s="269">
        <v>9.7601372003555298</v>
      </c>
      <c r="M234" s="270">
        <f>IF(AND(H234&gt;=H$3, H234&lt;=H$4),1,0)</f>
        <v>1</v>
      </c>
      <c r="N234" s="270">
        <f>IF(AND(I234&gt;=I$3, I234&lt;=I$4),1,0)</f>
        <v>1</v>
      </c>
      <c r="O234" s="270">
        <f>IF(AND(J234&gt;=J$3, J234&lt;=J$4),1,0)</f>
        <v>1</v>
      </c>
      <c r="P234" s="270">
        <f t="shared" si="61"/>
        <v>1</v>
      </c>
      <c r="Q234" s="270">
        <f t="shared" si="62"/>
        <v>1</v>
      </c>
      <c r="R234" s="271">
        <f t="shared" si="63"/>
        <v>5</v>
      </c>
      <c r="S234" s="270">
        <f t="shared" si="64"/>
        <v>1</v>
      </c>
      <c r="T234" s="272">
        <f t="shared" si="65"/>
        <v>5</v>
      </c>
      <c r="U234" s="273">
        <v>16.626963019371033</v>
      </c>
      <c r="AD234" s="279">
        <f t="shared" si="66"/>
        <v>67</v>
      </c>
      <c r="AE234" s="279">
        <f t="shared" si="67"/>
        <v>30</v>
      </c>
      <c r="AF234" s="279" t="str">
        <f t="shared" si="68"/>
        <v>Marker 30</v>
      </c>
      <c r="AG234" s="279">
        <f t="shared" si="69"/>
        <v>3</v>
      </c>
      <c r="AH234" s="279" t="str">
        <f t="shared" si="70"/>
        <v>H</v>
      </c>
      <c r="AI234" s="280"/>
      <c r="AJ234" s="281">
        <f t="shared" si="71"/>
        <v>1.8485575914382935</v>
      </c>
      <c r="AK234" s="281">
        <f t="shared" si="72"/>
        <v>0.57535409927368164</v>
      </c>
      <c r="AL234" s="281">
        <f t="shared" si="73"/>
        <v>2.4607604742050171</v>
      </c>
      <c r="AM234" s="281">
        <f t="shared" si="74"/>
        <v>1.9821536540985107</v>
      </c>
      <c r="AN234" s="281">
        <f t="shared" si="75"/>
        <v>9.7601372003555298</v>
      </c>
      <c r="AO234" s="281">
        <v>24.09096070139876</v>
      </c>
    </row>
    <row r="235" spans="1:41" x14ac:dyDescent="0.25">
      <c r="A235" s="230">
        <v>30</v>
      </c>
      <c r="B235" s="230" t="s">
        <v>272</v>
      </c>
      <c r="C235" s="230">
        <v>1</v>
      </c>
      <c r="D235" s="230" t="s">
        <v>369</v>
      </c>
      <c r="E235" s="230">
        <v>68</v>
      </c>
      <c r="F235" s="230" t="s">
        <v>149</v>
      </c>
      <c r="G235" s="268"/>
      <c r="H235" s="269">
        <v>7.7104181051254272</v>
      </c>
      <c r="I235" s="269">
        <v>7.5857198238372803</v>
      </c>
      <c r="J235" s="269">
        <v>3.8918215036392212</v>
      </c>
      <c r="K235" s="269">
        <v>1.5524959564208984</v>
      </c>
      <c r="L235" s="269">
        <v>5.7085341215133667</v>
      </c>
      <c r="M235" s="270">
        <f>IF(AND(H235&gt;=H$3, H235&lt;=H$4),1,0)</f>
        <v>1</v>
      </c>
      <c r="N235" s="270">
        <f>IF(AND(I235&gt;=I$3, I235&lt;=I$4),1,0)</f>
        <v>1</v>
      </c>
      <c r="O235" s="270">
        <f>IF(AND(J235&gt;=J$3, J235&lt;=J$4),1,0)</f>
        <v>1</v>
      </c>
      <c r="P235" s="270">
        <f t="shared" si="61"/>
        <v>1</v>
      </c>
      <c r="Q235" s="270">
        <f t="shared" si="62"/>
        <v>1</v>
      </c>
      <c r="R235" s="271">
        <f t="shared" si="63"/>
        <v>5</v>
      </c>
      <c r="S235" s="270">
        <f t="shared" si="64"/>
        <v>1</v>
      </c>
      <c r="T235" s="272">
        <f t="shared" si="65"/>
        <v>5</v>
      </c>
      <c r="U235" s="273">
        <v>26.448989510536194</v>
      </c>
      <c r="AD235" s="279">
        <f t="shared" si="66"/>
        <v>68</v>
      </c>
      <c r="AE235" s="279">
        <f t="shared" si="67"/>
        <v>30</v>
      </c>
      <c r="AF235" s="279" t="str">
        <f t="shared" si="68"/>
        <v>Marker 30</v>
      </c>
      <c r="AG235" s="279">
        <f t="shared" si="69"/>
        <v>1</v>
      </c>
      <c r="AH235" s="279" t="str">
        <f t="shared" si="70"/>
        <v>H</v>
      </c>
      <c r="AI235" s="280"/>
      <c r="AJ235" s="281">
        <f t="shared" si="71"/>
        <v>7.7104181051254272</v>
      </c>
      <c r="AK235" s="281">
        <f t="shared" si="72"/>
        <v>7.5857198238372803</v>
      </c>
      <c r="AL235" s="281">
        <f t="shared" si="73"/>
        <v>3.8918215036392212</v>
      </c>
      <c r="AM235" s="281">
        <f t="shared" si="74"/>
        <v>1.5524959564208984</v>
      </c>
      <c r="AN235" s="281">
        <f t="shared" si="75"/>
        <v>5.7085341215133667</v>
      </c>
      <c r="AO235" s="281">
        <v>38.322185846428795</v>
      </c>
    </row>
    <row r="236" spans="1:41" x14ac:dyDescent="0.25">
      <c r="A236" s="230">
        <v>30</v>
      </c>
      <c r="B236" s="230" t="s">
        <v>272</v>
      </c>
      <c r="C236" s="230">
        <v>2</v>
      </c>
      <c r="D236" s="230" t="s">
        <v>369</v>
      </c>
      <c r="E236" s="230">
        <v>73</v>
      </c>
      <c r="F236" s="230" t="s">
        <v>154</v>
      </c>
      <c r="G236" s="268"/>
      <c r="H236" s="269">
        <v>0.15604853630065918</v>
      </c>
      <c r="I236" s="269">
        <v>3.2755619287490845</v>
      </c>
      <c r="J236" s="269">
        <v>7.1170949935913086</v>
      </c>
      <c r="K236" s="269">
        <v>2.8672760725021362</v>
      </c>
      <c r="L236" s="269">
        <v>3.1673920154571533</v>
      </c>
      <c r="M236" s="270">
        <f>IF(AND(H236&gt;=H$3, H236&lt;=H$4),1,0)</f>
        <v>1</v>
      </c>
      <c r="N236" s="270">
        <f>IF(AND(I236&gt;=I$3, I236&lt;=I$4),1,0)</f>
        <v>1</v>
      </c>
      <c r="O236" s="270">
        <f>IF(AND(J236&gt;=J$3, J236&lt;=J$4),1,0)</f>
        <v>1</v>
      </c>
      <c r="P236" s="270">
        <f t="shared" si="61"/>
        <v>1</v>
      </c>
      <c r="Q236" s="270">
        <f t="shared" si="62"/>
        <v>1</v>
      </c>
      <c r="R236" s="271">
        <f t="shared" si="63"/>
        <v>5</v>
      </c>
      <c r="S236" s="270">
        <f t="shared" si="64"/>
        <v>1</v>
      </c>
      <c r="T236" s="272">
        <f t="shared" si="65"/>
        <v>5</v>
      </c>
      <c r="U236" s="273">
        <v>16.583373546600342</v>
      </c>
      <c r="AD236" s="279">
        <f t="shared" si="66"/>
        <v>73</v>
      </c>
      <c r="AE236" s="279">
        <f t="shared" si="67"/>
        <v>30</v>
      </c>
      <c r="AF236" s="279" t="str">
        <f t="shared" si="68"/>
        <v>Marker 30</v>
      </c>
      <c r="AG236" s="279">
        <f t="shared" si="69"/>
        <v>2</v>
      </c>
      <c r="AH236" s="279" t="str">
        <f t="shared" si="70"/>
        <v>H</v>
      </c>
      <c r="AI236" s="280"/>
      <c r="AJ236" s="281">
        <f t="shared" si="71"/>
        <v>0.15604853630065918</v>
      </c>
      <c r="AK236" s="281">
        <f t="shared" si="72"/>
        <v>3.2755619287490845</v>
      </c>
      <c r="AL236" s="281">
        <f t="shared" si="73"/>
        <v>7.1170949935913086</v>
      </c>
      <c r="AM236" s="281">
        <f t="shared" si="74"/>
        <v>2.8672760725021362</v>
      </c>
      <c r="AN236" s="281">
        <f t="shared" si="75"/>
        <v>3.1673920154571533</v>
      </c>
      <c r="AO236" s="281">
        <v>24.027803510618341</v>
      </c>
    </row>
    <row r="237" spans="1:41" x14ac:dyDescent="0.25">
      <c r="A237" s="230">
        <v>30</v>
      </c>
      <c r="B237" s="230" t="s">
        <v>272</v>
      </c>
      <c r="C237" s="230">
        <v>4</v>
      </c>
      <c r="D237" s="230" t="s">
        <v>369</v>
      </c>
      <c r="E237" s="230">
        <v>79</v>
      </c>
      <c r="F237" s="230" t="s">
        <v>160</v>
      </c>
      <c r="G237" s="268"/>
      <c r="H237" s="269">
        <v>8.4727621078491211</v>
      </c>
      <c r="I237" s="269">
        <v>3.2533997297286987</v>
      </c>
      <c r="J237" s="269">
        <v>8.6496460437774658</v>
      </c>
      <c r="K237" s="269">
        <v>5.1214295625686646</v>
      </c>
      <c r="L237" s="269">
        <v>2.0995116233825684</v>
      </c>
      <c r="M237" s="270">
        <f>IF(AND(H237&gt;=H$3, H237&lt;=H$4),1,0)</f>
        <v>1</v>
      </c>
      <c r="N237" s="270">
        <f>IF(AND(I237&gt;=I$3, I237&lt;=I$4),1,0)</f>
        <v>1</v>
      </c>
      <c r="O237" s="270">
        <f>IF(AND(J237&gt;=J$3, J237&lt;=J$4),1,0)</f>
        <v>1</v>
      </c>
      <c r="P237" s="270">
        <f t="shared" si="61"/>
        <v>1</v>
      </c>
      <c r="Q237" s="270">
        <f t="shared" si="62"/>
        <v>1</v>
      </c>
      <c r="R237" s="271">
        <f t="shared" si="63"/>
        <v>5</v>
      </c>
      <c r="S237" s="270">
        <f t="shared" si="64"/>
        <v>1</v>
      </c>
      <c r="T237" s="272">
        <f t="shared" si="65"/>
        <v>5</v>
      </c>
      <c r="U237" s="273">
        <v>27.596749067306519</v>
      </c>
      <c r="AD237" s="279">
        <f t="shared" si="66"/>
        <v>79</v>
      </c>
      <c r="AE237" s="279">
        <f t="shared" si="67"/>
        <v>30</v>
      </c>
      <c r="AF237" s="279" t="str">
        <f t="shared" si="68"/>
        <v>Marker 30</v>
      </c>
      <c r="AG237" s="279">
        <f t="shared" si="69"/>
        <v>4</v>
      </c>
      <c r="AH237" s="279" t="str">
        <f t="shared" si="70"/>
        <v>H</v>
      </c>
      <c r="AI237" s="280"/>
      <c r="AJ237" s="281">
        <f t="shared" si="71"/>
        <v>8.4727621078491211</v>
      </c>
      <c r="AK237" s="281">
        <f t="shared" si="72"/>
        <v>3.2533997297286987</v>
      </c>
      <c r="AL237" s="281">
        <f t="shared" si="73"/>
        <v>8.6496460437774658</v>
      </c>
      <c r="AM237" s="281">
        <f t="shared" si="74"/>
        <v>5.1214295625686646</v>
      </c>
      <c r="AN237" s="281">
        <f t="shared" si="75"/>
        <v>2.0995116233825684</v>
      </c>
      <c r="AO237" s="281">
        <v>39.985185297657182</v>
      </c>
    </row>
    <row r="238" spans="1:41" x14ac:dyDescent="0.25">
      <c r="A238" s="230">
        <v>30</v>
      </c>
      <c r="B238" s="230" t="s">
        <v>272</v>
      </c>
      <c r="C238" s="230">
        <v>3</v>
      </c>
      <c r="D238" s="230" t="s">
        <v>369</v>
      </c>
      <c r="E238" s="230">
        <v>82</v>
      </c>
      <c r="F238" s="230" t="s">
        <v>163</v>
      </c>
      <c r="G238" s="268"/>
      <c r="H238" s="269">
        <v>6.646958589553833</v>
      </c>
      <c r="I238" s="269">
        <v>2.721288800239563</v>
      </c>
      <c r="J238" s="269">
        <v>4.524543285369873</v>
      </c>
      <c r="K238" s="269">
        <v>5.9110444784164429</v>
      </c>
      <c r="L238" s="269">
        <v>0.7377469539642334</v>
      </c>
      <c r="M238" s="270">
        <f>IF(AND(H238&gt;=H$3, H238&lt;=H$4),1,0)</f>
        <v>1</v>
      </c>
      <c r="N238" s="270">
        <f>IF(AND(I238&gt;=I$3, I238&lt;=I$4),1,0)</f>
        <v>1</v>
      </c>
      <c r="O238" s="270">
        <f>IF(AND(J238&gt;=J$3, J238&lt;=J$4),1,0)</f>
        <v>1</v>
      </c>
      <c r="P238" s="270">
        <f t="shared" si="61"/>
        <v>1</v>
      </c>
      <c r="Q238" s="270">
        <f t="shared" si="62"/>
        <v>1</v>
      </c>
      <c r="R238" s="271">
        <f t="shared" si="63"/>
        <v>5</v>
      </c>
      <c r="S238" s="270">
        <f t="shared" si="64"/>
        <v>1</v>
      </c>
      <c r="T238" s="272">
        <f t="shared" si="65"/>
        <v>5</v>
      </c>
      <c r="U238" s="273">
        <v>20.541582107543945</v>
      </c>
      <c r="AD238" s="279">
        <f t="shared" si="66"/>
        <v>82</v>
      </c>
      <c r="AE238" s="279">
        <f t="shared" si="67"/>
        <v>30</v>
      </c>
      <c r="AF238" s="279" t="str">
        <f t="shared" si="68"/>
        <v>Marker 30</v>
      </c>
      <c r="AG238" s="279">
        <f t="shared" si="69"/>
        <v>3</v>
      </c>
      <c r="AH238" s="279" t="str">
        <f t="shared" si="70"/>
        <v>H</v>
      </c>
      <c r="AI238" s="280"/>
      <c r="AJ238" s="281">
        <f t="shared" si="71"/>
        <v>6.646958589553833</v>
      </c>
      <c r="AK238" s="281">
        <f t="shared" si="72"/>
        <v>2.721288800239563</v>
      </c>
      <c r="AL238" s="281">
        <f t="shared" si="73"/>
        <v>4.524543285369873</v>
      </c>
      <c r="AM238" s="281">
        <f t="shared" si="74"/>
        <v>5.9110444784164429</v>
      </c>
      <c r="AN238" s="281">
        <f t="shared" si="75"/>
        <v>0.7377469539642334</v>
      </c>
      <c r="AO238" s="281">
        <v>29.762888551616989</v>
      </c>
    </row>
    <row r="239" spans="1:41" x14ac:dyDescent="0.25">
      <c r="A239" s="230">
        <v>30</v>
      </c>
      <c r="B239" s="230" t="s">
        <v>272</v>
      </c>
      <c r="C239" s="230">
        <v>1</v>
      </c>
      <c r="D239" s="230" t="s">
        <v>369</v>
      </c>
      <c r="E239" s="230">
        <v>85</v>
      </c>
      <c r="F239" s="230" t="s">
        <v>166</v>
      </c>
      <c r="G239" s="268"/>
      <c r="H239" s="269">
        <v>0.6538766622543335</v>
      </c>
      <c r="I239" s="269">
        <v>0.98190665245056152</v>
      </c>
      <c r="J239" s="269">
        <v>7.0235735177993774</v>
      </c>
      <c r="K239" s="269">
        <v>2.1963024139404297</v>
      </c>
      <c r="L239" s="269">
        <v>3.6599272489547729</v>
      </c>
      <c r="M239" s="270">
        <f>IF(AND(H239&gt;=H$3, H239&lt;=H$4),1,0)</f>
        <v>1</v>
      </c>
      <c r="N239" s="270">
        <f>IF(AND(I239&gt;=I$3, I239&lt;=I$4),1,0)</f>
        <v>1</v>
      </c>
      <c r="O239" s="270">
        <f>IF(AND(J239&gt;=J$3, J239&lt;=J$4),1,0)</f>
        <v>1</v>
      </c>
      <c r="P239" s="270">
        <f t="shared" si="61"/>
        <v>1</v>
      </c>
      <c r="Q239" s="270">
        <f t="shared" si="62"/>
        <v>1</v>
      </c>
      <c r="R239" s="271">
        <f t="shared" si="63"/>
        <v>5</v>
      </c>
      <c r="S239" s="270">
        <f t="shared" si="64"/>
        <v>1</v>
      </c>
      <c r="T239" s="272">
        <f t="shared" si="65"/>
        <v>5</v>
      </c>
      <c r="U239" s="273">
        <v>14.515586495399475</v>
      </c>
      <c r="AD239" s="279">
        <f t="shared" si="66"/>
        <v>85</v>
      </c>
      <c r="AE239" s="279">
        <f t="shared" si="67"/>
        <v>30</v>
      </c>
      <c r="AF239" s="279" t="str">
        <f t="shared" si="68"/>
        <v>Marker 30</v>
      </c>
      <c r="AG239" s="279">
        <f t="shared" si="69"/>
        <v>1</v>
      </c>
      <c r="AH239" s="279" t="str">
        <f t="shared" si="70"/>
        <v>H</v>
      </c>
      <c r="AI239" s="280"/>
      <c r="AJ239" s="281">
        <f t="shared" si="71"/>
        <v>0.6538766622543335</v>
      </c>
      <c r="AK239" s="281">
        <f t="shared" si="72"/>
        <v>0.98190665245056152</v>
      </c>
      <c r="AL239" s="281">
        <f t="shared" si="73"/>
        <v>7.0235735177993774</v>
      </c>
      <c r="AM239" s="281">
        <f t="shared" si="74"/>
        <v>2.1963024139404297</v>
      </c>
      <c r="AN239" s="281">
        <f t="shared" si="75"/>
        <v>3.6599272489547729</v>
      </c>
      <c r="AO239" s="281">
        <v>21.031767702316785</v>
      </c>
    </row>
    <row r="240" spans="1:41" x14ac:dyDescent="0.25">
      <c r="A240" s="230">
        <v>30</v>
      </c>
      <c r="B240" s="230" t="s">
        <v>272</v>
      </c>
      <c r="C240" s="230">
        <v>1</v>
      </c>
      <c r="D240" s="230" t="s">
        <v>369</v>
      </c>
      <c r="E240" s="230">
        <v>86</v>
      </c>
      <c r="F240" s="230" t="s">
        <v>167</v>
      </c>
      <c r="G240" s="268"/>
      <c r="H240" s="269">
        <v>8.7680071592330933</v>
      </c>
      <c r="I240" s="269">
        <v>4.4544565677642822</v>
      </c>
      <c r="J240" s="269">
        <v>5.6610995531082153</v>
      </c>
      <c r="K240" s="269">
        <v>1.618196964263916</v>
      </c>
      <c r="L240" s="269">
        <v>1.890825629234314</v>
      </c>
      <c r="M240" s="270">
        <f>IF(AND(H240&gt;=H$3, H240&lt;=H$4),1,0)</f>
        <v>1</v>
      </c>
      <c r="N240" s="270">
        <f>IF(AND(I240&gt;=I$3, I240&lt;=I$4),1,0)</f>
        <v>1</v>
      </c>
      <c r="O240" s="270">
        <f>IF(AND(J240&gt;=J$3, J240&lt;=J$4),1,0)</f>
        <v>1</v>
      </c>
      <c r="P240" s="270">
        <f t="shared" si="61"/>
        <v>1</v>
      </c>
      <c r="Q240" s="270">
        <f t="shared" si="62"/>
        <v>1</v>
      </c>
      <c r="R240" s="271">
        <f t="shared" si="63"/>
        <v>5</v>
      </c>
      <c r="S240" s="270">
        <f t="shared" si="64"/>
        <v>1</v>
      </c>
      <c r="T240" s="272">
        <f t="shared" si="65"/>
        <v>5</v>
      </c>
      <c r="U240" s="273">
        <v>22.392585873603821</v>
      </c>
      <c r="AD240" s="279">
        <f t="shared" si="66"/>
        <v>86</v>
      </c>
      <c r="AE240" s="279">
        <f t="shared" si="67"/>
        <v>30</v>
      </c>
      <c r="AF240" s="279" t="str">
        <f t="shared" si="68"/>
        <v>Marker 30</v>
      </c>
      <c r="AG240" s="279">
        <f t="shared" si="69"/>
        <v>1</v>
      </c>
      <c r="AH240" s="279" t="str">
        <f t="shared" si="70"/>
        <v>H</v>
      </c>
      <c r="AI240" s="280"/>
      <c r="AJ240" s="281">
        <f t="shared" si="71"/>
        <v>8.7680071592330933</v>
      </c>
      <c r="AK240" s="281">
        <f t="shared" si="72"/>
        <v>4.4544565677642822</v>
      </c>
      <c r="AL240" s="281">
        <f t="shared" si="73"/>
        <v>5.6610995531082153</v>
      </c>
      <c r="AM240" s="281">
        <f t="shared" si="74"/>
        <v>1.618196964263916</v>
      </c>
      <c r="AN240" s="281">
        <f t="shared" si="75"/>
        <v>1.890825629234314</v>
      </c>
      <c r="AO240" s="281">
        <v>32.444825050443484</v>
      </c>
    </row>
    <row r="241" spans="1:41" x14ac:dyDescent="0.25">
      <c r="A241" s="230">
        <v>31</v>
      </c>
      <c r="B241" s="230" t="s">
        <v>273</v>
      </c>
      <c r="C241" s="230">
        <v>1</v>
      </c>
      <c r="D241" s="230" t="s">
        <v>369</v>
      </c>
      <c r="E241" s="230">
        <v>54</v>
      </c>
      <c r="F241" s="230" t="s">
        <v>135</v>
      </c>
      <c r="G241" s="268"/>
      <c r="H241" s="269">
        <v>5.0006908178329468</v>
      </c>
      <c r="I241" s="269">
        <v>8.8447844982147217</v>
      </c>
      <c r="J241" s="269">
        <v>5.724979043006897</v>
      </c>
      <c r="K241" s="269">
        <v>4.2219686508178711</v>
      </c>
      <c r="L241" s="269">
        <v>8.1932801008224487</v>
      </c>
      <c r="M241" s="270">
        <f>IF(AND(H241&gt;=H$3, H241&lt;=H$4),1,0)</f>
        <v>1</v>
      </c>
      <c r="N241" s="270">
        <f>IF(AND(I241&gt;=I$3, I241&lt;=I$4),1,0)</f>
        <v>1</v>
      </c>
      <c r="O241" s="270">
        <f>IF(AND(J241&gt;=J$3, J241&lt;=J$4),1,0)</f>
        <v>1</v>
      </c>
      <c r="P241" s="270">
        <f t="shared" si="61"/>
        <v>1</v>
      </c>
      <c r="Q241" s="270">
        <f t="shared" si="62"/>
        <v>1</v>
      </c>
      <c r="R241" s="271">
        <f t="shared" si="63"/>
        <v>5</v>
      </c>
      <c r="S241" s="270">
        <f t="shared" si="64"/>
        <v>1</v>
      </c>
      <c r="T241" s="272">
        <f t="shared" si="65"/>
        <v>5</v>
      </c>
      <c r="U241" s="273">
        <v>31.985703110694885</v>
      </c>
      <c r="AD241" s="279">
        <f t="shared" si="66"/>
        <v>54</v>
      </c>
      <c r="AE241" s="279">
        <f t="shared" si="67"/>
        <v>31</v>
      </c>
      <c r="AF241" s="279" t="str">
        <f t="shared" si="68"/>
        <v>Marker 31</v>
      </c>
      <c r="AG241" s="279">
        <f t="shared" si="69"/>
        <v>1</v>
      </c>
      <c r="AH241" s="279" t="str">
        <f t="shared" si="70"/>
        <v>H</v>
      </c>
      <c r="AI241" s="280"/>
      <c r="AJ241" s="281">
        <f t="shared" si="71"/>
        <v>5.0006908178329468</v>
      </c>
      <c r="AK241" s="281">
        <f t="shared" si="72"/>
        <v>8.8447844982147217</v>
      </c>
      <c r="AL241" s="281">
        <f t="shared" si="73"/>
        <v>5.724979043006897</v>
      </c>
      <c r="AM241" s="281">
        <f t="shared" si="74"/>
        <v>4.2219686508178711</v>
      </c>
      <c r="AN241" s="281">
        <f t="shared" si="75"/>
        <v>8.1932801008224487</v>
      </c>
      <c r="AO241" s="281">
        <v>41.870906618655262</v>
      </c>
    </row>
    <row r="242" spans="1:41" x14ac:dyDescent="0.25">
      <c r="A242" s="230">
        <v>31</v>
      </c>
      <c r="B242" s="230" t="s">
        <v>273</v>
      </c>
      <c r="C242" s="230">
        <v>2</v>
      </c>
      <c r="D242" s="230" t="s">
        <v>369</v>
      </c>
      <c r="E242" s="230">
        <v>56</v>
      </c>
      <c r="F242" s="230" t="s">
        <v>137</v>
      </c>
      <c r="G242" s="268"/>
      <c r="H242" s="269">
        <v>3.430553674697876</v>
      </c>
      <c r="I242" s="269">
        <v>2.1312457323074341</v>
      </c>
      <c r="J242" s="269">
        <v>2.0124459266662598</v>
      </c>
      <c r="K242" s="269">
        <v>1.2940162420272827</v>
      </c>
      <c r="L242" s="269">
        <v>6.0487926006317139</v>
      </c>
      <c r="M242" s="270">
        <f>IF(AND(H242&gt;=H$3, H242&lt;=H$4),1,0)</f>
        <v>1</v>
      </c>
      <c r="N242" s="270">
        <f>IF(AND(I242&gt;=I$3, I242&lt;=I$4),1,0)</f>
        <v>1</v>
      </c>
      <c r="O242" s="270">
        <f>IF(AND(J242&gt;=J$3, J242&lt;=J$4),1,0)</f>
        <v>1</v>
      </c>
      <c r="P242" s="270">
        <f t="shared" si="61"/>
        <v>1</v>
      </c>
      <c r="Q242" s="270">
        <f t="shared" si="62"/>
        <v>1</v>
      </c>
      <c r="R242" s="271">
        <f t="shared" si="63"/>
        <v>5</v>
      </c>
      <c r="S242" s="270">
        <f t="shared" si="64"/>
        <v>1</v>
      </c>
      <c r="T242" s="272">
        <f t="shared" si="65"/>
        <v>5</v>
      </c>
      <c r="U242" s="273">
        <v>14.917054176330566</v>
      </c>
      <c r="AD242" s="279">
        <f t="shared" si="66"/>
        <v>56</v>
      </c>
      <c r="AE242" s="279">
        <f t="shared" si="67"/>
        <v>31</v>
      </c>
      <c r="AF242" s="279" t="str">
        <f t="shared" si="68"/>
        <v>Marker 31</v>
      </c>
      <c r="AG242" s="279">
        <f t="shared" si="69"/>
        <v>2</v>
      </c>
      <c r="AH242" s="279" t="str">
        <f t="shared" si="70"/>
        <v>H</v>
      </c>
      <c r="AI242" s="280"/>
      <c r="AJ242" s="281">
        <f t="shared" si="71"/>
        <v>3.430553674697876</v>
      </c>
      <c r="AK242" s="281">
        <f t="shared" si="72"/>
        <v>2.1312457323074341</v>
      </c>
      <c r="AL242" s="281">
        <f t="shared" si="73"/>
        <v>2.0124459266662598</v>
      </c>
      <c r="AM242" s="281">
        <f t="shared" si="74"/>
        <v>1.2940162420272827</v>
      </c>
      <c r="AN242" s="281">
        <f t="shared" si="75"/>
        <v>6.0487926006317139</v>
      </c>
      <c r="AO242" s="281">
        <v>19.527180011675831</v>
      </c>
    </row>
    <row r="243" spans="1:41" x14ac:dyDescent="0.25">
      <c r="A243" s="230">
        <v>31</v>
      </c>
      <c r="B243" s="230" t="s">
        <v>273</v>
      </c>
      <c r="C243" s="230">
        <v>3</v>
      </c>
      <c r="D243" s="230" t="s">
        <v>369</v>
      </c>
      <c r="E243" s="230">
        <v>63</v>
      </c>
      <c r="F243" s="230" t="s">
        <v>144</v>
      </c>
      <c r="G243" s="268"/>
      <c r="H243" s="269">
        <v>2.2730475664138794</v>
      </c>
      <c r="I243" s="269">
        <v>0.69836854934692383</v>
      </c>
      <c r="J243" s="269">
        <v>7.9022639989852905</v>
      </c>
      <c r="K243" s="269">
        <v>8.2260024547576904</v>
      </c>
      <c r="L243" s="269">
        <v>3.3235126733779907</v>
      </c>
      <c r="M243" s="270">
        <f>IF(AND(H243&gt;=H$3, H243&lt;=H$4),1,0)</f>
        <v>1</v>
      </c>
      <c r="N243" s="270">
        <f>IF(AND(I243&gt;=I$3, I243&lt;=I$4),1,0)</f>
        <v>1</v>
      </c>
      <c r="O243" s="270">
        <f>IF(AND(J243&gt;=J$3, J243&lt;=J$4),1,0)</f>
        <v>1</v>
      </c>
      <c r="P243" s="270">
        <f t="shared" si="61"/>
        <v>1</v>
      </c>
      <c r="Q243" s="270">
        <f t="shared" si="62"/>
        <v>1</v>
      </c>
      <c r="R243" s="271">
        <f t="shared" si="63"/>
        <v>5</v>
      </c>
      <c r="S243" s="270">
        <f t="shared" si="64"/>
        <v>1</v>
      </c>
      <c r="T243" s="272">
        <f t="shared" si="65"/>
        <v>5</v>
      </c>
      <c r="U243" s="273">
        <v>22.423195242881775</v>
      </c>
      <c r="AD243" s="279">
        <f t="shared" si="66"/>
        <v>63</v>
      </c>
      <c r="AE243" s="279">
        <f t="shared" si="67"/>
        <v>31</v>
      </c>
      <c r="AF243" s="279" t="str">
        <f t="shared" si="68"/>
        <v>Marker 31</v>
      </c>
      <c r="AG243" s="279">
        <f t="shared" si="69"/>
        <v>3</v>
      </c>
      <c r="AH243" s="279" t="str">
        <f t="shared" si="70"/>
        <v>H</v>
      </c>
      <c r="AI243" s="280"/>
      <c r="AJ243" s="281">
        <f t="shared" si="71"/>
        <v>2.2730475664138794</v>
      </c>
      <c r="AK243" s="281">
        <f t="shared" si="72"/>
        <v>0.69836854934692383</v>
      </c>
      <c r="AL243" s="281">
        <f t="shared" si="73"/>
        <v>7.9022639989852905</v>
      </c>
      <c r="AM243" s="281">
        <f t="shared" si="74"/>
        <v>8.2260024547576904</v>
      </c>
      <c r="AN243" s="281">
        <f t="shared" si="75"/>
        <v>3.3235126733779907</v>
      </c>
      <c r="AO243" s="281">
        <v>29.353099128611923</v>
      </c>
    </row>
    <row r="244" spans="1:41" x14ac:dyDescent="0.25">
      <c r="A244" s="230">
        <v>31</v>
      </c>
      <c r="B244" s="230" t="s">
        <v>273</v>
      </c>
      <c r="C244" s="230">
        <v>4</v>
      </c>
      <c r="D244" s="230" t="s">
        <v>369</v>
      </c>
      <c r="E244" s="230">
        <v>68</v>
      </c>
      <c r="F244" s="230" t="s">
        <v>149</v>
      </c>
      <c r="G244" s="268"/>
      <c r="H244" s="269">
        <v>0.55015325546264648</v>
      </c>
      <c r="I244" s="269">
        <v>8.5275739431381226</v>
      </c>
      <c r="J244" s="269">
        <v>0.80808043479919434</v>
      </c>
      <c r="K244" s="269">
        <v>7.203255295753479</v>
      </c>
      <c r="L244" s="269">
        <v>2.682647705078125</v>
      </c>
      <c r="M244" s="270">
        <f>IF(AND(H244&gt;=H$3, H244&lt;=H$4),1,0)</f>
        <v>1</v>
      </c>
      <c r="N244" s="270">
        <f>IF(AND(I244&gt;=I$3, I244&lt;=I$4),1,0)</f>
        <v>1</v>
      </c>
      <c r="O244" s="270">
        <f>IF(AND(J244&gt;=J$3, J244&lt;=J$4),1,0)</f>
        <v>1</v>
      </c>
      <c r="P244" s="270">
        <f t="shared" si="61"/>
        <v>1</v>
      </c>
      <c r="Q244" s="270">
        <f t="shared" si="62"/>
        <v>1</v>
      </c>
      <c r="R244" s="271">
        <f t="shared" si="63"/>
        <v>5</v>
      </c>
      <c r="S244" s="270">
        <f t="shared" si="64"/>
        <v>1</v>
      </c>
      <c r="T244" s="272">
        <f t="shared" si="65"/>
        <v>5</v>
      </c>
      <c r="U244" s="273">
        <v>19.771710634231567</v>
      </c>
      <c r="AD244" s="279">
        <f t="shared" si="66"/>
        <v>68</v>
      </c>
      <c r="AE244" s="279">
        <f t="shared" si="67"/>
        <v>31</v>
      </c>
      <c r="AF244" s="279" t="str">
        <f t="shared" si="68"/>
        <v>Marker 31</v>
      </c>
      <c r="AG244" s="279">
        <f t="shared" si="69"/>
        <v>4</v>
      </c>
      <c r="AH244" s="279" t="str">
        <f t="shared" si="70"/>
        <v>H</v>
      </c>
      <c r="AI244" s="280"/>
      <c r="AJ244" s="281">
        <f t="shared" si="71"/>
        <v>0.55015325546264648</v>
      </c>
      <c r="AK244" s="281">
        <f t="shared" si="72"/>
        <v>8.5275739431381226</v>
      </c>
      <c r="AL244" s="281">
        <f t="shared" si="73"/>
        <v>0.80808043479919434</v>
      </c>
      <c r="AM244" s="281">
        <f t="shared" si="74"/>
        <v>7.203255295753479</v>
      </c>
      <c r="AN244" s="281">
        <f t="shared" si="75"/>
        <v>2.682647705078125</v>
      </c>
      <c r="AO244" s="281">
        <v>25.882171381131098</v>
      </c>
    </row>
    <row r="245" spans="1:41" x14ac:dyDescent="0.25">
      <c r="A245" s="230">
        <v>31</v>
      </c>
      <c r="B245" s="230" t="s">
        <v>273</v>
      </c>
      <c r="C245" s="230">
        <v>1</v>
      </c>
      <c r="D245" s="230" t="s">
        <v>369</v>
      </c>
      <c r="E245" s="230">
        <v>69</v>
      </c>
      <c r="F245" s="230" t="s">
        <v>150</v>
      </c>
      <c r="G245" s="268"/>
      <c r="H245" s="269">
        <v>9.124719500541687</v>
      </c>
      <c r="I245" s="269">
        <v>0.53275704383850098</v>
      </c>
      <c r="J245" s="269">
        <v>5.9808856248855591</v>
      </c>
      <c r="K245" s="269">
        <v>4.9947762489318848</v>
      </c>
      <c r="L245" s="269">
        <v>8.7532752752304077</v>
      </c>
      <c r="M245" s="270">
        <f>IF(AND(H245&gt;=H$3, H245&lt;=H$4),1,0)</f>
        <v>1</v>
      </c>
      <c r="N245" s="270">
        <f>IF(AND(I245&gt;=I$3, I245&lt;=I$4),1,0)</f>
        <v>1</v>
      </c>
      <c r="O245" s="270">
        <f>IF(AND(J245&gt;=J$3, J245&lt;=J$4),1,0)</f>
        <v>1</v>
      </c>
      <c r="P245" s="270">
        <f t="shared" si="61"/>
        <v>1</v>
      </c>
      <c r="Q245" s="270">
        <f t="shared" si="62"/>
        <v>1</v>
      </c>
      <c r="R245" s="271">
        <f t="shared" si="63"/>
        <v>5</v>
      </c>
      <c r="S245" s="270">
        <f t="shared" si="64"/>
        <v>1</v>
      </c>
      <c r="T245" s="272">
        <f t="shared" si="65"/>
        <v>5</v>
      </c>
      <c r="U245" s="273">
        <v>29.38641369342804</v>
      </c>
      <c r="AD245" s="279">
        <f t="shared" si="66"/>
        <v>69</v>
      </c>
      <c r="AE245" s="279">
        <f t="shared" si="67"/>
        <v>31</v>
      </c>
      <c r="AF245" s="279" t="str">
        <f t="shared" si="68"/>
        <v>Marker 31</v>
      </c>
      <c r="AG245" s="279">
        <f t="shared" si="69"/>
        <v>1</v>
      </c>
      <c r="AH245" s="279" t="str">
        <f t="shared" si="70"/>
        <v>H</v>
      </c>
      <c r="AI245" s="280"/>
      <c r="AJ245" s="281">
        <f t="shared" si="71"/>
        <v>9.124719500541687</v>
      </c>
      <c r="AK245" s="281">
        <f t="shared" si="72"/>
        <v>0.53275704383850098</v>
      </c>
      <c r="AL245" s="281">
        <f t="shared" si="73"/>
        <v>5.9808856248855591</v>
      </c>
      <c r="AM245" s="281">
        <f t="shared" si="74"/>
        <v>4.9947762489318848</v>
      </c>
      <c r="AN245" s="281">
        <f t="shared" si="75"/>
        <v>8.7532752752304077</v>
      </c>
      <c r="AO245" s="281">
        <v>38.468305022292398</v>
      </c>
    </row>
    <row r="246" spans="1:41" x14ac:dyDescent="0.25">
      <c r="A246" s="230">
        <v>31</v>
      </c>
      <c r="B246" s="230" t="s">
        <v>273</v>
      </c>
      <c r="C246" s="230">
        <v>3</v>
      </c>
      <c r="D246" s="230" t="s">
        <v>369</v>
      </c>
      <c r="E246" s="230">
        <v>72</v>
      </c>
      <c r="F246" s="230" t="s">
        <v>153</v>
      </c>
      <c r="G246" s="268"/>
      <c r="H246" s="269">
        <v>2.7317672967910767</v>
      </c>
      <c r="I246" s="269">
        <v>6.746525764465332</v>
      </c>
      <c r="J246" s="269">
        <v>9.9848431348800659</v>
      </c>
      <c r="K246" s="269">
        <v>3.7971127033233643</v>
      </c>
      <c r="L246" s="269">
        <v>3.6536389589309692</v>
      </c>
      <c r="M246" s="270">
        <f>IF(AND(H246&gt;=H$3, H246&lt;=H$4),1,0)</f>
        <v>1</v>
      </c>
      <c r="N246" s="270">
        <f>IF(AND(I246&gt;=I$3, I246&lt;=I$4),1,0)</f>
        <v>1</v>
      </c>
      <c r="O246" s="270">
        <f>IF(AND(J246&gt;=J$3, J246&lt;=J$4),1,0)</f>
        <v>1</v>
      </c>
      <c r="P246" s="270">
        <f t="shared" si="61"/>
        <v>1</v>
      </c>
      <c r="Q246" s="270">
        <f t="shared" si="62"/>
        <v>1</v>
      </c>
      <c r="R246" s="271">
        <f t="shared" si="63"/>
        <v>5</v>
      </c>
      <c r="S246" s="270">
        <f t="shared" si="64"/>
        <v>1</v>
      </c>
      <c r="T246" s="272">
        <f t="shared" si="65"/>
        <v>5</v>
      </c>
      <c r="U246" s="273">
        <v>26.913887858390808</v>
      </c>
      <c r="AD246" s="279">
        <f t="shared" si="66"/>
        <v>72</v>
      </c>
      <c r="AE246" s="279">
        <f t="shared" si="67"/>
        <v>31</v>
      </c>
      <c r="AF246" s="279" t="str">
        <f t="shared" si="68"/>
        <v>Marker 31</v>
      </c>
      <c r="AG246" s="279">
        <f t="shared" si="69"/>
        <v>3</v>
      </c>
      <c r="AH246" s="279" t="str">
        <f t="shared" si="70"/>
        <v>H</v>
      </c>
      <c r="AI246" s="280"/>
      <c r="AJ246" s="281">
        <f t="shared" si="71"/>
        <v>2.7317672967910767</v>
      </c>
      <c r="AK246" s="281">
        <f t="shared" si="72"/>
        <v>6.746525764465332</v>
      </c>
      <c r="AL246" s="281">
        <f t="shared" si="73"/>
        <v>9.9848431348800659</v>
      </c>
      <c r="AM246" s="281">
        <f t="shared" si="74"/>
        <v>3.7971127033233643</v>
      </c>
      <c r="AN246" s="281">
        <f t="shared" si="75"/>
        <v>3.6536389589309692</v>
      </c>
      <c r="AO246" s="281">
        <v>35.231643380283948</v>
      </c>
    </row>
    <row r="247" spans="1:41" x14ac:dyDescent="0.25">
      <c r="A247" s="230">
        <v>31</v>
      </c>
      <c r="B247" s="230" t="s">
        <v>273</v>
      </c>
      <c r="C247" s="230">
        <v>2</v>
      </c>
      <c r="D247" s="230" t="s">
        <v>369</v>
      </c>
      <c r="E247" s="230">
        <v>74</v>
      </c>
      <c r="F247" s="230" t="s">
        <v>155</v>
      </c>
      <c r="G247" s="268"/>
      <c r="H247" s="269">
        <v>0.69013714790344238</v>
      </c>
      <c r="I247" s="269">
        <v>2.9940968751907349</v>
      </c>
      <c r="J247" s="269">
        <v>6.4990878105163574</v>
      </c>
      <c r="K247" s="269">
        <v>1.6085046529769897</v>
      </c>
      <c r="L247" s="269">
        <v>8.7820851802825928</v>
      </c>
      <c r="M247" s="270">
        <f>IF(AND(H247&gt;=H$3, H247&lt;=H$4),1,0)</f>
        <v>1</v>
      </c>
      <c r="N247" s="270">
        <f>IF(AND(I247&gt;=I$3, I247&lt;=I$4),1,0)</f>
        <v>1</v>
      </c>
      <c r="O247" s="270">
        <f>IF(AND(J247&gt;=J$3, J247&lt;=J$4),1,0)</f>
        <v>1</v>
      </c>
      <c r="P247" s="270">
        <f t="shared" si="61"/>
        <v>1</v>
      </c>
      <c r="Q247" s="270">
        <f t="shared" si="62"/>
        <v>1</v>
      </c>
      <c r="R247" s="271">
        <f t="shared" si="63"/>
        <v>5</v>
      </c>
      <c r="S247" s="270">
        <f t="shared" si="64"/>
        <v>1</v>
      </c>
      <c r="T247" s="272">
        <f t="shared" si="65"/>
        <v>5</v>
      </c>
      <c r="U247" s="273">
        <v>20.573911666870117</v>
      </c>
      <c r="AD247" s="279">
        <f t="shared" si="66"/>
        <v>74</v>
      </c>
      <c r="AE247" s="279">
        <f t="shared" si="67"/>
        <v>31</v>
      </c>
      <c r="AF247" s="279" t="str">
        <f t="shared" si="68"/>
        <v>Marker 31</v>
      </c>
      <c r="AG247" s="279">
        <f t="shared" si="69"/>
        <v>2</v>
      </c>
      <c r="AH247" s="279" t="str">
        <f t="shared" si="70"/>
        <v>H</v>
      </c>
      <c r="AI247" s="280"/>
      <c r="AJ247" s="281">
        <f t="shared" si="71"/>
        <v>0.69013714790344238</v>
      </c>
      <c r="AK247" s="281">
        <f t="shared" si="72"/>
        <v>2.9940968751907349</v>
      </c>
      <c r="AL247" s="281">
        <f t="shared" si="73"/>
        <v>6.4990878105163574</v>
      </c>
      <c r="AM247" s="281">
        <f t="shared" si="74"/>
        <v>1.6085046529769897</v>
      </c>
      <c r="AN247" s="281">
        <f t="shared" si="75"/>
        <v>8.7820851802825928</v>
      </c>
      <c r="AO247" s="281">
        <v>26.932293193703245</v>
      </c>
    </row>
    <row r="248" spans="1:41" x14ac:dyDescent="0.25">
      <c r="A248" s="230">
        <v>31</v>
      </c>
      <c r="B248" s="230" t="s">
        <v>273</v>
      </c>
      <c r="C248" s="230">
        <v>3</v>
      </c>
      <c r="D248" s="230" t="s">
        <v>369</v>
      </c>
      <c r="E248" s="230">
        <v>83</v>
      </c>
      <c r="F248" s="230" t="s">
        <v>164</v>
      </c>
      <c r="G248" s="268"/>
      <c r="H248" s="269">
        <v>4.47673499584198</v>
      </c>
      <c r="I248" s="269">
        <v>3.2999527454376221</v>
      </c>
      <c r="J248" s="269">
        <v>6.2095719575881958</v>
      </c>
      <c r="K248" s="269">
        <v>3.7178969383239746</v>
      </c>
      <c r="L248" s="269">
        <v>9.3563741445541382</v>
      </c>
      <c r="M248" s="270">
        <f>IF(AND(H248&gt;=H$3, H248&lt;=H$4),1,0)</f>
        <v>1</v>
      </c>
      <c r="N248" s="270">
        <f>IF(AND(I248&gt;=I$3, I248&lt;=I$4),1,0)</f>
        <v>1</v>
      </c>
      <c r="O248" s="270">
        <f>IF(AND(J248&gt;=J$3, J248&lt;=J$4),1,0)</f>
        <v>1</v>
      </c>
      <c r="P248" s="270">
        <f t="shared" si="61"/>
        <v>1</v>
      </c>
      <c r="Q248" s="270">
        <f t="shared" si="62"/>
        <v>1</v>
      </c>
      <c r="R248" s="271">
        <f t="shared" si="63"/>
        <v>5</v>
      </c>
      <c r="S248" s="270">
        <f t="shared" si="64"/>
        <v>1</v>
      </c>
      <c r="T248" s="272">
        <f t="shared" si="65"/>
        <v>5</v>
      </c>
      <c r="U248" s="273">
        <v>27.060530781745911</v>
      </c>
      <c r="AD248" s="279">
        <f t="shared" si="66"/>
        <v>83</v>
      </c>
      <c r="AE248" s="279">
        <f t="shared" si="67"/>
        <v>31</v>
      </c>
      <c r="AF248" s="279" t="str">
        <f t="shared" si="68"/>
        <v>Marker 31</v>
      </c>
      <c r="AG248" s="279">
        <f t="shared" si="69"/>
        <v>3</v>
      </c>
      <c r="AH248" s="279" t="str">
        <f t="shared" si="70"/>
        <v>H</v>
      </c>
      <c r="AI248" s="280"/>
      <c r="AJ248" s="281">
        <f t="shared" si="71"/>
        <v>4.47673499584198</v>
      </c>
      <c r="AK248" s="281">
        <f t="shared" si="72"/>
        <v>3.2999527454376221</v>
      </c>
      <c r="AL248" s="281">
        <f t="shared" si="73"/>
        <v>6.2095719575881958</v>
      </c>
      <c r="AM248" s="281">
        <f t="shared" si="74"/>
        <v>3.7178969383239746</v>
      </c>
      <c r="AN248" s="281">
        <f t="shared" si="75"/>
        <v>9.3563741445541382</v>
      </c>
      <c r="AO248" s="281">
        <v>35.423606399787971</v>
      </c>
    </row>
    <row r="249" spans="1:41" x14ac:dyDescent="0.25">
      <c r="A249" s="230">
        <v>31</v>
      </c>
      <c r="B249" s="230" t="s">
        <v>273</v>
      </c>
      <c r="C249" s="230">
        <v>4</v>
      </c>
      <c r="D249" s="230" t="s">
        <v>369</v>
      </c>
      <c r="E249" s="230">
        <v>85</v>
      </c>
      <c r="F249" s="230" t="s">
        <v>166</v>
      </c>
      <c r="G249" s="268"/>
      <c r="H249" s="269">
        <v>8.6664938926696777</v>
      </c>
      <c r="I249" s="269">
        <v>5.9363645315170288</v>
      </c>
      <c r="J249" s="269">
        <v>3.3082711696624756</v>
      </c>
      <c r="K249" s="269">
        <v>5.5229955911636353</v>
      </c>
      <c r="L249" s="269">
        <v>0.26248931884765625</v>
      </c>
      <c r="M249" s="270">
        <f>IF(AND(H249&gt;=H$3, H249&lt;=H$4),1,0)</f>
        <v>1</v>
      </c>
      <c r="N249" s="270">
        <f>IF(AND(I249&gt;=I$3, I249&lt;=I$4),1,0)</f>
        <v>1</v>
      </c>
      <c r="O249" s="270">
        <f>IF(AND(J249&gt;=J$3, J249&lt;=J$4),1,0)</f>
        <v>1</v>
      </c>
      <c r="P249" s="270">
        <f t="shared" si="61"/>
        <v>1</v>
      </c>
      <c r="Q249" s="270">
        <f t="shared" si="62"/>
        <v>1</v>
      </c>
      <c r="R249" s="271">
        <f t="shared" si="63"/>
        <v>5</v>
      </c>
      <c r="S249" s="270">
        <f t="shared" si="64"/>
        <v>1</v>
      </c>
      <c r="T249" s="272">
        <f t="shared" si="65"/>
        <v>5</v>
      </c>
      <c r="U249" s="273">
        <v>23.696614503860474</v>
      </c>
      <c r="AD249" s="279">
        <f t="shared" si="66"/>
        <v>85</v>
      </c>
      <c r="AE249" s="279">
        <f t="shared" si="67"/>
        <v>31</v>
      </c>
      <c r="AF249" s="279" t="str">
        <f t="shared" si="68"/>
        <v>Marker 31</v>
      </c>
      <c r="AG249" s="279">
        <f t="shared" si="69"/>
        <v>4</v>
      </c>
      <c r="AH249" s="279" t="str">
        <f t="shared" si="70"/>
        <v>H</v>
      </c>
      <c r="AI249" s="280"/>
      <c r="AJ249" s="281">
        <f t="shared" si="71"/>
        <v>8.6664938926696777</v>
      </c>
      <c r="AK249" s="281">
        <f t="shared" si="72"/>
        <v>5.9363645315170288</v>
      </c>
      <c r="AL249" s="281">
        <f t="shared" si="73"/>
        <v>3.3082711696624756</v>
      </c>
      <c r="AM249" s="281">
        <f t="shared" si="74"/>
        <v>5.5229955911636353</v>
      </c>
      <c r="AN249" s="281">
        <f t="shared" si="75"/>
        <v>0.26248931884765625</v>
      </c>
      <c r="AO249" s="281">
        <v>31.020069486534364</v>
      </c>
    </row>
    <row r="250" spans="1:41" x14ac:dyDescent="0.25">
      <c r="A250" s="230">
        <v>31</v>
      </c>
      <c r="B250" s="230" t="s">
        <v>273</v>
      </c>
      <c r="C250" s="230">
        <v>1</v>
      </c>
      <c r="D250" s="230" t="s">
        <v>369</v>
      </c>
      <c r="E250" s="230">
        <v>87</v>
      </c>
      <c r="F250" s="230" t="s">
        <v>168</v>
      </c>
      <c r="G250" s="268"/>
      <c r="H250" s="269">
        <v>4.5231342315673828</v>
      </c>
      <c r="I250" s="269">
        <v>8.4177130460739136</v>
      </c>
      <c r="J250" s="269">
        <v>8.2104170322418213</v>
      </c>
      <c r="K250" s="269">
        <v>6.2779837846755981</v>
      </c>
      <c r="L250" s="269">
        <v>4.1132473945617676</v>
      </c>
      <c r="M250" s="270">
        <f>IF(AND(H250&gt;=H$3, H250&lt;=H$4),1,0)</f>
        <v>1</v>
      </c>
      <c r="N250" s="270">
        <f>IF(AND(I250&gt;=I$3, I250&lt;=I$4),1,0)</f>
        <v>1</v>
      </c>
      <c r="O250" s="270">
        <f>IF(AND(J250&gt;=J$3, J250&lt;=J$4),1,0)</f>
        <v>1</v>
      </c>
      <c r="P250" s="270">
        <f t="shared" si="61"/>
        <v>1</v>
      </c>
      <c r="Q250" s="270">
        <f t="shared" si="62"/>
        <v>1</v>
      </c>
      <c r="R250" s="271">
        <f t="shared" si="63"/>
        <v>5</v>
      </c>
      <c r="S250" s="270">
        <f t="shared" si="64"/>
        <v>1</v>
      </c>
      <c r="T250" s="272">
        <f t="shared" si="65"/>
        <v>5</v>
      </c>
      <c r="U250" s="273">
        <v>31.542495489120483</v>
      </c>
      <c r="AD250" s="279">
        <f t="shared" si="66"/>
        <v>87</v>
      </c>
      <c r="AE250" s="279">
        <f t="shared" si="67"/>
        <v>31</v>
      </c>
      <c r="AF250" s="279" t="str">
        <f t="shared" si="68"/>
        <v>Marker 31</v>
      </c>
      <c r="AG250" s="279">
        <f t="shared" si="69"/>
        <v>1</v>
      </c>
      <c r="AH250" s="279" t="str">
        <f t="shared" si="70"/>
        <v>H</v>
      </c>
      <c r="AI250" s="280"/>
      <c r="AJ250" s="281">
        <f t="shared" si="71"/>
        <v>4.5231342315673828</v>
      </c>
      <c r="AK250" s="281">
        <f t="shared" si="72"/>
        <v>8.4177130460739136</v>
      </c>
      <c r="AL250" s="281">
        <f t="shared" si="73"/>
        <v>8.2104170322418213</v>
      </c>
      <c r="AM250" s="281">
        <f t="shared" si="74"/>
        <v>6.2779837846755981</v>
      </c>
      <c r="AN250" s="281">
        <f t="shared" si="75"/>
        <v>4.1132473945617676</v>
      </c>
      <c r="AO250" s="281">
        <v>41.290725377323938</v>
      </c>
    </row>
    <row r="251" spans="1:41" x14ac:dyDescent="0.25">
      <c r="A251" s="230">
        <v>32</v>
      </c>
      <c r="B251" s="230" t="s">
        <v>274</v>
      </c>
      <c r="C251" s="230">
        <v>4</v>
      </c>
      <c r="D251" s="230" t="s">
        <v>369</v>
      </c>
      <c r="E251" s="230">
        <v>54</v>
      </c>
      <c r="F251" s="230" t="s">
        <v>135</v>
      </c>
      <c r="G251" s="268"/>
      <c r="H251" s="269">
        <v>7.3781800270080566</v>
      </c>
      <c r="I251" s="269">
        <v>5.6460326910018921</v>
      </c>
      <c r="J251" s="269">
        <v>1.6450870037078857</v>
      </c>
      <c r="K251" s="269">
        <v>3.1150871515274048</v>
      </c>
      <c r="L251" s="269">
        <v>4.6785974502563477</v>
      </c>
      <c r="M251" s="270">
        <f>IF(AND(H251&gt;=H$3, H251&lt;=H$4),1,0)</f>
        <v>1</v>
      </c>
      <c r="N251" s="270">
        <f>IF(AND(I251&gt;=I$3, I251&lt;=I$4),1,0)</f>
        <v>1</v>
      </c>
      <c r="O251" s="270">
        <f>IF(AND(J251&gt;=J$3, J251&lt;=J$4),1,0)</f>
        <v>1</v>
      </c>
      <c r="P251" s="270">
        <f t="shared" si="61"/>
        <v>1</v>
      </c>
      <c r="Q251" s="270">
        <f t="shared" si="62"/>
        <v>1</v>
      </c>
      <c r="R251" s="271">
        <f t="shared" si="63"/>
        <v>5</v>
      </c>
      <c r="S251" s="270">
        <f t="shared" si="64"/>
        <v>1</v>
      </c>
      <c r="T251" s="272">
        <f t="shared" si="65"/>
        <v>5</v>
      </c>
      <c r="U251" s="273">
        <v>22.462984323501587</v>
      </c>
      <c r="AD251" s="279">
        <f t="shared" si="66"/>
        <v>54</v>
      </c>
      <c r="AE251" s="279">
        <f t="shared" si="67"/>
        <v>32</v>
      </c>
      <c r="AF251" s="279" t="str">
        <f t="shared" si="68"/>
        <v>Marker 32</v>
      </c>
      <c r="AG251" s="279">
        <f t="shared" si="69"/>
        <v>4</v>
      </c>
      <c r="AH251" s="279" t="str">
        <f t="shared" si="70"/>
        <v>H</v>
      </c>
      <c r="AI251" s="280"/>
      <c r="AJ251" s="281">
        <f t="shared" si="71"/>
        <v>7.3781800270080566</v>
      </c>
      <c r="AK251" s="281">
        <f t="shared" si="72"/>
        <v>5.6460326910018921</v>
      </c>
      <c r="AL251" s="281">
        <f t="shared" si="73"/>
        <v>1.6450870037078857</v>
      </c>
      <c r="AM251" s="281">
        <f t="shared" si="74"/>
        <v>3.1150871515274048</v>
      </c>
      <c r="AN251" s="281">
        <f t="shared" si="75"/>
        <v>4.6785974502563477</v>
      </c>
      <c r="AO251" s="281">
        <v>25.901586678036296</v>
      </c>
    </row>
    <row r="252" spans="1:41" x14ac:dyDescent="0.25">
      <c r="A252" s="230">
        <v>32</v>
      </c>
      <c r="B252" s="230" t="s">
        <v>274</v>
      </c>
      <c r="C252" s="230">
        <v>1</v>
      </c>
      <c r="D252" s="230" t="s">
        <v>369</v>
      </c>
      <c r="E252" s="230">
        <v>55</v>
      </c>
      <c r="F252" s="230" t="s">
        <v>136</v>
      </c>
      <c r="G252" s="268"/>
      <c r="H252" s="269">
        <v>8.942534327507019</v>
      </c>
      <c r="I252" s="269">
        <v>8.6623203754425049</v>
      </c>
      <c r="J252" s="269">
        <v>3.8431721925735474</v>
      </c>
      <c r="K252" s="269">
        <v>9.6549868583679199</v>
      </c>
      <c r="L252" s="269">
        <v>5.0314325094223022</v>
      </c>
      <c r="M252" s="270">
        <f>IF(AND(H252&gt;=H$3, H252&lt;=H$4),1,0)</f>
        <v>1</v>
      </c>
      <c r="N252" s="270">
        <f>IF(AND(I252&gt;=I$3, I252&lt;=I$4),1,0)</f>
        <v>1</v>
      </c>
      <c r="O252" s="270">
        <f>IF(AND(J252&gt;=J$3, J252&lt;=J$4),1,0)</f>
        <v>1</v>
      </c>
      <c r="P252" s="270">
        <f t="shared" si="61"/>
        <v>1</v>
      </c>
      <c r="Q252" s="270">
        <f t="shared" si="62"/>
        <v>1</v>
      </c>
      <c r="R252" s="271">
        <f t="shared" si="63"/>
        <v>5</v>
      </c>
      <c r="S252" s="270">
        <f t="shared" si="64"/>
        <v>1</v>
      </c>
      <c r="T252" s="272">
        <f t="shared" si="65"/>
        <v>5</v>
      </c>
      <c r="U252" s="273">
        <v>36.134446263313293</v>
      </c>
      <c r="AD252" s="279">
        <f t="shared" si="66"/>
        <v>55</v>
      </c>
      <c r="AE252" s="279">
        <f t="shared" si="67"/>
        <v>32</v>
      </c>
      <c r="AF252" s="279" t="str">
        <f t="shared" si="68"/>
        <v>Marker 32</v>
      </c>
      <c r="AG252" s="279">
        <f t="shared" si="69"/>
        <v>1</v>
      </c>
      <c r="AH252" s="279" t="str">
        <f t="shared" si="70"/>
        <v>H</v>
      </c>
      <c r="AI252" s="280"/>
      <c r="AJ252" s="281">
        <f t="shared" si="71"/>
        <v>8.942534327507019</v>
      </c>
      <c r="AK252" s="281">
        <f t="shared" si="72"/>
        <v>8.6623203754425049</v>
      </c>
      <c r="AL252" s="281">
        <f t="shared" si="73"/>
        <v>3.8431721925735474</v>
      </c>
      <c r="AM252" s="281">
        <f t="shared" si="74"/>
        <v>9.6549868583679199</v>
      </c>
      <c r="AN252" s="281">
        <f t="shared" si="75"/>
        <v>5.0314325094223022</v>
      </c>
      <c r="AO252" s="281">
        <v>41.665856970431143</v>
      </c>
    </row>
    <row r="253" spans="1:41" x14ac:dyDescent="0.25">
      <c r="A253" s="230">
        <v>32</v>
      </c>
      <c r="B253" s="230" t="s">
        <v>274</v>
      </c>
      <c r="C253" s="230">
        <v>2</v>
      </c>
      <c r="D253" s="230" t="s">
        <v>369</v>
      </c>
      <c r="E253" s="230">
        <v>57</v>
      </c>
      <c r="F253" s="230" t="s">
        <v>138</v>
      </c>
      <c r="G253" s="268"/>
      <c r="H253" s="269">
        <v>5.8553206920623779</v>
      </c>
      <c r="I253" s="269">
        <v>6.6074329614639282</v>
      </c>
      <c r="J253" s="269">
        <v>5.8324193954467773</v>
      </c>
      <c r="K253" s="269">
        <v>0.58849036693572998</v>
      </c>
      <c r="L253" s="269">
        <v>8.4021866321563721</v>
      </c>
      <c r="M253" s="270">
        <f>IF(AND(H253&gt;=H$3, H253&lt;=H$4),1,0)</f>
        <v>1</v>
      </c>
      <c r="N253" s="270">
        <f>IF(AND(I253&gt;=I$3, I253&lt;=I$4),1,0)</f>
        <v>1</v>
      </c>
      <c r="O253" s="270">
        <f>IF(AND(J253&gt;=J$3, J253&lt;=J$4),1,0)</f>
        <v>1</v>
      </c>
      <c r="P253" s="270">
        <f t="shared" si="61"/>
        <v>1</v>
      </c>
      <c r="Q253" s="270">
        <f t="shared" si="62"/>
        <v>1</v>
      </c>
      <c r="R253" s="271">
        <f t="shared" si="63"/>
        <v>5</v>
      </c>
      <c r="S253" s="270">
        <f t="shared" si="64"/>
        <v>1</v>
      </c>
      <c r="T253" s="272">
        <f t="shared" si="65"/>
        <v>5</v>
      </c>
      <c r="U253" s="273">
        <v>27.285850048065186</v>
      </c>
      <c r="AD253" s="279">
        <f t="shared" si="66"/>
        <v>57</v>
      </c>
      <c r="AE253" s="279">
        <f t="shared" si="67"/>
        <v>32</v>
      </c>
      <c r="AF253" s="279" t="str">
        <f t="shared" si="68"/>
        <v>Marker 32</v>
      </c>
      <c r="AG253" s="279">
        <f t="shared" si="69"/>
        <v>2</v>
      </c>
      <c r="AH253" s="279" t="str">
        <f t="shared" si="70"/>
        <v>H</v>
      </c>
      <c r="AI253" s="280"/>
      <c r="AJ253" s="281">
        <f t="shared" si="71"/>
        <v>5.8553206920623779</v>
      </c>
      <c r="AK253" s="281">
        <f t="shared" si="72"/>
        <v>6.6074329614639282</v>
      </c>
      <c r="AL253" s="281">
        <f t="shared" si="73"/>
        <v>5.8324193954467773</v>
      </c>
      <c r="AM253" s="281">
        <f t="shared" si="74"/>
        <v>0.58849036693572998</v>
      </c>
      <c r="AN253" s="281">
        <f t="shared" si="75"/>
        <v>8.4021866321563721</v>
      </c>
      <c r="AO253" s="281">
        <v>31.462729970587084</v>
      </c>
    </row>
    <row r="254" spans="1:41" x14ac:dyDescent="0.25">
      <c r="A254" s="230">
        <v>32</v>
      </c>
      <c r="B254" s="230" t="s">
        <v>274</v>
      </c>
      <c r="C254" s="230">
        <v>2</v>
      </c>
      <c r="D254" s="230" t="s">
        <v>369</v>
      </c>
      <c r="E254" s="230">
        <v>59</v>
      </c>
      <c r="F254" s="230" t="s">
        <v>140</v>
      </c>
      <c r="G254" s="268"/>
      <c r="H254" s="269">
        <v>5.4564034938812256</v>
      </c>
      <c r="I254" s="269">
        <v>3.7660986185073853</v>
      </c>
      <c r="J254" s="269">
        <v>1.4706802368164063</v>
      </c>
      <c r="K254" s="269">
        <v>7.3309344053268433</v>
      </c>
      <c r="L254" s="269">
        <v>2.2031748294830322</v>
      </c>
      <c r="M254" s="270">
        <f>IF(AND(H254&gt;=H$3, H254&lt;=H$4),1,0)</f>
        <v>1</v>
      </c>
      <c r="N254" s="270">
        <f>IF(AND(I254&gt;=I$3, I254&lt;=I$4),1,0)</f>
        <v>1</v>
      </c>
      <c r="O254" s="270">
        <f>IF(AND(J254&gt;=J$3, J254&lt;=J$4),1,0)</f>
        <v>1</v>
      </c>
      <c r="P254" s="270">
        <f t="shared" si="61"/>
        <v>1</v>
      </c>
      <c r="Q254" s="270">
        <f t="shared" si="62"/>
        <v>1</v>
      </c>
      <c r="R254" s="271">
        <f t="shared" si="63"/>
        <v>5</v>
      </c>
      <c r="S254" s="270">
        <f t="shared" si="64"/>
        <v>1</v>
      </c>
      <c r="T254" s="272">
        <f t="shared" si="65"/>
        <v>5</v>
      </c>
      <c r="U254" s="273">
        <v>20.227291584014893</v>
      </c>
      <c r="AD254" s="279">
        <f t="shared" si="66"/>
        <v>59</v>
      </c>
      <c r="AE254" s="279">
        <f t="shared" si="67"/>
        <v>32</v>
      </c>
      <c r="AF254" s="279" t="str">
        <f t="shared" si="68"/>
        <v>Marker 32</v>
      </c>
      <c r="AG254" s="279">
        <f t="shared" si="69"/>
        <v>2</v>
      </c>
      <c r="AH254" s="279" t="str">
        <f t="shared" si="70"/>
        <v>H</v>
      </c>
      <c r="AI254" s="280"/>
      <c r="AJ254" s="281">
        <f t="shared" si="71"/>
        <v>5.4564034938812256</v>
      </c>
      <c r="AK254" s="281">
        <f t="shared" si="72"/>
        <v>3.7660986185073853</v>
      </c>
      <c r="AL254" s="281">
        <f t="shared" si="73"/>
        <v>1.4706802368164063</v>
      </c>
      <c r="AM254" s="281">
        <f t="shared" si="74"/>
        <v>7.3309344053268433</v>
      </c>
      <c r="AN254" s="281">
        <f t="shared" si="75"/>
        <v>2.2031748294830322</v>
      </c>
      <c r="AO254" s="281">
        <v>23.323657207788411</v>
      </c>
    </row>
    <row r="255" spans="1:41" x14ac:dyDescent="0.25">
      <c r="A255" s="230">
        <v>32</v>
      </c>
      <c r="B255" s="230" t="s">
        <v>274</v>
      </c>
      <c r="C255" s="230">
        <v>1</v>
      </c>
      <c r="D255" s="230" t="s">
        <v>369</v>
      </c>
      <c r="E255" s="230">
        <v>64</v>
      </c>
      <c r="F255" s="230" t="s">
        <v>145</v>
      </c>
      <c r="G255" s="268"/>
      <c r="H255" s="269">
        <v>3.3994191884994507</v>
      </c>
      <c r="I255" s="269">
        <v>1.52457594871521</v>
      </c>
      <c r="J255" s="269">
        <v>9.0576750040054321</v>
      </c>
      <c r="K255" s="269">
        <v>5.1076698303222656</v>
      </c>
      <c r="L255" s="269">
        <v>7.8848093748092651</v>
      </c>
      <c r="M255" s="270">
        <f>IF(AND(H255&gt;=H$3, H255&lt;=H$4),1,0)</f>
        <v>1</v>
      </c>
      <c r="N255" s="270">
        <f>IF(AND(I255&gt;=I$3, I255&lt;=I$4),1,0)</f>
        <v>1</v>
      </c>
      <c r="O255" s="270">
        <f>IF(AND(J255&gt;=J$3, J255&lt;=J$4),1,0)</f>
        <v>1</v>
      </c>
      <c r="P255" s="270">
        <f t="shared" si="61"/>
        <v>1</v>
      </c>
      <c r="Q255" s="270">
        <f t="shared" si="62"/>
        <v>1</v>
      </c>
      <c r="R255" s="271">
        <f t="shared" si="63"/>
        <v>5</v>
      </c>
      <c r="S255" s="270">
        <f t="shared" si="64"/>
        <v>1</v>
      </c>
      <c r="T255" s="272">
        <f t="shared" si="65"/>
        <v>5</v>
      </c>
      <c r="U255" s="273">
        <v>26.974149346351624</v>
      </c>
      <c r="AD255" s="279">
        <f t="shared" si="66"/>
        <v>64</v>
      </c>
      <c r="AE255" s="279">
        <f t="shared" si="67"/>
        <v>32</v>
      </c>
      <c r="AF255" s="279" t="str">
        <f t="shared" si="68"/>
        <v>Marker 32</v>
      </c>
      <c r="AG255" s="279">
        <f t="shared" si="69"/>
        <v>1</v>
      </c>
      <c r="AH255" s="279" t="str">
        <f t="shared" si="70"/>
        <v>H</v>
      </c>
      <c r="AI255" s="280"/>
      <c r="AJ255" s="281">
        <f t="shared" si="71"/>
        <v>3.3994191884994507</v>
      </c>
      <c r="AK255" s="281">
        <f t="shared" si="72"/>
        <v>1.52457594871521</v>
      </c>
      <c r="AL255" s="281">
        <f t="shared" si="73"/>
        <v>9.0576750040054321</v>
      </c>
      <c r="AM255" s="281">
        <f t="shared" si="74"/>
        <v>5.1076698303222656</v>
      </c>
      <c r="AN255" s="281">
        <f t="shared" si="75"/>
        <v>7.8848093748092651</v>
      </c>
      <c r="AO255" s="281">
        <v>31.103314559581712</v>
      </c>
    </row>
    <row r="256" spans="1:41" x14ac:dyDescent="0.25">
      <c r="A256" s="230">
        <v>32</v>
      </c>
      <c r="B256" s="230" t="s">
        <v>274</v>
      </c>
      <c r="C256" s="230">
        <v>3</v>
      </c>
      <c r="D256" s="230" t="s">
        <v>369</v>
      </c>
      <c r="E256" s="230">
        <v>65</v>
      </c>
      <c r="F256" s="230" t="s">
        <v>146</v>
      </c>
      <c r="G256" s="268"/>
      <c r="H256" s="269">
        <v>6.5663415193557739</v>
      </c>
      <c r="I256" s="269">
        <v>9.5421195030212402</v>
      </c>
      <c r="J256" s="269">
        <v>1.2001127004623413</v>
      </c>
      <c r="K256" s="269">
        <v>3.8451516628265381</v>
      </c>
      <c r="L256" s="269">
        <v>4.9279791116714478</v>
      </c>
      <c r="M256" s="270">
        <f>IF(AND(H256&gt;=H$3, H256&lt;=H$4),1,0)</f>
        <v>1</v>
      </c>
      <c r="N256" s="270">
        <f>IF(AND(I256&gt;=I$3, I256&lt;=I$4),1,0)</f>
        <v>1</v>
      </c>
      <c r="O256" s="270">
        <f>IF(AND(J256&gt;=J$3, J256&lt;=J$4),1,0)</f>
        <v>1</v>
      </c>
      <c r="P256" s="270">
        <f t="shared" si="61"/>
        <v>1</v>
      </c>
      <c r="Q256" s="270">
        <f t="shared" si="62"/>
        <v>1</v>
      </c>
      <c r="R256" s="271">
        <f t="shared" si="63"/>
        <v>5</v>
      </c>
      <c r="S256" s="270">
        <f t="shared" si="64"/>
        <v>1</v>
      </c>
      <c r="T256" s="272">
        <f t="shared" si="65"/>
        <v>5</v>
      </c>
      <c r="U256" s="273">
        <v>26.081704497337341</v>
      </c>
      <c r="AD256" s="279">
        <f t="shared" si="66"/>
        <v>65</v>
      </c>
      <c r="AE256" s="279">
        <f t="shared" si="67"/>
        <v>32</v>
      </c>
      <c r="AF256" s="279" t="str">
        <f t="shared" si="68"/>
        <v>Marker 32</v>
      </c>
      <c r="AG256" s="279">
        <f t="shared" si="69"/>
        <v>3</v>
      </c>
      <c r="AH256" s="279" t="str">
        <f t="shared" si="70"/>
        <v>H</v>
      </c>
      <c r="AI256" s="280"/>
      <c r="AJ256" s="281">
        <f t="shared" si="71"/>
        <v>6.5663415193557739</v>
      </c>
      <c r="AK256" s="281">
        <f t="shared" si="72"/>
        <v>9.5421195030212402</v>
      </c>
      <c r="AL256" s="281">
        <f t="shared" si="73"/>
        <v>1.2001127004623413</v>
      </c>
      <c r="AM256" s="281">
        <f t="shared" si="74"/>
        <v>3.8451516628265381</v>
      </c>
      <c r="AN256" s="281">
        <f t="shared" si="75"/>
        <v>4.9279791116714478</v>
      </c>
      <c r="AO256" s="281">
        <v>30.074255496048202</v>
      </c>
    </row>
    <row r="257" spans="1:41" x14ac:dyDescent="0.25">
      <c r="A257" s="230">
        <v>32</v>
      </c>
      <c r="B257" s="230" t="s">
        <v>274</v>
      </c>
      <c r="C257" s="230">
        <v>1</v>
      </c>
      <c r="D257" s="230" t="s">
        <v>369</v>
      </c>
      <c r="E257" s="230">
        <v>70</v>
      </c>
      <c r="F257" s="230" t="s">
        <v>151</v>
      </c>
      <c r="G257" s="268"/>
      <c r="H257" s="269">
        <v>8.531307578086853</v>
      </c>
      <c r="I257" s="269">
        <v>1.7294967174530029</v>
      </c>
      <c r="J257" s="269">
        <v>6.6411548852920532</v>
      </c>
      <c r="K257" s="269">
        <v>2.7625036239624023</v>
      </c>
      <c r="L257" s="269">
        <v>8.704487681388855</v>
      </c>
      <c r="M257" s="270">
        <f>IF(AND(H257&gt;=H$3, H257&lt;=H$4),1,0)</f>
        <v>1</v>
      </c>
      <c r="N257" s="270">
        <f>IF(AND(I257&gt;=I$3, I257&lt;=I$4),1,0)</f>
        <v>1</v>
      </c>
      <c r="O257" s="270">
        <f>IF(AND(J257&gt;=J$3, J257&lt;=J$4),1,0)</f>
        <v>1</v>
      </c>
      <c r="P257" s="270">
        <f t="shared" si="61"/>
        <v>1</v>
      </c>
      <c r="Q257" s="270">
        <f t="shared" si="62"/>
        <v>1</v>
      </c>
      <c r="R257" s="271">
        <f t="shared" si="63"/>
        <v>5</v>
      </c>
      <c r="S257" s="270">
        <f t="shared" si="64"/>
        <v>1</v>
      </c>
      <c r="T257" s="272">
        <f t="shared" si="65"/>
        <v>5</v>
      </c>
      <c r="U257" s="273">
        <v>28.368950486183167</v>
      </c>
      <c r="AD257" s="279">
        <f t="shared" si="66"/>
        <v>70</v>
      </c>
      <c r="AE257" s="279">
        <f t="shared" si="67"/>
        <v>32</v>
      </c>
      <c r="AF257" s="279" t="str">
        <f t="shared" si="68"/>
        <v>Marker 32</v>
      </c>
      <c r="AG257" s="279">
        <f t="shared" si="69"/>
        <v>1</v>
      </c>
      <c r="AH257" s="279" t="str">
        <f t="shared" si="70"/>
        <v>H</v>
      </c>
      <c r="AI257" s="280"/>
      <c r="AJ257" s="281">
        <f t="shared" si="71"/>
        <v>8.531307578086853</v>
      </c>
      <c r="AK257" s="281">
        <f t="shared" si="72"/>
        <v>1.7294967174530029</v>
      </c>
      <c r="AL257" s="281">
        <f t="shared" si="73"/>
        <v>6.6411548852920532</v>
      </c>
      <c r="AM257" s="281">
        <f t="shared" si="74"/>
        <v>2.7625036239624023</v>
      </c>
      <c r="AN257" s="281">
        <f t="shared" si="75"/>
        <v>8.704487681388855</v>
      </c>
      <c r="AO257" s="281">
        <v>32.711629915265441</v>
      </c>
    </row>
    <row r="258" spans="1:41" x14ac:dyDescent="0.25">
      <c r="A258" s="230">
        <v>32</v>
      </c>
      <c r="B258" s="230" t="s">
        <v>274</v>
      </c>
      <c r="C258" s="230">
        <v>3</v>
      </c>
      <c r="D258" s="230" t="s">
        <v>369</v>
      </c>
      <c r="E258" s="230">
        <v>75</v>
      </c>
      <c r="F258" s="230" t="s">
        <v>156</v>
      </c>
      <c r="G258" s="268"/>
      <c r="H258" s="269">
        <v>1.8705493211746216</v>
      </c>
      <c r="I258" s="269">
        <v>9.5914101600646973</v>
      </c>
      <c r="J258" s="269">
        <v>8.1664985418319702</v>
      </c>
      <c r="K258" s="269">
        <v>6.6032207012176514</v>
      </c>
      <c r="L258" s="269">
        <v>0.68209230899810791</v>
      </c>
      <c r="M258" s="270">
        <f>IF(AND(H258&gt;=H$3, H258&lt;=H$4),1,0)</f>
        <v>1</v>
      </c>
      <c r="N258" s="270">
        <f>IF(AND(I258&gt;=I$3, I258&lt;=I$4),1,0)</f>
        <v>1</v>
      </c>
      <c r="O258" s="270">
        <f>IF(AND(J258&gt;=J$3, J258&lt;=J$4),1,0)</f>
        <v>1</v>
      </c>
      <c r="P258" s="270">
        <f t="shared" si="61"/>
        <v>1</v>
      </c>
      <c r="Q258" s="270">
        <f t="shared" si="62"/>
        <v>1</v>
      </c>
      <c r="R258" s="271">
        <f t="shared" si="63"/>
        <v>5</v>
      </c>
      <c r="S258" s="270">
        <f t="shared" si="64"/>
        <v>1</v>
      </c>
      <c r="T258" s="272">
        <f t="shared" si="65"/>
        <v>5</v>
      </c>
      <c r="U258" s="273">
        <v>26.913771033287048</v>
      </c>
      <c r="AD258" s="279">
        <f t="shared" si="66"/>
        <v>75</v>
      </c>
      <c r="AE258" s="279">
        <f t="shared" si="67"/>
        <v>32</v>
      </c>
      <c r="AF258" s="279" t="str">
        <f t="shared" si="68"/>
        <v>Marker 32</v>
      </c>
      <c r="AG258" s="279">
        <f t="shared" si="69"/>
        <v>3</v>
      </c>
      <c r="AH258" s="279" t="str">
        <f t="shared" si="70"/>
        <v>H</v>
      </c>
      <c r="AI258" s="280"/>
      <c r="AJ258" s="281">
        <f t="shared" si="71"/>
        <v>1.8705493211746216</v>
      </c>
      <c r="AK258" s="281">
        <f t="shared" si="72"/>
        <v>9.5914101600646973</v>
      </c>
      <c r="AL258" s="281">
        <f t="shared" si="73"/>
        <v>8.1664985418319702</v>
      </c>
      <c r="AM258" s="281">
        <f t="shared" si="74"/>
        <v>6.6032207012176514</v>
      </c>
      <c r="AN258" s="281">
        <f t="shared" si="75"/>
        <v>0.68209230899810791</v>
      </c>
      <c r="AO258" s="281">
        <v>31.033693618446144</v>
      </c>
    </row>
    <row r="259" spans="1:41" x14ac:dyDescent="0.25">
      <c r="A259" s="230">
        <v>32</v>
      </c>
      <c r="B259" s="230" t="s">
        <v>274</v>
      </c>
      <c r="C259" s="230">
        <v>2</v>
      </c>
      <c r="D259" s="230" t="s">
        <v>369</v>
      </c>
      <c r="E259" s="230">
        <v>77</v>
      </c>
      <c r="F259" s="230" t="s">
        <v>158</v>
      </c>
      <c r="G259" s="268"/>
      <c r="H259" s="269">
        <v>9.2710864543914795</v>
      </c>
      <c r="I259" s="269">
        <v>1.1355262994766235</v>
      </c>
      <c r="J259" s="269">
        <v>7.9219675064086914</v>
      </c>
      <c r="K259" s="269">
        <v>7.2983616590499878</v>
      </c>
      <c r="L259" s="269">
        <v>9.3370258808135986</v>
      </c>
      <c r="M259" s="270">
        <f>IF(AND(H259&gt;=H$3, H259&lt;=H$4),1,0)</f>
        <v>1</v>
      </c>
      <c r="N259" s="270">
        <f>IF(AND(I259&gt;=I$3, I259&lt;=I$4),1,0)</f>
        <v>1</v>
      </c>
      <c r="O259" s="270">
        <f>IF(AND(J259&gt;=J$3, J259&lt;=J$4),1,0)</f>
        <v>1</v>
      </c>
      <c r="P259" s="270">
        <f t="shared" si="61"/>
        <v>1</v>
      </c>
      <c r="Q259" s="270">
        <f t="shared" si="62"/>
        <v>1</v>
      </c>
      <c r="R259" s="271">
        <f t="shared" si="63"/>
        <v>5</v>
      </c>
      <c r="S259" s="270">
        <f t="shared" si="64"/>
        <v>1</v>
      </c>
      <c r="T259" s="272">
        <f t="shared" si="65"/>
        <v>5</v>
      </c>
      <c r="U259" s="273">
        <v>34.963967800140381</v>
      </c>
      <c r="AD259" s="279">
        <f t="shared" si="66"/>
        <v>77</v>
      </c>
      <c r="AE259" s="279">
        <f t="shared" si="67"/>
        <v>32</v>
      </c>
      <c r="AF259" s="279" t="str">
        <f t="shared" si="68"/>
        <v>Marker 32</v>
      </c>
      <c r="AG259" s="279">
        <f t="shared" si="69"/>
        <v>2</v>
      </c>
      <c r="AH259" s="279" t="str">
        <f t="shared" si="70"/>
        <v>H</v>
      </c>
      <c r="AI259" s="280"/>
      <c r="AJ259" s="281">
        <f t="shared" si="71"/>
        <v>9.2710864543914795</v>
      </c>
      <c r="AK259" s="281">
        <f t="shared" si="72"/>
        <v>1.1355262994766235</v>
      </c>
      <c r="AL259" s="281">
        <f t="shared" si="73"/>
        <v>7.9219675064086914</v>
      </c>
      <c r="AM259" s="281">
        <f t="shared" si="74"/>
        <v>7.2983616590499878</v>
      </c>
      <c r="AN259" s="281">
        <f t="shared" si="75"/>
        <v>9.3370258808135986</v>
      </c>
      <c r="AO259" s="281">
        <v>40.316203294319678</v>
      </c>
    </row>
    <row r="260" spans="1:41" x14ac:dyDescent="0.25">
      <c r="A260" s="230">
        <v>32</v>
      </c>
      <c r="B260" s="230" t="s">
        <v>274</v>
      </c>
      <c r="C260" s="230">
        <v>3</v>
      </c>
      <c r="D260" s="230" t="s">
        <v>369</v>
      </c>
      <c r="E260" s="230">
        <v>84</v>
      </c>
      <c r="F260" s="230" t="s">
        <v>165</v>
      </c>
      <c r="G260" s="268"/>
      <c r="H260" s="269">
        <v>7.0559549331665039</v>
      </c>
      <c r="I260" s="269">
        <v>9.3495243787765503</v>
      </c>
      <c r="J260" s="269">
        <v>4.8241627216339111</v>
      </c>
      <c r="K260" s="269">
        <v>3.2092076539993286</v>
      </c>
      <c r="L260" s="269">
        <v>8.0021929740905762</v>
      </c>
      <c r="M260" s="270">
        <f>IF(AND(H260&gt;=H$3, H260&lt;=H$4),1,0)</f>
        <v>1</v>
      </c>
      <c r="N260" s="270">
        <f>IF(AND(I260&gt;=I$3, I260&lt;=I$4),1,0)</f>
        <v>1</v>
      </c>
      <c r="O260" s="270">
        <f>IF(AND(J260&gt;=J$3, J260&lt;=J$4),1,0)</f>
        <v>1</v>
      </c>
      <c r="P260" s="270">
        <f t="shared" si="61"/>
        <v>1</v>
      </c>
      <c r="Q260" s="270">
        <f t="shared" si="62"/>
        <v>1</v>
      </c>
      <c r="R260" s="271">
        <f t="shared" si="63"/>
        <v>5</v>
      </c>
      <c r="S260" s="270">
        <f t="shared" si="64"/>
        <v>1</v>
      </c>
      <c r="T260" s="272">
        <f t="shared" si="65"/>
        <v>5</v>
      </c>
      <c r="U260" s="273">
        <v>32.44104266166687</v>
      </c>
      <c r="AD260" s="279">
        <f t="shared" si="66"/>
        <v>84</v>
      </c>
      <c r="AE260" s="279">
        <f t="shared" si="67"/>
        <v>32</v>
      </c>
      <c r="AF260" s="279" t="str">
        <f t="shared" si="68"/>
        <v>Marker 32</v>
      </c>
      <c r="AG260" s="279">
        <f t="shared" si="69"/>
        <v>3</v>
      </c>
      <c r="AH260" s="279" t="str">
        <f t="shared" si="70"/>
        <v>H</v>
      </c>
      <c r="AI260" s="280"/>
      <c r="AJ260" s="281">
        <f t="shared" si="71"/>
        <v>7.0559549331665039</v>
      </c>
      <c r="AK260" s="281">
        <f t="shared" si="72"/>
        <v>9.3495243787765503</v>
      </c>
      <c r="AL260" s="281">
        <f t="shared" si="73"/>
        <v>4.8241627216339111</v>
      </c>
      <c r="AM260" s="281">
        <f t="shared" si="74"/>
        <v>3.2092076539993286</v>
      </c>
      <c r="AN260" s="281">
        <f t="shared" si="75"/>
        <v>8.0021929740905762</v>
      </c>
      <c r="AO260" s="281">
        <v>37.407072289495929</v>
      </c>
    </row>
    <row r="261" spans="1:41" x14ac:dyDescent="0.25">
      <c r="A261" s="230">
        <v>33</v>
      </c>
      <c r="B261" s="230" t="s">
        <v>275</v>
      </c>
      <c r="C261" s="230">
        <v>4</v>
      </c>
      <c r="D261" s="230" t="s">
        <v>369</v>
      </c>
      <c r="E261" s="230">
        <v>55</v>
      </c>
      <c r="F261" s="230" t="s">
        <v>136</v>
      </c>
      <c r="G261" s="268"/>
      <c r="H261" s="269">
        <v>9.2398405075073242</v>
      </c>
      <c r="I261" s="269">
        <v>0.50294578075408936</v>
      </c>
      <c r="J261" s="269">
        <v>8.2486641407012939</v>
      </c>
      <c r="K261" s="269">
        <v>2.2814065217971802</v>
      </c>
      <c r="L261" s="269">
        <v>2.7484869956970215</v>
      </c>
      <c r="M261" s="270">
        <f>IF(AND(H261&gt;=H$3, H261&lt;=H$4),1,0)</f>
        <v>1</v>
      </c>
      <c r="N261" s="270">
        <f>IF(AND(I261&gt;=I$3, I261&lt;=I$4),1,0)</f>
        <v>1</v>
      </c>
      <c r="O261" s="270">
        <f>IF(AND(J261&gt;=J$3, J261&lt;=J$4),1,0)</f>
        <v>1</v>
      </c>
      <c r="P261" s="270">
        <f t="shared" si="61"/>
        <v>1</v>
      </c>
      <c r="Q261" s="270">
        <f t="shared" si="62"/>
        <v>1</v>
      </c>
      <c r="R261" s="271">
        <f t="shared" si="63"/>
        <v>5</v>
      </c>
      <c r="S261" s="270">
        <f t="shared" si="64"/>
        <v>1</v>
      </c>
      <c r="T261" s="272">
        <f t="shared" si="65"/>
        <v>5</v>
      </c>
      <c r="U261" s="273">
        <v>23.021343946456909</v>
      </c>
      <c r="AD261" s="279">
        <f t="shared" si="66"/>
        <v>55</v>
      </c>
      <c r="AE261" s="279">
        <f t="shared" si="67"/>
        <v>33</v>
      </c>
      <c r="AF261" s="279" t="str">
        <f t="shared" si="68"/>
        <v>Marker 33</v>
      </c>
      <c r="AG261" s="279">
        <f t="shared" si="69"/>
        <v>4</v>
      </c>
      <c r="AH261" s="279" t="str">
        <f t="shared" si="70"/>
        <v>H</v>
      </c>
      <c r="AI261" s="280"/>
      <c r="AJ261" s="281">
        <f t="shared" si="71"/>
        <v>9.2398405075073242</v>
      </c>
      <c r="AK261" s="281">
        <f t="shared" si="72"/>
        <v>0.50294578075408936</v>
      </c>
      <c r="AL261" s="281">
        <f t="shared" si="73"/>
        <v>8.2486641407012939</v>
      </c>
      <c r="AM261" s="281">
        <f t="shared" si="74"/>
        <v>2.2814065217971802</v>
      </c>
      <c r="AN261" s="281">
        <f t="shared" si="75"/>
        <v>2.7484869956970215</v>
      </c>
      <c r="AO261" s="281">
        <v>27.920044803900062</v>
      </c>
    </row>
    <row r="262" spans="1:41" x14ac:dyDescent="0.25">
      <c r="A262" s="230">
        <v>33</v>
      </c>
      <c r="B262" s="230" t="s">
        <v>275</v>
      </c>
      <c r="C262" s="230">
        <v>1</v>
      </c>
      <c r="D262" s="230" t="s">
        <v>369</v>
      </c>
      <c r="E262" s="230">
        <v>56</v>
      </c>
      <c r="F262" s="230" t="s">
        <v>137</v>
      </c>
      <c r="G262" s="268"/>
      <c r="H262" s="269">
        <v>0.52632272243499756</v>
      </c>
      <c r="I262" s="269">
        <v>9.0305840969085693</v>
      </c>
      <c r="J262" s="269">
        <v>9.879494309425354</v>
      </c>
      <c r="K262" s="269">
        <v>2.6226806640625</v>
      </c>
      <c r="L262" s="269">
        <v>5.398370623588562</v>
      </c>
      <c r="M262" s="270">
        <f>IF(AND(H262&gt;=H$3, H262&lt;=H$4),1,0)</f>
        <v>1</v>
      </c>
      <c r="N262" s="270">
        <f>IF(AND(I262&gt;=I$3, I262&lt;=I$4),1,0)</f>
        <v>1</v>
      </c>
      <c r="O262" s="270">
        <f>IF(AND(J262&gt;=J$3, J262&lt;=J$4),1,0)</f>
        <v>1</v>
      </c>
      <c r="P262" s="270">
        <f t="shared" ref="P262:P325" si="76">IF(AND(K262&gt;=K$3, K262&lt;=K$4),1,0)</f>
        <v>1</v>
      </c>
      <c r="Q262" s="270">
        <f t="shared" ref="Q262:Q325" si="77">IF(AND(L262&gt;=L$3, L262&lt;=L$4),1,0)</f>
        <v>1</v>
      </c>
      <c r="R262" s="271">
        <f t="shared" ref="R262:R325" si="78">SUM(M262:Q262)</f>
        <v>5</v>
      </c>
      <c r="S262" s="270">
        <f t="shared" ref="S262:S325" si="79">IF(COUNT(H262:L262)&lt;R$1,0,1)</f>
        <v>1</v>
      </c>
      <c r="T262" s="272">
        <f t="shared" ref="T262:T325" si="80">R262*S262</f>
        <v>5</v>
      </c>
      <c r="U262" s="273">
        <v>27.457452416419983</v>
      </c>
      <c r="AD262" s="279">
        <f t="shared" ref="AD262:AD325" si="81">E262</f>
        <v>56</v>
      </c>
      <c r="AE262" s="279">
        <f t="shared" ref="AE262:AE325" si="82">A262</f>
        <v>33</v>
      </c>
      <c r="AF262" s="279" t="str">
        <f t="shared" ref="AF262:AF325" si="83">B262</f>
        <v>Marker 33</v>
      </c>
      <c r="AG262" s="279">
        <f t="shared" ref="AG262:AG325" si="84">C262</f>
        <v>1</v>
      </c>
      <c r="AH262" s="279" t="str">
        <f t="shared" ref="AH262:AH325" si="85">D262</f>
        <v>H</v>
      </c>
      <c r="AI262" s="280"/>
      <c r="AJ262" s="281">
        <f t="shared" ref="AJ262:AJ325" si="86">IF(AND(LEN(H262)&gt;0,$S262=1),H262*VLOOKUP($AE262,$W:$AB,6,FALSE),"")</f>
        <v>0.52632272243499756</v>
      </c>
      <c r="AK262" s="281">
        <f t="shared" ref="AK262:AK325" si="87">IF(AND(LEN(I262)&gt;0,$S262=1),I262*VLOOKUP($AE262,$W:$AB,6,FALSE),"")</f>
        <v>9.0305840969085693</v>
      </c>
      <c r="AL262" s="281">
        <f t="shared" ref="AL262:AL325" si="88">IF(AND(LEN(J262)&gt;0,$S262=1),J262*VLOOKUP($AE262,$W:$AB,6,FALSE),"")</f>
        <v>9.879494309425354</v>
      </c>
      <c r="AM262" s="281">
        <f t="shared" ref="AM262:AM325" si="89">IF(AND(LEN(K262)&gt;0,$S262=1),K262*VLOOKUP($AE262,$W:$AB,6,FALSE),"")</f>
        <v>2.6226806640625</v>
      </c>
      <c r="AN262" s="281">
        <f t="shared" ref="AN262:AN325" si="90">IF(AND(LEN(L262)&gt;0,$S262=1),L262*VLOOKUP($AE262,$W:$AB,6,FALSE),"")</f>
        <v>5.398370623588562</v>
      </c>
      <c r="AO262" s="281">
        <v>33.300110690774218</v>
      </c>
    </row>
    <row r="263" spans="1:41" x14ac:dyDescent="0.25">
      <c r="A263" s="230">
        <v>33</v>
      </c>
      <c r="B263" s="230" t="s">
        <v>275</v>
      </c>
      <c r="C263" s="230">
        <v>2</v>
      </c>
      <c r="D263" s="230" t="s">
        <v>369</v>
      </c>
      <c r="E263" s="230">
        <v>58</v>
      </c>
      <c r="F263" s="230" t="s">
        <v>139</v>
      </c>
      <c r="G263" s="268"/>
      <c r="H263" s="269">
        <v>8.4224903583526611</v>
      </c>
      <c r="I263" s="269">
        <v>2.1017247438430786</v>
      </c>
      <c r="J263" s="269">
        <v>2.2621417045593262</v>
      </c>
      <c r="K263" s="269">
        <v>5.0615304708480835</v>
      </c>
      <c r="L263" s="269">
        <v>6.1964452266693115</v>
      </c>
      <c r="M263" s="270">
        <f>IF(AND(H263&gt;=H$3, H263&lt;=H$4),1,0)</f>
        <v>1</v>
      </c>
      <c r="N263" s="270">
        <f>IF(AND(I263&gt;=I$3, I263&lt;=I$4),1,0)</f>
        <v>1</v>
      </c>
      <c r="O263" s="270">
        <f>IF(AND(J263&gt;=J$3, J263&lt;=J$4),1,0)</f>
        <v>1</v>
      </c>
      <c r="P263" s="270">
        <f t="shared" si="76"/>
        <v>1</v>
      </c>
      <c r="Q263" s="270">
        <f t="shared" si="77"/>
        <v>1</v>
      </c>
      <c r="R263" s="271">
        <f t="shared" si="78"/>
        <v>5</v>
      </c>
      <c r="S263" s="270">
        <f t="shared" si="79"/>
        <v>1</v>
      </c>
      <c r="T263" s="272">
        <f t="shared" si="80"/>
        <v>5</v>
      </c>
      <c r="U263" s="273">
        <v>24.044332504272461</v>
      </c>
      <c r="AD263" s="279">
        <f t="shared" si="81"/>
        <v>58</v>
      </c>
      <c r="AE263" s="279">
        <f t="shared" si="82"/>
        <v>33</v>
      </c>
      <c r="AF263" s="279" t="str">
        <f t="shared" si="83"/>
        <v>Marker 33</v>
      </c>
      <c r="AG263" s="279">
        <f t="shared" si="84"/>
        <v>2</v>
      </c>
      <c r="AH263" s="279" t="str">
        <f t="shared" si="85"/>
        <v>H</v>
      </c>
      <c r="AI263" s="280"/>
      <c r="AJ263" s="281">
        <f t="shared" si="86"/>
        <v>8.4224903583526611</v>
      </c>
      <c r="AK263" s="281">
        <f t="shared" si="87"/>
        <v>2.1017247438430786</v>
      </c>
      <c r="AL263" s="281">
        <f t="shared" si="88"/>
        <v>2.2621417045593262</v>
      </c>
      <c r="AM263" s="281">
        <f t="shared" si="89"/>
        <v>5.0615304708480835</v>
      </c>
      <c r="AN263" s="281">
        <f t="shared" si="90"/>
        <v>6.1964452266693115</v>
      </c>
      <c r="AO263" s="281">
        <v>29.160714611645282</v>
      </c>
    </row>
    <row r="264" spans="1:41" x14ac:dyDescent="0.25">
      <c r="A264" s="230">
        <v>33</v>
      </c>
      <c r="B264" s="230" t="s">
        <v>275</v>
      </c>
      <c r="C264" s="230">
        <v>2</v>
      </c>
      <c r="D264" s="230" t="s">
        <v>369</v>
      </c>
      <c r="E264" s="230">
        <v>61</v>
      </c>
      <c r="F264" s="230" t="s">
        <v>142</v>
      </c>
      <c r="G264" s="268"/>
      <c r="H264" s="269">
        <v>9.9972140789031982</v>
      </c>
      <c r="I264" s="269">
        <v>6.8868309259414673</v>
      </c>
      <c r="J264" s="269">
        <v>6.8789911270141602</v>
      </c>
      <c r="K264" s="269">
        <v>1.7944782972335815</v>
      </c>
      <c r="L264" s="269">
        <v>1.7471134662628174</v>
      </c>
      <c r="M264" s="270">
        <f>IF(AND(H264&gt;=H$3, H264&lt;=H$4),1,0)</f>
        <v>1</v>
      </c>
      <c r="N264" s="270">
        <f>IF(AND(I264&gt;=I$3, I264&lt;=I$4),1,0)</f>
        <v>1</v>
      </c>
      <c r="O264" s="270">
        <f>IF(AND(J264&gt;=J$3, J264&lt;=J$4),1,0)</f>
        <v>1</v>
      </c>
      <c r="P264" s="270">
        <f t="shared" si="76"/>
        <v>1</v>
      </c>
      <c r="Q264" s="270">
        <f t="shared" si="77"/>
        <v>1</v>
      </c>
      <c r="R264" s="271">
        <f t="shared" si="78"/>
        <v>5</v>
      </c>
      <c r="S264" s="270">
        <f t="shared" si="79"/>
        <v>1</v>
      </c>
      <c r="T264" s="272">
        <f t="shared" si="80"/>
        <v>5</v>
      </c>
      <c r="U264" s="273">
        <v>27.304627895355225</v>
      </c>
      <c r="AD264" s="279">
        <f t="shared" si="81"/>
        <v>61</v>
      </c>
      <c r="AE264" s="279">
        <f t="shared" si="82"/>
        <v>33</v>
      </c>
      <c r="AF264" s="279" t="str">
        <f t="shared" si="83"/>
        <v>Marker 33</v>
      </c>
      <c r="AG264" s="279">
        <f t="shared" si="84"/>
        <v>2</v>
      </c>
      <c r="AH264" s="279" t="str">
        <f t="shared" si="85"/>
        <v>H</v>
      </c>
      <c r="AI264" s="280"/>
      <c r="AJ264" s="281">
        <f t="shared" si="86"/>
        <v>9.9972140789031982</v>
      </c>
      <c r="AK264" s="281">
        <f t="shared" si="87"/>
        <v>6.8868309259414673</v>
      </c>
      <c r="AL264" s="281">
        <f t="shared" si="88"/>
        <v>6.8789911270141602</v>
      </c>
      <c r="AM264" s="281">
        <f t="shared" si="89"/>
        <v>1.7944782972335815</v>
      </c>
      <c r="AN264" s="281">
        <f t="shared" si="90"/>
        <v>1.7471134662628174</v>
      </c>
      <c r="AO264" s="281">
        <v>33.114766712369367</v>
      </c>
    </row>
    <row r="265" spans="1:41" x14ac:dyDescent="0.25">
      <c r="A265" s="230">
        <v>33</v>
      </c>
      <c r="B265" s="230" t="s">
        <v>275</v>
      </c>
      <c r="C265" s="230">
        <v>3</v>
      </c>
      <c r="D265" s="230" t="s">
        <v>369</v>
      </c>
      <c r="E265" s="230">
        <v>66</v>
      </c>
      <c r="F265" s="230" t="s">
        <v>147</v>
      </c>
      <c r="G265" s="268"/>
      <c r="H265" s="269">
        <v>1.6994959115982056</v>
      </c>
      <c r="I265" s="269">
        <v>2.8755664825439453</v>
      </c>
      <c r="J265" s="269">
        <v>7.5010412931442261</v>
      </c>
      <c r="K265" s="269">
        <v>8.5385572910308838</v>
      </c>
      <c r="L265" s="269">
        <v>2.5591880083084106</v>
      </c>
      <c r="M265" s="270">
        <f>IF(AND(H265&gt;=H$3, H265&lt;=H$4),1,0)</f>
        <v>1</v>
      </c>
      <c r="N265" s="270">
        <f>IF(AND(I265&gt;=I$3, I265&lt;=I$4),1,0)</f>
        <v>1</v>
      </c>
      <c r="O265" s="270">
        <f>IF(AND(J265&gt;=J$3, J265&lt;=J$4),1,0)</f>
        <v>1</v>
      </c>
      <c r="P265" s="270">
        <f t="shared" si="76"/>
        <v>1</v>
      </c>
      <c r="Q265" s="270">
        <f t="shared" si="77"/>
        <v>1</v>
      </c>
      <c r="R265" s="271">
        <f t="shared" si="78"/>
        <v>5</v>
      </c>
      <c r="S265" s="270">
        <f t="shared" si="79"/>
        <v>1</v>
      </c>
      <c r="T265" s="272">
        <f t="shared" si="80"/>
        <v>5</v>
      </c>
      <c r="U265" s="273">
        <v>23.173848986625671</v>
      </c>
      <c r="AD265" s="279">
        <f t="shared" si="81"/>
        <v>66</v>
      </c>
      <c r="AE265" s="279">
        <f t="shared" si="82"/>
        <v>33</v>
      </c>
      <c r="AF265" s="279" t="str">
        <f t="shared" si="83"/>
        <v>Marker 33</v>
      </c>
      <c r="AG265" s="279">
        <f t="shared" si="84"/>
        <v>3</v>
      </c>
      <c r="AH265" s="279" t="str">
        <f t="shared" si="85"/>
        <v>H</v>
      </c>
      <c r="AI265" s="280"/>
      <c r="AJ265" s="281">
        <f t="shared" si="86"/>
        <v>1.6994959115982056</v>
      </c>
      <c r="AK265" s="281">
        <f t="shared" si="87"/>
        <v>2.8755664825439453</v>
      </c>
      <c r="AL265" s="281">
        <f t="shared" si="88"/>
        <v>7.5010412931442261</v>
      </c>
      <c r="AM265" s="281">
        <f t="shared" si="89"/>
        <v>8.5385572910308838</v>
      </c>
      <c r="AN265" s="281">
        <f t="shared" si="90"/>
        <v>2.5591880083084106</v>
      </c>
      <c r="AO265" s="281">
        <v>28.105001319220609</v>
      </c>
    </row>
    <row r="266" spans="1:41" x14ac:dyDescent="0.25">
      <c r="A266" s="230">
        <v>33</v>
      </c>
      <c r="B266" s="230" t="s">
        <v>275</v>
      </c>
      <c r="C266" s="230">
        <v>1</v>
      </c>
      <c r="D266" s="230" t="s">
        <v>369</v>
      </c>
      <c r="E266" s="230">
        <v>67</v>
      </c>
      <c r="F266" s="230" t="s">
        <v>148</v>
      </c>
      <c r="G266" s="268"/>
      <c r="H266" s="269">
        <v>1.8952149152755737</v>
      </c>
      <c r="I266" s="269">
        <v>9.4429504871368408</v>
      </c>
      <c r="J266" s="269">
        <v>2.5852662324905396</v>
      </c>
      <c r="K266" s="269">
        <v>0.17675161361694336</v>
      </c>
      <c r="L266" s="269">
        <v>3.2219976186752319</v>
      </c>
      <c r="M266" s="270">
        <f>IF(AND(H266&gt;=H$3, H266&lt;=H$4),1,0)</f>
        <v>1</v>
      </c>
      <c r="N266" s="270">
        <f>IF(AND(I266&gt;=I$3, I266&lt;=I$4),1,0)</f>
        <v>1</v>
      </c>
      <c r="O266" s="270">
        <f>IF(AND(J266&gt;=J$3, J266&lt;=J$4),1,0)</f>
        <v>1</v>
      </c>
      <c r="P266" s="270">
        <f t="shared" si="76"/>
        <v>1</v>
      </c>
      <c r="Q266" s="270">
        <f t="shared" si="77"/>
        <v>1</v>
      </c>
      <c r="R266" s="271">
        <f t="shared" si="78"/>
        <v>5</v>
      </c>
      <c r="S266" s="270">
        <f t="shared" si="79"/>
        <v>1</v>
      </c>
      <c r="T266" s="272">
        <f t="shared" si="80"/>
        <v>5</v>
      </c>
      <c r="U266" s="273">
        <v>17.322180867195129</v>
      </c>
      <c r="AD266" s="279">
        <f t="shared" si="81"/>
        <v>67</v>
      </c>
      <c r="AE266" s="279">
        <f t="shared" si="82"/>
        <v>33</v>
      </c>
      <c r="AF266" s="279" t="str">
        <f t="shared" si="83"/>
        <v>Marker 33</v>
      </c>
      <c r="AG266" s="279">
        <f t="shared" si="84"/>
        <v>1</v>
      </c>
      <c r="AH266" s="279" t="str">
        <f t="shared" si="85"/>
        <v>H</v>
      </c>
      <c r="AI266" s="280"/>
      <c r="AJ266" s="281">
        <f t="shared" si="86"/>
        <v>1.8952149152755737</v>
      </c>
      <c r="AK266" s="281">
        <f t="shared" si="87"/>
        <v>9.4429504871368408</v>
      </c>
      <c r="AL266" s="281">
        <f t="shared" si="88"/>
        <v>2.5852662324905396</v>
      </c>
      <c r="AM266" s="281">
        <f t="shared" si="89"/>
        <v>0.17675161361694336</v>
      </c>
      <c r="AN266" s="281">
        <f t="shared" si="90"/>
        <v>3.2219976186752319</v>
      </c>
      <c r="AO266" s="281">
        <v>21.008159516585579</v>
      </c>
    </row>
    <row r="267" spans="1:41" x14ac:dyDescent="0.25">
      <c r="A267" s="230">
        <v>33</v>
      </c>
      <c r="B267" s="230" t="s">
        <v>275</v>
      </c>
      <c r="C267" s="230">
        <v>1</v>
      </c>
      <c r="D267" s="230" t="s">
        <v>369</v>
      </c>
      <c r="E267" s="230">
        <v>71</v>
      </c>
      <c r="F267" s="230" t="s">
        <v>152</v>
      </c>
      <c r="G267" s="268"/>
      <c r="H267" s="269">
        <v>7.1612614393234253</v>
      </c>
      <c r="I267" s="269">
        <v>8.1077015399932861</v>
      </c>
      <c r="J267" s="269">
        <v>3.2023411989212036</v>
      </c>
      <c r="K267" s="269">
        <v>8.4915423393249512</v>
      </c>
      <c r="L267" s="269">
        <v>7.7795785665512085</v>
      </c>
      <c r="M267" s="270">
        <f>IF(AND(H267&gt;=H$3, H267&lt;=H$4),1,0)</f>
        <v>1</v>
      </c>
      <c r="N267" s="270">
        <f>IF(AND(I267&gt;=I$3, I267&lt;=I$4),1,0)</f>
        <v>1</v>
      </c>
      <c r="O267" s="270">
        <f>IF(AND(J267&gt;=J$3, J267&lt;=J$4),1,0)</f>
        <v>1</v>
      </c>
      <c r="P267" s="270">
        <f t="shared" si="76"/>
        <v>1</v>
      </c>
      <c r="Q267" s="270">
        <f t="shared" si="77"/>
        <v>1</v>
      </c>
      <c r="R267" s="271">
        <f t="shared" si="78"/>
        <v>5</v>
      </c>
      <c r="S267" s="270">
        <f t="shared" si="79"/>
        <v>1</v>
      </c>
      <c r="T267" s="272">
        <f t="shared" si="80"/>
        <v>5</v>
      </c>
      <c r="U267" s="273">
        <v>34.742425084114075</v>
      </c>
      <c r="AD267" s="279">
        <f t="shared" si="81"/>
        <v>71</v>
      </c>
      <c r="AE267" s="279">
        <f t="shared" si="82"/>
        <v>33</v>
      </c>
      <c r="AF267" s="279" t="str">
        <f t="shared" si="83"/>
        <v>Marker 33</v>
      </c>
      <c r="AG267" s="279">
        <f t="shared" si="84"/>
        <v>1</v>
      </c>
      <c r="AH267" s="279" t="str">
        <f t="shared" si="85"/>
        <v>H</v>
      </c>
      <c r="AI267" s="280"/>
      <c r="AJ267" s="281">
        <f t="shared" si="86"/>
        <v>7.1612614393234253</v>
      </c>
      <c r="AK267" s="281">
        <f t="shared" si="87"/>
        <v>8.1077015399932861</v>
      </c>
      <c r="AL267" s="281">
        <f t="shared" si="88"/>
        <v>3.2023411989212036</v>
      </c>
      <c r="AM267" s="281">
        <f t="shared" si="89"/>
        <v>8.4915423393249512</v>
      </c>
      <c r="AN267" s="281">
        <f t="shared" si="90"/>
        <v>7.7795785665512085</v>
      </c>
      <c r="AO267" s="281">
        <v>42.135249236563155</v>
      </c>
    </row>
    <row r="268" spans="1:41" x14ac:dyDescent="0.25">
      <c r="A268" s="230">
        <v>33</v>
      </c>
      <c r="B268" s="230" t="s">
        <v>275</v>
      </c>
      <c r="C268" s="230">
        <v>3</v>
      </c>
      <c r="D268" s="230" t="s">
        <v>369</v>
      </c>
      <c r="E268" s="230">
        <v>76</v>
      </c>
      <c r="F268" s="230" t="s">
        <v>157</v>
      </c>
      <c r="G268" s="268"/>
      <c r="H268" s="269">
        <v>6.5603595972061157</v>
      </c>
      <c r="I268" s="269">
        <v>1.5205144882202148</v>
      </c>
      <c r="J268" s="269">
        <v>6.8835800886154175</v>
      </c>
      <c r="K268" s="269">
        <v>9.4387924671173096</v>
      </c>
      <c r="L268" s="269">
        <v>7.7149277925491333</v>
      </c>
      <c r="M268" s="270">
        <f>IF(AND(H268&gt;=H$3, H268&lt;=H$4),1,0)</f>
        <v>1</v>
      </c>
      <c r="N268" s="270">
        <f>IF(AND(I268&gt;=I$3, I268&lt;=I$4),1,0)</f>
        <v>1</v>
      </c>
      <c r="O268" s="270">
        <f>IF(AND(J268&gt;=J$3, J268&lt;=J$4),1,0)</f>
        <v>1</v>
      </c>
      <c r="P268" s="270">
        <f t="shared" si="76"/>
        <v>1</v>
      </c>
      <c r="Q268" s="270">
        <f t="shared" si="77"/>
        <v>1</v>
      </c>
      <c r="R268" s="271">
        <f t="shared" si="78"/>
        <v>5</v>
      </c>
      <c r="S268" s="270">
        <f t="shared" si="79"/>
        <v>1</v>
      </c>
      <c r="T268" s="272">
        <f t="shared" si="80"/>
        <v>5</v>
      </c>
      <c r="U268" s="273">
        <v>32.118174433708191</v>
      </c>
      <c r="AD268" s="279">
        <f t="shared" si="81"/>
        <v>76</v>
      </c>
      <c r="AE268" s="279">
        <f t="shared" si="82"/>
        <v>33</v>
      </c>
      <c r="AF268" s="279" t="str">
        <f t="shared" si="83"/>
        <v>Marker 33</v>
      </c>
      <c r="AG268" s="279">
        <f t="shared" si="84"/>
        <v>3</v>
      </c>
      <c r="AH268" s="279" t="str">
        <f t="shared" si="85"/>
        <v>H</v>
      </c>
      <c r="AI268" s="280"/>
      <c r="AJ268" s="281">
        <f t="shared" si="86"/>
        <v>6.5603595972061157</v>
      </c>
      <c r="AK268" s="281">
        <f t="shared" si="87"/>
        <v>1.5205144882202148</v>
      </c>
      <c r="AL268" s="281">
        <f t="shared" si="88"/>
        <v>6.8835800886154175</v>
      </c>
      <c r="AM268" s="281">
        <f t="shared" si="89"/>
        <v>9.4387924671173096</v>
      </c>
      <c r="AN268" s="281">
        <f t="shared" si="90"/>
        <v>7.7149277925491333</v>
      </c>
      <c r="AO268" s="281">
        <v>38.952585535156068</v>
      </c>
    </row>
    <row r="269" spans="1:41" x14ac:dyDescent="0.25">
      <c r="A269" s="230">
        <v>33</v>
      </c>
      <c r="B269" s="230" t="s">
        <v>275</v>
      </c>
      <c r="C269" s="230">
        <v>2</v>
      </c>
      <c r="D269" s="230" t="s">
        <v>369</v>
      </c>
      <c r="E269" s="230">
        <v>80</v>
      </c>
      <c r="F269" s="230" t="s">
        <v>161</v>
      </c>
      <c r="G269" s="268"/>
      <c r="H269" s="269">
        <v>8.4915697574615479</v>
      </c>
      <c r="I269" s="269">
        <v>2.8661662340164185</v>
      </c>
      <c r="J269" s="269">
        <v>2.0537781715393066</v>
      </c>
      <c r="K269" s="269">
        <v>4.4317382574081421</v>
      </c>
      <c r="L269" s="269">
        <v>6.8504703044891357</v>
      </c>
      <c r="M269" s="270">
        <f>IF(AND(H269&gt;=H$3, H269&lt;=H$4),1,0)</f>
        <v>1</v>
      </c>
      <c r="N269" s="270">
        <f>IF(AND(I269&gt;=I$3, I269&lt;=I$4),1,0)</f>
        <v>1</v>
      </c>
      <c r="O269" s="270">
        <f>IF(AND(J269&gt;=J$3, J269&lt;=J$4),1,0)</f>
        <v>1</v>
      </c>
      <c r="P269" s="270">
        <f t="shared" si="76"/>
        <v>1</v>
      </c>
      <c r="Q269" s="270">
        <f t="shared" si="77"/>
        <v>1</v>
      </c>
      <c r="R269" s="271">
        <f t="shared" si="78"/>
        <v>5</v>
      </c>
      <c r="S269" s="270">
        <f t="shared" si="79"/>
        <v>1</v>
      </c>
      <c r="T269" s="272">
        <f t="shared" si="80"/>
        <v>5</v>
      </c>
      <c r="U269" s="273">
        <v>24.693722724914551</v>
      </c>
      <c r="AD269" s="279">
        <f t="shared" si="81"/>
        <v>80</v>
      </c>
      <c r="AE269" s="279">
        <f t="shared" si="82"/>
        <v>33</v>
      </c>
      <c r="AF269" s="279" t="str">
        <f t="shared" si="83"/>
        <v>Marker 33</v>
      </c>
      <c r="AG269" s="279">
        <f t="shared" si="84"/>
        <v>2</v>
      </c>
      <c r="AH269" s="279" t="str">
        <f t="shared" si="85"/>
        <v>H</v>
      </c>
      <c r="AI269" s="280"/>
      <c r="AJ269" s="281">
        <f t="shared" si="86"/>
        <v>8.4915697574615479</v>
      </c>
      <c r="AK269" s="281">
        <f t="shared" si="87"/>
        <v>2.8661662340164185</v>
      </c>
      <c r="AL269" s="281">
        <f t="shared" si="88"/>
        <v>2.0537781715393066</v>
      </c>
      <c r="AM269" s="281">
        <f t="shared" si="89"/>
        <v>4.4317382574081421</v>
      </c>
      <c r="AN269" s="281">
        <f t="shared" si="90"/>
        <v>6.8504703044891357</v>
      </c>
      <c r="AO269" s="281">
        <v>29.948288269278429</v>
      </c>
    </row>
    <row r="270" spans="1:41" x14ac:dyDescent="0.25">
      <c r="A270" s="230">
        <v>33</v>
      </c>
      <c r="B270" s="230" t="s">
        <v>275</v>
      </c>
      <c r="C270" s="230">
        <v>3</v>
      </c>
      <c r="D270" s="230" t="s">
        <v>369</v>
      </c>
      <c r="E270" s="230">
        <v>86</v>
      </c>
      <c r="F270" s="230" t="s">
        <v>167</v>
      </c>
      <c r="G270" s="268"/>
      <c r="H270" s="269">
        <v>8.5237866640090942</v>
      </c>
      <c r="I270" s="269">
        <v>9.4998621940612793</v>
      </c>
      <c r="J270" s="269">
        <v>3.8366502523422241</v>
      </c>
      <c r="K270" s="269">
        <v>8.4062421321868896</v>
      </c>
      <c r="L270" s="269">
        <v>3.8325983285903931</v>
      </c>
      <c r="M270" s="270">
        <f>IF(AND(H270&gt;=H$3, H270&lt;=H$4),1,0)</f>
        <v>1</v>
      </c>
      <c r="N270" s="270">
        <f>IF(AND(I270&gt;=I$3, I270&lt;=I$4),1,0)</f>
        <v>1</v>
      </c>
      <c r="O270" s="270">
        <f>IF(AND(J270&gt;=J$3, J270&lt;=J$4),1,0)</f>
        <v>1</v>
      </c>
      <c r="P270" s="270">
        <f t="shared" si="76"/>
        <v>1</v>
      </c>
      <c r="Q270" s="270">
        <f t="shared" si="77"/>
        <v>1</v>
      </c>
      <c r="R270" s="271">
        <f t="shared" si="78"/>
        <v>5</v>
      </c>
      <c r="S270" s="270">
        <f t="shared" si="79"/>
        <v>1</v>
      </c>
      <c r="T270" s="272">
        <f t="shared" si="80"/>
        <v>5</v>
      </c>
      <c r="U270" s="273">
        <v>34.09913957118988</v>
      </c>
      <c r="AD270" s="279">
        <f t="shared" si="81"/>
        <v>86</v>
      </c>
      <c r="AE270" s="279">
        <f t="shared" si="82"/>
        <v>33</v>
      </c>
      <c r="AF270" s="279" t="str">
        <f t="shared" si="83"/>
        <v>Marker 33</v>
      </c>
      <c r="AG270" s="279">
        <f t="shared" si="84"/>
        <v>3</v>
      </c>
      <c r="AH270" s="279" t="str">
        <f t="shared" si="85"/>
        <v>H</v>
      </c>
      <c r="AI270" s="280"/>
      <c r="AJ270" s="281">
        <f t="shared" si="86"/>
        <v>8.5237866640090942</v>
      </c>
      <c r="AK270" s="281">
        <f t="shared" si="87"/>
        <v>9.4998621940612793</v>
      </c>
      <c r="AL270" s="281">
        <f t="shared" si="88"/>
        <v>3.8366502523422241</v>
      </c>
      <c r="AM270" s="281">
        <f t="shared" si="89"/>
        <v>8.4062421321868896</v>
      </c>
      <c r="AN270" s="281">
        <f t="shared" si="90"/>
        <v>3.8325983285903931</v>
      </c>
      <c r="AO270" s="281">
        <v>41.355079304507235</v>
      </c>
    </row>
    <row r="271" spans="1:41" x14ac:dyDescent="0.25">
      <c r="A271" s="230">
        <v>34</v>
      </c>
      <c r="B271" s="230" t="s">
        <v>276</v>
      </c>
      <c r="C271" s="230">
        <v>4</v>
      </c>
      <c r="D271" s="230" t="s">
        <v>369</v>
      </c>
      <c r="E271" s="230">
        <v>56</v>
      </c>
      <c r="F271" s="230" t="s">
        <v>137</v>
      </c>
      <c r="G271" s="268"/>
      <c r="H271" s="269">
        <v>4.604804515838623</v>
      </c>
      <c r="I271" s="269">
        <v>2.8577607870101929</v>
      </c>
      <c r="J271" s="269">
        <v>8.3350980281829834</v>
      </c>
      <c r="K271" s="269">
        <v>3.0694681406021118</v>
      </c>
      <c r="L271" s="269">
        <v>9.7422122955322266</v>
      </c>
      <c r="M271" s="270">
        <f>IF(AND(H271&gt;=H$3, H271&lt;=H$4),1,0)</f>
        <v>1</v>
      </c>
      <c r="N271" s="270">
        <f>IF(AND(I271&gt;=I$3, I271&lt;=I$4),1,0)</f>
        <v>1</v>
      </c>
      <c r="O271" s="270">
        <f>IF(AND(J271&gt;=J$3, J271&lt;=J$4),1,0)</f>
        <v>1</v>
      </c>
      <c r="P271" s="270">
        <f t="shared" si="76"/>
        <v>1</v>
      </c>
      <c r="Q271" s="270">
        <f t="shared" si="77"/>
        <v>1</v>
      </c>
      <c r="R271" s="271">
        <f t="shared" si="78"/>
        <v>5</v>
      </c>
      <c r="S271" s="270">
        <f t="shared" si="79"/>
        <v>1</v>
      </c>
      <c r="T271" s="272">
        <f t="shared" si="80"/>
        <v>5</v>
      </c>
      <c r="U271" s="273">
        <v>28.609343767166138</v>
      </c>
      <c r="AD271" s="279">
        <f t="shared" si="81"/>
        <v>56</v>
      </c>
      <c r="AE271" s="279">
        <f t="shared" si="82"/>
        <v>34</v>
      </c>
      <c r="AF271" s="279" t="str">
        <f t="shared" si="83"/>
        <v>Marker 34</v>
      </c>
      <c r="AG271" s="279">
        <f t="shared" si="84"/>
        <v>4</v>
      </c>
      <c r="AH271" s="279" t="str">
        <f t="shared" si="85"/>
        <v>H</v>
      </c>
      <c r="AI271" s="280"/>
      <c r="AJ271" s="281">
        <f t="shared" si="86"/>
        <v>4.604804515838623</v>
      </c>
      <c r="AK271" s="281">
        <f t="shared" si="87"/>
        <v>2.8577607870101929</v>
      </c>
      <c r="AL271" s="281">
        <f t="shared" si="88"/>
        <v>8.3350980281829834</v>
      </c>
      <c r="AM271" s="281">
        <f t="shared" si="89"/>
        <v>3.0694681406021118</v>
      </c>
      <c r="AN271" s="281">
        <f t="shared" si="90"/>
        <v>9.7422122955322266</v>
      </c>
      <c r="AO271" s="281">
        <v>37.986110922561316</v>
      </c>
    </row>
    <row r="272" spans="1:41" x14ac:dyDescent="0.25">
      <c r="A272" s="230">
        <v>34</v>
      </c>
      <c r="B272" s="230" t="s">
        <v>276</v>
      </c>
      <c r="C272" s="230">
        <v>2</v>
      </c>
      <c r="D272" s="230" t="s">
        <v>369</v>
      </c>
      <c r="E272" s="230">
        <v>60</v>
      </c>
      <c r="F272" s="230" t="s">
        <v>141</v>
      </c>
      <c r="G272" s="268"/>
      <c r="H272" s="269">
        <v>6.3302290439605713</v>
      </c>
      <c r="I272" s="269">
        <v>1.6060477495193481</v>
      </c>
      <c r="J272" s="269">
        <v>9.0665555000305176</v>
      </c>
      <c r="K272" s="269">
        <v>3.6961406469345093</v>
      </c>
      <c r="L272" s="269">
        <v>8.1490600109100342</v>
      </c>
      <c r="M272" s="270">
        <f>IF(AND(H272&gt;=H$3, H272&lt;=H$4),1,0)</f>
        <v>1</v>
      </c>
      <c r="N272" s="270">
        <f>IF(AND(I272&gt;=I$3, I272&lt;=I$4),1,0)</f>
        <v>1</v>
      </c>
      <c r="O272" s="270">
        <f>IF(AND(J272&gt;=J$3, J272&lt;=J$4),1,0)</f>
        <v>1</v>
      </c>
      <c r="P272" s="270">
        <f t="shared" si="76"/>
        <v>1</v>
      </c>
      <c r="Q272" s="270">
        <f t="shared" si="77"/>
        <v>1</v>
      </c>
      <c r="R272" s="271">
        <f t="shared" si="78"/>
        <v>5</v>
      </c>
      <c r="S272" s="270">
        <f t="shared" si="79"/>
        <v>1</v>
      </c>
      <c r="T272" s="272">
        <f t="shared" si="80"/>
        <v>5</v>
      </c>
      <c r="U272" s="273">
        <v>28.84803295135498</v>
      </c>
      <c r="AD272" s="279">
        <f t="shared" si="81"/>
        <v>60</v>
      </c>
      <c r="AE272" s="279">
        <f t="shared" si="82"/>
        <v>34</v>
      </c>
      <c r="AF272" s="279" t="str">
        <f t="shared" si="83"/>
        <v>Marker 34</v>
      </c>
      <c r="AG272" s="279">
        <f t="shared" si="84"/>
        <v>2</v>
      </c>
      <c r="AH272" s="279" t="str">
        <f t="shared" si="85"/>
        <v>H</v>
      </c>
      <c r="AI272" s="280"/>
      <c r="AJ272" s="281">
        <f t="shared" si="86"/>
        <v>6.3302290439605713</v>
      </c>
      <c r="AK272" s="281">
        <f t="shared" si="87"/>
        <v>1.6060477495193481</v>
      </c>
      <c r="AL272" s="281">
        <f t="shared" si="88"/>
        <v>9.0665555000305176</v>
      </c>
      <c r="AM272" s="281">
        <f t="shared" si="89"/>
        <v>3.6961406469345093</v>
      </c>
      <c r="AN272" s="281">
        <f t="shared" si="90"/>
        <v>8.1490600109100342</v>
      </c>
      <c r="AO272" s="281">
        <v>38.303030943530786</v>
      </c>
    </row>
    <row r="273" spans="1:41" x14ac:dyDescent="0.25">
      <c r="A273" s="230">
        <v>34</v>
      </c>
      <c r="B273" s="230" t="s">
        <v>276</v>
      </c>
      <c r="C273" s="230">
        <v>2</v>
      </c>
      <c r="D273" s="230" t="s">
        <v>369</v>
      </c>
      <c r="E273" s="230">
        <v>64</v>
      </c>
      <c r="F273" s="230" t="s">
        <v>145</v>
      </c>
      <c r="G273" s="268"/>
      <c r="H273" s="269">
        <v>6.1470186710357666</v>
      </c>
      <c r="I273" s="269">
        <v>3.4545069932937622</v>
      </c>
      <c r="J273" s="269">
        <v>9.6246933937072754</v>
      </c>
      <c r="K273" s="269">
        <v>3.7111800909042358</v>
      </c>
      <c r="L273" s="269">
        <v>3.0355823040008545</v>
      </c>
      <c r="M273" s="270">
        <f>IF(AND(H273&gt;=H$3, H273&lt;=H$4),1,0)</f>
        <v>1</v>
      </c>
      <c r="N273" s="270">
        <f>IF(AND(I273&gt;=I$3, I273&lt;=I$4),1,0)</f>
        <v>1</v>
      </c>
      <c r="O273" s="270">
        <f>IF(AND(J273&gt;=J$3, J273&lt;=J$4),1,0)</f>
        <v>1</v>
      </c>
      <c r="P273" s="270">
        <f t="shared" si="76"/>
        <v>1</v>
      </c>
      <c r="Q273" s="270">
        <f t="shared" si="77"/>
        <v>1</v>
      </c>
      <c r="R273" s="271">
        <f t="shared" si="78"/>
        <v>5</v>
      </c>
      <c r="S273" s="270">
        <f t="shared" si="79"/>
        <v>1</v>
      </c>
      <c r="T273" s="272">
        <f t="shared" si="80"/>
        <v>5</v>
      </c>
      <c r="U273" s="273">
        <v>25.972981452941895</v>
      </c>
      <c r="AD273" s="279">
        <f t="shared" si="81"/>
        <v>64</v>
      </c>
      <c r="AE273" s="279">
        <f t="shared" si="82"/>
        <v>34</v>
      </c>
      <c r="AF273" s="279" t="str">
        <f t="shared" si="83"/>
        <v>Marker 34</v>
      </c>
      <c r="AG273" s="279">
        <f t="shared" si="84"/>
        <v>2</v>
      </c>
      <c r="AH273" s="279" t="str">
        <f t="shared" si="85"/>
        <v>H</v>
      </c>
      <c r="AI273" s="280"/>
      <c r="AJ273" s="281">
        <f t="shared" si="86"/>
        <v>6.1470186710357666</v>
      </c>
      <c r="AK273" s="281">
        <f t="shared" si="87"/>
        <v>3.4545069932937622</v>
      </c>
      <c r="AL273" s="281">
        <f t="shared" si="88"/>
        <v>9.6246933937072754</v>
      </c>
      <c r="AM273" s="281">
        <f t="shared" si="89"/>
        <v>3.7111800909042358</v>
      </c>
      <c r="AN273" s="281">
        <f t="shared" si="90"/>
        <v>3.0355823040008545</v>
      </c>
      <c r="AO273" s="281">
        <v>34.485675815933135</v>
      </c>
    </row>
    <row r="274" spans="1:41" x14ac:dyDescent="0.25">
      <c r="A274" s="230">
        <v>34</v>
      </c>
      <c r="B274" s="230" t="s">
        <v>276</v>
      </c>
      <c r="C274" s="230">
        <v>3</v>
      </c>
      <c r="D274" s="230" t="s">
        <v>369</v>
      </c>
      <c r="E274" s="230">
        <v>68</v>
      </c>
      <c r="F274" s="230" t="s">
        <v>149</v>
      </c>
      <c r="G274" s="268"/>
      <c r="H274" s="269">
        <v>5.6615978479385376</v>
      </c>
      <c r="I274" s="269">
        <v>2.3222684860229492</v>
      </c>
      <c r="J274" s="269">
        <v>0.16191184520721436</v>
      </c>
      <c r="K274" s="269">
        <v>2.5530159473419189</v>
      </c>
      <c r="L274" s="269">
        <v>9.5246011018753052</v>
      </c>
      <c r="M274" s="270">
        <f>IF(AND(H274&gt;=H$3, H274&lt;=H$4),1,0)</f>
        <v>1</v>
      </c>
      <c r="N274" s="270">
        <f>IF(AND(I274&gt;=I$3, I274&lt;=I$4),1,0)</f>
        <v>1</v>
      </c>
      <c r="O274" s="270">
        <f>IF(AND(J274&gt;=J$3, J274&lt;=J$4),1,0)</f>
        <v>1</v>
      </c>
      <c r="P274" s="270">
        <f t="shared" si="76"/>
        <v>1</v>
      </c>
      <c r="Q274" s="270">
        <f t="shared" si="77"/>
        <v>1</v>
      </c>
      <c r="R274" s="271">
        <f t="shared" si="78"/>
        <v>5</v>
      </c>
      <c r="S274" s="270">
        <f t="shared" si="79"/>
        <v>1</v>
      </c>
      <c r="T274" s="272">
        <f t="shared" si="80"/>
        <v>5</v>
      </c>
      <c r="U274" s="273">
        <v>20.223395228385925</v>
      </c>
      <c r="AD274" s="279">
        <f t="shared" si="81"/>
        <v>68</v>
      </c>
      <c r="AE274" s="279">
        <f t="shared" si="82"/>
        <v>34</v>
      </c>
      <c r="AF274" s="279" t="str">
        <f t="shared" si="83"/>
        <v>Marker 34</v>
      </c>
      <c r="AG274" s="279">
        <f t="shared" si="84"/>
        <v>3</v>
      </c>
      <c r="AH274" s="279" t="str">
        <f t="shared" si="85"/>
        <v>H</v>
      </c>
      <c r="AI274" s="280"/>
      <c r="AJ274" s="281">
        <f t="shared" si="86"/>
        <v>5.6615978479385376</v>
      </c>
      <c r="AK274" s="281">
        <f t="shared" si="87"/>
        <v>2.3222684860229492</v>
      </c>
      <c r="AL274" s="281">
        <f t="shared" si="88"/>
        <v>0.16191184520721436</v>
      </c>
      <c r="AM274" s="281">
        <f t="shared" si="89"/>
        <v>2.5530159473419189</v>
      </c>
      <c r="AN274" s="281">
        <f t="shared" si="90"/>
        <v>9.5246011018753052</v>
      </c>
      <c r="AO274" s="281">
        <v>26.851651706108285</v>
      </c>
    </row>
    <row r="275" spans="1:41" x14ac:dyDescent="0.25">
      <c r="A275" s="230">
        <v>34</v>
      </c>
      <c r="B275" s="230" t="s">
        <v>276</v>
      </c>
      <c r="C275" s="230">
        <v>4</v>
      </c>
      <c r="D275" s="230" t="s">
        <v>369</v>
      </c>
      <c r="E275" s="230">
        <v>69</v>
      </c>
      <c r="F275" s="230" t="s">
        <v>150</v>
      </c>
      <c r="G275" s="268"/>
      <c r="H275" s="269">
        <v>6.7260074615478516</v>
      </c>
      <c r="I275" s="269">
        <v>6.9262808561325073</v>
      </c>
      <c r="J275" s="269">
        <v>7.33315110206604</v>
      </c>
      <c r="K275" s="269">
        <v>4.9644690752029419</v>
      </c>
      <c r="L275" s="269">
        <v>9.8897290229797363</v>
      </c>
      <c r="M275" s="270">
        <f>IF(AND(H275&gt;=H$3, H275&lt;=H$4),1,0)</f>
        <v>1</v>
      </c>
      <c r="N275" s="270">
        <f>IF(AND(I275&gt;=I$3, I275&lt;=I$4),1,0)</f>
        <v>1</v>
      </c>
      <c r="O275" s="270">
        <f>IF(AND(J275&gt;=J$3, J275&lt;=J$4),1,0)</f>
        <v>1</v>
      </c>
      <c r="P275" s="270">
        <f t="shared" si="76"/>
        <v>1</v>
      </c>
      <c r="Q275" s="270">
        <f t="shared" si="77"/>
        <v>1</v>
      </c>
      <c r="R275" s="271">
        <f t="shared" si="78"/>
        <v>5</v>
      </c>
      <c r="S275" s="270">
        <f t="shared" si="79"/>
        <v>1</v>
      </c>
      <c r="T275" s="272">
        <f t="shared" si="80"/>
        <v>5</v>
      </c>
      <c r="U275" s="273">
        <v>35.839637517929077</v>
      </c>
      <c r="AD275" s="279">
        <f t="shared" si="81"/>
        <v>69</v>
      </c>
      <c r="AE275" s="279">
        <f t="shared" si="82"/>
        <v>34</v>
      </c>
      <c r="AF275" s="279" t="str">
        <f t="shared" si="83"/>
        <v>Marker 34</v>
      </c>
      <c r="AG275" s="279">
        <f t="shared" si="84"/>
        <v>4</v>
      </c>
      <c r="AH275" s="279" t="str">
        <f t="shared" si="85"/>
        <v>H</v>
      </c>
      <c r="AI275" s="280"/>
      <c r="AJ275" s="281">
        <f t="shared" si="86"/>
        <v>6.7260074615478516</v>
      </c>
      <c r="AK275" s="281">
        <f t="shared" si="87"/>
        <v>6.9262808561325073</v>
      </c>
      <c r="AL275" s="281">
        <f t="shared" si="88"/>
        <v>7.33315110206604</v>
      </c>
      <c r="AM275" s="281">
        <f t="shared" si="89"/>
        <v>4.9644690752029419</v>
      </c>
      <c r="AN275" s="281">
        <f t="shared" si="90"/>
        <v>9.8897290229797363</v>
      </c>
      <c r="AO275" s="281">
        <v>47.586147283213158</v>
      </c>
    </row>
    <row r="276" spans="1:41" x14ac:dyDescent="0.25">
      <c r="A276" s="230">
        <v>34</v>
      </c>
      <c r="B276" s="230" t="s">
        <v>276</v>
      </c>
      <c r="C276" s="230">
        <v>1</v>
      </c>
      <c r="D276" s="230" t="s">
        <v>369</v>
      </c>
      <c r="E276" s="230">
        <v>73</v>
      </c>
      <c r="F276" s="230" t="s">
        <v>154</v>
      </c>
      <c r="G276" s="268"/>
      <c r="H276" s="269">
        <v>4.6425360441207886</v>
      </c>
      <c r="I276" s="269">
        <v>1.2546980381011963</v>
      </c>
      <c r="J276" s="269">
        <v>1.9888907670974731</v>
      </c>
      <c r="K276" s="269">
        <v>2.4492764472961426</v>
      </c>
      <c r="L276" s="269">
        <v>9.9542278051376343</v>
      </c>
      <c r="M276" s="270">
        <f>IF(AND(H276&gt;=H$3, H276&lt;=H$4),1,0)</f>
        <v>1</v>
      </c>
      <c r="N276" s="270">
        <f>IF(AND(I276&gt;=I$3, I276&lt;=I$4),1,0)</f>
        <v>1</v>
      </c>
      <c r="O276" s="270">
        <f>IF(AND(J276&gt;=J$3, J276&lt;=J$4),1,0)</f>
        <v>1</v>
      </c>
      <c r="P276" s="270">
        <f t="shared" si="76"/>
        <v>1</v>
      </c>
      <c r="Q276" s="270">
        <f t="shared" si="77"/>
        <v>1</v>
      </c>
      <c r="R276" s="271">
        <f t="shared" si="78"/>
        <v>5</v>
      </c>
      <c r="S276" s="270">
        <f t="shared" si="79"/>
        <v>1</v>
      </c>
      <c r="T276" s="272">
        <f t="shared" si="80"/>
        <v>5</v>
      </c>
      <c r="U276" s="273">
        <v>20.289629101753235</v>
      </c>
      <c r="AD276" s="279">
        <f t="shared" si="81"/>
        <v>73</v>
      </c>
      <c r="AE276" s="279">
        <f t="shared" si="82"/>
        <v>34</v>
      </c>
      <c r="AF276" s="279" t="str">
        <f t="shared" si="83"/>
        <v>Marker 34</v>
      </c>
      <c r="AG276" s="279">
        <f t="shared" si="84"/>
        <v>1</v>
      </c>
      <c r="AH276" s="279" t="str">
        <f t="shared" si="85"/>
        <v>H</v>
      </c>
      <c r="AI276" s="280"/>
      <c r="AJ276" s="281">
        <f t="shared" si="86"/>
        <v>4.6425360441207886</v>
      </c>
      <c r="AK276" s="281">
        <f t="shared" si="87"/>
        <v>1.2546980381011963</v>
      </c>
      <c r="AL276" s="281">
        <f t="shared" si="88"/>
        <v>1.9888907670974731</v>
      </c>
      <c r="AM276" s="281">
        <f t="shared" si="89"/>
        <v>2.4492764472961426</v>
      </c>
      <c r="AN276" s="281">
        <f t="shared" si="90"/>
        <v>9.9542278051376343</v>
      </c>
      <c r="AO276" s="281">
        <v>26.939593858191095</v>
      </c>
    </row>
    <row r="277" spans="1:41" x14ac:dyDescent="0.25">
      <c r="A277" s="230">
        <v>34</v>
      </c>
      <c r="B277" s="230" t="s">
        <v>276</v>
      </c>
      <c r="C277" s="230">
        <v>4</v>
      </c>
      <c r="D277" s="230" t="s">
        <v>369</v>
      </c>
      <c r="E277" s="230">
        <v>74</v>
      </c>
      <c r="F277" s="230" t="s">
        <v>155</v>
      </c>
      <c r="G277" s="268"/>
      <c r="H277" s="269">
        <v>4.3137669563293457</v>
      </c>
      <c r="I277" s="269">
        <v>7.6615375280380249</v>
      </c>
      <c r="J277" s="269">
        <v>7.1317756175994873</v>
      </c>
      <c r="K277" s="269">
        <v>2.0554119348526001</v>
      </c>
      <c r="L277" s="269">
        <v>1.6564512252807617</v>
      </c>
      <c r="M277" s="270">
        <f>IF(AND(H277&gt;=H$3, H277&lt;=H$4),1,0)</f>
        <v>1</v>
      </c>
      <c r="N277" s="270">
        <f>IF(AND(I277&gt;=I$3, I277&lt;=I$4),1,0)</f>
        <v>1</v>
      </c>
      <c r="O277" s="270">
        <f>IF(AND(J277&gt;=J$3, J277&lt;=J$4),1,0)</f>
        <v>1</v>
      </c>
      <c r="P277" s="270">
        <f t="shared" si="76"/>
        <v>1</v>
      </c>
      <c r="Q277" s="270">
        <f t="shared" si="77"/>
        <v>1</v>
      </c>
      <c r="R277" s="271">
        <f t="shared" si="78"/>
        <v>5</v>
      </c>
      <c r="S277" s="270">
        <f t="shared" si="79"/>
        <v>1</v>
      </c>
      <c r="T277" s="272">
        <f t="shared" si="80"/>
        <v>5</v>
      </c>
      <c r="U277" s="273">
        <v>22.81894326210022</v>
      </c>
      <c r="AD277" s="279">
        <f t="shared" si="81"/>
        <v>74</v>
      </c>
      <c r="AE277" s="279">
        <f t="shared" si="82"/>
        <v>34</v>
      </c>
      <c r="AF277" s="279" t="str">
        <f t="shared" si="83"/>
        <v>Marker 34</v>
      </c>
      <c r="AG277" s="279">
        <f t="shared" si="84"/>
        <v>4</v>
      </c>
      <c r="AH277" s="279" t="str">
        <f t="shared" si="85"/>
        <v>H</v>
      </c>
      <c r="AI277" s="280"/>
      <c r="AJ277" s="281">
        <f t="shared" si="86"/>
        <v>4.3137669563293457</v>
      </c>
      <c r="AK277" s="281">
        <f t="shared" si="87"/>
        <v>7.6615375280380249</v>
      </c>
      <c r="AL277" s="281">
        <f t="shared" si="88"/>
        <v>7.1317756175994873</v>
      </c>
      <c r="AM277" s="281">
        <f t="shared" si="89"/>
        <v>2.0554119348526001</v>
      </c>
      <c r="AN277" s="281">
        <f t="shared" si="90"/>
        <v>1.6564512252807617</v>
      </c>
      <c r="AO277" s="281">
        <v>30.297895573703066</v>
      </c>
    </row>
    <row r="278" spans="1:41" x14ac:dyDescent="0.25">
      <c r="A278" s="230">
        <v>34</v>
      </c>
      <c r="B278" s="230" t="s">
        <v>276</v>
      </c>
      <c r="C278" s="230">
        <v>3</v>
      </c>
      <c r="D278" s="230" t="s">
        <v>369</v>
      </c>
      <c r="E278" s="230">
        <v>78</v>
      </c>
      <c r="F278" s="230" t="s">
        <v>159</v>
      </c>
      <c r="G278" s="268"/>
      <c r="H278" s="269">
        <v>0.80642759799957275</v>
      </c>
      <c r="I278" s="269">
        <v>3.3965682983398438</v>
      </c>
      <c r="J278" s="269">
        <v>2.4126452207565308</v>
      </c>
      <c r="K278" s="269">
        <v>4.3799173831939697</v>
      </c>
      <c r="L278" s="269">
        <v>3.3065921068191528</v>
      </c>
      <c r="M278" s="270">
        <f>IF(AND(H278&gt;=H$3, H278&lt;=H$4),1,0)</f>
        <v>1</v>
      </c>
      <c r="N278" s="270">
        <f>IF(AND(I278&gt;=I$3, I278&lt;=I$4),1,0)</f>
        <v>1</v>
      </c>
      <c r="O278" s="270">
        <f>IF(AND(J278&gt;=J$3, J278&lt;=J$4),1,0)</f>
        <v>1</v>
      </c>
      <c r="P278" s="270">
        <f t="shared" si="76"/>
        <v>1</v>
      </c>
      <c r="Q278" s="270">
        <f t="shared" si="77"/>
        <v>1</v>
      </c>
      <c r="R278" s="271">
        <f t="shared" si="78"/>
        <v>5</v>
      </c>
      <c r="S278" s="270">
        <f t="shared" si="79"/>
        <v>1</v>
      </c>
      <c r="T278" s="272">
        <f t="shared" si="80"/>
        <v>5</v>
      </c>
      <c r="U278" s="273">
        <v>14.30215060710907</v>
      </c>
      <c r="AD278" s="279">
        <f t="shared" si="81"/>
        <v>78</v>
      </c>
      <c r="AE278" s="279">
        <f t="shared" si="82"/>
        <v>34</v>
      </c>
      <c r="AF278" s="279" t="str">
        <f t="shared" si="83"/>
        <v>Marker 34</v>
      </c>
      <c r="AG278" s="279">
        <f t="shared" si="84"/>
        <v>3</v>
      </c>
      <c r="AH278" s="279" t="str">
        <f t="shared" si="85"/>
        <v>H</v>
      </c>
      <c r="AI278" s="280"/>
      <c r="AJ278" s="281">
        <f t="shared" si="86"/>
        <v>0.80642759799957275</v>
      </c>
      <c r="AK278" s="281">
        <f t="shared" si="87"/>
        <v>3.3965682983398438</v>
      </c>
      <c r="AL278" s="281">
        <f t="shared" si="88"/>
        <v>2.4126452207565308</v>
      </c>
      <c r="AM278" s="281">
        <f t="shared" si="89"/>
        <v>4.3799173831939697</v>
      </c>
      <c r="AN278" s="281">
        <f t="shared" si="90"/>
        <v>3.3065921068191528</v>
      </c>
      <c r="AO278" s="281">
        <v>18.989707831618574</v>
      </c>
    </row>
    <row r="279" spans="1:41" x14ac:dyDescent="0.25">
      <c r="A279" s="230">
        <v>34</v>
      </c>
      <c r="B279" s="230" t="s">
        <v>276</v>
      </c>
      <c r="C279" s="230">
        <v>2</v>
      </c>
      <c r="D279" s="230" t="s">
        <v>369</v>
      </c>
      <c r="E279" s="230">
        <v>81</v>
      </c>
      <c r="F279" s="230" t="s">
        <v>162</v>
      </c>
      <c r="G279" s="268"/>
      <c r="H279" s="269">
        <v>5.7426917552947998</v>
      </c>
      <c r="I279" s="269">
        <v>5.0788521766662598E-2</v>
      </c>
      <c r="J279" s="269">
        <v>6.1859464645385742</v>
      </c>
      <c r="K279" s="269">
        <v>7.4771279096603394</v>
      </c>
      <c r="L279" s="269">
        <v>3.8886177539825439</v>
      </c>
      <c r="M279" s="270">
        <f>IF(AND(H279&gt;=H$3, H279&lt;=H$4),1,0)</f>
        <v>1</v>
      </c>
      <c r="N279" s="270">
        <f>IF(AND(I279&gt;=I$3, I279&lt;=I$4),1,0)</f>
        <v>1</v>
      </c>
      <c r="O279" s="270">
        <f>IF(AND(J279&gt;=J$3, J279&lt;=J$4),1,0)</f>
        <v>1</v>
      </c>
      <c r="P279" s="270">
        <f t="shared" si="76"/>
        <v>1</v>
      </c>
      <c r="Q279" s="270">
        <f t="shared" si="77"/>
        <v>1</v>
      </c>
      <c r="R279" s="271">
        <f t="shared" si="78"/>
        <v>5</v>
      </c>
      <c r="S279" s="270">
        <f t="shared" si="79"/>
        <v>1</v>
      </c>
      <c r="T279" s="272">
        <f t="shared" si="80"/>
        <v>5</v>
      </c>
      <c r="U279" s="273">
        <v>23.34517240524292</v>
      </c>
      <c r="AD279" s="279">
        <f t="shared" si="81"/>
        <v>81</v>
      </c>
      <c r="AE279" s="279">
        <f t="shared" si="82"/>
        <v>34</v>
      </c>
      <c r="AF279" s="279" t="str">
        <f t="shared" si="83"/>
        <v>Marker 34</v>
      </c>
      <c r="AG279" s="279">
        <f t="shared" si="84"/>
        <v>2</v>
      </c>
      <c r="AH279" s="279" t="str">
        <f t="shared" si="85"/>
        <v>H</v>
      </c>
      <c r="AI279" s="280"/>
      <c r="AJ279" s="281">
        <f t="shared" si="86"/>
        <v>5.7426917552947998</v>
      </c>
      <c r="AK279" s="281">
        <f t="shared" si="87"/>
        <v>5.0788521766662598E-2</v>
      </c>
      <c r="AL279" s="281">
        <f t="shared" si="88"/>
        <v>6.1859464645385742</v>
      </c>
      <c r="AM279" s="281">
        <f t="shared" si="89"/>
        <v>7.4771279096603394</v>
      </c>
      <c r="AN279" s="281">
        <f t="shared" si="90"/>
        <v>3.8886177539825439</v>
      </c>
      <c r="AO279" s="281">
        <v>30.99659732529808</v>
      </c>
    </row>
    <row r="280" spans="1:41" x14ac:dyDescent="0.25">
      <c r="A280" s="230">
        <v>34</v>
      </c>
      <c r="B280" s="230" t="s">
        <v>276</v>
      </c>
      <c r="C280" s="230">
        <v>3</v>
      </c>
      <c r="D280" s="230" t="s">
        <v>369</v>
      </c>
      <c r="E280" s="230">
        <v>87</v>
      </c>
      <c r="F280" s="230" t="s">
        <v>168</v>
      </c>
      <c r="G280" s="268"/>
      <c r="H280" s="269">
        <v>5.8897125720977783</v>
      </c>
      <c r="I280" s="269">
        <v>3.4793549776077271</v>
      </c>
      <c r="J280" s="269">
        <v>6.7913603782653809</v>
      </c>
      <c r="K280" s="269">
        <v>5.4875463247299194</v>
      </c>
      <c r="L280" s="269">
        <v>2.8773820400238037</v>
      </c>
      <c r="M280" s="270">
        <f>IF(AND(H280&gt;=H$3, H280&lt;=H$4),1,0)</f>
        <v>1</v>
      </c>
      <c r="N280" s="270">
        <f>IF(AND(I280&gt;=I$3, I280&lt;=I$4),1,0)</f>
        <v>1</v>
      </c>
      <c r="O280" s="270">
        <f>IF(AND(J280&gt;=J$3, J280&lt;=J$4),1,0)</f>
        <v>1</v>
      </c>
      <c r="P280" s="270">
        <f t="shared" si="76"/>
        <v>1</v>
      </c>
      <c r="Q280" s="270">
        <f t="shared" si="77"/>
        <v>1</v>
      </c>
      <c r="R280" s="271">
        <f t="shared" si="78"/>
        <v>5</v>
      </c>
      <c r="S280" s="270">
        <f t="shared" si="79"/>
        <v>1</v>
      </c>
      <c r="T280" s="272">
        <f t="shared" si="80"/>
        <v>5</v>
      </c>
      <c r="U280" s="273">
        <v>24.525356292724609</v>
      </c>
      <c r="AD280" s="279">
        <f t="shared" si="81"/>
        <v>87</v>
      </c>
      <c r="AE280" s="279">
        <f t="shared" si="82"/>
        <v>34</v>
      </c>
      <c r="AF280" s="279" t="str">
        <f t="shared" si="83"/>
        <v>Marker 34</v>
      </c>
      <c r="AG280" s="279">
        <f t="shared" si="84"/>
        <v>3</v>
      </c>
      <c r="AH280" s="279" t="str">
        <f t="shared" si="85"/>
        <v>H</v>
      </c>
      <c r="AI280" s="280"/>
      <c r="AJ280" s="281">
        <f t="shared" si="86"/>
        <v>5.8897125720977783</v>
      </c>
      <c r="AK280" s="281">
        <f t="shared" si="87"/>
        <v>3.4793549776077271</v>
      </c>
      <c r="AL280" s="281">
        <f t="shared" si="88"/>
        <v>6.7913603782653809</v>
      </c>
      <c r="AM280" s="281">
        <f t="shared" si="89"/>
        <v>5.4875463247299194</v>
      </c>
      <c r="AN280" s="281">
        <f t="shared" si="90"/>
        <v>2.8773820400238037</v>
      </c>
      <c r="AO280" s="281">
        <v>32.563588739842487</v>
      </c>
    </row>
    <row r="281" spans="1:41" x14ac:dyDescent="0.25">
      <c r="A281" s="230">
        <v>35</v>
      </c>
      <c r="B281" s="230" t="s">
        <v>277</v>
      </c>
      <c r="C281" s="230">
        <v>1</v>
      </c>
      <c r="D281" s="230" t="s">
        <v>369</v>
      </c>
      <c r="E281" s="230">
        <v>57</v>
      </c>
      <c r="F281" s="230" t="s">
        <v>138</v>
      </c>
      <c r="G281" s="268"/>
      <c r="H281" s="269">
        <v>3.9714163541793823</v>
      </c>
      <c r="I281" s="269">
        <v>7.916494607925415</v>
      </c>
      <c r="J281" s="269">
        <v>8.0581885576248169</v>
      </c>
      <c r="K281" s="269">
        <v>6.0773205757141113</v>
      </c>
      <c r="L281" s="269">
        <v>3.562282919883728</v>
      </c>
      <c r="M281" s="270">
        <f>IF(AND(H281&gt;=H$3, H281&lt;=H$4),1,0)</f>
        <v>1</v>
      </c>
      <c r="N281" s="270">
        <f>IF(AND(I281&gt;=I$3, I281&lt;=I$4),1,0)</f>
        <v>1</v>
      </c>
      <c r="O281" s="270">
        <f>IF(AND(J281&gt;=J$3, J281&lt;=J$4),1,0)</f>
        <v>1</v>
      </c>
      <c r="P281" s="270">
        <f t="shared" si="76"/>
        <v>1</v>
      </c>
      <c r="Q281" s="270">
        <f t="shared" si="77"/>
        <v>1</v>
      </c>
      <c r="R281" s="271">
        <f t="shared" si="78"/>
        <v>5</v>
      </c>
      <c r="S281" s="270">
        <f t="shared" si="79"/>
        <v>1</v>
      </c>
      <c r="T281" s="272">
        <f t="shared" si="80"/>
        <v>5</v>
      </c>
      <c r="U281" s="273">
        <v>29.585703015327454</v>
      </c>
      <c r="AD281" s="279">
        <f t="shared" si="81"/>
        <v>57</v>
      </c>
      <c r="AE281" s="279">
        <f t="shared" si="82"/>
        <v>35</v>
      </c>
      <c r="AF281" s="279" t="str">
        <f t="shared" si="83"/>
        <v>Marker 35</v>
      </c>
      <c r="AG281" s="279">
        <f t="shared" si="84"/>
        <v>1</v>
      </c>
      <c r="AH281" s="279" t="str">
        <f t="shared" si="85"/>
        <v>H</v>
      </c>
      <c r="AI281" s="280"/>
      <c r="AJ281" s="281">
        <f t="shared" si="86"/>
        <v>3.9714163541793823</v>
      </c>
      <c r="AK281" s="281">
        <f t="shared" si="87"/>
        <v>7.916494607925415</v>
      </c>
      <c r="AL281" s="281">
        <f t="shared" si="88"/>
        <v>8.0581885576248169</v>
      </c>
      <c r="AM281" s="281">
        <f t="shared" si="89"/>
        <v>6.0773205757141113</v>
      </c>
      <c r="AN281" s="281">
        <f t="shared" si="90"/>
        <v>3.562282919883728</v>
      </c>
      <c r="AO281" s="281">
        <v>33.822036891816751</v>
      </c>
    </row>
    <row r="282" spans="1:41" x14ac:dyDescent="0.25">
      <c r="A282" s="230">
        <v>35</v>
      </c>
      <c r="B282" s="230" t="s">
        <v>277</v>
      </c>
      <c r="C282" s="230">
        <v>4</v>
      </c>
      <c r="D282" s="230" t="s">
        <v>369</v>
      </c>
      <c r="E282" s="230">
        <v>58</v>
      </c>
      <c r="F282" s="230" t="s">
        <v>139</v>
      </c>
      <c r="G282" s="268"/>
      <c r="H282" s="269">
        <v>0.39786577224731445</v>
      </c>
      <c r="I282" s="269">
        <v>8.9014285802841187</v>
      </c>
      <c r="J282" s="269">
        <v>4.9355399608612061</v>
      </c>
      <c r="K282" s="269">
        <v>4.0738064050674438</v>
      </c>
      <c r="L282" s="269">
        <v>9.3122053146362305</v>
      </c>
      <c r="M282" s="270">
        <f>IF(AND(H282&gt;=H$3, H282&lt;=H$4),1,0)</f>
        <v>1</v>
      </c>
      <c r="N282" s="270">
        <f>IF(AND(I282&gt;=I$3, I282&lt;=I$4),1,0)</f>
        <v>1</v>
      </c>
      <c r="O282" s="270">
        <f>IF(AND(J282&gt;=J$3, J282&lt;=J$4),1,0)</f>
        <v>1</v>
      </c>
      <c r="P282" s="270">
        <f t="shared" si="76"/>
        <v>1</v>
      </c>
      <c r="Q282" s="270">
        <f t="shared" si="77"/>
        <v>1</v>
      </c>
      <c r="R282" s="271">
        <f t="shared" si="78"/>
        <v>5</v>
      </c>
      <c r="S282" s="270">
        <f t="shared" si="79"/>
        <v>1</v>
      </c>
      <c r="T282" s="272">
        <f t="shared" si="80"/>
        <v>5</v>
      </c>
      <c r="U282" s="273">
        <v>27.620846033096313</v>
      </c>
      <c r="AD282" s="279">
        <f t="shared" si="81"/>
        <v>58</v>
      </c>
      <c r="AE282" s="279">
        <f t="shared" si="82"/>
        <v>35</v>
      </c>
      <c r="AF282" s="279" t="str">
        <f t="shared" si="83"/>
        <v>Marker 35</v>
      </c>
      <c r="AG282" s="279">
        <f t="shared" si="84"/>
        <v>4</v>
      </c>
      <c r="AH282" s="279" t="str">
        <f t="shared" si="85"/>
        <v>H</v>
      </c>
      <c r="AI282" s="280"/>
      <c r="AJ282" s="281">
        <f t="shared" si="86"/>
        <v>0.39786577224731445</v>
      </c>
      <c r="AK282" s="281">
        <f t="shared" si="87"/>
        <v>8.9014285802841187</v>
      </c>
      <c r="AL282" s="281">
        <f t="shared" si="88"/>
        <v>4.9355399608612061</v>
      </c>
      <c r="AM282" s="281">
        <f t="shared" si="89"/>
        <v>4.0738064050674438</v>
      </c>
      <c r="AN282" s="281">
        <f t="shared" si="90"/>
        <v>9.3122053146362305</v>
      </c>
      <c r="AO282" s="281">
        <v>31.575834889933049</v>
      </c>
    </row>
    <row r="283" spans="1:41" x14ac:dyDescent="0.25">
      <c r="A283" s="230">
        <v>35</v>
      </c>
      <c r="B283" s="230" t="s">
        <v>277</v>
      </c>
      <c r="C283" s="230">
        <v>4</v>
      </c>
      <c r="D283" s="230" t="s">
        <v>369</v>
      </c>
      <c r="E283" s="230">
        <v>59</v>
      </c>
      <c r="F283" s="230" t="s">
        <v>140</v>
      </c>
      <c r="G283" s="268"/>
      <c r="H283" s="269">
        <v>4.357457160949707</v>
      </c>
      <c r="I283" s="269">
        <v>8.2457989454269409</v>
      </c>
      <c r="J283" s="269">
        <v>5.7329952716827393</v>
      </c>
      <c r="K283" s="269">
        <v>7.6897412538528442</v>
      </c>
      <c r="L283" s="269">
        <v>2.9394984245300293</v>
      </c>
      <c r="M283" s="270">
        <f>IF(AND(H283&gt;=H$3, H283&lt;=H$4),1,0)</f>
        <v>1</v>
      </c>
      <c r="N283" s="270">
        <f>IF(AND(I283&gt;=I$3, I283&lt;=I$4),1,0)</f>
        <v>1</v>
      </c>
      <c r="O283" s="270">
        <f>IF(AND(J283&gt;=J$3, J283&lt;=J$4),1,0)</f>
        <v>1</v>
      </c>
      <c r="P283" s="270">
        <f t="shared" si="76"/>
        <v>1</v>
      </c>
      <c r="Q283" s="270">
        <f t="shared" si="77"/>
        <v>1</v>
      </c>
      <c r="R283" s="271">
        <f t="shared" si="78"/>
        <v>5</v>
      </c>
      <c r="S283" s="270">
        <f t="shared" si="79"/>
        <v>1</v>
      </c>
      <c r="T283" s="272">
        <f t="shared" si="80"/>
        <v>5</v>
      </c>
      <c r="U283" s="273">
        <v>28.965491056442261</v>
      </c>
      <c r="AD283" s="279">
        <f t="shared" si="81"/>
        <v>59</v>
      </c>
      <c r="AE283" s="279">
        <f t="shared" si="82"/>
        <v>35</v>
      </c>
      <c r="AF283" s="279" t="str">
        <f t="shared" si="83"/>
        <v>Marker 35</v>
      </c>
      <c r="AG283" s="279">
        <f t="shared" si="84"/>
        <v>4</v>
      </c>
      <c r="AH283" s="279" t="str">
        <f t="shared" si="85"/>
        <v>H</v>
      </c>
      <c r="AI283" s="280"/>
      <c r="AJ283" s="281">
        <f t="shared" si="86"/>
        <v>4.357457160949707</v>
      </c>
      <c r="AK283" s="281">
        <f t="shared" si="87"/>
        <v>8.2457989454269409</v>
      </c>
      <c r="AL283" s="281">
        <f t="shared" si="88"/>
        <v>5.7329952716827393</v>
      </c>
      <c r="AM283" s="281">
        <f t="shared" si="89"/>
        <v>7.6897412538528442</v>
      </c>
      <c r="AN283" s="281">
        <f t="shared" si="90"/>
        <v>2.9394984245300293</v>
      </c>
      <c r="AO283" s="281">
        <v>33.113017682663823</v>
      </c>
    </row>
    <row r="284" spans="1:41" x14ac:dyDescent="0.25">
      <c r="A284" s="230">
        <v>35</v>
      </c>
      <c r="B284" s="230" t="s">
        <v>277</v>
      </c>
      <c r="C284" s="230">
        <v>2</v>
      </c>
      <c r="D284" s="230" t="s">
        <v>369</v>
      </c>
      <c r="E284" s="230">
        <v>62</v>
      </c>
      <c r="F284" s="230" t="s">
        <v>143</v>
      </c>
      <c r="G284" s="268"/>
      <c r="H284" s="269">
        <v>2.0219337940216064</v>
      </c>
      <c r="I284" s="269">
        <v>1.0397225618362427</v>
      </c>
      <c r="J284" s="269">
        <v>6.239163875579834</v>
      </c>
      <c r="K284" s="269">
        <v>0.75741708278656006</v>
      </c>
      <c r="L284" s="269">
        <v>6.2279260158538818</v>
      </c>
      <c r="M284" s="270">
        <f>IF(AND(H284&gt;=H$3, H284&lt;=H$4),1,0)</f>
        <v>1</v>
      </c>
      <c r="N284" s="270">
        <f>IF(AND(I284&gt;=I$3, I284&lt;=I$4),1,0)</f>
        <v>1</v>
      </c>
      <c r="O284" s="270">
        <f>IF(AND(J284&gt;=J$3, J284&lt;=J$4),1,0)</f>
        <v>1</v>
      </c>
      <c r="P284" s="270">
        <f t="shared" si="76"/>
        <v>1</v>
      </c>
      <c r="Q284" s="270">
        <f t="shared" si="77"/>
        <v>1</v>
      </c>
      <c r="R284" s="271">
        <f t="shared" si="78"/>
        <v>5</v>
      </c>
      <c r="S284" s="270">
        <f t="shared" si="79"/>
        <v>1</v>
      </c>
      <c r="T284" s="272">
        <f t="shared" si="80"/>
        <v>5</v>
      </c>
      <c r="U284" s="273">
        <v>16.286163330078125</v>
      </c>
      <c r="AD284" s="279">
        <f t="shared" si="81"/>
        <v>62</v>
      </c>
      <c r="AE284" s="279">
        <f t="shared" si="82"/>
        <v>35</v>
      </c>
      <c r="AF284" s="279" t="str">
        <f t="shared" si="83"/>
        <v>Marker 35</v>
      </c>
      <c r="AG284" s="279">
        <f t="shared" si="84"/>
        <v>2</v>
      </c>
      <c r="AH284" s="279" t="str">
        <f t="shared" si="85"/>
        <v>H</v>
      </c>
      <c r="AI284" s="280"/>
      <c r="AJ284" s="281">
        <f t="shared" si="86"/>
        <v>2.0219337940216064</v>
      </c>
      <c r="AK284" s="281">
        <f t="shared" si="87"/>
        <v>1.0397225618362427</v>
      </c>
      <c r="AL284" s="281">
        <f t="shared" si="88"/>
        <v>6.239163875579834</v>
      </c>
      <c r="AM284" s="281">
        <f t="shared" si="89"/>
        <v>0.75741708278656006</v>
      </c>
      <c r="AN284" s="281">
        <f t="shared" si="90"/>
        <v>6.2279260158538818</v>
      </c>
      <c r="AO284" s="281">
        <v>18.618155420903353</v>
      </c>
    </row>
    <row r="285" spans="1:41" x14ac:dyDescent="0.25">
      <c r="A285" s="230">
        <v>35</v>
      </c>
      <c r="B285" s="230" t="s">
        <v>277</v>
      </c>
      <c r="C285" s="230">
        <v>2</v>
      </c>
      <c r="D285" s="230" t="s">
        <v>369</v>
      </c>
      <c r="E285" s="230">
        <v>67</v>
      </c>
      <c r="F285" s="230" t="s">
        <v>148</v>
      </c>
      <c r="G285" s="268"/>
      <c r="H285" s="269">
        <v>6.0021531581878662</v>
      </c>
      <c r="I285" s="269">
        <v>3.7890058755874634</v>
      </c>
      <c r="J285" s="269">
        <v>6.4214897155761719</v>
      </c>
      <c r="K285" s="269">
        <v>7.4199122190475464</v>
      </c>
      <c r="L285" s="269">
        <v>7.1120226383209229</v>
      </c>
      <c r="M285" s="270">
        <f>IF(AND(H285&gt;=H$3, H285&lt;=H$4),1,0)</f>
        <v>1</v>
      </c>
      <c r="N285" s="270">
        <f>IF(AND(I285&gt;=I$3, I285&lt;=I$4),1,0)</f>
        <v>1</v>
      </c>
      <c r="O285" s="270">
        <f>IF(AND(J285&gt;=J$3, J285&lt;=J$4),1,0)</f>
        <v>1</v>
      </c>
      <c r="P285" s="270">
        <f t="shared" si="76"/>
        <v>1</v>
      </c>
      <c r="Q285" s="270">
        <f t="shared" si="77"/>
        <v>1</v>
      </c>
      <c r="R285" s="271">
        <f t="shared" si="78"/>
        <v>5</v>
      </c>
      <c r="S285" s="270">
        <f t="shared" si="79"/>
        <v>1</v>
      </c>
      <c r="T285" s="272">
        <f t="shared" si="80"/>
        <v>5</v>
      </c>
      <c r="U285" s="273">
        <v>30.744583606719971</v>
      </c>
      <c r="AD285" s="279">
        <f t="shared" si="81"/>
        <v>67</v>
      </c>
      <c r="AE285" s="279">
        <f t="shared" si="82"/>
        <v>35</v>
      </c>
      <c r="AF285" s="279" t="str">
        <f t="shared" si="83"/>
        <v>Marker 35</v>
      </c>
      <c r="AG285" s="279">
        <f t="shared" si="84"/>
        <v>2</v>
      </c>
      <c r="AH285" s="279" t="str">
        <f t="shared" si="85"/>
        <v>H</v>
      </c>
      <c r="AI285" s="280"/>
      <c r="AJ285" s="281">
        <f t="shared" si="86"/>
        <v>6.0021531581878662</v>
      </c>
      <c r="AK285" s="281">
        <f t="shared" si="87"/>
        <v>3.7890058755874634</v>
      </c>
      <c r="AL285" s="281">
        <f t="shared" si="88"/>
        <v>6.4214897155761719</v>
      </c>
      <c r="AM285" s="281">
        <f t="shared" si="89"/>
        <v>7.4199122190475464</v>
      </c>
      <c r="AN285" s="281">
        <f t="shared" si="90"/>
        <v>7.1120226383209229</v>
      </c>
      <c r="AO285" s="281">
        <v>35.14685591318603</v>
      </c>
    </row>
    <row r="286" spans="1:41" x14ac:dyDescent="0.25">
      <c r="A286" s="230">
        <v>35</v>
      </c>
      <c r="B286" s="230" t="s">
        <v>277</v>
      </c>
      <c r="C286" s="230">
        <v>3</v>
      </c>
      <c r="D286" s="230" t="s">
        <v>369</v>
      </c>
      <c r="E286" s="230">
        <v>69</v>
      </c>
      <c r="F286" s="230" t="s">
        <v>150</v>
      </c>
      <c r="G286" s="268"/>
      <c r="H286" s="269">
        <v>5.077703595161438</v>
      </c>
      <c r="I286" s="269">
        <v>7.924048900604248</v>
      </c>
      <c r="J286" s="269">
        <v>4.3062776327133179</v>
      </c>
      <c r="K286" s="269">
        <v>9.7707974910736084</v>
      </c>
      <c r="L286" s="269">
        <v>1.4186197519302368</v>
      </c>
      <c r="M286" s="270">
        <f>IF(AND(H286&gt;=H$3, H286&lt;=H$4),1,0)</f>
        <v>1</v>
      </c>
      <c r="N286" s="270">
        <f>IF(AND(I286&gt;=I$3, I286&lt;=I$4),1,0)</f>
        <v>1</v>
      </c>
      <c r="O286" s="270">
        <f>IF(AND(J286&gt;=J$3, J286&lt;=J$4),1,0)</f>
        <v>1</v>
      </c>
      <c r="P286" s="270">
        <f t="shared" si="76"/>
        <v>1</v>
      </c>
      <c r="Q286" s="270">
        <f t="shared" si="77"/>
        <v>1</v>
      </c>
      <c r="R286" s="271">
        <f t="shared" si="78"/>
        <v>5</v>
      </c>
      <c r="S286" s="270">
        <f t="shared" si="79"/>
        <v>1</v>
      </c>
      <c r="T286" s="272">
        <f t="shared" si="80"/>
        <v>5</v>
      </c>
      <c r="U286" s="273">
        <v>28.497447371482849</v>
      </c>
      <c r="AD286" s="279">
        <f t="shared" si="81"/>
        <v>69</v>
      </c>
      <c r="AE286" s="279">
        <f t="shared" si="82"/>
        <v>35</v>
      </c>
      <c r="AF286" s="279" t="str">
        <f t="shared" si="83"/>
        <v>Marker 35</v>
      </c>
      <c r="AG286" s="279">
        <f t="shared" si="84"/>
        <v>3</v>
      </c>
      <c r="AH286" s="279" t="str">
        <f t="shared" si="85"/>
        <v>H</v>
      </c>
      <c r="AI286" s="280"/>
      <c r="AJ286" s="281">
        <f t="shared" si="86"/>
        <v>5.077703595161438</v>
      </c>
      <c r="AK286" s="281">
        <f t="shared" si="87"/>
        <v>7.924048900604248</v>
      </c>
      <c r="AL286" s="281">
        <f t="shared" si="88"/>
        <v>4.3062776327133179</v>
      </c>
      <c r="AM286" s="281">
        <f t="shared" si="89"/>
        <v>9.7707974910736084</v>
      </c>
      <c r="AN286" s="281">
        <f t="shared" si="90"/>
        <v>1.4186197519302368</v>
      </c>
      <c r="AO286" s="281">
        <v>32.577955501735488</v>
      </c>
    </row>
    <row r="287" spans="1:41" x14ac:dyDescent="0.25">
      <c r="A287" s="230">
        <v>35</v>
      </c>
      <c r="B287" s="230" t="s">
        <v>277</v>
      </c>
      <c r="C287" s="230">
        <v>1</v>
      </c>
      <c r="D287" s="230" t="s">
        <v>369</v>
      </c>
      <c r="E287" s="230">
        <v>72</v>
      </c>
      <c r="F287" s="230" t="s">
        <v>153</v>
      </c>
      <c r="G287" s="268"/>
      <c r="H287" s="269">
        <v>5.2398008108139038</v>
      </c>
      <c r="I287" s="269">
        <v>9.6167123317718506</v>
      </c>
      <c r="J287" s="269">
        <v>3.9414221048355103</v>
      </c>
      <c r="K287" s="269">
        <v>2.9759597778320313</v>
      </c>
      <c r="L287" s="269">
        <v>6.7213457822799683</v>
      </c>
      <c r="M287" s="270">
        <f>IF(AND(H287&gt;=H$3, H287&lt;=H$4),1,0)</f>
        <v>1</v>
      </c>
      <c r="N287" s="270">
        <f>IF(AND(I287&gt;=I$3, I287&lt;=I$4),1,0)</f>
        <v>1</v>
      </c>
      <c r="O287" s="270">
        <f>IF(AND(J287&gt;=J$3, J287&lt;=J$4),1,0)</f>
        <v>1</v>
      </c>
      <c r="P287" s="270">
        <f t="shared" si="76"/>
        <v>1</v>
      </c>
      <c r="Q287" s="270">
        <f t="shared" si="77"/>
        <v>1</v>
      </c>
      <c r="R287" s="271">
        <f t="shared" si="78"/>
        <v>5</v>
      </c>
      <c r="S287" s="270">
        <f t="shared" si="79"/>
        <v>1</v>
      </c>
      <c r="T287" s="272">
        <f t="shared" si="80"/>
        <v>5</v>
      </c>
      <c r="U287" s="273">
        <v>28.495240807533264</v>
      </c>
      <c r="AD287" s="279">
        <f t="shared" si="81"/>
        <v>72</v>
      </c>
      <c r="AE287" s="279">
        <f t="shared" si="82"/>
        <v>35</v>
      </c>
      <c r="AF287" s="279" t="str">
        <f t="shared" si="83"/>
        <v>Marker 35</v>
      </c>
      <c r="AG287" s="279">
        <f t="shared" si="84"/>
        <v>1</v>
      </c>
      <c r="AH287" s="279" t="str">
        <f t="shared" si="85"/>
        <v>H</v>
      </c>
      <c r="AI287" s="280"/>
      <c r="AJ287" s="281">
        <f t="shared" si="86"/>
        <v>5.2398008108139038</v>
      </c>
      <c r="AK287" s="281">
        <f t="shared" si="87"/>
        <v>9.6167123317718506</v>
      </c>
      <c r="AL287" s="281">
        <f t="shared" si="88"/>
        <v>3.9414221048355103</v>
      </c>
      <c r="AM287" s="281">
        <f t="shared" si="89"/>
        <v>2.9759597778320313</v>
      </c>
      <c r="AN287" s="281">
        <f t="shared" si="90"/>
        <v>6.7213457822799683</v>
      </c>
      <c r="AO287" s="281">
        <v>32.575432983096391</v>
      </c>
    </row>
    <row r="288" spans="1:41" x14ac:dyDescent="0.25">
      <c r="A288" s="230">
        <v>35</v>
      </c>
      <c r="B288" s="230" t="s">
        <v>277</v>
      </c>
      <c r="C288" s="230">
        <v>1</v>
      </c>
      <c r="D288" s="230" t="s">
        <v>369</v>
      </c>
      <c r="E288" s="230">
        <v>74</v>
      </c>
      <c r="F288" s="230" t="s">
        <v>155</v>
      </c>
      <c r="G288" s="268"/>
      <c r="H288" s="269">
        <v>4.0517181158065796</v>
      </c>
      <c r="I288" s="269">
        <v>7.5999057292938232</v>
      </c>
      <c r="J288" s="269">
        <v>1.7350059747695923</v>
      </c>
      <c r="K288" s="269">
        <v>9.3657159805297852</v>
      </c>
      <c r="L288" s="269">
        <v>3.2405537366867065</v>
      </c>
      <c r="M288" s="270">
        <f>IF(AND(H288&gt;=H$3, H288&lt;=H$4),1,0)</f>
        <v>1</v>
      </c>
      <c r="N288" s="270">
        <f>IF(AND(I288&gt;=I$3, I288&lt;=I$4),1,0)</f>
        <v>1</v>
      </c>
      <c r="O288" s="270">
        <f>IF(AND(J288&gt;=J$3, J288&lt;=J$4),1,0)</f>
        <v>1</v>
      </c>
      <c r="P288" s="270">
        <f t="shared" si="76"/>
        <v>1</v>
      </c>
      <c r="Q288" s="270">
        <f t="shared" si="77"/>
        <v>1</v>
      </c>
      <c r="R288" s="271">
        <f t="shared" si="78"/>
        <v>5</v>
      </c>
      <c r="S288" s="270">
        <f t="shared" si="79"/>
        <v>1</v>
      </c>
      <c r="T288" s="272">
        <f t="shared" si="80"/>
        <v>5</v>
      </c>
      <c r="U288" s="273">
        <v>25.992899537086487</v>
      </c>
      <c r="AD288" s="279">
        <f t="shared" si="81"/>
        <v>74</v>
      </c>
      <c r="AE288" s="279">
        <f t="shared" si="82"/>
        <v>35</v>
      </c>
      <c r="AF288" s="279" t="str">
        <f t="shared" si="83"/>
        <v>Marker 35</v>
      </c>
      <c r="AG288" s="279">
        <f t="shared" si="84"/>
        <v>1</v>
      </c>
      <c r="AH288" s="279" t="str">
        <f t="shared" si="85"/>
        <v>H</v>
      </c>
      <c r="AI288" s="280"/>
      <c r="AJ288" s="281">
        <f t="shared" si="86"/>
        <v>4.0517181158065796</v>
      </c>
      <c r="AK288" s="281">
        <f t="shared" si="87"/>
        <v>7.5999057292938232</v>
      </c>
      <c r="AL288" s="281">
        <f t="shared" si="88"/>
        <v>1.7350059747695923</v>
      </c>
      <c r="AM288" s="281">
        <f t="shared" si="89"/>
        <v>9.3657159805297852</v>
      </c>
      <c r="AN288" s="281">
        <f t="shared" si="90"/>
        <v>3.2405537366867065</v>
      </c>
      <c r="AO288" s="281">
        <v>29.71478509782829</v>
      </c>
    </row>
    <row r="289" spans="1:41" x14ac:dyDescent="0.25">
      <c r="A289" s="230">
        <v>35</v>
      </c>
      <c r="B289" s="230" t="s">
        <v>277</v>
      </c>
      <c r="C289" s="230">
        <v>3</v>
      </c>
      <c r="D289" s="230" t="s">
        <v>369</v>
      </c>
      <c r="E289" s="230">
        <v>79</v>
      </c>
      <c r="F289" s="230" t="s">
        <v>160</v>
      </c>
      <c r="G289" s="268"/>
      <c r="H289" s="269">
        <v>9.8951560258865356</v>
      </c>
      <c r="I289" s="269">
        <v>5.9961056709289551</v>
      </c>
      <c r="J289" s="269">
        <v>7.5168651342391968</v>
      </c>
      <c r="K289" s="269">
        <v>2.8587615489959717</v>
      </c>
      <c r="L289" s="269">
        <v>8.995547890663147</v>
      </c>
      <c r="M289" s="270">
        <f>IF(AND(H289&gt;=H$3, H289&lt;=H$4),1,0)</f>
        <v>1</v>
      </c>
      <c r="N289" s="270">
        <f>IF(AND(I289&gt;=I$3, I289&lt;=I$4),1,0)</f>
        <v>1</v>
      </c>
      <c r="O289" s="270">
        <f>IF(AND(J289&gt;=J$3, J289&lt;=J$4),1,0)</f>
        <v>1</v>
      </c>
      <c r="P289" s="270">
        <f t="shared" si="76"/>
        <v>1</v>
      </c>
      <c r="Q289" s="270">
        <f t="shared" si="77"/>
        <v>1</v>
      </c>
      <c r="R289" s="271">
        <f t="shared" si="78"/>
        <v>5</v>
      </c>
      <c r="S289" s="270">
        <f t="shared" si="79"/>
        <v>1</v>
      </c>
      <c r="T289" s="272">
        <f t="shared" si="80"/>
        <v>5</v>
      </c>
      <c r="U289" s="273">
        <v>35.262436270713806</v>
      </c>
      <c r="AD289" s="279">
        <f t="shared" si="81"/>
        <v>79</v>
      </c>
      <c r="AE289" s="279">
        <f t="shared" si="82"/>
        <v>35</v>
      </c>
      <c r="AF289" s="279" t="str">
        <f t="shared" si="83"/>
        <v>Marker 35</v>
      </c>
      <c r="AG289" s="279">
        <f t="shared" si="84"/>
        <v>3</v>
      </c>
      <c r="AH289" s="279" t="str">
        <f t="shared" si="85"/>
        <v>H</v>
      </c>
      <c r="AI289" s="280"/>
      <c r="AJ289" s="281">
        <f t="shared" si="86"/>
        <v>9.8951560258865356</v>
      </c>
      <c r="AK289" s="281">
        <f t="shared" si="87"/>
        <v>5.9961056709289551</v>
      </c>
      <c r="AL289" s="281">
        <f t="shared" si="88"/>
        <v>7.5168651342391968</v>
      </c>
      <c r="AM289" s="281">
        <f t="shared" si="89"/>
        <v>2.8587615489959717</v>
      </c>
      <c r="AN289" s="281">
        <f t="shared" si="90"/>
        <v>8.995547890663147</v>
      </c>
      <c r="AO289" s="281">
        <v>40.311613343294397</v>
      </c>
    </row>
    <row r="290" spans="1:41" x14ac:dyDescent="0.25">
      <c r="A290" s="230">
        <v>35</v>
      </c>
      <c r="B290" s="230" t="s">
        <v>277</v>
      </c>
      <c r="C290" s="230">
        <v>2</v>
      </c>
      <c r="D290" s="230" t="s">
        <v>369</v>
      </c>
      <c r="E290" s="230">
        <v>82</v>
      </c>
      <c r="F290" s="230" t="s">
        <v>163</v>
      </c>
      <c r="G290" s="268"/>
      <c r="H290" s="269">
        <v>1.3687843084335327</v>
      </c>
      <c r="I290" s="269">
        <v>7.3869884014129639</v>
      </c>
      <c r="J290" s="269">
        <v>7.1589142084121704</v>
      </c>
      <c r="K290" s="269">
        <v>8.7385225296020508</v>
      </c>
      <c r="L290" s="269">
        <v>8.1885403394699097</v>
      </c>
      <c r="M290" s="270">
        <f>IF(AND(H290&gt;=H$3, H290&lt;=H$4),1,0)</f>
        <v>1</v>
      </c>
      <c r="N290" s="270">
        <f>IF(AND(I290&gt;=I$3, I290&lt;=I$4),1,0)</f>
        <v>1</v>
      </c>
      <c r="O290" s="270">
        <f>IF(AND(J290&gt;=J$3, J290&lt;=J$4),1,0)</f>
        <v>1</v>
      </c>
      <c r="P290" s="270">
        <f t="shared" si="76"/>
        <v>1</v>
      </c>
      <c r="Q290" s="270">
        <f t="shared" si="77"/>
        <v>1</v>
      </c>
      <c r="R290" s="271">
        <f t="shared" si="78"/>
        <v>5</v>
      </c>
      <c r="S290" s="270">
        <f t="shared" si="79"/>
        <v>1</v>
      </c>
      <c r="T290" s="272">
        <f t="shared" si="80"/>
        <v>5</v>
      </c>
      <c r="U290" s="273">
        <v>32.841749787330627</v>
      </c>
      <c r="AD290" s="279">
        <f t="shared" si="81"/>
        <v>82</v>
      </c>
      <c r="AE290" s="279">
        <f t="shared" si="82"/>
        <v>35</v>
      </c>
      <c r="AF290" s="279" t="str">
        <f t="shared" si="83"/>
        <v>Marker 35</v>
      </c>
      <c r="AG290" s="279">
        <f t="shared" si="84"/>
        <v>2</v>
      </c>
      <c r="AH290" s="279" t="str">
        <f t="shared" si="85"/>
        <v>H</v>
      </c>
      <c r="AI290" s="280"/>
      <c r="AJ290" s="281">
        <f t="shared" si="86"/>
        <v>1.3687843084335327</v>
      </c>
      <c r="AK290" s="281">
        <f t="shared" si="87"/>
        <v>7.3869884014129639</v>
      </c>
      <c r="AL290" s="281">
        <f t="shared" si="88"/>
        <v>7.1589142084121704</v>
      </c>
      <c r="AM290" s="281">
        <f t="shared" si="89"/>
        <v>8.7385225296020508</v>
      </c>
      <c r="AN290" s="281">
        <f t="shared" si="90"/>
        <v>8.1885403394699097</v>
      </c>
      <c r="AO290" s="281">
        <v>37.544312275542438</v>
      </c>
    </row>
    <row r="291" spans="1:41" x14ac:dyDescent="0.25">
      <c r="A291" s="230">
        <v>36</v>
      </c>
      <c r="B291" s="230" t="s">
        <v>278</v>
      </c>
      <c r="C291" s="230">
        <v>4</v>
      </c>
      <c r="D291" s="230" t="s">
        <v>369</v>
      </c>
      <c r="E291" s="230">
        <v>57</v>
      </c>
      <c r="F291" s="230" t="s">
        <v>138</v>
      </c>
      <c r="G291" s="268"/>
      <c r="H291" s="269">
        <v>8.5640144348144531</v>
      </c>
      <c r="I291" s="269">
        <v>0.56265056133270264</v>
      </c>
      <c r="J291" s="269">
        <v>8.9728701114654541</v>
      </c>
      <c r="K291" s="269">
        <v>2.3988276720046997</v>
      </c>
      <c r="L291" s="269">
        <v>0.52610635757446289</v>
      </c>
      <c r="M291" s="270">
        <f>IF(AND(H291&gt;=H$3, H291&lt;=H$4),1,0)</f>
        <v>1</v>
      </c>
      <c r="N291" s="270">
        <f>IF(AND(I291&gt;=I$3, I291&lt;=I$4),1,0)</f>
        <v>1</v>
      </c>
      <c r="O291" s="270">
        <f>IF(AND(J291&gt;=J$3, J291&lt;=J$4),1,0)</f>
        <v>1</v>
      </c>
      <c r="P291" s="270">
        <f t="shared" si="76"/>
        <v>1</v>
      </c>
      <c r="Q291" s="270">
        <f t="shared" si="77"/>
        <v>1</v>
      </c>
      <c r="R291" s="271">
        <f t="shared" si="78"/>
        <v>5</v>
      </c>
      <c r="S291" s="270">
        <f t="shared" si="79"/>
        <v>1</v>
      </c>
      <c r="T291" s="272">
        <f t="shared" si="80"/>
        <v>5</v>
      </c>
      <c r="U291" s="273">
        <v>21.024469137191772</v>
      </c>
      <c r="AD291" s="279">
        <f t="shared" si="81"/>
        <v>57</v>
      </c>
      <c r="AE291" s="279">
        <f t="shared" si="82"/>
        <v>36</v>
      </c>
      <c r="AF291" s="279" t="str">
        <f t="shared" si="83"/>
        <v>Marker 36</v>
      </c>
      <c r="AG291" s="279">
        <f t="shared" si="84"/>
        <v>4</v>
      </c>
      <c r="AH291" s="279" t="str">
        <f t="shared" si="85"/>
        <v>H</v>
      </c>
      <c r="AI291" s="280"/>
      <c r="AJ291" s="281">
        <f t="shared" si="86"/>
        <v>8.5640144348144531</v>
      </c>
      <c r="AK291" s="281">
        <f t="shared" si="87"/>
        <v>0.56265056133270264</v>
      </c>
      <c r="AL291" s="281">
        <f t="shared" si="88"/>
        <v>8.9728701114654541</v>
      </c>
      <c r="AM291" s="281">
        <f t="shared" si="89"/>
        <v>2.3988276720046997</v>
      </c>
      <c r="AN291" s="281">
        <f t="shared" si="90"/>
        <v>0.52610635757446289</v>
      </c>
      <c r="AO291" s="281">
        <v>27.911768058211159</v>
      </c>
    </row>
    <row r="292" spans="1:41" x14ac:dyDescent="0.25">
      <c r="A292" s="230">
        <v>36</v>
      </c>
      <c r="B292" s="230" t="s">
        <v>278</v>
      </c>
      <c r="C292" s="230">
        <v>1</v>
      </c>
      <c r="D292" s="230" t="s">
        <v>369</v>
      </c>
      <c r="E292" s="230">
        <v>58</v>
      </c>
      <c r="F292" s="230" t="s">
        <v>139</v>
      </c>
      <c r="G292" s="268"/>
      <c r="H292" s="269">
        <v>7.8038161993026733</v>
      </c>
      <c r="I292" s="269">
        <v>0.36704897880554199</v>
      </c>
      <c r="J292" s="269">
        <v>1.363263726234436</v>
      </c>
      <c r="K292" s="269">
        <v>6.6918802261352539</v>
      </c>
      <c r="L292" s="269">
        <v>2.6292484998703003</v>
      </c>
      <c r="M292" s="270">
        <f>IF(AND(H292&gt;=H$3, H292&lt;=H$4),1,0)</f>
        <v>1</v>
      </c>
      <c r="N292" s="270">
        <f>IF(AND(I292&gt;=I$3, I292&lt;=I$4),1,0)</f>
        <v>1</v>
      </c>
      <c r="O292" s="270">
        <f>IF(AND(J292&gt;=J$3, J292&lt;=J$4),1,0)</f>
        <v>1</v>
      </c>
      <c r="P292" s="270">
        <f t="shared" si="76"/>
        <v>1</v>
      </c>
      <c r="Q292" s="270">
        <f t="shared" si="77"/>
        <v>1</v>
      </c>
      <c r="R292" s="271">
        <f t="shared" si="78"/>
        <v>5</v>
      </c>
      <c r="S292" s="270">
        <f t="shared" si="79"/>
        <v>1</v>
      </c>
      <c r="T292" s="272">
        <f t="shared" si="80"/>
        <v>5</v>
      </c>
      <c r="U292" s="273">
        <v>18.855257630348206</v>
      </c>
      <c r="AD292" s="279">
        <f t="shared" si="81"/>
        <v>58</v>
      </c>
      <c r="AE292" s="279">
        <f t="shared" si="82"/>
        <v>36</v>
      </c>
      <c r="AF292" s="279" t="str">
        <f t="shared" si="83"/>
        <v>Marker 36</v>
      </c>
      <c r="AG292" s="279">
        <f t="shared" si="84"/>
        <v>1</v>
      </c>
      <c r="AH292" s="279" t="str">
        <f t="shared" si="85"/>
        <v>H</v>
      </c>
      <c r="AI292" s="280"/>
      <c r="AJ292" s="281">
        <f t="shared" si="86"/>
        <v>7.8038161993026733</v>
      </c>
      <c r="AK292" s="281">
        <f t="shared" si="87"/>
        <v>0.36704897880554199</v>
      </c>
      <c r="AL292" s="281">
        <f t="shared" si="88"/>
        <v>1.363263726234436</v>
      </c>
      <c r="AM292" s="281">
        <f t="shared" si="89"/>
        <v>6.6918802261352539</v>
      </c>
      <c r="AN292" s="281">
        <f t="shared" si="90"/>
        <v>2.6292484998703003</v>
      </c>
      <c r="AO292" s="281">
        <v>25.031955585747106</v>
      </c>
    </row>
    <row r="293" spans="1:41" x14ac:dyDescent="0.25">
      <c r="A293" s="230">
        <v>36</v>
      </c>
      <c r="B293" s="230" t="s">
        <v>278</v>
      </c>
      <c r="C293" s="230">
        <v>4</v>
      </c>
      <c r="D293" s="230" t="s">
        <v>369</v>
      </c>
      <c r="E293" s="230">
        <v>61</v>
      </c>
      <c r="F293" s="230" t="s">
        <v>142</v>
      </c>
      <c r="G293" s="268"/>
      <c r="H293" s="269">
        <v>2.6992702484130859</v>
      </c>
      <c r="I293" s="269">
        <v>0.3150862455368042</v>
      </c>
      <c r="J293" s="269">
        <v>3.2409536838531494</v>
      </c>
      <c r="K293" s="269">
        <v>9.0184050798416138</v>
      </c>
      <c r="L293" s="269">
        <v>2.3958897590637207</v>
      </c>
      <c r="M293" s="270">
        <f>IF(AND(H293&gt;=H$3, H293&lt;=H$4),1,0)</f>
        <v>1</v>
      </c>
      <c r="N293" s="270">
        <f>IF(AND(I293&gt;=I$3, I293&lt;=I$4),1,0)</f>
        <v>1</v>
      </c>
      <c r="O293" s="270">
        <f>IF(AND(J293&gt;=J$3, J293&lt;=J$4),1,0)</f>
        <v>1</v>
      </c>
      <c r="P293" s="270">
        <f t="shared" si="76"/>
        <v>1</v>
      </c>
      <c r="Q293" s="270">
        <f t="shared" si="77"/>
        <v>1</v>
      </c>
      <c r="R293" s="271">
        <f t="shared" si="78"/>
        <v>5</v>
      </c>
      <c r="S293" s="270">
        <f t="shared" si="79"/>
        <v>1</v>
      </c>
      <c r="T293" s="272">
        <f t="shared" si="80"/>
        <v>5</v>
      </c>
      <c r="U293" s="273">
        <v>17.669605016708374</v>
      </c>
      <c r="AD293" s="279">
        <f t="shared" si="81"/>
        <v>61</v>
      </c>
      <c r="AE293" s="279">
        <f t="shared" si="82"/>
        <v>36</v>
      </c>
      <c r="AF293" s="279" t="str">
        <f t="shared" si="83"/>
        <v>Marker 36</v>
      </c>
      <c r="AG293" s="279">
        <f t="shared" si="84"/>
        <v>4</v>
      </c>
      <c r="AH293" s="279" t="str">
        <f t="shared" si="85"/>
        <v>H</v>
      </c>
      <c r="AI293" s="280"/>
      <c r="AJ293" s="281">
        <f t="shared" si="86"/>
        <v>2.6992702484130859</v>
      </c>
      <c r="AK293" s="281">
        <f t="shared" si="87"/>
        <v>0.3150862455368042</v>
      </c>
      <c r="AL293" s="281">
        <f t="shared" si="88"/>
        <v>3.2409536838531494</v>
      </c>
      <c r="AM293" s="281">
        <f t="shared" si="89"/>
        <v>9.0184050798416138</v>
      </c>
      <c r="AN293" s="281">
        <f t="shared" si="90"/>
        <v>2.3958897590637207</v>
      </c>
      <c r="AO293" s="281">
        <v>23.457901062249771</v>
      </c>
    </row>
    <row r="294" spans="1:41" x14ac:dyDescent="0.25">
      <c r="A294" s="230">
        <v>36</v>
      </c>
      <c r="B294" s="230" t="s">
        <v>278</v>
      </c>
      <c r="C294" s="230">
        <v>2</v>
      </c>
      <c r="D294" s="230" t="s">
        <v>369</v>
      </c>
      <c r="E294" s="230">
        <v>63</v>
      </c>
      <c r="F294" s="230" t="s">
        <v>144</v>
      </c>
      <c r="G294" s="268"/>
      <c r="H294" s="269">
        <v>4.1115415096282959</v>
      </c>
      <c r="I294" s="269">
        <v>7.0682626962661743</v>
      </c>
      <c r="J294" s="269">
        <v>3.7614536285400391</v>
      </c>
      <c r="K294" s="269">
        <v>3.8668173551559448</v>
      </c>
      <c r="L294" s="269">
        <v>2.3709166049957275</v>
      </c>
      <c r="M294" s="270">
        <f>IF(AND(H294&gt;=H$3, H294&lt;=H$4),1,0)</f>
        <v>1</v>
      </c>
      <c r="N294" s="270">
        <f>IF(AND(I294&gt;=I$3, I294&lt;=I$4),1,0)</f>
        <v>1</v>
      </c>
      <c r="O294" s="270">
        <f>IF(AND(J294&gt;=J$3, J294&lt;=J$4),1,0)</f>
        <v>1</v>
      </c>
      <c r="P294" s="270">
        <f t="shared" si="76"/>
        <v>1</v>
      </c>
      <c r="Q294" s="270">
        <f t="shared" si="77"/>
        <v>1</v>
      </c>
      <c r="R294" s="271">
        <f t="shared" si="78"/>
        <v>5</v>
      </c>
      <c r="S294" s="270">
        <f t="shared" si="79"/>
        <v>1</v>
      </c>
      <c r="T294" s="272">
        <f t="shared" si="80"/>
        <v>5</v>
      </c>
      <c r="U294" s="273">
        <v>21.178991794586182</v>
      </c>
      <c r="AD294" s="279">
        <f t="shared" si="81"/>
        <v>63</v>
      </c>
      <c r="AE294" s="279">
        <f t="shared" si="82"/>
        <v>36</v>
      </c>
      <c r="AF294" s="279" t="str">
        <f t="shared" si="83"/>
        <v>Marker 36</v>
      </c>
      <c r="AG294" s="279">
        <f t="shared" si="84"/>
        <v>2</v>
      </c>
      <c r="AH294" s="279" t="str">
        <f t="shared" si="85"/>
        <v>H</v>
      </c>
      <c r="AI294" s="280"/>
      <c r="AJ294" s="281">
        <f t="shared" si="86"/>
        <v>4.1115415096282959</v>
      </c>
      <c r="AK294" s="281">
        <f t="shared" si="87"/>
        <v>7.0682626962661743</v>
      </c>
      <c r="AL294" s="281">
        <f t="shared" si="88"/>
        <v>3.7614536285400391</v>
      </c>
      <c r="AM294" s="281">
        <f t="shared" si="89"/>
        <v>3.8668173551559448</v>
      </c>
      <c r="AN294" s="281">
        <f t="shared" si="90"/>
        <v>2.3709166049957275</v>
      </c>
      <c r="AO294" s="281">
        <v>28.116910007089263</v>
      </c>
    </row>
    <row r="295" spans="1:41" x14ac:dyDescent="0.25">
      <c r="A295" s="230">
        <v>36</v>
      </c>
      <c r="B295" s="230" t="s">
        <v>278</v>
      </c>
      <c r="C295" s="230">
        <v>3</v>
      </c>
      <c r="D295" s="230" t="s">
        <v>369</v>
      </c>
      <c r="E295" s="230">
        <v>70</v>
      </c>
      <c r="F295" s="230" t="s">
        <v>151</v>
      </c>
      <c r="G295" s="268"/>
      <c r="H295" s="269">
        <v>6.7332273721694946</v>
      </c>
      <c r="I295" s="269">
        <v>3.0966377258300781</v>
      </c>
      <c r="J295" s="269">
        <v>0.87103068828582764</v>
      </c>
      <c r="K295" s="269">
        <v>6.3289797306060791</v>
      </c>
      <c r="L295" s="269">
        <v>5.4867488145828247</v>
      </c>
      <c r="M295" s="270">
        <f>IF(AND(H295&gt;=H$3, H295&lt;=H$4),1,0)</f>
        <v>1</v>
      </c>
      <c r="N295" s="270">
        <f>IF(AND(I295&gt;=I$3, I295&lt;=I$4),1,0)</f>
        <v>1</v>
      </c>
      <c r="O295" s="270">
        <f>IF(AND(J295&gt;=J$3, J295&lt;=J$4),1,0)</f>
        <v>1</v>
      </c>
      <c r="P295" s="270">
        <f t="shared" si="76"/>
        <v>1</v>
      </c>
      <c r="Q295" s="270">
        <f t="shared" si="77"/>
        <v>1</v>
      </c>
      <c r="R295" s="271">
        <f t="shared" si="78"/>
        <v>5</v>
      </c>
      <c r="S295" s="270">
        <f t="shared" si="79"/>
        <v>1</v>
      </c>
      <c r="T295" s="272">
        <f t="shared" si="80"/>
        <v>5</v>
      </c>
      <c r="U295" s="273">
        <v>22.516624331474304</v>
      </c>
      <c r="AD295" s="279">
        <f t="shared" si="81"/>
        <v>70</v>
      </c>
      <c r="AE295" s="279">
        <f t="shared" si="82"/>
        <v>36</v>
      </c>
      <c r="AF295" s="279" t="str">
        <f t="shared" si="83"/>
        <v>Marker 36</v>
      </c>
      <c r="AG295" s="279">
        <f t="shared" si="84"/>
        <v>3</v>
      </c>
      <c r="AH295" s="279" t="str">
        <f t="shared" si="85"/>
        <v>H</v>
      </c>
      <c r="AI295" s="280"/>
      <c r="AJ295" s="281">
        <f t="shared" si="86"/>
        <v>6.7332273721694946</v>
      </c>
      <c r="AK295" s="281">
        <f t="shared" si="87"/>
        <v>3.0966377258300781</v>
      </c>
      <c r="AL295" s="281">
        <f t="shared" si="88"/>
        <v>0.87103068828582764</v>
      </c>
      <c r="AM295" s="281">
        <f t="shared" si="89"/>
        <v>6.3289797306060791</v>
      </c>
      <c r="AN295" s="281">
        <f t="shared" si="90"/>
        <v>5.4867488145828247</v>
      </c>
      <c r="AO295" s="281">
        <v>29.892730783971189</v>
      </c>
    </row>
    <row r="296" spans="1:41" x14ac:dyDescent="0.25">
      <c r="A296" s="230">
        <v>36</v>
      </c>
      <c r="B296" s="230" t="s">
        <v>278</v>
      </c>
      <c r="C296" s="230">
        <v>2</v>
      </c>
      <c r="D296" s="230" t="s">
        <v>369</v>
      </c>
      <c r="E296" s="230">
        <v>72</v>
      </c>
      <c r="F296" s="230" t="s">
        <v>153</v>
      </c>
      <c r="G296" s="268"/>
      <c r="H296" s="269">
        <v>2.3131906986236572</v>
      </c>
      <c r="I296" s="269">
        <v>6.9286471605300903</v>
      </c>
      <c r="J296" s="269">
        <v>3.284304141998291</v>
      </c>
      <c r="K296" s="269">
        <v>0.48625409603118896</v>
      </c>
      <c r="L296" s="269">
        <v>9.4486415386199951</v>
      </c>
      <c r="M296" s="270">
        <f>IF(AND(H296&gt;=H$3, H296&lt;=H$4),1,0)</f>
        <v>1</v>
      </c>
      <c r="N296" s="270">
        <f>IF(AND(I296&gt;=I$3, I296&lt;=I$4),1,0)</f>
        <v>1</v>
      </c>
      <c r="O296" s="270">
        <f>IF(AND(J296&gt;=J$3, J296&lt;=J$4),1,0)</f>
        <v>1</v>
      </c>
      <c r="P296" s="270">
        <f t="shared" si="76"/>
        <v>1</v>
      </c>
      <c r="Q296" s="270">
        <f t="shared" si="77"/>
        <v>1</v>
      </c>
      <c r="R296" s="271">
        <f t="shared" si="78"/>
        <v>5</v>
      </c>
      <c r="S296" s="270">
        <f t="shared" si="79"/>
        <v>1</v>
      </c>
      <c r="T296" s="272">
        <f t="shared" si="80"/>
        <v>5</v>
      </c>
      <c r="U296" s="273">
        <v>22.461037635803223</v>
      </c>
      <c r="AD296" s="279">
        <f t="shared" si="81"/>
        <v>72</v>
      </c>
      <c r="AE296" s="279">
        <f t="shared" si="82"/>
        <v>36</v>
      </c>
      <c r="AF296" s="279" t="str">
        <f t="shared" si="83"/>
        <v>Marker 36</v>
      </c>
      <c r="AG296" s="279">
        <f t="shared" si="84"/>
        <v>2</v>
      </c>
      <c r="AH296" s="279" t="str">
        <f t="shared" si="85"/>
        <v>H</v>
      </c>
      <c r="AI296" s="280"/>
      <c r="AJ296" s="281">
        <f t="shared" si="86"/>
        <v>2.3131906986236572</v>
      </c>
      <c r="AK296" s="281">
        <f t="shared" si="87"/>
        <v>6.9286471605300903</v>
      </c>
      <c r="AL296" s="281">
        <f t="shared" si="88"/>
        <v>3.284304141998291</v>
      </c>
      <c r="AM296" s="281">
        <f t="shared" si="89"/>
        <v>0.48625409603118896</v>
      </c>
      <c r="AN296" s="281">
        <f t="shared" si="90"/>
        <v>9.4486415386199951</v>
      </c>
      <c r="AO296" s="281">
        <v>29.818934725361128</v>
      </c>
    </row>
    <row r="297" spans="1:41" x14ac:dyDescent="0.25">
      <c r="A297" s="230">
        <v>36</v>
      </c>
      <c r="B297" s="230" t="s">
        <v>278</v>
      </c>
      <c r="C297" s="230">
        <v>1</v>
      </c>
      <c r="D297" s="230" t="s">
        <v>369</v>
      </c>
      <c r="E297" s="230">
        <v>75</v>
      </c>
      <c r="F297" s="230" t="s">
        <v>156</v>
      </c>
      <c r="G297" s="268"/>
      <c r="H297" s="269">
        <v>6.6124886274337769</v>
      </c>
      <c r="I297" s="269">
        <v>9.8419106006622314</v>
      </c>
      <c r="J297" s="269">
        <v>7.7360421419143677</v>
      </c>
      <c r="K297" s="269">
        <v>5.681455135345459</v>
      </c>
      <c r="L297" s="269">
        <v>3.8367933034896851</v>
      </c>
      <c r="M297" s="270">
        <f>IF(AND(H297&gt;=H$3, H297&lt;=H$4),1,0)</f>
        <v>1</v>
      </c>
      <c r="N297" s="270">
        <f>IF(AND(I297&gt;=I$3, I297&lt;=I$4),1,0)</f>
        <v>1</v>
      </c>
      <c r="O297" s="270">
        <f>IF(AND(J297&gt;=J$3, J297&lt;=J$4),1,0)</f>
        <v>1</v>
      </c>
      <c r="P297" s="270">
        <f t="shared" si="76"/>
        <v>1</v>
      </c>
      <c r="Q297" s="270">
        <f t="shared" si="77"/>
        <v>1</v>
      </c>
      <c r="R297" s="271">
        <f t="shared" si="78"/>
        <v>5</v>
      </c>
      <c r="S297" s="270">
        <f t="shared" si="79"/>
        <v>1</v>
      </c>
      <c r="T297" s="272">
        <f t="shared" si="80"/>
        <v>5</v>
      </c>
      <c r="U297" s="273">
        <v>33.70868980884552</v>
      </c>
      <c r="AD297" s="279">
        <f t="shared" si="81"/>
        <v>75</v>
      </c>
      <c r="AE297" s="279">
        <f t="shared" si="82"/>
        <v>36</v>
      </c>
      <c r="AF297" s="279" t="str">
        <f t="shared" si="83"/>
        <v>Marker 36</v>
      </c>
      <c r="AG297" s="279">
        <f t="shared" si="84"/>
        <v>1</v>
      </c>
      <c r="AH297" s="279" t="str">
        <f t="shared" si="85"/>
        <v>H</v>
      </c>
      <c r="AI297" s="280"/>
      <c r="AJ297" s="281">
        <f t="shared" si="86"/>
        <v>6.6124886274337769</v>
      </c>
      <c r="AK297" s="281">
        <f t="shared" si="87"/>
        <v>9.8419106006622314</v>
      </c>
      <c r="AL297" s="281">
        <f t="shared" si="88"/>
        <v>7.7360421419143677</v>
      </c>
      <c r="AM297" s="281">
        <f t="shared" si="89"/>
        <v>5.681455135345459</v>
      </c>
      <c r="AN297" s="281">
        <f t="shared" si="90"/>
        <v>3.8367933034896851</v>
      </c>
      <c r="AO297" s="281">
        <v>44.751148071858225</v>
      </c>
    </row>
    <row r="298" spans="1:41" x14ac:dyDescent="0.25">
      <c r="A298" s="230">
        <v>36</v>
      </c>
      <c r="B298" s="230" t="s">
        <v>278</v>
      </c>
      <c r="C298" s="230">
        <v>1</v>
      </c>
      <c r="D298" s="230" t="s">
        <v>369</v>
      </c>
      <c r="E298" s="230">
        <v>77</v>
      </c>
      <c r="F298" s="230" t="s">
        <v>158</v>
      </c>
      <c r="G298" s="268"/>
      <c r="H298" s="269">
        <v>9.5213145017623901</v>
      </c>
      <c r="I298" s="269">
        <v>9.5187532901763916</v>
      </c>
      <c r="J298" s="269">
        <v>8.4955531358718872</v>
      </c>
      <c r="K298" s="269">
        <v>9.0328049659729004</v>
      </c>
      <c r="L298" s="269">
        <v>1.8930953741073608</v>
      </c>
      <c r="M298" s="270">
        <f>IF(AND(H298&gt;=H$3, H298&lt;=H$4),1,0)</f>
        <v>1</v>
      </c>
      <c r="N298" s="270">
        <f>IF(AND(I298&gt;=I$3, I298&lt;=I$4),1,0)</f>
        <v>1</v>
      </c>
      <c r="O298" s="270">
        <f>IF(AND(J298&gt;=J$3, J298&lt;=J$4),1,0)</f>
        <v>1</v>
      </c>
      <c r="P298" s="270">
        <f t="shared" si="76"/>
        <v>1</v>
      </c>
      <c r="Q298" s="270">
        <f t="shared" si="77"/>
        <v>1</v>
      </c>
      <c r="R298" s="271">
        <f t="shared" si="78"/>
        <v>5</v>
      </c>
      <c r="S298" s="270">
        <f t="shared" si="79"/>
        <v>1</v>
      </c>
      <c r="T298" s="272">
        <f t="shared" si="80"/>
        <v>5</v>
      </c>
      <c r="U298" s="273">
        <v>38.46152126789093</v>
      </c>
      <c r="AD298" s="279">
        <f t="shared" si="81"/>
        <v>77</v>
      </c>
      <c r="AE298" s="279">
        <f t="shared" si="82"/>
        <v>36</v>
      </c>
      <c r="AF298" s="279" t="str">
        <f t="shared" si="83"/>
        <v>Marker 36</v>
      </c>
      <c r="AG298" s="279">
        <f t="shared" si="84"/>
        <v>1</v>
      </c>
      <c r="AH298" s="279" t="str">
        <f t="shared" si="85"/>
        <v>H</v>
      </c>
      <c r="AI298" s="280"/>
      <c r="AJ298" s="281">
        <f t="shared" si="86"/>
        <v>9.5213145017623901</v>
      </c>
      <c r="AK298" s="281">
        <f t="shared" si="87"/>
        <v>9.5187532901763916</v>
      </c>
      <c r="AL298" s="281">
        <f t="shared" si="88"/>
        <v>8.4955531358718872</v>
      </c>
      <c r="AM298" s="281">
        <f t="shared" si="89"/>
        <v>9.0328049659729004</v>
      </c>
      <c r="AN298" s="281">
        <f t="shared" si="90"/>
        <v>1.8930953741073608</v>
      </c>
      <c r="AO298" s="281">
        <v>51.060935417212526</v>
      </c>
    </row>
    <row r="299" spans="1:41" x14ac:dyDescent="0.25">
      <c r="A299" s="230">
        <v>36</v>
      </c>
      <c r="B299" s="230" t="s">
        <v>278</v>
      </c>
      <c r="C299" s="230">
        <v>2</v>
      </c>
      <c r="D299" s="230" t="s">
        <v>369</v>
      </c>
      <c r="E299" s="230">
        <v>83</v>
      </c>
      <c r="F299" s="230" t="s">
        <v>164</v>
      </c>
      <c r="G299" s="268"/>
      <c r="H299" s="269">
        <v>1.9833874702453613</v>
      </c>
      <c r="I299" s="269">
        <v>8.656582236289978</v>
      </c>
      <c r="J299" s="269">
        <v>2.1349227428436279</v>
      </c>
      <c r="K299" s="269">
        <v>3.0811268091201782</v>
      </c>
      <c r="L299" s="269">
        <v>0.47383785247802734</v>
      </c>
      <c r="M299" s="270">
        <f>IF(AND(H299&gt;=H$3, H299&lt;=H$4),1,0)</f>
        <v>1</v>
      </c>
      <c r="N299" s="270">
        <f>IF(AND(I299&gt;=I$3, I299&lt;=I$4),1,0)</f>
        <v>1</v>
      </c>
      <c r="O299" s="270">
        <f>IF(AND(J299&gt;=J$3, J299&lt;=J$4),1,0)</f>
        <v>1</v>
      </c>
      <c r="P299" s="270">
        <f t="shared" si="76"/>
        <v>1</v>
      </c>
      <c r="Q299" s="270">
        <f t="shared" si="77"/>
        <v>1</v>
      </c>
      <c r="R299" s="271">
        <f t="shared" si="78"/>
        <v>5</v>
      </c>
      <c r="S299" s="270">
        <f t="shared" si="79"/>
        <v>1</v>
      </c>
      <c r="T299" s="272">
        <f t="shared" si="80"/>
        <v>5</v>
      </c>
      <c r="U299" s="273">
        <v>16.329857110977173</v>
      </c>
      <c r="AD299" s="279">
        <f t="shared" si="81"/>
        <v>83</v>
      </c>
      <c r="AE299" s="279">
        <f t="shared" si="82"/>
        <v>36</v>
      </c>
      <c r="AF299" s="279" t="str">
        <f t="shared" si="83"/>
        <v>Marker 36</v>
      </c>
      <c r="AG299" s="279">
        <f t="shared" si="84"/>
        <v>2</v>
      </c>
      <c r="AH299" s="279" t="str">
        <f t="shared" si="85"/>
        <v>H</v>
      </c>
      <c r="AI299" s="280"/>
      <c r="AJ299" s="281">
        <f t="shared" si="86"/>
        <v>1.9833874702453613</v>
      </c>
      <c r="AK299" s="281">
        <f t="shared" si="87"/>
        <v>8.656582236289978</v>
      </c>
      <c r="AL299" s="281">
        <f t="shared" si="88"/>
        <v>2.1349227428436279</v>
      </c>
      <c r="AM299" s="281">
        <f t="shared" si="89"/>
        <v>3.0811268091201782</v>
      </c>
      <c r="AN299" s="281">
        <f t="shared" si="90"/>
        <v>0.47383785247802734</v>
      </c>
      <c r="AO299" s="281">
        <v>21.679271953603546</v>
      </c>
    </row>
    <row r="300" spans="1:41" x14ac:dyDescent="0.25">
      <c r="A300" s="230">
        <v>36</v>
      </c>
      <c r="B300" s="230" t="s">
        <v>278</v>
      </c>
      <c r="C300" s="230">
        <v>3</v>
      </c>
      <c r="D300" s="230" t="s">
        <v>369</v>
      </c>
      <c r="E300" s="230">
        <v>85</v>
      </c>
      <c r="F300" s="230" t="s">
        <v>166</v>
      </c>
      <c r="G300" s="268"/>
      <c r="H300" s="269">
        <v>9.6490627527236938</v>
      </c>
      <c r="I300" s="269">
        <v>6.6489362716674805</v>
      </c>
      <c r="J300" s="269">
        <v>8.3147209882736206</v>
      </c>
      <c r="K300" s="269">
        <v>4.6961510181427002</v>
      </c>
      <c r="L300" s="269">
        <v>3.2905083894729614</v>
      </c>
      <c r="M300" s="270">
        <f>IF(AND(H300&gt;=H$3, H300&lt;=H$4),1,0)</f>
        <v>1</v>
      </c>
      <c r="N300" s="270">
        <f>IF(AND(I300&gt;=I$3, I300&lt;=I$4),1,0)</f>
        <v>1</v>
      </c>
      <c r="O300" s="270">
        <f>IF(AND(J300&gt;=J$3, J300&lt;=J$4),1,0)</f>
        <v>1</v>
      </c>
      <c r="P300" s="270">
        <f t="shared" si="76"/>
        <v>1</v>
      </c>
      <c r="Q300" s="270">
        <f t="shared" si="77"/>
        <v>1</v>
      </c>
      <c r="R300" s="271">
        <f t="shared" si="78"/>
        <v>5</v>
      </c>
      <c r="S300" s="270">
        <f t="shared" si="79"/>
        <v>1</v>
      </c>
      <c r="T300" s="272">
        <f t="shared" si="80"/>
        <v>5</v>
      </c>
      <c r="U300" s="273">
        <v>32.599379420280457</v>
      </c>
      <c r="AD300" s="279">
        <f t="shared" si="81"/>
        <v>85</v>
      </c>
      <c r="AE300" s="279">
        <f t="shared" si="82"/>
        <v>36</v>
      </c>
      <c r="AF300" s="279" t="str">
        <f t="shared" si="83"/>
        <v>Marker 36</v>
      </c>
      <c r="AG300" s="279">
        <f t="shared" si="84"/>
        <v>3</v>
      </c>
      <c r="AH300" s="279" t="str">
        <f t="shared" si="85"/>
        <v>H</v>
      </c>
      <c r="AI300" s="280"/>
      <c r="AJ300" s="281">
        <f t="shared" si="86"/>
        <v>9.6490627527236938</v>
      </c>
      <c r="AK300" s="281">
        <f t="shared" si="87"/>
        <v>6.6489362716674805</v>
      </c>
      <c r="AL300" s="281">
        <f t="shared" si="88"/>
        <v>8.3147209882736206</v>
      </c>
      <c r="AM300" s="281">
        <f t="shared" si="89"/>
        <v>4.6961510181427002</v>
      </c>
      <c r="AN300" s="281">
        <f t="shared" si="90"/>
        <v>3.2905083894729614</v>
      </c>
      <c r="AO300" s="281">
        <v>43.278444334696097</v>
      </c>
    </row>
    <row r="301" spans="1:41" x14ac:dyDescent="0.25">
      <c r="A301" s="230">
        <v>37</v>
      </c>
      <c r="B301" s="230" t="s">
        <v>279</v>
      </c>
      <c r="C301" s="230">
        <v>3</v>
      </c>
      <c r="D301" s="230" t="s">
        <v>369</v>
      </c>
      <c r="E301" s="230">
        <v>54</v>
      </c>
      <c r="F301" s="230" t="s">
        <v>135</v>
      </c>
      <c r="G301" s="268"/>
      <c r="H301" s="269">
        <v>9.1410261392593384</v>
      </c>
      <c r="I301" s="269">
        <v>8.3341789245605469</v>
      </c>
      <c r="J301" s="269">
        <v>7.7755945920944214</v>
      </c>
      <c r="K301" s="269">
        <v>7.7637255191802979</v>
      </c>
      <c r="L301" s="269">
        <v>4.7371989488601685</v>
      </c>
      <c r="M301" s="270">
        <f>IF(AND(H301&gt;=H$3, H301&lt;=H$4),1,0)</f>
        <v>1</v>
      </c>
      <c r="N301" s="270">
        <f>IF(AND(I301&gt;=I$3, I301&lt;=I$4),1,0)</f>
        <v>1</v>
      </c>
      <c r="O301" s="270">
        <f>IF(AND(J301&gt;=J$3, J301&lt;=J$4),1,0)</f>
        <v>1</v>
      </c>
      <c r="P301" s="270">
        <f t="shared" si="76"/>
        <v>1</v>
      </c>
      <c r="Q301" s="270">
        <f t="shared" si="77"/>
        <v>1</v>
      </c>
      <c r="R301" s="271">
        <f t="shared" si="78"/>
        <v>5</v>
      </c>
      <c r="S301" s="270">
        <f t="shared" si="79"/>
        <v>1</v>
      </c>
      <c r="T301" s="272">
        <f t="shared" si="80"/>
        <v>5</v>
      </c>
      <c r="U301" s="273">
        <v>37.751724123954773</v>
      </c>
      <c r="AD301" s="279">
        <f t="shared" si="81"/>
        <v>54</v>
      </c>
      <c r="AE301" s="279">
        <f t="shared" si="82"/>
        <v>37</v>
      </c>
      <c r="AF301" s="279" t="str">
        <f t="shared" si="83"/>
        <v>Marker 37</v>
      </c>
      <c r="AG301" s="279">
        <f t="shared" si="84"/>
        <v>3</v>
      </c>
      <c r="AH301" s="279" t="str">
        <f t="shared" si="85"/>
        <v>H</v>
      </c>
      <c r="AI301" s="280"/>
      <c r="AJ301" s="281">
        <f t="shared" si="86"/>
        <v>9.1410261392593384</v>
      </c>
      <c r="AK301" s="281">
        <f t="shared" si="87"/>
        <v>8.3341789245605469</v>
      </c>
      <c r="AL301" s="281">
        <f t="shared" si="88"/>
        <v>7.7755945920944214</v>
      </c>
      <c r="AM301" s="281">
        <f t="shared" si="89"/>
        <v>7.7637255191802979</v>
      </c>
      <c r="AN301" s="281">
        <f t="shared" si="90"/>
        <v>4.7371989488601685</v>
      </c>
      <c r="AO301" s="281">
        <v>45.42175941369787</v>
      </c>
    </row>
    <row r="302" spans="1:41" x14ac:dyDescent="0.25">
      <c r="A302" s="230">
        <v>37</v>
      </c>
      <c r="B302" s="230" t="s">
        <v>279</v>
      </c>
      <c r="C302" s="230">
        <v>1</v>
      </c>
      <c r="D302" s="230" t="s">
        <v>369</v>
      </c>
      <c r="E302" s="230">
        <v>60</v>
      </c>
      <c r="F302" s="230" t="s">
        <v>141</v>
      </c>
      <c r="G302" s="268"/>
      <c r="H302" s="269">
        <v>0.70524156093597412</v>
      </c>
      <c r="I302" s="269">
        <v>6.2379682064056396</v>
      </c>
      <c r="J302" s="269">
        <v>5.0249201059341431</v>
      </c>
      <c r="K302" s="269">
        <v>6.8836688995361328</v>
      </c>
      <c r="L302" s="269">
        <v>3.5236090421676636</v>
      </c>
      <c r="M302" s="270">
        <f>IF(AND(H302&gt;=H$3, H302&lt;=H$4),1,0)</f>
        <v>1</v>
      </c>
      <c r="N302" s="270">
        <f>IF(AND(I302&gt;=I$3, I302&lt;=I$4),1,0)</f>
        <v>1</v>
      </c>
      <c r="O302" s="270">
        <f>IF(AND(J302&gt;=J$3, J302&lt;=J$4),1,0)</f>
        <v>1</v>
      </c>
      <c r="P302" s="270">
        <f t="shared" si="76"/>
        <v>1</v>
      </c>
      <c r="Q302" s="270">
        <f t="shared" si="77"/>
        <v>1</v>
      </c>
      <c r="R302" s="271">
        <f t="shared" si="78"/>
        <v>5</v>
      </c>
      <c r="S302" s="270">
        <f t="shared" si="79"/>
        <v>1</v>
      </c>
      <c r="T302" s="272">
        <f t="shared" si="80"/>
        <v>5</v>
      </c>
      <c r="U302" s="273">
        <v>22.375407814979553</v>
      </c>
      <c r="AD302" s="279">
        <f t="shared" si="81"/>
        <v>60</v>
      </c>
      <c r="AE302" s="279">
        <f t="shared" si="82"/>
        <v>37</v>
      </c>
      <c r="AF302" s="279" t="str">
        <f t="shared" si="83"/>
        <v>Marker 37</v>
      </c>
      <c r="AG302" s="279">
        <f t="shared" si="84"/>
        <v>1</v>
      </c>
      <c r="AH302" s="279" t="str">
        <f t="shared" si="85"/>
        <v>H</v>
      </c>
      <c r="AI302" s="280"/>
      <c r="AJ302" s="281">
        <f t="shared" si="86"/>
        <v>0.70524156093597412</v>
      </c>
      <c r="AK302" s="281">
        <f t="shared" si="87"/>
        <v>6.2379682064056396</v>
      </c>
      <c r="AL302" s="281">
        <f t="shared" si="88"/>
        <v>5.0249201059341431</v>
      </c>
      <c r="AM302" s="281">
        <f t="shared" si="89"/>
        <v>6.8836688995361328</v>
      </c>
      <c r="AN302" s="281">
        <f t="shared" si="90"/>
        <v>3.5236090421676636</v>
      </c>
      <c r="AO302" s="281">
        <v>26.921429792672164</v>
      </c>
    </row>
    <row r="303" spans="1:41" x14ac:dyDescent="0.25">
      <c r="A303" s="230">
        <v>37</v>
      </c>
      <c r="B303" s="230" t="s">
        <v>279</v>
      </c>
      <c r="C303" s="230">
        <v>4</v>
      </c>
      <c r="D303" s="230" t="s">
        <v>369</v>
      </c>
      <c r="E303" s="230">
        <v>62</v>
      </c>
      <c r="F303" s="230" t="s">
        <v>143</v>
      </c>
      <c r="G303" s="268"/>
      <c r="H303" s="269">
        <v>2.4684548377990723</v>
      </c>
      <c r="I303" s="269">
        <v>3.1291145086288452</v>
      </c>
      <c r="J303" s="269">
        <v>0.93412280082702637</v>
      </c>
      <c r="K303" s="269">
        <v>3.313601016998291E-2</v>
      </c>
      <c r="L303" s="269">
        <v>9.5689821243286133</v>
      </c>
      <c r="M303" s="270">
        <f>IF(AND(H303&gt;=H$3, H303&lt;=H$4),1,0)</f>
        <v>1</v>
      </c>
      <c r="N303" s="270">
        <f>IF(AND(I303&gt;=I$3, I303&lt;=I$4),1,0)</f>
        <v>1</v>
      </c>
      <c r="O303" s="270">
        <f>IF(AND(J303&gt;=J$3, J303&lt;=J$4),1,0)</f>
        <v>1</v>
      </c>
      <c r="P303" s="270">
        <f t="shared" si="76"/>
        <v>1</v>
      </c>
      <c r="Q303" s="270">
        <f t="shared" si="77"/>
        <v>1</v>
      </c>
      <c r="R303" s="271">
        <f t="shared" si="78"/>
        <v>5</v>
      </c>
      <c r="S303" s="270">
        <f t="shared" si="79"/>
        <v>1</v>
      </c>
      <c r="T303" s="272">
        <f t="shared" si="80"/>
        <v>5</v>
      </c>
      <c r="U303" s="273">
        <v>16.13381028175354</v>
      </c>
      <c r="AD303" s="279">
        <f t="shared" si="81"/>
        <v>62</v>
      </c>
      <c r="AE303" s="279">
        <f t="shared" si="82"/>
        <v>37</v>
      </c>
      <c r="AF303" s="279" t="str">
        <f t="shared" si="83"/>
        <v>Marker 37</v>
      </c>
      <c r="AG303" s="279">
        <f t="shared" si="84"/>
        <v>4</v>
      </c>
      <c r="AH303" s="279" t="str">
        <f t="shared" si="85"/>
        <v>H</v>
      </c>
      <c r="AI303" s="280"/>
      <c r="AJ303" s="281">
        <f t="shared" si="86"/>
        <v>2.4684548377990723</v>
      </c>
      <c r="AK303" s="281">
        <f t="shared" si="87"/>
        <v>3.1291145086288452</v>
      </c>
      <c r="AL303" s="281">
        <f t="shared" si="88"/>
        <v>0.93412280082702637</v>
      </c>
      <c r="AM303" s="281">
        <f t="shared" si="89"/>
        <v>3.313601016998291E-2</v>
      </c>
      <c r="AN303" s="281">
        <f t="shared" si="90"/>
        <v>9.5689821243286133</v>
      </c>
      <c r="AO303" s="281">
        <v>19.41172399538306</v>
      </c>
    </row>
    <row r="304" spans="1:41" x14ac:dyDescent="0.25">
      <c r="A304" s="230">
        <v>37</v>
      </c>
      <c r="B304" s="230" t="s">
        <v>279</v>
      </c>
      <c r="C304" s="230">
        <v>4</v>
      </c>
      <c r="D304" s="230" t="s">
        <v>369</v>
      </c>
      <c r="E304" s="230">
        <v>64</v>
      </c>
      <c r="F304" s="230" t="s">
        <v>145</v>
      </c>
      <c r="G304" s="268"/>
      <c r="H304" s="269">
        <v>6.2166857719421387</v>
      </c>
      <c r="I304" s="269">
        <v>8.901023268699646</v>
      </c>
      <c r="J304" s="269">
        <v>7.568591833114624</v>
      </c>
      <c r="K304" s="269">
        <v>3.2791429758071899</v>
      </c>
      <c r="L304" s="269">
        <v>5.3827190399169922</v>
      </c>
      <c r="M304" s="270">
        <f>IF(AND(H304&gt;=H$3, H304&lt;=H$4),1,0)</f>
        <v>1</v>
      </c>
      <c r="N304" s="270">
        <f>IF(AND(I304&gt;=I$3, I304&lt;=I$4),1,0)</f>
        <v>1</v>
      </c>
      <c r="O304" s="270">
        <f>IF(AND(J304&gt;=J$3, J304&lt;=J$4),1,0)</f>
        <v>1</v>
      </c>
      <c r="P304" s="270">
        <f t="shared" si="76"/>
        <v>1</v>
      </c>
      <c r="Q304" s="270">
        <f t="shared" si="77"/>
        <v>1</v>
      </c>
      <c r="R304" s="271">
        <f t="shared" si="78"/>
        <v>5</v>
      </c>
      <c r="S304" s="270">
        <f t="shared" si="79"/>
        <v>1</v>
      </c>
      <c r="T304" s="272">
        <f t="shared" si="80"/>
        <v>5</v>
      </c>
      <c r="U304" s="273">
        <v>31.348162889480591</v>
      </c>
      <c r="AD304" s="279">
        <f t="shared" si="81"/>
        <v>64</v>
      </c>
      <c r="AE304" s="279">
        <f t="shared" si="82"/>
        <v>37</v>
      </c>
      <c r="AF304" s="279" t="str">
        <f t="shared" si="83"/>
        <v>Marker 37</v>
      </c>
      <c r="AG304" s="279">
        <f t="shared" si="84"/>
        <v>4</v>
      </c>
      <c r="AH304" s="279" t="str">
        <f t="shared" si="85"/>
        <v>H</v>
      </c>
      <c r="AI304" s="280"/>
      <c r="AJ304" s="281">
        <f t="shared" si="86"/>
        <v>6.2166857719421387</v>
      </c>
      <c r="AK304" s="281">
        <f t="shared" si="87"/>
        <v>8.901023268699646</v>
      </c>
      <c r="AL304" s="281">
        <f t="shared" si="88"/>
        <v>7.568591833114624</v>
      </c>
      <c r="AM304" s="281">
        <f t="shared" si="89"/>
        <v>3.2791429758071899</v>
      </c>
      <c r="AN304" s="281">
        <f t="shared" si="90"/>
        <v>5.3827190399169922</v>
      </c>
      <c r="AO304" s="281">
        <v>37.717183674901165</v>
      </c>
    </row>
    <row r="305" spans="1:41" x14ac:dyDescent="0.25">
      <c r="A305" s="230">
        <v>37</v>
      </c>
      <c r="B305" s="230" t="s">
        <v>279</v>
      </c>
      <c r="C305" s="230">
        <v>2</v>
      </c>
      <c r="D305" s="230" t="s">
        <v>369</v>
      </c>
      <c r="E305" s="230">
        <v>65</v>
      </c>
      <c r="F305" s="230" t="s">
        <v>146</v>
      </c>
      <c r="G305" s="268"/>
      <c r="H305" s="269">
        <v>0.71442484855651855</v>
      </c>
      <c r="I305" s="269">
        <v>0.56527674198150635</v>
      </c>
      <c r="J305" s="269">
        <v>8.353419303894043</v>
      </c>
      <c r="K305" s="269">
        <v>9.8418968915939331</v>
      </c>
      <c r="L305" s="269">
        <v>0.1927483081817627</v>
      </c>
      <c r="M305" s="270">
        <f>IF(AND(H305&gt;=H$3, H305&lt;=H$4),1,0)</f>
        <v>1</v>
      </c>
      <c r="N305" s="270">
        <f>IF(AND(I305&gt;=I$3, I305&lt;=I$4),1,0)</f>
        <v>1</v>
      </c>
      <c r="O305" s="270">
        <f>IF(AND(J305&gt;=J$3, J305&lt;=J$4),1,0)</f>
        <v>1</v>
      </c>
      <c r="P305" s="270">
        <f t="shared" si="76"/>
        <v>1</v>
      </c>
      <c r="Q305" s="270">
        <f t="shared" si="77"/>
        <v>1</v>
      </c>
      <c r="R305" s="271">
        <f t="shared" si="78"/>
        <v>5</v>
      </c>
      <c r="S305" s="270">
        <f t="shared" si="79"/>
        <v>1</v>
      </c>
      <c r="T305" s="272">
        <f t="shared" si="80"/>
        <v>5</v>
      </c>
      <c r="U305" s="273">
        <v>19.667766094207764</v>
      </c>
      <c r="AD305" s="279">
        <f t="shared" si="81"/>
        <v>65</v>
      </c>
      <c r="AE305" s="279">
        <f t="shared" si="82"/>
        <v>37</v>
      </c>
      <c r="AF305" s="279" t="str">
        <f t="shared" si="83"/>
        <v>Marker 37</v>
      </c>
      <c r="AG305" s="279">
        <f t="shared" si="84"/>
        <v>2</v>
      </c>
      <c r="AH305" s="279" t="str">
        <f t="shared" si="85"/>
        <v>H</v>
      </c>
      <c r="AI305" s="280"/>
      <c r="AJ305" s="281">
        <f t="shared" si="86"/>
        <v>0.71442484855651855</v>
      </c>
      <c r="AK305" s="281">
        <f t="shared" si="87"/>
        <v>0.56527674198150635</v>
      </c>
      <c r="AL305" s="281">
        <f t="shared" si="88"/>
        <v>8.353419303894043</v>
      </c>
      <c r="AM305" s="281">
        <f t="shared" si="89"/>
        <v>9.8418968915939331</v>
      </c>
      <c r="AN305" s="281">
        <f t="shared" si="90"/>
        <v>0.1927483081817627</v>
      </c>
      <c r="AO305" s="281">
        <v>23.663675248387698</v>
      </c>
    </row>
    <row r="306" spans="1:41" x14ac:dyDescent="0.25">
      <c r="A306" s="230">
        <v>37</v>
      </c>
      <c r="B306" s="230" t="s">
        <v>279</v>
      </c>
      <c r="C306" s="230">
        <v>4</v>
      </c>
      <c r="D306" s="230" t="s">
        <v>369</v>
      </c>
      <c r="E306" s="230">
        <v>70</v>
      </c>
      <c r="F306" s="230" t="s">
        <v>151</v>
      </c>
      <c r="G306" s="268"/>
      <c r="H306" s="269">
        <v>5.7935929298400879</v>
      </c>
      <c r="I306" s="269">
        <v>8.4076064825057983</v>
      </c>
      <c r="J306" s="269">
        <v>9.336928129196167</v>
      </c>
      <c r="K306" s="269">
        <v>2.109876275062561</v>
      </c>
      <c r="L306" s="269">
        <v>1.4832925796508789</v>
      </c>
      <c r="M306" s="270">
        <f>IF(AND(H306&gt;=H$3, H306&lt;=H$4),1,0)</f>
        <v>1</v>
      </c>
      <c r="N306" s="270">
        <f>IF(AND(I306&gt;=I$3, I306&lt;=I$4),1,0)</f>
        <v>1</v>
      </c>
      <c r="O306" s="270">
        <f>IF(AND(J306&gt;=J$3, J306&lt;=J$4),1,0)</f>
        <v>1</v>
      </c>
      <c r="P306" s="270">
        <f t="shared" si="76"/>
        <v>1</v>
      </c>
      <c r="Q306" s="270">
        <f t="shared" si="77"/>
        <v>1</v>
      </c>
      <c r="R306" s="271">
        <f t="shared" si="78"/>
        <v>5</v>
      </c>
      <c r="S306" s="270">
        <f t="shared" si="79"/>
        <v>1</v>
      </c>
      <c r="T306" s="272">
        <f t="shared" si="80"/>
        <v>5</v>
      </c>
      <c r="U306" s="273">
        <v>27.131296396255493</v>
      </c>
      <c r="AD306" s="279">
        <f t="shared" si="81"/>
        <v>70</v>
      </c>
      <c r="AE306" s="279">
        <f t="shared" si="82"/>
        <v>37</v>
      </c>
      <c r="AF306" s="279" t="str">
        <f t="shared" si="83"/>
        <v>Marker 37</v>
      </c>
      <c r="AG306" s="279">
        <f t="shared" si="84"/>
        <v>4</v>
      </c>
      <c r="AH306" s="279" t="str">
        <f t="shared" si="85"/>
        <v>H</v>
      </c>
      <c r="AI306" s="280"/>
      <c r="AJ306" s="281">
        <f t="shared" si="86"/>
        <v>5.7935929298400879</v>
      </c>
      <c r="AK306" s="281">
        <f t="shared" si="87"/>
        <v>8.4076064825057983</v>
      </c>
      <c r="AL306" s="281">
        <f t="shared" si="88"/>
        <v>9.336928129196167</v>
      </c>
      <c r="AM306" s="281">
        <f t="shared" si="89"/>
        <v>2.109876275062561</v>
      </c>
      <c r="AN306" s="281">
        <f t="shared" si="90"/>
        <v>1.4832925796508789</v>
      </c>
      <c r="AO306" s="281">
        <v>32.643574461556199</v>
      </c>
    </row>
    <row r="307" spans="1:41" x14ac:dyDescent="0.25">
      <c r="A307" s="230">
        <v>37</v>
      </c>
      <c r="B307" s="230" t="s">
        <v>279</v>
      </c>
      <c r="C307" s="230">
        <v>3</v>
      </c>
      <c r="D307" s="230" t="s">
        <v>369</v>
      </c>
      <c r="E307" s="230">
        <v>71</v>
      </c>
      <c r="F307" s="230" t="s">
        <v>152</v>
      </c>
      <c r="G307" s="268"/>
      <c r="H307" s="269">
        <v>5.8680373430252075</v>
      </c>
      <c r="I307" s="269">
        <v>7.7454304695129395</v>
      </c>
      <c r="J307" s="269">
        <v>3.2649844884872437</v>
      </c>
      <c r="K307" s="269">
        <v>2.6261222362518311</v>
      </c>
      <c r="L307" s="269">
        <v>8.6583095788955688</v>
      </c>
      <c r="M307" s="270">
        <f>IF(AND(H307&gt;=H$3, H307&lt;=H$4),1,0)</f>
        <v>1</v>
      </c>
      <c r="N307" s="270">
        <f>IF(AND(I307&gt;=I$3, I307&lt;=I$4),1,0)</f>
        <v>1</v>
      </c>
      <c r="O307" s="270">
        <f>IF(AND(J307&gt;=J$3, J307&lt;=J$4),1,0)</f>
        <v>1</v>
      </c>
      <c r="P307" s="270">
        <f t="shared" si="76"/>
        <v>1</v>
      </c>
      <c r="Q307" s="270">
        <f t="shared" si="77"/>
        <v>1</v>
      </c>
      <c r="R307" s="271">
        <f t="shared" si="78"/>
        <v>5</v>
      </c>
      <c r="S307" s="270">
        <f t="shared" si="79"/>
        <v>1</v>
      </c>
      <c r="T307" s="272">
        <f t="shared" si="80"/>
        <v>5</v>
      </c>
      <c r="U307" s="273">
        <v>28.162884116172791</v>
      </c>
      <c r="AD307" s="279">
        <f t="shared" si="81"/>
        <v>71</v>
      </c>
      <c r="AE307" s="279">
        <f t="shared" si="82"/>
        <v>37</v>
      </c>
      <c r="AF307" s="279" t="str">
        <f t="shared" si="83"/>
        <v>Marker 37</v>
      </c>
      <c r="AG307" s="279">
        <f t="shared" si="84"/>
        <v>3</v>
      </c>
      <c r="AH307" s="279" t="str">
        <f t="shared" si="85"/>
        <v>H</v>
      </c>
      <c r="AI307" s="280"/>
      <c r="AJ307" s="281">
        <f t="shared" si="86"/>
        <v>5.8680373430252075</v>
      </c>
      <c r="AK307" s="281">
        <f t="shared" si="87"/>
        <v>7.7454304695129395</v>
      </c>
      <c r="AL307" s="281">
        <f t="shared" si="88"/>
        <v>3.2649844884872437</v>
      </c>
      <c r="AM307" s="281">
        <f t="shared" si="89"/>
        <v>2.6261222362518311</v>
      </c>
      <c r="AN307" s="281">
        <f t="shared" si="90"/>
        <v>8.6583095788955688</v>
      </c>
      <c r="AO307" s="281">
        <v>33.8847503367125</v>
      </c>
    </row>
    <row r="308" spans="1:41" x14ac:dyDescent="0.25">
      <c r="A308" s="230">
        <v>37</v>
      </c>
      <c r="B308" s="230" t="s">
        <v>279</v>
      </c>
      <c r="C308" s="230">
        <v>2</v>
      </c>
      <c r="D308" s="230" t="s">
        <v>369</v>
      </c>
      <c r="E308" s="230">
        <v>75</v>
      </c>
      <c r="F308" s="230" t="s">
        <v>156</v>
      </c>
      <c r="G308" s="268"/>
      <c r="H308" s="269">
        <v>2.7710473537445068</v>
      </c>
      <c r="I308" s="269">
        <v>7.6424795389175415</v>
      </c>
      <c r="J308" s="269">
        <v>2.3805999755859375</v>
      </c>
      <c r="K308" s="269">
        <v>6.9839876890182495</v>
      </c>
      <c r="L308" s="269">
        <v>6.0955774784088135</v>
      </c>
      <c r="M308" s="270">
        <f>IF(AND(H308&gt;=H$3, H308&lt;=H$4),1,0)</f>
        <v>1</v>
      </c>
      <c r="N308" s="270">
        <f>IF(AND(I308&gt;=I$3, I308&lt;=I$4),1,0)</f>
        <v>1</v>
      </c>
      <c r="O308" s="270">
        <f>IF(AND(J308&gt;=J$3, J308&lt;=J$4),1,0)</f>
        <v>1</v>
      </c>
      <c r="P308" s="270">
        <f t="shared" si="76"/>
        <v>1</v>
      </c>
      <c r="Q308" s="270">
        <f t="shared" si="77"/>
        <v>1</v>
      </c>
      <c r="R308" s="271">
        <f t="shared" si="78"/>
        <v>5</v>
      </c>
      <c r="S308" s="270">
        <f t="shared" si="79"/>
        <v>1</v>
      </c>
      <c r="T308" s="272">
        <f t="shared" si="80"/>
        <v>5</v>
      </c>
      <c r="U308" s="273">
        <v>25.873692035675049</v>
      </c>
      <c r="AD308" s="279">
        <f t="shared" si="81"/>
        <v>75</v>
      </c>
      <c r="AE308" s="279">
        <f t="shared" si="82"/>
        <v>37</v>
      </c>
      <c r="AF308" s="279" t="str">
        <f t="shared" si="83"/>
        <v>Marker 37</v>
      </c>
      <c r="AG308" s="279">
        <f t="shared" si="84"/>
        <v>2</v>
      </c>
      <c r="AH308" s="279" t="str">
        <f t="shared" si="85"/>
        <v>H</v>
      </c>
      <c r="AI308" s="280"/>
      <c r="AJ308" s="281">
        <f t="shared" si="86"/>
        <v>2.7710473537445068</v>
      </c>
      <c r="AK308" s="281">
        <f t="shared" si="87"/>
        <v>7.6424795389175415</v>
      </c>
      <c r="AL308" s="281">
        <f t="shared" si="88"/>
        <v>2.3805999755859375</v>
      </c>
      <c r="AM308" s="281">
        <f t="shared" si="89"/>
        <v>6.9839876890182495</v>
      </c>
      <c r="AN308" s="281">
        <f t="shared" si="90"/>
        <v>6.0955774784088135</v>
      </c>
      <c r="AO308" s="281">
        <v>31.130462040085199</v>
      </c>
    </row>
    <row r="309" spans="1:41" x14ac:dyDescent="0.25">
      <c r="A309" s="230">
        <v>37</v>
      </c>
      <c r="B309" s="230" t="s">
        <v>279</v>
      </c>
      <c r="C309" s="230">
        <v>1</v>
      </c>
      <c r="D309" s="230" t="s">
        <v>369</v>
      </c>
      <c r="E309" s="230">
        <v>80</v>
      </c>
      <c r="F309" s="230" t="s">
        <v>161</v>
      </c>
      <c r="G309" s="268"/>
      <c r="H309" s="269">
        <v>8.8599675893783569</v>
      </c>
      <c r="I309" s="269">
        <v>4.8694932460784912</v>
      </c>
      <c r="J309" s="269">
        <v>9.8432356119155884</v>
      </c>
      <c r="K309" s="269">
        <v>0.29005050659179688</v>
      </c>
      <c r="L309" s="269">
        <v>9.7204798460006714</v>
      </c>
      <c r="M309" s="270">
        <f>IF(AND(H309&gt;=H$3, H309&lt;=H$4),1,0)</f>
        <v>1</v>
      </c>
      <c r="N309" s="270">
        <f>IF(AND(I309&gt;=I$3, I309&lt;=I$4),1,0)</f>
        <v>1</v>
      </c>
      <c r="O309" s="270">
        <f>IF(AND(J309&gt;=J$3, J309&lt;=J$4),1,0)</f>
        <v>1</v>
      </c>
      <c r="P309" s="270">
        <f t="shared" si="76"/>
        <v>1</v>
      </c>
      <c r="Q309" s="270">
        <f t="shared" si="77"/>
        <v>1</v>
      </c>
      <c r="R309" s="271">
        <f t="shared" si="78"/>
        <v>5</v>
      </c>
      <c r="S309" s="270">
        <f t="shared" si="79"/>
        <v>1</v>
      </c>
      <c r="T309" s="272">
        <f t="shared" si="80"/>
        <v>5</v>
      </c>
      <c r="U309" s="273">
        <v>33.583226799964905</v>
      </c>
      <c r="AD309" s="279">
        <f t="shared" si="81"/>
        <v>80</v>
      </c>
      <c r="AE309" s="279">
        <f t="shared" si="82"/>
        <v>37</v>
      </c>
      <c r="AF309" s="279" t="str">
        <f t="shared" si="83"/>
        <v>Marker 37</v>
      </c>
      <c r="AG309" s="279">
        <f t="shared" si="84"/>
        <v>1</v>
      </c>
      <c r="AH309" s="279" t="str">
        <f t="shared" si="85"/>
        <v>H</v>
      </c>
      <c r="AI309" s="280"/>
      <c r="AJ309" s="281">
        <f t="shared" si="86"/>
        <v>8.8599675893783569</v>
      </c>
      <c r="AK309" s="281">
        <f t="shared" si="87"/>
        <v>4.8694932460784912</v>
      </c>
      <c r="AL309" s="281">
        <f t="shared" si="88"/>
        <v>9.8432356119155884</v>
      </c>
      <c r="AM309" s="281">
        <f t="shared" si="89"/>
        <v>0.29005050659179688</v>
      </c>
      <c r="AN309" s="281">
        <f t="shared" si="90"/>
        <v>9.7204798460006714</v>
      </c>
      <c r="AO309" s="281">
        <v>40.406346556122756</v>
      </c>
    </row>
    <row r="310" spans="1:41" x14ac:dyDescent="0.25">
      <c r="A310" s="230">
        <v>37</v>
      </c>
      <c r="B310" s="230" t="s">
        <v>279</v>
      </c>
      <c r="C310" s="230">
        <v>2</v>
      </c>
      <c r="D310" s="230" t="s">
        <v>369</v>
      </c>
      <c r="E310" s="230">
        <v>84</v>
      </c>
      <c r="F310" s="230" t="s">
        <v>165</v>
      </c>
      <c r="G310" s="268"/>
      <c r="H310" s="269">
        <v>2.4809199571609497</v>
      </c>
      <c r="I310" s="269">
        <v>9.3423295021057129</v>
      </c>
      <c r="J310" s="269">
        <v>4.1676467657089233</v>
      </c>
      <c r="K310" s="269">
        <v>2.838057279586792</v>
      </c>
      <c r="L310" s="269">
        <v>9.262738823890686</v>
      </c>
      <c r="M310" s="270">
        <f>IF(AND(H310&gt;=H$3, H310&lt;=H$4),1,0)</f>
        <v>1</v>
      </c>
      <c r="N310" s="270">
        <f>IF(AND(I310&gt;=I$3, I310&lt;=I$4),1,0)</f>
        <v>1</v>
      </c>
      <c r="O310" s="270">
        <f>IF(AND(J310&gt;=J$3, J310&lt;=J$4),1,0)</f>
        <v>1</v>
      </c>
      <c r="P310" s="270">
        <f t="shared" si="76"/>
        <v>1</v>
      </c>
      <c r="Q310" s="270">
        <f t="shared" si="77"/>
        <v>1</v>
      </c>
      <c r="R310" s="271">
        <f t="shared" si="78"/>
        <v>5</v>
      </c>
      <c r="S310" s="270">
        <f t="shared" si="79"/>
        <v>1</v>
      </c>
      <c r="T310" s="272">
        <f t="shared" si="80"/>
        <v>5</v>
      </c>
      <c r="U310" s="273">
        <v>28.091692328453064</v>
      </c>
      <c r="AD310" s="279">
        <f t="shared" si="81"/>
        <v>84</v>
      </c>
      <c r="AE310" s="279">
        <f t="shared" si="82"/>
        <v>37</v>
      </c>
      <c r="AF310" s="279" t="str">
        <f t="shared" si="83"/>
        <v>Marker 37</v>
      </c>
      <c r="AG310" s="279">
        <f t="shared" si="84"/>
        <v>2</v>
      </c>
      <c r="AH310" s="279" t="str">
        <f t="shared" si="85"/>
        <v>H</v>
      </c>
      <c r="AI310" s="280"/>
      <c r="AJ310" s="281">
        <f t="shared" si="86"/>
        <v>2.4809199571609497</v>
      </c>
      <c r="AK310" s="281">
        <f t="shared" si="87"/>
        <v>9.3423295021057129</v>
      </c>
      <c r="AL310" s="281">
        <f t="shared" si="88"/>
        <v>4.1676467657089233</v>
      </c>
      <c r="AM310" s="281">
        <f t="shared" si="89"/>
        <v>2.838057279586792</v>
      </c>
      <c r="AN310" s="281">
        <f t="shared" si="90"/>
        <v>9.262738823890686</v>
      </c>
      <c r="AO310" s="281">
        <v>33.799094480481429</v>
      </c>
    </row>
    <row r="311" spans="1:41" x14ac:dyDescent="0.25">
      <c r="A311" s="230">
        <v>38</v>
      </c>
      <c r="B311" s="230" t="s">
        <v>280</v>
      </c>
      <c r="C311" s="230">
        <v>3</v>
      </c>
      <c r="D311" s="230" t="s">
        <v>369</v>
      </c>
      <c r="E311" s="230">
        <v>55</v>
      </c>
      <c r="F311" s="230" t="s">
        <v>136</v>
      </c>
      <c r="G311" s="268"/>
      <c r="H311" s="269">
        <v>8.7976866960525513</v>
      </c>
      <c r="I311" s="269">
        <v>5.7924199104309082</v>
      </c>
      <c r="J311" s="269">
        <v>8.6162036657333374</v>
      </c>
      <c r="K311" s="269">
        <v>8.0959022045135498</v>
      </c>
      <c r="L311" s="269">
        <v>7.6786571741104126</v>
      </c>
      <c r="M311" s="270">
        <f>IF(AND(H311&gt;=H$3, H311&lt;=H$4),1,0)</f>
        <v>1</v>
      </c>
      <c r="N311" s="270">
        <f>IF(AND(I311&gt;=I$3, I311&lt;=I$4),1,0)</f>
        <v>1</v>
      </c>
      <c r="O311" s="270">
        <f>IF(AND(J311&gt;=J$3, J311&lt;=J$4),1,0)</f>
        <v>1</v>
      </c>
      <c r="P311" s="270">
        <f t="shared" si="76"/>
        <v>1</v>
      </c>
      <c r="Q311" s="270">
        <f t="shared" si="77"/>
        <v>1</v>
      </c>
      <c r="R311" s="271">
        <f t="shared" si="78"/>
        <v>5</v>
      </c>
      <c r="S311" s="270">
        <f t="shared" si="79"/>
        <v>1</v>
      </c>
      <c r="T311" s="272">
        <f t="shared" si="80"/>
        <v>5</v>
      </c>
      <c r="U311" s="273">
        <v>38.980869650840759</v>
      </c>
      <c r="AD311" s="279">
        <f t="shared" si="81"/>
        <v>55</v>
      </c>
      <c r="AE311" s="279">
        <f t="shared" si="82"/>
        <v>38</v>
      </c>
      <c r="AF311" s="279" t="str">
        <f t="shared" si="83"/>
        <v>Marker 38</v>
      </c>
      <c r="AG311" s="279">
        <f t="shared" si="84"/>
        <v>3</v>
      </c>
      <c r="AH311" s="279" t="str">
        <f t="shared" si="85"/>
        <v>H</v>
      </c>
      <c r="AI311" s="280"/>
      <c r="AJ311" s="281">
        <f t="shared" si="86"/>
        <v>8.7976866960525513</v>
      </c>
      <c r="AK311" s="281">
        <f t="shared" si="87"/>
        <v>5.7924199104309082</v>
      </c>
      <c r="AL311" s="281">
        <f t="shared" si="88"/>
        <v>8.6162036657333374</v>
      </c>
      <c r="AM311" s="281">
        <f t="shared" si="89"/>
        <v>8.0959022045135498</v>
      </c>
      <c r="AN311" s="281">
        <f t="shared" si="90"/>
        <v>7.6786571741104126</v>
      </c>
      <c r="AO311" s="281">
        <v>48.87576238274734</v>
      </c>
    </row>
    <row r="312" spans="1:41" x14ac:dyDescent="0.25">
      <c r="A312" s="230">
        <v>38</v>
      </c>
      <c r="B312" s="230" t="s">
        <v>280</v>
      </c>
      <c r="C312" s="230">
        <v>4</v>
      </c>
      <c r="D312" s="230" t="s">
        <v>369</v>
      </c>
      <c r="E312" s="230">
        <v>60</v>
      </c>
      <c r="F312" s="230" t="s">
        <v>141</v>
      </c>
      <c r="G312" s="268"/>
      <c r="H312" s="269">
        <v>2.9458403587341309</v>
      </c>
      <c r="I312" s="269">
        <v>4.2116063833236694</v>
      </c>
      <c r="J312" s="269">
        <v>5.1427018642425537</v>
      </c>
      <c r="K312" s="269">
        <v>3.9234757423400879E-2</v>
      </c>
      <c r="L312" s="269">
        <v>6.6551780700683594</v>
      </c>
      <c r="M312" s="270">
        <f>IF(AND(H312&gt;=H$3, H312&lt;=H$4),1,0)</f>
        <v>1</v>
      </c>
      <c r="N312" s="270">
        <f>IF(AND(I312&gt;=I$3, I312&lt;=I$4),1,0)</f>
        <v>1</v>
      </c>
      <c r="O312" s="270">
        <f>IF(AND(J312&gt;=J$3, J312&lt;=J$4),1,0)</f>
        <v>1</v>
      </c>
      <c r="P312" s="270">
        <f t="shared" si="76"/>
        <v>1</v>
      </c>
      <c r="Q312" s="270">
        <f t="shared" si="77"/>
        <v>1</v>
      </c>
      <c r="R312" s="271">
        <f t="shared" si="78"/>
        <v>5</v>
      </c>
      <c r="S312" s="270">
        <f t="shared" si="79"/>
        <v>1</v>
      </c>
      <c r="T312" s="272">
        <f t="shared" si="80"/>
        <v>5</v>
      </c>
      <c r="U312" s="273">
        <v>18.994561433792114</v>
      </c>
      <c r="AD312" s="279">
        <f t="shared" si="81"/>
        <v>60</v>
      </c>
      <c r="AE312" s="279">
        <f t="shared" si="82"/>
        <v>38</v>
      </c>
      <c r="AF312" s="279" t="str">
        <f t="shared" si="83"/>
        <v>Marker 38</v>
      </c>
      <c r="AG312" s="279">
        <f t="shared" si="84"/>
        <v>4</v>
      </c>
      <c r="AH312" s="279" t="str">
        <f t="shared" si="85"/>
        <v>H</v>
      </c>
      <c r="AI312" s="280"/>
      <c r="AJ312" s="281">
        <f t="shared" si="86"/>
        <v>2.9458403587341309</v>
      </c>
      <c r="AK312" s="281">
        <f t="shared" si="87"/>
        <v>4.2116063833236694</v>
      </c>
      <c r="AL312" s="281">
        <f t="shared" si="88"/>
        <v>5.1427018642425537</v>
      </c>
      <c r="AM312" s="281">
        <f t="shared" si="89"/>
        <v>3.9234757423400879E-2</v>
      </c>
      <c r="AN312" s="281">
        <f t="shared" si="90"/>
        <v>6.6551780700683594</v>
      </c>
      <c r="AO312" s="281">
        <v>23.816135440746798</v>
      </c>
    </row>
    <row r="313" spans="1:41" x14ac:dyDescent="0.25">
      <c r="A313" s="230">
        <v>38</v>
      </c>
      <c r="B313" s="230" t="s">
        <v>280</v>
      </c>
      <c r="C313" s="230">
        <v>1</v>
      </c>
      <c r="D313" s="230" t="s">
        <v>369</v>
      </c>
      <c r="E313" s="230">
        <v>62</v>
      </c>
      <c r="F313" s="230" t="s">
        <v>143</v>
      </c>
      <c r="G313" s="268"/>
      <c r="H313" s="269">
        <v>7.0089191198348999</v>
      </c>
      <c r="I313" s="269">
        <v>8.3083808422088623</v>
      </c>
      <c r="J313" s="269">
        <v>0.8693462610244751</v>
      </c>
      <c r="K313" s="269">
        <v>8.1833982467651367</v>
      </c>
      <c r="L313" s="269">
        <v>8.1253975629806519</v>
      </c>
      <c r="M313" s="270">
        <f>IF(AND(H313&gt;=H$3, H313&lt;=H$4),1,0)</f>
        <v>1</v>
      </c>
      <c r="N313" s="270">
        <f>IF(AND(I313&gt;=I$3, I313&lt;=I$4),1,0)</f>
        <v>1</v>
      </c>
      <c r="O313" s="270">
        <f>IF(AND(J313&gt;=J$3, J313&lt;=J$4),1,0)</f>
        <v>1</v>
      </c>
      <c r="P313" s="270">
        <f t="shared" si="76"/>
        <v>1</v>
      </c>
      <c r="Q313" s="270">
        <f t="shared" si="77"/>
        <v>1</v>
      </c>
      <c r="R313" s="271">
        <f t="shared" si="78"/>
        <v>5</v>
      </c>
      <c r="S313" s="270">
        <f t="shared" si="79"/>
        <v>1</v>
      </c>
      <c r="T313" s="272">
        <f t="shared" si="80"/>
        <v>5</v>
      </c>
      <c r="U313" s="273">
        <v>32.495442032814026</v>
      </c>
      <c r="AD313" s="279">
        <f t="shared" si="81"/>
        <v>62</v>
      </c>
      <c r="AE313" s="279">
        <f t="shared" si="82"/>
        <v>38</v>
      </c>
      <c r="AF313" s="279" t="str">
        <f t="shared" si="83"/>
        <v>Marker 38</v>
      </c>
      <c r="AG313" s="279">
        <f t="shared" si="84"/>
        <v>1</v>
      </c>
      <c r="AH313" s="279" t="str">
        <f t="shared" si="85"/>
        <v>H</v>
      </c>
      <c r="AI313" s="280"/>
      <c r="AJ313" s="281">
        <f t="shared" si="86"/>
        <v>7.0089191198348999</v>
      </c>
      <c r="AK313" s="281">
        <f t="shared" si="87"/>
        <v>8.3083808422088623</v>
      </c>
      <c r="AL313" s="281">
        <f t="shared" si="88"/>
        <v>0.8693462610244751</v>
      </c>
      <c r="AM313" s="281">
        <f t="shared" si="89"/>
        <v>8.1833982467651367</v>
      </c>
      <c r="AN313" s="281">
        <f t="shared" si="90"/>
        <v>8.1253975629806519</v>
      </c>
      <c r="AO313" s="281">
        <v>40.744075684927736</v>
      </c>
    </row>
    <row r="314" spans="1:41" x14ac:dyDescent="0.25">
      <c r="A314" s="230">
        <v>38</v>
      </c>
      <c r="B314" s="230" t="s">
        <v>280</v>
      </c>
      <c r="C314" s="230">
        <v>2</v>
      </c>
      <c r="D314" s="230" t="s">
        <v>369</v>
      </c>
      <c r="E314" s="230">
        <v>66</v>
      </c>
      <c r="F314" s="230" t="s">
        <v>147</v>
      </c>
      <c r="G314" s="268"/>
      <c r="H314" s="269">
        <v>0.13614773750305176</v>
      </c>
      <c r="I314" s="269">
        <v>9.5584088563919067</v>
      </c>
      <c r="J314" s="269">
        <v>2.0991206169128418</v>
      </c>
      <c r="K314" s="269">
        <v>8.9294999837875366</v>
      </c>
      <c r="L314" s="269">
        <v>4.4558179378509521</v>
      </c>
      <c r="M314" s="270">
        <f>IF(AND(H314&gt;=H$3, H314&lt;=H$4),1,0)</f>
        <v>1</v>
      </c>
      <c r="N314" s="270">
        <f>IF(AND(I314&gt;=I$3, I314&lt;=I$4),1,0)</f>
        <v>1</v>
      </c>
      <c r="O314" s="270">
        <f>IF(AND(J314&gt;=J$3, J314&lt;=J$4),1,0)</f>
        <v>1</v>
      </c>
      <c r="P314" s="270">
        <f t="shared" si="76"/>
        <v>1</v>
      </c>
      <c r="Q314" s="270">
        <f t="shared" si="77"/>
        <v>1</v>
      </c>
      <c r="R314" s="271">
        <f t="shared" si="78"/>
        <v>5</v>
      </c>
      <c r="S314" s="270">
        <f t="shared" si="79"/>
        <v>1</v>
      </c>
      <c r="T314" s="272">
        <f t="shared" si="80"/>
        <v>5</v>
      </c>
      <c r="U314" s="273">
        <v>25.178995132446289</v>
      </c>
      <c r="AD314" s="279">
        <f t="shared" si="81"/>
        <v>66</v>
      </c>
      <c r="AE314" s="279">
        <f t="shared" si="82"/>
        <v>38</v>
      </c>
      <c r="AF314" s="279" t="str">
        <f t="shared" si="83"/>
        <v>Marker 38</v>
      </c>
      <c r="AG314" s="279">
        <f t="shared" si="84"/>
        <v>2</v>
      </c>
      <c r="AH314" s="279" t="str">
        <f t="shared" si="85"/>
        <v>H</v>
      </c>
      <c r="AI314" s="280"/>
      <c r="AJ314" s="281">
        <f t="shared" si="86"/>
        <v>0.13614773750305176</v>
      </c>
      <c r="AK314" s="281">
        <f t="shared" si="87"/>
        <v>9.5584088563919067</v>
      </c>
      <c r="AL314" s="281">
        <f t="shared" si="88"/>
        <v>2.0991206169128418</v>
      </c>
      <c r="AM314" s="281">
        <f t="shared" si="89"/>
        <v>8.9294999837875366</v>
      </c>
      <c r="AN314" s="281">
        <f t="shared" si="90"/>
        <v>4.4558179378509521</v>
      </c>
      <c r="AO314" s="281">
        <v>31.570424009338478</v>
      </c>
    </row>
    <row r="315" spans="1:41" x14ac:dyDescent="0.25">
      <c r="A315" s="230">
        <v>38</v>
      </c>
      <c r="B315" s="230" t="s">
        <v>280</v>
      </c>
      <c r="C315" s="230">
        <v>4</v>
      </c>
      <c r="D315" s="230" t="s">
        <v>369</v>
      </c>
      <c r="E315" s="230">
        <v>67</v>
      </c>
      <c r="F315" s="230" t="s">
        <v>148</v>
      </c>
      <c r="G315" s="268"/>
      <c r="H315" s="269">
        <v>1.7746973037719727</v>
      </c>
      <c r="I315" s="269">
        <v>6.560484766960144</v>
      </c>
      <c r="J315" s="269">
        <v>9.0897190570831299</v>
      </c>
      <c r="K315" s="269">
        <v>2.7172261476516724</v>
      </c>
      <c r="L315" s="269">
        <v>2.5640749931335449</v>
      </c>
      <c r="M315" s="270">
        <f>IF(AND(H315&gt;=H$3, H315&lt;=H$4),1,0)</f>
        <v>1</v>
      </c>
      <c r="N315" s="270">
        <f>IF(AND(I315&gt;=I$3, I315&lt;=I$4),1,0)</f>
        <v>1</v>
      </c>
      <c r="O315" s="270">
        <f>IF(AND(J315&gt;=J$3, J315&lt;=J$4),1,0)</f>
        <v>1</v>
      </c>
      <c r="P315" s="270">
        <f t="shared" si="76"/>
        <v>1</v>
      </c>
      <c r="Q315" s="270">
        <f t="shared" si="77"/>
        <v>1</v>
      </c>
      <c r="R315" s="271">
        <f t="shared" si="78"/>
        <v>5</v>
      </c>
      <c r="S315" s="270">
        <f t="shared" si="79"/>
        <v>1</v>
      </c>
      <c r="T315" s="272">
        <f t="shared" si="80"/>
        <v>5</v>
      </c>
      <c r="U315" s="273">
        <v>22.706202268600464</v>
      </c>
      <c r="AD315" s="279">
        <f t="shared" si="81"/>
        <v>67</v>
      </c>
      <c r="AE315" s="279">
        <f t="shared" si="82"/>
        <v>38</v>
      </c>
      <c r="AF315" s="279" t="str">
        <f t="shared" si="83"/>
        <v>Marker 38</v>
      </c>
      <c r="AG315" s="279">
        <f t="shared" si="84"/>
        <v>4</v>
      </c>
      <c r="AH315" s="279" t="str">
        <f t="shared" si="85"/>
        <v>H</v>
      </c>
      <c r="AI315" s="280"/>
      <c r="AJ315" s="281">
        <f t="shared" si="86"/>
        <v>1.7746973037719727</v>
      </c>
      <c r="AK315" s="281">
        <f t="shared" si="87"/>
        <v>6.560484766960144</v>
      </c>
      <c r="AL315" s="281">
        <f t="shared" si="88"/>
        <v>9.0897190570831299</v>
      </c>
      <c r="AM315" s="281">
        <f t="shared" si="89"/>
        <v>2.7172261476516724</v>
      </c>
      <c r="AN315" s="281">
        <f t="shared" si="90"/>
        <v>2.5640749931335449</v>
      </c>
      <c r="AO315" s="281">
        <v>28.469938116703315</v>
      </c>
    </row>
    <row r="316" spans="1:41" x14ac:dyDescent="0.25">
      <c r="A316" s="230">
        <v>38</v>
      </c>
      <c r="B316" s="230" t="s">
        <v>280</v>
      </c>
      <c r="C316" s="230">
        <v>4</v>
      </c>
      <c r="D316" s="230" t="s">
        <v>369</v>
      </c>
      <c r="E316" s="230">
        <v>71</v>
      </c>
      <c r="F316" s="230" t="s">
        <v>152</v>
      </c>
      <c r="G316" s="268"/>
      <c r="H316" s="269">
        <v>2.5899457931518555</v>
      </c>
      <c r="I316" s="269">
        <v>1.5854424238204956</v>
      </c>
      <c r="J316" s="269">
        <v>1.6027367115020752</v>
      </c>
      <c r="K316" s="269">
        <v>2.4145013093948364</v>
      </c>
      <c r="L316" s="269">
        <v>1.7632651329040527</v>
      </c>
      <c r="M316" s="270">
        <f>IF(AND(H316&gt;=H$3, H316&lt;=H$4),1,0)</f>
        <v>1</v>
      </c>
      <c r="N316" s="270">
        <f>IF(AND(I316&gt;=I$3, I316&lt;=I$4),1,0)</f>
        <v>1</v>
      </c>
      <c r="O316" s="270">
        <f>IF(AND(J316&gt;=J$3, J316&lt;=J$4),1,0)</f>
        <v>1</v>
      </c>
      <c r="P316" s="270">
        <f t="shared" si="76"/>
        <v>1</v>
      </c>
      <c r="Q316" s="270">
        <f t="shared" si="77"/>
        <v>1</v>
      </c>
      <c r="R316" s="271">
        <f t="shared" si="78"/>
        <v>5</v>
      </c>
      <c r="S316" s="270">
        <f t="shared" si="79"/>
        <v>1</v>
      </c>
      <c r="T316" s="272">
        <f t="shared" si="80"/>
        <v>5</v>
      </c>
      <c r="U316" s="273">
        <v>9.9558913707733154</v>
      </c>
      <c r="AD316" s="279">
        <f t="shared" si="81"/>
        <v>71</v>
      </c>
      <c r="AE316" s="279">
        <f t="shared" si="82"/>
        <v>38</v>
      </c>
      <c r="AF316" s="279" t="str">
        <f t="shared" si="83"/>
        <v>Marker 38</v>
      </c>
      <c r="AG316" s="279">
        <f t="shared" si="84"/>
        <v>4</v>
      </c>
      <c r="AH316" s="279" t="str">
        <f t="shared" si="85"/>
        <v>H</v>
      </c>
      <c r="AI316" s="280"/>
      <c r="AJ316" s="281">
        <f t="shared" si="86"/>
        <v>2.5899457931518555</v>
      </c>
      <c r="AK316" s="281">
        <f t="shared" si="87"/>
        <v>1.5854424238204956</v>
      </c>
      <c r="AL316" s="281">
        <f t="shared" si="88"/>
        <v>1.6027367115020752</v>
      </c>
      <c r="AM316" s="281">
        <f t="shared" si="89"/>
        <v>2.4145013093948364</v>
      </c>
      <c r="AN316" s="281">
        <f t="shared" si="90"/>
        <v>1.7632651329040527</v>
      </c>
      <c r="AO316" s="281">
        <v>12.483091970624262</v>
      </c>
    </row>
    <row r="317" spans="1:41" x14ac:dyDescent="0.25">
      <c r="A317" s="230">
        <v>38</v>
      </c>
      <c r="B317" s="230" t="s">
        <v>280</v>
      </c>
      <c r="C317" s="230">
        <v>3</v>
      </c>
      <c r="D317" s="230" t="s">
        <v>369</v>
      </c>
      <c r="E317" s="230">
        <v>73</v>
      </c>
      <c r="F317" s="230" t="s">
        <v>154</v>
      </c>
      <c r="G317" s="268"/>
      <c r="H317" s="269">
        <v>1.4900666475296021</v>
      </c>
      <c r="I317" s="269">
        <v>3.2279753684997559</v>
      </c>
      <c r="J317" s="269">
        <v>4.7714513540267944</v>
      </c>
      <c r="K317" s="269">
        <v>9.2444169521331787</v>
      </c>
      <c r="L317" s="269">
        <v>0.39033949375152588</v>
      </c>
      <c r="M317" s="270">
        <f>IF(AND(H317&gt;=H$3, H317&lt;=H$4),1,0)</f>
        <v>1</v>
      </c>
      <c r="N317" s="270">
        <f>IF(AND(I317&gt;=I$3, I317&lt;=I$4),1,0)</f>
        <v>1</v>
      </c>
      <c r="O317" s="270">
        <f>IF(AND(J317&gt;=J$3, J317&lt;=J$4),1,0)</f>
        <v>1</v>
      </c>
      <c r="P317" s="270">
        <f t="shared" si="76"/>
        <v>1</v>
      </c>
      <c r="Q317" s="270">
        <f t="shared" si="77"/>
        <v>1</v>
      </c>
      <c r="R317" s="271">
        <f t="shared" si="78"/>
        <v>5</v>
      </c>
      <c r="S317" s="270">
        <f t="shared" si="79"/>
        <v>1</v>
      </c>
      <c r="T317" s="272">
        <f t="shared" si="80"/>
        <v>5</v>
      </c>
      <c r="U317" s="273">
        <v>19.124249815940857</v>
      </c>
      <c r="AD317" s="279">
        <f t="shared" si="81"/>
        <v>73</v>
      </c>
      <c r="AE317" s="279">
        <f t="shared" si="82"/>
        <v>38</v>
      </c>
      <c r="AF317" s="279" t="str">
        <f t="shared" si="83"/>
        <v>Marker 38</v>
      </c>
      <c r="AG317" s="279">
        <f t="shared" si="84"/>
        <v>3</v>
      </c>
      <c r="AH317" s="279" t="str">
        <f t="shared" si="85"/>
        <v>H</v>
      </c>
      <c r="AI317" s="280"/>
      <c r="AJ317" s="281">
        <f t="shared" si="86"/>
        <v>1.4900666475296021</v>
      </c>
      <c r="AK317" s="281">
        <f t="shared" si="87"/>
        <v>3.2279753684997559</v>
      </c>
      <c r="AL317" s="281">
        <f t="shared" si="88"/>
        <v>4.7714513540267944</v>
      </c>
      <c r="AM317" s="281">
        <f t="shared" si="89"/>
        <v>9.2444169521331787</v>
      </c>
      <c r="AN317" s="281">
        <f t="shared" si="90"/>
        <v>0.39033949375152588</v>
      </c>
      <c r="AO317" s="281">
        <v>23.97874388449064</v>
      </c>
    </row>
    <row r="318" spans="1:41" x14ac:dyDescent="0.25">
      <c r="A318" s="230">
        <v>38</v>
      </c>
      <c r="B318" s="230" t="s">
        <v>280</v>
      </c>
      <c r="C318" s="230">
        <v>2</v>
      </c>
      <c r="D318" s="230" t="s">
        <v>369</v>
      </c>
      <c r="E318" s="230">
        <v>78</v>
      </c>
      <c r="F318" s="230" t="s">
        <v>159</v>
      </c>
      <c r="G318" s="268"/>
      <c r="H318" s="269">
        <v>9.7705376148223877</v>
      </c>
      <c r="I318" s="269">
        <v>7.9892235994338989</v>
      </c>
      <c r="J318" s="269">
        <v>4.8047232627868652</v>
      </c>
      <c r="K318" s="269">
        <v>6.8185514211654663</v>
      </c>
      <c r="L318" s="269">
        <v>2.7710855007171631</v>
      </c>
      <c r="M318" s="270">
        <f>IF(AND(H318&gt;=H$3, H318&lt;=H$4),1,0)</f>
        <v>1</v>
      </c>
      <c r="N318" s="270">
        <f>IF(AND(I318&gt;=I$3, I318&lt;=I$4),1,0)</f>
        <v>1</v>
      </c>
      <c r="O318" s="270">
        <f>IF(AND(J318&gt;=J$3, J318&lt;=J$4),1,0)</f>
        <v>1</v>
      </c>
      <c r="P318" s="270">
        <f t="shared" si="76"/>
        <v>1</v>
      </c>
      <c r="Q318" s="270">
        <f t="shared" si="77"/>
        <v>1</v>
      </c>
      <c r="R318" s="271">
        <f t="shared" si="78"/>
        <v>5</v>
      </c>
      <c r="S318" s="270">
        <f t="shared" si="79"/>
        <v>1</v>
      </c>
      <c r="T318" s="272">
        <f t="shared" si="80"/>
        <v>5</v>
      </c>
      <c r="U318" s="273">
        <v>32.154121398925781</v>
      </c>
      <c r="AD318" s="279">
        <f t="shared" si="81"/>
        <v>78</v>
      </c>
      <c r="AE318" s="279">
        <f t="shared" si="82"/>
        <v>38</v>
      </c>
      <c r="AF318" s="279" t="str">
        <f t="shared" si="83"/>
        <v>Marker 38</v>
      </c>
      <c r="AG318" s="279">
        <f t="shared" si="84"/>
        <v>2</v>
      </c>
      <c r="AH318" s="279" t="str">
        <f t="shared" si="85"/>
        <v>H</v>
      </c>
      <c r="AI318" s="280"/>
      <c r="AJ318" s="281">
        <f t="shared" si="86"/>
        <v>9.7705376148223877</v>
      </c>
      <c r="AK318" s="281">
        <f t="shared" si="87"/>
        <v>7.9892235994338989</v>
      </c>
      <c r="AL318" s="281">
        <f t="shared" si="88"/>
        <v>4.8047232627868652</v>
      </c>
      <c r="AM318" s="281">
        <f t="shared" si="89"/>
        <v>6.8185514211654663</v>
      </c>
      <c r="AN318" s="281">
        <f t="shared" si="90"/>
        <v>2.7710855007171631</v>
      </c>
      <c r="AO318" s="281">
        <v>40.316114319579107</v>
      </c>
    </row>
    <row r="319" spans="1:41" x14ac:dyDescent="0.25">
      <c r="A319" s="230">
        <v>38</v>
      </c>
      <c r="B319" s="230" t="s">
        <v>280</v>
      </c>
      <c r="C319" s="230">
        <v>1</v>
      </c>
      <c r="D319" s="230" t="s">
        <v>369</v>
      </c>
      <c r="E319" s="230">
        <v>81</v>
      </c>
      <c r="F319" s="230" t="s">
        <v>162</v>
      </c>
      <c r="G319" s="268"/>
      <c r="H319" s="269">
        <v>0.9876173734664917</v>
      </c>
      <c r="I319" s="269">
        <v>3.6452353000640869</v>
      </c>
      <c r="J319" s="269">
        <v>0.53993523120880127</v>
      </c>
      <c r="K319" s="269">
        <v>9.6281743049621582</v>
      </c>
      <c r="L319" s="269">
        <v>9.9214404821395874</v>
      </c>
      <c r="M319" s="270">
        <f>IF(AND(H319&gt;=H$3, H319&lt;=H$4),1,0)</f>
        <v>1</v>
      </c>
      <c r="N319" s="270">
        <f>IF(AND(I319&gt;=I$3, I319&lt;=I$4),1,0)</f>
        <v>1</v>
      </c>
      <c r="O319" s="270">
        <f>IF(AND(J319&gt;=J$3, J319&lt;=J$4),1,0)</f>
        <v>1</v>
      </c>
      <c r="P319" s="270">
        <f t="shared" si="76"/>
        <v>1</v>
      </c>
      <c r="Q319" s="270">
        <f t="shared" si="77"/>
        <v>1</v>
      </c>
      <c r="R319" s="271">
        <f t="shared" si="78"/>
        <v>5</v>
      </c>
      <c r="S319" s="270">
        <f t="shared" si="79"/>
        <v>1</v>
      </c>
      <c r="T319" s="272">
        <f t="shared" si="80"/>
        <v>5</v>
      </c>
      <c r="U319" s="273">
        <v>24.722402691841125</v>
      </c>
      <c r="AD319" s="279">
        <f t="shared" si="81"/>
        <v>81</v>
      </c>
      <c r="AE319" s="279">
        <f t="shared" si="82"/>
        <v>38</v>
      </c>
      <c r="AF319" s="279" t="str">
        <f t="shared" si="83"/>
        <v>Marker 38</v>
      </c>
      <c r="AG319" s="279">
        <f t="shared" si="84"/>
        <v>1</v>
      </c>
      <c r="AH319" s="279" t="str">
        <f t="shared" si="85"/>
        <v>H</v>
      </c>
      <c r="AI319" s="280"/>
      <c r="AJ319" s="281">
        <f t="shared" si="86"/>
        <v>0.9876173734664917</v>
      </c>
      <c r="AK319" s="281">
        <f t="shared" si="87"/>
        <v>3.6452353000640869</v>
      </c>
      <c r="AL319" s="281">
        <f t="shared" si="88"/>
        <v>0.53993523120880127</v>
      </c>
      <c r="AM319" s="281">
        <f t="shared" si="89"/>
        <v>9.6281743049621582</v>
      </c>
      <c r="AN319" s="281">
        <f t="shared" si="90"/>
        <v>9.9214404821395874</v>
      </c>
      <c r="AO319" s="281">
        <v>30.99793027503577</v>
      </c>
    </row>
    <row r="320" spans="1:41" x14ac:dyDescent="0.25">
      <c r="A320" s="230">
        <v>38</v>
      </c>
      <c r="B320" s="230" t="s">
        <v>280</v>
      </c>
      <c r="C320" s="230">
        <v>2</v>
      </c>
      <c r="D320" s="230" t="s">
        <v>369</v>
      </c>
      <c r="E320" s="230">
        <v>86</v>
      </c>
      <c r="F320" s="230" t="s">
        <v>167</v>
      </c>
      <c r="G320" s="268"/>
      <c r="H320" s="269">
        <v>6.0161769390106201</v>
      </c>
      <c r="I320" s="269">
        <v>0.68541109561920166</v>
      </c>
      <c r="J320" s="269">
        <v>9.916844367980957</v>
      </c>
      <c r="K320" s="269">
        <v>9.3801373243331909</v>
      </c>
      <c r="L320" s="269">
        <v>8.8924801349639893</v>
      </c>
      <c r="M320" s="270">
        <f>IF(AND(H320&gt;=H$3, H320&lt;=H$4),1,0)</f>
        <v>1</v>
      </c>
      <c r="N320" s="270">
        <f>IF(AND(I320&gt;=I$3, I320&lt;=I$4),1,0)</f>
        <v>1</v>
      </c>
      <c r="O320" s="270">
        <f>IF(AND(J320&gt;=J$3, J320&lt;=J$4),1,0)</f>
        <v>1</v>
      </c>
      <c r="P320" s="270">
        <f t="shared" si="76"/>
        <v>1</v>
      </c>
      <c r="Q320" s="270">
        <f t="shared" si="77"/>
        <v>1</v>
      </c>
      <c r="R320" s="271">
        <f t="shared" si="78"/>
        <v>5</v>
      </c>
      <c r="S320" s="270">
        <f t="shared" si="79"/>
        <v>1</v>
      </c>
      <c r="T320" s="272">
        <f t="shared" si="80"/>
        <v>5</v>
      </c>
      <c r="U320" s="273">
        <v>34.891049861907959</v>
      </c>
      <c r="AD320" s="279">
        <f t="shared" si="81"/>
        <v>86</v>
      </c>
      <c r="AE320" s="279">
        <f t="shared" si="82"/>
        <v>38</v>
      </c>
      <c r="AF320" s="279" t="str">
        <f t="shared" si="83"/>
        <v>Marker 38</v>
      </c>
      <c r="AG320" s="279">
        <f t="shared" si="84"/>
        <v>2</v>
      </c>
      <c r="AH320" s="279" t="str">
        <f t="shared" si="85"/>
        <v>H</v>
      </c>
      <c r="AI320" s="280"/>
      <c r="AJ320" s="281">
        <f t="shared" si="86"/>
        <v>6.0161769390106201</v>
      </c>
      <c r="AK320" s="281">
        <f t="shared" si="87"/>
        <v>0.68541109561920166</v>
      </c>
      <c r="AL320" s="281">
        <f t="shared" si="88"/>
        <v>9.916844367980957</v>
      </c>
      <c r="AM320" s="281">
        <f t="shared" si="89"/>
        <v>9.3801373243331909</v>
      </c>
      <c r="AN320" s="281">
        <f t="shared" si="90"/>
        <v>8.8924801349639893</v>
      </c>
      <c r="AO320" s="281">
        <v>43.747783915806536</v>
      </c>
    </row>
    <row r="321" spans="1:41" x14ac:dyDescent="0.25">
      <c r="A321" s="230">
        <v>39</v>
      </c>
      <c r="B321" s="230" t="s">
        <v>281</v>
      </c>
      <c r="C321" s="230">
        <v>3</v>
      </c>
      <c r="D321" s="230" t="s">
        <v>369</v>
      </c>
      <c r="E321" s="230">
        <v>56</v>
      </c>
      <c r="F321" s="230" t="s">
        <v>137</v>
      </c>
      <c r="G321" s="268"/>
      <c r="H321" s="269">
        <v>5.8610016107559204</v>
      </c>
      <c r="I321" s="269">
        <v>8.5697603225708008</v>
      </c>
      <c r="J321" s="269">
        <v>0.88232696056365967</v>
      </c>
      <c r="K321" s="269">
        <v>2.003098726272583</v>
      </c>
      <c r="L321" s="269">
        <v>6.340368390083313</v>
      </c>
      <c r="M321" s="270">
        <f>IF(AND(H321&gt;=H$3, H321&lt;=H$4),1,0)</f>
        <v>1</v>
      </c>
      <c r="N321" s="270">
        <f>IF(AND(I321&gt;=I$3, I321&lt;=I$4),1,0)</f>
        <v>1</v>
      </c>
      <c r="O321" s="270">
        <f>IF(AND(J321&gt;=J$3, J321&lt;=J$4),1,0)</f>
        <v>1</v>
      </c>
      <c r="P321" s="270">
        <f t="shared" si="76"/>
        <v>1</v>
      </c>
      <c r="Q321" s="270">
        <f t="shared" si="77"/>
        <v>1</v>
      </c>
      <c r="R321" s="271">
        <f t="shared" si="78"/>
        <v>5</v>
      </c>
      <c r="S321" s="270">
        <f t="shared" si="79"/>
        <v>1</v>
      </c>
      <c r="T321" s="272">
        <f t="shared" si="80"/>
        <v>5</v>
      </c>
      <c r="U321" s="273">
        <v>23.656556010246277</v>
      </c>
      <c r="AD321" s="279">
        <f t="shared" si="81"/>
        <v>56</v>
      </c>
      <c r="AE321" s="279">
        <f t="shared" si="82"/>
        <v>39</v>
      </c>
      <c r="AF321" s="279" t="str">
        <f t="shared" si="83"/>
        <v>Marker 39</v>
      </c>
      <c r="AG321" s="279">
        <f t="shared" si="84"/>
        <v>3</v>
      </c>
      <c r="AH321" s="279" t="str">
        <f t="shared" si="85"/>
        <v>H</v>
      </c>
      <c r="AI321" s="280"/>
      <c r="AJ321" s="281">
        <f t="shared" si="86"/>
        <v>5.8610016107559204</v>
      </c>
      <c r="AK321" s="281">
        <f t="shared" si="87"/>
        <v>8.5697603225708008</v>
      </c>
      <c r="AL321" s="281">
        <f t="shared" si="88"/>
        <v>0.88232696056365967</v>
      </c>
      <c r="AM321" s="281">
        <f t="shared" si="89"/>
        <v>2.003098726272583</v>
      </c>
      <c r="AN321" s="281">
        <f t="shared" si="90"/>
        <v>6.340368390083313</v>
      </c>
      <c r="AO321" s="281">
        <v>31.184624199583141</v>
      </c>
    </row>
    <row r="322" spans="1:41" x14ac:dyDescent="0.25">
      <c r="A322" s="230">
        <v>39</v>
      </c>
      <c r="B322" s="230" t="s">
        <v>281</v>
      </c>
      <c r="C322" s="230">
        <v>4</v>
      </c>
      <c r="D322" s="230" t="s">
        <v>369</v>
      </c>
      <c r="E322" s="230">
        <v>63</v>
      </c>
      <c r="F322" s="230" t="s">
        <v>144</v>
      </c>
      <c r="G322" s="268"/>
      <c r="H322" s="269">
        <v>4.1998052597045898</v>
      </c>
      <c r="I322" s="269">
        <v>9.9394577741622925</v>
      </c>
      <c r="J322" s="269">
        <v>6.9899094104766846</v>
      </c>
      <c r="K322" s="269">
        <v>4.9053269624710083</v>
      </c>
      <c r="L322" s="269">
        <v>8.3337569236755371</v>
      </c>
      <c r="M322" s="270">
        <f>IF(AND(H322&gt;=H$3, H322&lt;=H$4),1,0)</f>
        <v>1</v>
      </c>
      <c r="N322" s="270">
        <f>IF(AND(I322&gt;=I$3, I322&lt;=I$4),1,0)</f>
        <v>1</v>
      </c>
      <c r="O322" s="270">
        <f>IF(AND(J322&gt;=J$3, J322&lt;=J$4),1,0)</f>
        <v>1</v>
      </c>
      <c r="P322" s="270">
        <f t="shared" si="76"/>
        <v>1</v>
      </c>
      <c r="Q322" s="270">
        <f t="shared" si="77"/>
        <v>1</v>
      </c>
      <c r="R322" s="271">
        <f t="shared" si="78"/>
        <v>5</v>
      </c>
      <c r="S322" s="270">
        <f t="shared" si="79"/>
        <v>1</v>
      </c>
      <c r="T322" s="272">
        <f t="shared" si="80"/>
        <v>5</v>
      </c>
      <c r="U322" s="273">
        <v>34.368256330490112</v>
      </c>
      <c r="AD322" s="279">
        <f t="shared" si="81"/>
        <v>63</v>
      </c>
      <c r="AE322" s="279">
        <f t="shared" si="82"/>
        <v>39</v>
      </c>
      <c r="AF322" s="279" t="str">
        <f t="shared" si="83"/>
        <v>Marker 39</v>
      </c>
      <c r="AG322" s="279">
        <f t="shared" si="84"/>
        <v>4</v>
      </c>
      <c r="AH322" s="279" t="str">
        <f t="shared" si="85"/>
        <v>H</v>
      </c>
      <c r="AI322" s="280"/>
      <c r="AJ322" s="281">
        <f t="shared" si="86"/>
        <v>4.1998052597045898</v>
      </c>
      <c r="AK322" s="281">
        <f t="shared" si="87"/>
        <v>9.9394577741622925</v>
      </c>
      <c r="AL322" s="281">
        <f t="shared" si="88"/>
        <v>6.9899094104766846</v>
      </c>
      <c r="AM322" s="281">
        <f t="shared" si="89"/>
        <v>4.9053269624710083</v>
      </c>
      <c r="AN322" s="281">
        <f t="shared" si="90"/>
        <v>8.3337569236755371</v>
      </c>
      <c r="AO322" s="281">
        <v>45.305037537884658</v>
      </c>
    </row>
    <row r="323" spans="1:41" x14ac:dyDescent="0.25">
      <c r="A323" s="230">
        <v>39</v>
      </c>
      <c r="B323" s="230" t="s">
        <v>281</v>
      </c>
      <c r="C323" s="230">
        <v>2</v>
      </c>
      <c r="D323" s="230" t="s">
        <v>369</v>
      </c>
      <c r="E323" s="230">
        <v>68</v>
      </c>
      <c r="F323" s="230" t="s">
        <v>149</v>
      </c>
      <c r="G323" s="268"/>
      <c r="H323" s="269">
        <v>1.2012350559234619</v>
      </c>
      <c r="I323" s="269">
        <v>2.7156859636306763</v>
      </c>
      <c r="J323" s="269">
        <v>8.5696721076965332</v>
      </c>
      <c r="K323" s="269">
        <v>6.6906970739364624</v>
      </c>
      <c r="L323" s="269">
        <v>4.6536719799041748</v>
      </c>
      <c r="M323" s="270">
        <f>IF(AND(H323&gt;=H$3, H323&lt;=H$4),1,0)</f>
        <v>1</v>
      </c>
      <c r="N323" s="270">
        <f>IF(AND(I323&gt;=I$3, I323&lt;=I$4),1,0)</f>
        <v>1</v>
      </c>
      <c r="O323" s="270">
        <f>IF(AND(J323&gt;=J$3, J323&lt;=J$4),1,0)</f>
        <v>1</v>
      </c>
      <c r="P323" s="270">
        <f t="shared" si="76"/>
        <v>1</v>
      </c>
      <c r="Q323" s="270">
        <f t="shared" si="77"/>
        <v>1</v>
      </c>
      <c r="R323" s="271">
        <f t="shared" si="78"/>
        <v>5</v>
      </c>
      <c r="S323" s="270">
        <f t="shared" si="79"/>
        <v>1</v>
      </c>
      <c r="T323" s="272">
        <f t="shared" si="80"/>
        <v>5</v>
      </c>
      <c r="U323" s="273">
        <v>23.830962181091309</v>
      </c>
      <c r="AD323" s="279">
        <f t="shared" si="81"/>
        <v>68</v>
      </c>
      <c r="AE323" s="279">
        <f t="shared" si="82"/>
        <v>39</v>
      </c>
      <c r="AF323" s="279" t="str">
        <f t="shared" si="83"/>
        <v>Marker 39</v>
      </c>
      <c r="AG323" s="279">
        <f t="shared" si="84"/>
        <v>2</v>
      </c>
      <c r="AH323" s="279" t="str">
        <f t="shared" si="85"/>
        <v>H</v>
      </c>
      <c r="AI323" s="280"/>
      <c r="AJ323" s="281">
        <f t="shared" si="86"/>
        <v>1.2012350559234619</v>
      </c>
      <c r="AK323" s="281">
        <f t="shared" si="87"/>
        <v>2.7156859636306763</v>
      </c>
      <c r="AL323" s="281">
        <f t="shared" si="88"/>
        <v>8.5696721076965332</v>
      </c>
      <c r="AM323" s="281">
        <f t="shared" si="89"/>
        <v>6.6906970739364624</v>
      </c>
      <c r="AN323" s="281">
        <f t="shared" si="90"/>
        <v>4.6536719799041748</v>
      </c>
      <c r="AO323" s="281">
        <v>31.414530484062375</v>
      </c>
    </row>
    <row r="324" spans="1:41" x14ac:dyDescent="0.25">
      <c r="A324" s="230">
        <v>39</v>
      </c>
      <c r="B324" s="230" t="s">
        <v>281</v>
      </c>
      <c r="C324" s="230">
        <v>4</v>
      </c>
      <c r="D324" s="230" t="s">
        <v>369</v>
      </c>
      <c r="E324" s="230">
        <v>72</v>
      </c>
      <c r="F324" s="230" t="s">
        <v>153</v>
      </c>
      <c r="G324" s="268"/>
      <c r="H324" s="269">
        <v>4.5790553092956543</v>
      </c>
      <c r="I324" s="269">
        <v>7.1928209066390991</v>
      </c>
      <c r="J324" s="269">
        <v>2.5564801692962646</v>
      </c>
      <c r="K324" s="269">
        <v>8.7256342172622681</v>
      </c>
      <c r="L324" s="269">
        <v>7.8127765655517578</v>
      </c>
      <c r="M324" s="270">
        <f>IF(AND(H324&gt;=H$3, H324&lt;=H$4),1,0)</f>
        <v>1</v>
      </c>
      <c r="N324" s="270">
        <f>IF(AND(I324&gt;=I$3, I324&lt;=I$4),1,0)</f>
        <v>1</v>
      </c>
      <c r="O324" s="270">
        <f>IF(AND(J324&gt;=J$3, J324&lt;=J$4),1,0)</f>
        <v>1</v>
      </c>
      <c r="P324" s="270">
        <f t="shared" si="76"/>
        <v>1</v>
      </c>
      <c r="Q324" s="270">
        <f t="shared" si="77"/>
        <v>1</v>
      </c>
      <c r="R324" s="271">
        <f t="shared" si="78"/>
        <v>5</v>
      </c>
      <c r="S324" s="270">
        <f t="shared" si="79"/>
        <v>1</v>
      </c>
      <c r="T324" s="272">
        <f t="shared" si="80"/>
        <v>5</v>
      </c>
      <c r="U324" s="273">
        <v>30.866767168045044</v>
      </c>
      <c r="AD324" s="279">
        <f t="shared" si="81"/>
        <v>72</v>
      </c>
      <c r="AE324" s="279">
        <f t="shared" si="82"/>
        <v>39</v>
      </c>
      <c r="AF324" s="279" t="str">
        <f t="shared" si="83"/>
        <v>Marker 39</v>
      </c>
      <c r="AG324" s="279">
        <f t="shared" si="84"/>
        <v>4</v>
      </c>
      <c r="AH324" s="279" t="str">
        <f t="shared" si="85"/>
        <v>H</v>
      </c>
      <c r="AI324" s="280"/>
      <c r="AJ324" s="281">
        <f t="shared" si="86"/>
        <v>4.5790553092956543</v>
      </c>
      <c r="AK324" s="281">
        <f t="shared" si="87"/>
        <v>7.1928209066390991</v>
      </c>
      <c r="AL324" s="281">
        <f t="shared" si="88"/>
        <v>2.5564801692962646</v>
      </c>
      <c r="AM324" s="281">
        <f t="shared" si="89"/>
        <v>8.7256342172622681</v>
      </c>
      <c r="AN324" s="281">
        <f t="shared" si="90"/>
        <v>7.8127765655517578</v>
      </c>
      <c r="AO324" s="281">
        <v>40.689292810610397</v>
      </c>
    </row>
    <row r="325" spans="1:41" x14ac:dyDescent="0.25">
      <c r="A325" s="230">
        <v>39</v>
      </c>
      <c r="B325" s="230" t="s">
        <v>281</v>
      </c>
      <c r="C325" s="230">
        <v>4</v>
      </c>
      <c r="D325" s="230" t="s">
        <v>369</v>
      </c>
      <c r="E325" s="230">
        <v>73</v>
      </c>
      <c r="F325" s="230" t="s">
        <v>154</v>
      </c>
      <c r="G325" s="268"/>
      <c r="H325" s="269">
        <v>7.6331138610839844</v>
      </c>
      <c r="I325" s="269">
        <v>0.73816478252410889</v>
      </c>
      <c r="J325" s="269">
        <v>6.2978899478912354</v>
      </c>
      <c r="K325" s="269">
        <v>6.869080662727356</v>
      </c>
      <c r="L325" s="269">
        <v>7.7794098854064941</v>
      </c>
      <c r="M325" s="270">
        <f>IF(AND(H325&gt;=H$3, H325&lt;=H$4),1,0)</f>
        <v>1</v>
      </c>
      <c r="N325" s="270">
        <f>IF(AND(I325&gt;=I$3, I325&lt;=I$4),1,0)</f>
        <v>1</v>
      </c>
      <c r="O325" s="270">
        <f>IF(AND(J325&gt;=J$3, J325&lt;=J$4),1,0)</f>
        <v>1</v>
      </c>
      <c r="P325" s="270">
        <f t="shared" si="76"/>
        <v>1</v>
      </c>
      <c r="Q325" s="270">
        <f t="shared" si="77"/>
        <v>1</v>
      </c>
      <c r="R325" s="271">
        <f t="shared" si="78"/>
        <v>5</v>
      </c>
      <c r="S325" s="270">
        <f t="shared" si="79"/>
        <v>1</v>
      </c>
      <c r="T325" s="272">
        <f t="shared" si="80"/>
        <v>5</v>
      </c>
      <c r="U325" s="273">
        <v>29.317659139633179</v>
      </c>
      <c r="AD325" s="279">
        <f t="shared" si="81"/>
        <v>73</v>
      </c>
      <c r="AE325" s="279">
        <f t="shared" si="82"/>
        <v>39</v>
      </c>
      <c r="AF325" s="279" t="str">
        <f t="shared" si="83"/>
        <v>Marker 39</v>
      </c>
      <c r="AG325" s="279">
        <f t="shared" si="84"/>
        <v>4</v>
      </c>
      <c r="AH325" s="279" t="str">
        <f t="shared" si="85"/>
        <v>H</v>
      </c>
      <c r="AI325" s="280"/>
      <c r="AJ325" s="281">
        <f t="shared" si="86"/>
        <v>7.6331138610839844</v>
      </c>
      <c r="AK325" s="281">
        <f t="shared" si="87"/>
        <v>0.73816478252410889</v>
      </c>
      <c r="AL325" s="281">
        <f t="shared" si="88"/>
        <v>6.2978899478912354</v>
      </c>
      <c r="AM325" s="281">
        <f t="shared" si="89"/>
        <v>6.869080662727356</v>
      </c>
      <c r="AN325" s="281">
        <f t="shared" si="90"/>
        <v>7.7794098854064941</v>
      </c>
      <c r="AO325" s="281">
        <v>38.647222456427919</v>
      </c>
    </row>
    <row r="326" spans="1:41" x14ac:dyDescent="0.25">
      <c r="A326" s="230">
        <v>39</v>
      </c>
      <c r="B326" s="230" t="s">
        <v>281</v>
      </c>
      <c r="C326" s="230">
        <v>3</v>
      </c>
      <c r="D326" s="230" t="s">
        <v>369</v>
      </c>
      <c r="E326" s="230">
        <v>74</v>
      </c>
      <c r="F326" s="230" t="s">
        <v>155</v>
      </c>
      <c r="G326" s="268"/>
      <c r="H326" s="269">
        <v>1.6308504343032837</v>
      </c>
      <c r="I326" s="269">
        <v>4.3510341644287109</v>
      </c>
      <c r="J326" s="269">
        <v>9.2660444974899292</v>
      </c>
      <c r="K326" s="269">
        <v>4.6693289279937744</v>
      </c>
      <c r="L326" s="269">
        <v>9.8895293474197388</v>
      </c>
      <c r="M326" s="270">
        <f>IF(AND(H326&gt;=H$3, H326&lt;=H$4),1,0)</f>
        <v>1</v>
      </c>
      <c r="N326" s="270">
        <f>IF(AND(I326&gt;=I$3, I326&lt;=I$4),1,0)</f>
        <v>1</v>
      </c>
      <c r="O326" s="270">
        <f>IF(AND(J326&gt;=J$3, J326&lt;=J$4),1,0)</f>
        <v>1</v>
      </c>
      <c r="P326" s="270">
        <f t="shared" ref="P326:P389" si="91">IF(AND(K326&gt;=K$3, K326&lt;=K$4),1,0)</f>
        <v>1</v>
      </c>
      <c r="Q326" s="270">
        <f t="shared" ref="Q326:Q389" si="92">IF(AND(L326&gt;=L$3, L326&lt;=L$4),1,0)</f>
        <v>1</v>
      </c>
      <c r="R326" s="271">
        <f t="shared" ref="R326:R389" si="93">SUM(M326:Q326)</f>
        <v>5</v>
      </c>
      <c r="S326" s="270">
        <f t="shared" ref="S326:S389" si="94">IF(COUNT(H326:L326)&lt;R$1,0,1)</f>
        <v>1</v>
      </c>
      <c r="T326" s="272">
        <f t="shared" ref="T326:T389" si="95">R326*S326</f>
        <v>5</v>
      </c>
      <c r="U326" s="273">
        <v>29.806787371635437</v>
      </c>
      <c r="AD326" s="279">
        <f t="shared" ref="AD326:AD389" si="96">E326</f>
        <v>74</v>
      </c>
      <c r="AE326" s="279">
        <f t="shared" ref="AE326:AE389" si="97">A326</f>
        <v>39</v>
      </c>
      <c r="AF326" s="279" t="str">
        <f t="shared" ref="AF326:AF389" si="98">B326</f>
        <v>Marker 39</v>
      </c>
      <c r="AG326" s="279">
        <f t="shared" ref="AG326:AG389" si="99">C326</f>
        <v>3</v>
      </c>
      <c r="AH326" s="279" t="str">
        <f t="shared" ref="AH326:AH389" si="100">D326</f>
        <v>H</v>
      </c>
      <c r="AI326" s="280"/>
      <c r="AJ326" s="281">
        <f t="shared" ref="AJ326:AJ389" si="101">IF(AND(LEN(H326)&gt;0,$S326=1),H326*VLOOKUP($AE326,$W:$AB,6,FALSE),"")</f>
        <v>1.6308504343032837</v>
      </c>
      <c r="AK326" s="281">
        <f t="shared" ref="AK326:AK389" si="102">IF(AND(LEN(I326)&gt;0,$S326=1),I326*VLOOKUP($AE326,$W:$AB,6,FALSE),"")</f>
        <v>4.3510341644287109</v>
      </c>
      <c r="AL326" s="281">
        <f t="shared" ref="AL326:AL389" si="103">IF(AND(LEN(J326)&gt;0,$S326=1),J326*VLOOKUP($AE326,$W:$AB,6,FALSE),"")</f>
        <v>9.2660444974899292</v>
      </c>
      <c r="AM326" s="281">
        <f t="shared" ref="AM326:AM389" si="104">IF(AND(LEN(K326)&gt;0,$S326=1),K326*VLOOKUP($AE326,$W:$AB,6,FALSE),"")</f>
        <v>4.6693289279937744</v>
      </c>
      <c r="AN326" s="281">
        <f t="shared" ref="AN326:AN389" si="105">IF(AND(LEN(L326)&gt;0,$S326=1),L326*VLOOKUP($AE326,$W:$AB,6,FALSE),"")</f>
        <v>9.8895293474197388</v>
      </c>
      <c r="AO326" s="281">
        <v>39.292002706511248</v>
      </c>
    </row>
    <row r="327" spans="1:41" x14ac:dyDescent="0.25">
      <c r="A327" s="230">
        <v>39</v>
      </c>
      <c r="B327" s="230" t="s">
        <v>281</v>
      </c>
      <c r="C327" s="230">
        <v>2</v>
      </c>
      <c r="D327" s="230" t="s">
        <v>369</v>
      </c>
      <c r="E327" s="230">
        <v>76</v>
      </c>
      <c r="F327" s="230" t="s">
        <v>157</v>
      </c>
      <c r="G327" s="268"/>
      <c r="H327" s="269">
        <v>2.8031980991363525</v>
      </c>
      <c r="I327" s="269">
        <v>6.1324530839920044</v>
      </c>
      <c r="J327" s="269">
        <v>3.6514019966125488</v>
      </c>
      <c r="K327" s="269">
        <v>5.4494136571884155</v>
      </c>
      <c r="L327" s="269">
        <v>6.3658034801483154</v>
      </c>
      <c r="M327" s="270">
        <f>IF(AND(H327&gt;=H$3, H327&lt;=H$4),1,0)</f>
        <v>1</v>
      </c>
      <c r="N327" s="270">
        <f>IF(AND(I327&gt;=I$3, I327&lt;=I$4),1,0)</f>
        <v>1</v>
      </c>
      <c r="O327" s="270">
        <f>IF(AND(J327&gt;=J$3, J327&lt;=J$4),1,0)</f>
        <v>1</v>
      </c>
      <c r="P327" s="270">
        <f t="shared" si="91"/>
        <v>1</v>
      </c>
      <c r="Q327" s="270">
        <f t="shared" si="92"/>
        <v>1</v>
      </c>
      <c r="R327" s="271">
        <f t="shared" si="93"/>
        <v>5</v>
      </c>
      <c r="S327" s="270">
        <f t="shared" si="94"/>
        <v>1</v>
      </c>
      <c r="T327" s="272">
        <f t="shared" si="95"/>
        <v>5</v>
      </c>
      <c r="U327" s="273">
        <v>24.402270317077637</v>
      </c>
      <c r="AD327" s="279">
        <f t="shared" si="96"/>
        <v>76</v>
      </c>
      <c r="AE327" s="279">
        <f t="shared" si="97"/>
        <v>39</v>
      </c>
      <c r="AF327" s="279" t="str">
        <f t="shared" si="98"/>
        <v>Marker 39</v>
      </c>
      <c r="AG327" s="279">
        <f t="shared" si="99"/>
        <v>2</v>
      </c>
      <c r="AH327" s="279" t="str">
        <f t="shared" si="100"/>
        <v>H</v>
      </c>
      <c r="AI327" s="280"/>
      <c r="AJ327" s="281">
        <f t="shared" si="101"/>
        <v>2.8031980991363525</v>
      </c>
      <c r="AK327" s="281">
        <f t="shared" si="102"/>
        <v>6.1324530839920044</v>
      </c>
      <c r="AL327" s="281">
        <f t="shared" si="103"/>
        <v>3.6514019966125488</v>
      </c>
      <c r="AM327" s="281">
        <f t="shared" si="104"/>
        <v>5.4494136571884155</v>
      </c>
      <c r="AN327" s="281">
        <f t="shared" si="105"/>
        <v>6.3658034801483154</v>
      </c>
      <c r="AO327" s="281">
        <v>32.167642201388489</v>
      </c>
    </row>
    <row r="328" spans="1:41" x14ac:dyDescent="0.25">
      <c r="A328" s="230">
        <v>39</v>
      </c>
      <c r="B328" s="230" t="s">
        <v>281</v>
      </c>
      <c r="C328" s="230">
        <v>4</v>
      </c>
      <c r="D328" s="230" t="s">
        <v>369</v>
      </c>
      <c r="E328" s="230">
        <v>77</v>
      </c>
      <c r="F328" s="230" t="s">
        <v>158</v>
      </c>
      <c r="G328" s="268"/>
      <c r="H328" s="269">
        <v>5.9797954559326172</v>
      </c>
      <c r="I328" s="269">
        <v>0.35632312297821045</v>
      </c>
      <c r="J328" s="269">
        <v>3.4688055515289307</v>
      </c>
      <c r="K328" s="269">
        <v>7.28016197681427</v>
      </c>
      <c r="L328" s="269">
        <v>0.77468156814575195</v>
      </c>
      <c r="M328" s="270">
        <f>IF(AND(H328&gt;=H$3, H328&lt;=H$4),1,0)</f>
        <v>1</v>
      </c>
      <c r="N328" s="270">
        <f>IF(AND(I328&gt;=I$3, I328&lt;=I$4),1,0)</f>
        <v>1</v>
      </c>
      <c r="O328" s="270">
        <f>IF(AND(J328&gt;=J$3, J328&lt;=J$4),1,0)</f>
        <v>1</v>
      </c>
      <c r="P328" s="270">
        <f t="shared" si="91"/>
        <v>1</v>
      </c>
      <c r="Q328" s="270">
        <f t="shared" si="92"/>
        <v>1</v>
      </c>
      <c r="R328" s="271">
        <f t="shared" si="93"/>
        <v>5</v>
      </c>
      <c r="S328" s="270">
        <f t="shared" si="94"/>
        <v>1</v>
      </c>
      <c r="T328" s="272">
        <f t="shared" si="95"/>
        <v>5</v>
      </c>
      <c r="U328" s="273">
        <v>17.85976767539978</v>
      </c>
      <c r="AD328" s="279">
        <f t="shared" si="96"/>
        <v>77</v>
      </c>
      <c r="AE328" s="279">
        <f t="shared" si="97"/>
        <v>39</v>
      </c>
      <c r="AF328" s="279" t="str">
        <f t="shared" si="98"/>
        <v>Marker 39</v>
      </c>
      <c r="AG328" s="279">
        <f t="shared" si="99"/>
        <v>4</v>
      </c>
      <c r="AH328" s="279" t="str">
        <f t="shared" si="100"/>
        <v>H</v>
      </c>
      <c r="AI328" s="280"/>
      <c r="AJ328" s="281">
        <f t="shared" si="101"/>
        <v>5.9797954559326172</v>
      </c>
      <c r="AK328" s="281">
        <f t="shared" si="102"/>
        <v>0.35632312297821045</v>
      </c>
      <c r="AL328" s="281">
        <f t="shared" si="103"/>
        <v>3.4688055515289307</v>
      </c>
      <c r="AM328" s="281">
        <f t="shared" si="104"/>
        <v>7.28016197681427</v>
      </c>
      <c r="AN328" s="281">
        <f t="shared" si="105"/>
        <v>0.77468156814575195</v>
      </c>
      <c r="AO328" s="281">
        <v>23.543162538451284</v>
      </c>
    </row>
    <row r="329" spans="1:41" x14ac:dyDescent="0.25">
      <c r="A329" s="230">
        <v>39</v>
      </c>
      <c r="B329" s="230" t="s">
        <v>281</v>
      </c>
      <c r="C329" s="230">
        <v>4</v>
      </c>
      <c r="D329" s="230" t="s">
        <v>369</v>
      </c>
      <c r="E329" s="230">
        <v>80</v>
      </c>
      <c r="F329" s="230" t="s">
        <v>161</v>
      </c>
      <c r="G329" s="268"/>
      <c r="H329" s="269">
        <v>8.7544131278991699</v>
      </c>
      <c r="I329" s="269">
        <v>0.54565370082855225</v>
      </c>
      <c r="J329" s="269">
        <v>4.8612630367279053</v>
      </c>
      <c r="K329" s="269">
        <v>4.7214418649673462</v>
      </c>
      <c r="L329" s="269">
        <v>1.0948848724365234</v>
      </c>
      <c r="M329" s="270">
        <f>IF(AND(H329&gt;=H$3, H329&lt;=H$4),1,0)</f>
        <v>1</v>
      </c>
      <c r="N329" s="270">
        <f>IF(AND(I329&gt;=I$3, I329&lt;=I$4),1,0)</f>
        <v>1</v>
      </c>
      <c r="O329" s="270">
        <f>IF(AND(J329&gt;=J$3, J329&lt;=J$4),1,0)</f>
        <v>1</v>
      </c>
      <c r="P329" s="270">
        <f t="shared" si="91"/>
        <v>1</v>
      </c>
      <c r="Q329" s="270">
        <f t="shared" si="92"/>
        <v>1</v>
      </c>
      <c r="R329" s="271">
        <f t="shared" si="93"/>
        <v>5</v>
      </c>
      <c r="S329" s="270">
        <f t="shared" si="94"/>
        <v>1</v>
      </c>
      <c r="T329" s="272">
        <f t="shared" si="95"/>
        <v>5</v>
      </c>
      <c r="U329" s="273">
        <v>19.977656602859497</v>
      </c>
      <c r="AD329" s="279">
        <f t="shared" si="96"/>
        <v>80</v>
      </c>
      <c r="AE329" s="279">
        <f t="shared" si="97"/>
        <v>39</v>
      </c>
      <c r="AF329" s="279" t="str">
        <f t="shared" si="98"/>
        <v>Marker 39</v>
      </c>
      <c r="AG329" s="279">
        <f t="shared" si="99"/>
        <v>4</v>
      </c>
      <c r="AH329" s="279" t="str">
        <f t="shared" si="100"/>
        <v>H</v>
      </c>
      <c r="AI329" s="280"/>
      <c r="AJ329" s="281">
        <f t="shared" si="101"/>
        <v>8.7544131278991699</v>
      </c>
      <c r="AK329" s="281">
        <f t="shared" si="102"/>
        <v>0.54565370082855225</v>
      </c>
      <c r="AL329" s="281">
        <f t="shared" si="103"/>
        <v>4.8612630367279053</v>
      </c>
      <c r="AM329" s="281">
        <f t="shared" si="104"/>
        <v>4.7214418649673462</v>
      </c>
      <c r="AN329" s="281">
        <f t="shared" si="105"/>
        <v>1.0948848724365234</v>
      </c>
      <c r="AO329" s="281">
        <v>26.335013147250102</v>
      </c>
    </row>
    <row r="330" spans="1:41" x14ac:dyDescent="0.25">
      <c r="A330" s="230">
        <v>39</v>
      </c>
      <c r="B330" s="230" t="s">
        <v>281</v>
      </c>
      <c r="C330" s="230">
        <v>2</v>
      </c>
      <c r="D330" s="230" t="s">
        <v>369</v>
      </c>
      <c r="E330" s="230">
        <v>87</v>
      </c>
      <c r="F330" s="230" t="s">
        <v>168</v>
      </c>
      <c r="G330" s="268"/>
      <c r="H330" s="269">
        <v>1.3685649633407593</v>
      </c>
      <c r="I330" s="269">
        <v>6.6942870616912842</v>
      </c>
      <c r="J330" s="269">
        <v>1.3170963525772095</v>
      </c>
      <c r="K330" s="269">
        <v>2.3741722106933594E-2</v>
      </c>
      <c r="L330" s="269">
        <v>3.0535858869552612</v>
      </c>
      <c r="M330" s="270">
        <f>IF(AND(H330&gt;=H$3, H330&lt;=H$4),1,0)</f>
        <v>1</v>
      </c>
      <c r="N330" s="270">
        <f>IF(AND(I330&gt;=I$3, I330&lt;=I$4),1,0)</f>
        <v>1</v>
      </c>
      <c r="O330" s="270">
        <f>IF(AND(J330&gt;=J$3, J330&lt;=J$4),1,0)</f>
        <v>1</v>
      </c>
      <c r="P330" s="270">
        <f t="shared" si="91"/>
        <v>1</v>
      </c>
      <c r="Q330" s="270">
        <f t="shared" si="92"/>
        <v>1</v>
      </c>
      <c r="R330" s="271">
        <f t="shared" si="93"/>
        <v>5</v>
      </c>
      <c r="S330" s="270">
        <f t="shared" si="94"/>
        <v>1</v>
      </c>
      <c r="T330" s="272">
        <f t="shared" si="95"/>
        <v>5</v>
      </c>
      <c r="U330" s="273">
        <v>12.457275986671448</v>
      </c>
      <c r="AD330" s="279">
        <f t="shared" si="96"/>
        <v>87</v>
      </c>
      <c r="AE330" s="279">
        <f t="shared" si="97"/>
        <v>39</v>
      </c>
      <c r="AF330" s="279" t="str">
        <f t="shared" si="98"/>
        <v>Marker 39</v>
      </c>
      <c r="AG330" s="279">
        <f t="shared" si="99"/>
        <v>2</v>
      </c>
      <c r="AH330" s="279" t="str">
        <f t="shared" si="100"/>
        <v>H</v>
      </c>
      <c r="AI330" s="280"/>
      <c r="AJ330" s="281">
        <f t="shared" si="101"/>
        <v>1.3685649633407593</v>
      </c>
      <c r="AK330" s="281">
        <f t="shared" si="102"/>
        <v>6.6942870616912842</v>
      </c>
      <c r="AL330" s="281">
        <f t="shared" si="103"/>
        <v>1.3170963525772095</v>
      </c>
      <c r="AM330" s="281">
        <f t="shared" si="104"/>
        <v>2.3741722106933594E-2</v>
      </c>
      <c r="AN330" s="281">
        <f t="shared" si="105"/>
        <v>3.0535858869552612</v>
      </c>
      <c r="AO330" s="281">
        <v>16.421471917830367</v>
      </c>
    </row>
    <row r="331" spans="1:41" x14ac:dyDescent="0.25">
      <c r="A331" s="230">
        <v>40</v>
      </c>
      <c r="B331" s="230" t="s">
        <v>282</v>
      </c>
      <c r="C331" s="230">
        <v>1</v>
      </c>
      <c r="D331" s="230" t="s">
        <v>369</v>
      </c>
      <c r="E331" s="230">
        <v>88</v>
      </c>
      <c r="F331" s="230" t="s">
        <v>169</v>
      </c>
      <c r="G331" s="268"/>
      <c r="H331" s="269">
        <v>2.1476942300796509</v>
      </c>
      <c r="I331" s="269">
        <v>4.3922996520996094</v>
      </c>
      <c r="J331" s="269">
        <v>4.3668574094772339</v>
      </c>
      <c r="K331" s="269">
        <v>3.6930620670318604</v>
      </c>
      <c r="L331" s="269">
        <v>9.839814305305481</v>
      </c>
      <c r="M331" s="270">
        <f>IF(AND(H331&gt;=H$3, H331&lt;=H$4),1,0)</f>
        <v>1</v>
      </c>
      <c r="N331" s="270">
        <f>IF(AND(I331&gt;=I$3, I331&lt;=I$4),1,0)</f>
        <v>1</v>
      </c>
      <c r="O331" s="270">
        <f>IF(AND(J331&gt;=J$3, J331&lt;=J$4),1,0)</f>
        <v>1</v>
      </c>
      <c r="P331" s="270">
        <f t="shared" si="91"/>
        <v>1</v>
      </c>
      <c r="Q331" s="270">
        <f t="shared" si="92"/>
        <v>1</v>
      </c>
      <c r="R331" s="271">
        <f t="shared" si="93"/>
        <v>5</v>
      </c>
      <c r="S331" s="270">
        <f t="shared" si="94"/>
        <v>1</v>
      </c>
      <c r="T331" s="272">
        <f t="shared" si="95"/>
        <v>5</v>
      </c>
      <c r="U331" s="273">
        <v>24.439727663993835</v>
      </c>
      <c r="AD331" s="279">
        <f t="shared" si="96"/>
        <v>88</v>
      </c>
      <c r="AE331" s="279">
        <f t="shared" si="97"/>
        <v>40</v>
      </c>
      <c r="AF331" s="279" t="str">
        <f t="shared" si="98"/>
        <v>Marker 40</v>
      </c>
      <c r="AG331" s="279">
        <f t="shared" si="99"/>
        <v>1</v>
      </c>
      <c r="AH331" s="279" t="str">
        <f t="shared" si="100"/>
        <v>H</v>
      </c>
      <c r="AI331" s="280"/>
      <c r="AJ331" s="281">
        <f t="shared" si="101"/>
        <v>2.1476942300796509</v>
      </c>
      <c r="AK331" s="281">
        <f t="shared" si="102"/>
        <v>4.3922996520996094</v>
      </c>
      <c r="AL331" s="281">
        <f t="shared" si="103"/>
        <v>4.3668574094772339</v>
      </c>
      <c r="AM331" s="281">
        <f t="shared" si="104"/>
        <v>3.6930620670318604</v>
      </c>
      <c r="AN331" s="281">
        <f t="shared" si="105"/>
        <v>9.839814305305481</v>
      </c>
      <c r="AO331" s="281">
        <v>35.309392794101221</v>
      </c>
    </row>
    <row r="332" spans="1:41" x14ac:dyDescent="0.25">
      <c r="A332" s="230">
        <v>40</v>
      </c>
      <c r="B332" s="230" t="s">
        <v>282</v>
      </c>
      <c r="C332" s="230">
        <v>2</v>
      </c>
      <c r="D332" s="230" t="s">
        <v>369</v>
      </c>
      <c r="E332" s="230">
        <v>89</v>
      </c>
      <c r="F332" s="230" t="s">
        <v>170</v>
      </c>
      <c r="G332" s="268"/>
      <c r="H332" s="269">
        <v>5.8232533931732178</v>
      </c>
      <c r="I332" s="269">
        <v>3.1635957956314087</v>
      </c>
      <c r="J332" s="269">
        <v>1.7840480804443359</v>
      </c>
      <c r="K332" s="269">
        <v>0.8732527494430542</v>
      </c>
      <c r="L332" s="269">
        <v>8.1289541721343994</v>
      </c>
      <c r="M332" s="270">
        <f>IF(AND(H332&gt;=H$3, H332&lt;=H$4),1,0)</f>
        <v>1</v>
      </c>
      <c r="N332" s="270">
        <f>IF(AND(I332&gt;=I$3, I332&lt;=I$4),1,0)</f>
        <v>1</v>
      </c>
      <c r="O332" s="270">
        <f>IF(AND(J332&gt;=J$3, J332&lt;=J$4),1,0)</f>
        <v>1</v>
      </c>
      <c r="P332" s="270">
        <f t="shared" si="91"/>
        <v>1</v>
      </c>
      <c r="Q332" s="270">
        <f t="shared" si="92"/>
        <v>1</v>
      </c>
      <c r="R332" s="271">
        <f t="shared" si="93"/>
        <v>5</v>
      </c>
      <c r="S332" s="270">
        <f t="shared" si="94"/>
        <v>1</v>
      </c>
      <c r="T332" s="272">
        <f t="shared" si="95"/>
        <v>5</v>
      </c>
      <c r="U332" s="273">
        <v>19.773104190826416</v>
      </c>
      <c r="AD332" s="279">
        <f t="shared" si="96"/>
        <v>89</v>
      </c>
      <c r="AE332" s="279">
        <f t="shared" si="97"/>
        <v>40</v>
      </c>
      <c r="AF332" s="279" t="str">
        <f t="shared" si="98"/>
        <v>Marker 40</v>
      </c>
      <c r="AG332" s="279">
        <f t="shared" si="99"/>
        <v>2</v>
      </c>
      <c r="AH332" s="279" t="str">
        <f t="shared" si="100"/>
        <v>H</v>
      </c>
      <c r="AI332" s="280"/>
      <c r="AJ332" s="281">
        <f t="shared" si="101"/>
        <v>5.8232533931732178</v>
      </c>
      <c r="AK332" s="281">
        <f t="shared" si="102"/>
        <v>3.1635957956314087</v>
      </c>
      <c r="AL332" s="281">
        <f t="shared" si="103"/>
        <v>1.7840480804443359</v>
      </c>
      <c r="AM332" s="281">
        <f t="shared" si="104"/>
        <v>0.8732527494430542</v>
      </c>
      <c r="AN332" s="281">
        <f t="shared" si="105"/>
        <v>8.1289541721343994</v>
      </c>
      <c r="AO332" s="281">
        <v>28.567270152571169</v>
      </c>
    </row>
    <row r="333" spans="1:41" x14ac:dyDescent="0.25">
      <c r="A333" s="230">
        <v>40</v>
      </c>
      <c r="B333" s="230" t="s">
        <v>282</v>
      </c>
      <c r="C333" s="230">
        <v>1</v>
      </c>
      <c r="D333" s="230" t="s">
        <v>369</v>
      </c>
      <c r="E333" s="230">
        <v>90</v>
      </c>
      <c r="F333" s="230" t="s">
        <v>171</v>
      </c>
      <c r="G333" s="268"/>
      <c r="H333" s="269">
        <v>4.6669036149978638</v>
      </c>
      <c r="I333" s="269">
        <v>4.5128941535949707</v>
      </c>
      <c r="J333" s="269">
        <v>3.4704059362411499</v>
      </c>
      <c r="K333" s="269">
        <v>0.4864203929901123</v>
      </c>
      <c r="L333" s="269">
        <v>9.6477276086807251</v>
      </c>
      <c r="M333" s="270">
        <f>IF(AND(H333&gt;=H$3, H333&lt;=H$4),1,0)</f>
        <v>1</v>
      </c>
      <c r="N333" s="270">
        <f>IF(AND(I333&gt;=I$3, I333&lt;=I$4),1,0)</f>
        <v>1</v>
      </c>
      <c r="O333" s="270">
        <f>IF(AND(J333&gt;=J$3, J333&lt;=J$4),1,0)</f>
        <v>1</v>
      </c>
      <c r="P333" s="270">
        <f t="shared" si="91"/>
        <v>1</v>
      </c>
      <c r="Q333" s="270">
        <f t="shared" si="92"/>
        <v>1</v>
      </c>
      <c r="R333" s="271">
        <f t="shared" si="93"/>
        <v>5</v>
      </c>
      <c r="S333" s="270">
        <f t="shared" si="94"/>
        <v>1</v>
      </c>
      <c r="T333" s="272">
        <f t="shared" si="95"/>
        <v>5</v>
      </c>
      <c r="U333" s="273">
        <v>22.784351706504822</v>
      </c>
      <c r="AD333" s="279">
        <f t="shared" si="96"/>
        <v>90</v>
      </c>
      <c r="AE333" s="279">
        <f t="shared" si="97"/>
        <v>40</v>
      </c>
      <c r="AF333" s="279" t="str">
        <f t="shared" si="98"/>
        <v>Marker 40</v>
      </c>
      <c r="AG333" s="279">
        <f t="shared" si="99"/>
        <v>1</v>
      </c>
      <c r="AH333" s="279" t="str">
        <f t="shared" si="100"/>
        <v>H</v>
      </c>
      <c r="AI333" s="280"/>
      <c r="AJ333" s="281">
        <f t="shared" si="101"/>
        <v>4.6669036149978638</v>
      </c>
      <c r="AK333" s="281">
        <f t="shared" si="102"/>
        <v>4.5128941535949707</v>
      </c>
      <c r="AL333" s="281">
        <f t="shared" si="103"/>
        <v>3.4704059362411499</v>
      </c>
      <c r="AM333" s="281">
        <f t="shared" si="104"/>
        <v>0.4864203929901123</v>
      </c>
      <c r="AN333" s="281">
        <f t="shared" si="105"/>
        <v>9.6477276086807251</v>
      </c>
      <c r="AO333" s="281">
        <v>32.91778186011345</v>
      </c>
    </row>
    <row r="334" spans="1:41" x14ac:dyDescent="0.25">
      <c r="A334" s="230">
        <v>40</v>
      </c>
      <c r="B334" s="230" t="s">
        <v>282</v>
      </c>
      <c r="C334" s="230">
        <v>2</v>
      </c>
      <c r="D334" s="230" t="s">
        <v>369</v>
      </c>
      <c r="E334" s="230">
        <v>91</v>
      </c>
      <c r="F334" s="230" t="s">
        <v>172</v>
      </c>
      <c r="G334" s="268"/>
      <c r="H334" s="269">
        <v>1.2446558475494385</v>
      </c>
      <c r="I334" s="269">
        <v>1.5795642137527466</v>
      </c>
      <c r="J334" s="269">
        <v>4.9956154823303223</v>
      </c>
      <c r="K334" s="269">
        <v>8.3601325750350952</v>
      </c>
      <c r="L334" s="269">
        <v>6.8035686016082764</v>
      </c>
      <c r="M334" s="270">
        <f>IF(AND(H334&gt;=H$3, H334&lt;=H$4),1,0)</f>
        <v>1</v>
      </c>
      <c r="N334" s="270">
        <f>IF(AND(I334&gt;=I$3, I334&lt;=I$4),1,0)</f>
        <v>1</v>
      </c>
      <c r="O334" s="270">
        <f>IF(AND(J334&gt;=J$3, J334&lt;=J$4),1,0)</f>
        <v>1</v>
      </c>
      <c r="P334" s="270">
        <f t="shared" si="91"/>
        <v>1</v>
      </c>
      <c r="Q334" s="270">
        <f t="shared" si="92"/>
        <v>1</v>
      </c>
      <c r="R334" s="271">
        <f t="shared" si="93"/>
        <v>5</v>
      </c>
      <c r="S334" s="270">
        <f t="shared" si="94"/>
        <v>1</v>
      </c>
      <c r="T334" s="272">
        <f t="shared" si="95"/>
        <v>5</v>
      </c>
      <c r="U334" s="273">
        <v>22.983536720275879</v>
      </c>
      <c r="AD334" s="279">
        <f t="shared" si="96"/>
        <v>91</v>
      </c>
      <c r="AE334" s="279">
        <f t="shared" si="97"/>
        <v>40</v>
      </c>
      <c r="AF334" s="279" t="str">
        <f t="shared" si="98"/>
        <v>Marker 40</v>
      </c>
      <c r="AG334" s="279">
        <f t="shared" si="99"/>
        <v>2</v>
      </c>
      <c r="AH334" s="279" t="str">
        <f t="shared" si="100"/>
        <v>H</v>
      </c>
      <c r="AI334" s="280"/>
      <c r="AJ334" s="281">
        <f t="shared" si="101"/>
        <v>1.2446558475494385</v>
      </c>
      <c r="AK334" s="281">
        <f t="shared" si="102"/>
        <v>1.5795642137527466</v>
      </c>
      <c r="AL334" s="281">
        <f t="shared" si="103"/>
        <v>4.9956154823303223</v>
      </c>
      <c r="AM334" s="281">
        <f t="shared" si="104"/>
        <v>8.3601325750350952</v>
      </c>
      <c r="AN334" s="281">
        <f t="shared" si="105"/>
        <v>6.8035686016082764</v>
      </c>
      <c r="AO334" s="281">
        <v>33.205555193214146</v>
      </c>
    </row>
    <row r="335" spans="1:41" x14ac:dyDescent="0.25">
      <c r="A335" s="230">
        <v>41</v>
      </c>
      <c r="B335" s="230" t="s">
        <v>283</v>
      </c>
      <c r="C335" s="230">
        <v>2</v>
      </c>
      <c r="D335" s="230" t="s">
        <v>369</v>
      </c>
      <c r="E335" s="230">
        <v>88</v>
      </c>
      <c r="F335" s="230" t="s">
        <v>169</v>
      </c>
      <c r="G335" s="268"/>
      <c r="H335" s="269">
        <v>3.3984589576721191</v>
      </c>
      <c r="I335" s="269">
        <v>3.6008208990097046</v>
      </c>
      <c r="J335" s="269">
        <v>9.7338473796844482</v>
      </c>
      <c r="K335" s="269">
        <v>2.9894310235977173</v>
      </c>
      <c r="L335" s="269">
        <v>2.6336908340454102</v>
      </c>
      <c r="M335" s="270">
        <f>IF(AND(H335&gt;=H$3, H335&lt;=H$4),1,0)</f>
        <v>1</v>
      </c>
      <c r="N335" s="270">
        <f>IF(AND(I335&gt;=I$3, I335&lt;=I$4),1,0)</f>
        <v>1</v>
      </c>
      <c r="O335" s="270">
        <f>IF(AND(J335&gt;=J$3, J335&lt;=J$4),1,0)</f>
        <v>1</v>
      </c>
      <c r="P335" s="270">
        <f t="shared" si="91"/>
        <v>1</v>
      </c>
      <c r="Q335" s="270">
        <f t="shared" si="92"/>
        <v>1</v>
      </c>
      <c r="R335" s="271">
        <f t="shared" si="93"/>
        <v>5</v>
      </c>
      <c r="S335" s="270">
        <f t="shared" si="94"/>
        <v>1</v>
      </c>
      <c r="T335" s="272">
        <f t="shared" si="95"/>
        <v>5</v>
      </c>
      <c r="U335" s="273">
        <v>22.356249094009399</v>
      </c>
      <c r="AD335" s="279">
        <f t="shared" si="96"/>
        <v>88</v>
      </c>
      <c r="AE335" s="279">
        <f t="shared" si="97"/>
        <v>41</v>
      </c>
      <c r="AF335" s="279" t="str">
        <f t="shared" si="98"/>
        <v>Marker 41</v>
      </c>
      <c r="AG335" s="279">
        <f t="shared" si="99"/>
        <v>2</v>
      </c>
      <c r="AH335" s="279" t="str">
        <f t="shared" si="100"/>
        <v>H</v>
      </c>
      <c r="AI335" s="280"/>
      <c r="AJ335" s="281">
        <f t="shared" si="101"/>
        <v>3.3984589576721191</v>
      </c>
      <c r="AK335" s="281">
        <f t="shared" si="102"/>
        <v>3.6008208990097046</v>
      </c>
      <c r="AL335" s="281">
        <f t="shared" si="103"/>
        <v>9.7338473796844482</v>
      </c>
      <c r="AM335" s="281">
        <f t="shared" si="104"/>
        <v>2.9894310235977173</v>
      </c>
      <c r="AN335" s="281">
        <f t="shared" si="105"/>
        <v>2.6336908340454102</v>
      </c>
      <c r="AO335" s="281">
        <v>29.254177629271847</v>
      </c>
    </row>
    <row r="336" spans="1:41" x14ac:dyDescent="0.25">
      <c r="A336" s="230">
        <v>41</v>
      </c>
      <c r="B336" s="230" t="s">
        <v>283</v>
      </c>
      <c r="C336" s="230">
        <v>1</v>
      </c>
      <c r="D336" s="230" t="s">
        <v>369</v>
      </c>
      <c r="E336" s="230">
        <v>89</v>
      </c>
      <c r="F336" s="230" t="s">
        <v>170</v>
      </c>
      <c r="G336" s="268"/>
      <c r="H336" s="269">
        <v>2.3428791761398315</v>
      </c>
      <c r="I336" s="269">
        <v>6.6644108295440674</v>
      </c>
      <c r="J336" s="269">
        <v>5.2275258302688599</v>
      </c>
      <c r="K336" s="269">
        <v>9.3300509452819824</v>
      </c>
      <c r="L336" s="269">
        <v>4.5218652486801147</v>
      </c>
      <c r="M336" s="270">
        <f>IF(AND(H336&gt;=H$3, H336&lt;=H$4),1,0)</f>
        <v>1</v>
      </c>
      <c r="N336" s="270">
        <f>IF(AND(I336&gt;=I$3, I336&lt;=I$4),1,0)</f>
        <v>1</v>
      </c>
      <c r="O336" s="270">
        <f>IF(AND(J336&gt;=J$3, J336&lt;=J$4),1,0)</f>
        <v>1</v>
      </c>
      <c r="P336" s="270">
        <f t="shared" si="91"/>
        <v>1</v>
      </c>
      <c r="Q336" s="270">
        <f t="shared" si="92"/>
        <v>1</v>
      </c>
      <c r="R336" s="271">
        <f t="shared" si="93"/>
        <v>5</v>
      </c>
      <c r="S336" s="270">
        <f t="shared" si="94"/>
        <v>1</v>
      </c>
      <c r="T336" s="272">
        <f t="shared" si="95"/>
        <v>5</v>
      </c>
      <c r="U336" s="273">
        <v>28.086732029914856</v>
      </c>
      <c r="AD336" s="279">
        <f t="shared" si="96"/>
        <v>89</v>
      </c>
      <c r="AE336" s="279">
        <f t="shared" si="97"/>
        <v>41</v>
      </c>
      <c r="AF336" s="279" t="str">
        <f t="shared" si="98"/>
        <v>Marker 41</v>
      </c>
      <c r="AG336" s="279">
        <f t="shared" si="99"/>
        <v>1</v>
      </c>
      <c r="AH336" s="279" t="str">
        <f t="shared" si="100"/>
        <v>H</v>
      </c>
      <c r="AI336" s="280"/>
      <c r="AJ336" s="281">
        <f t="shared" si="101"/>
        <v>2.3428791761398315</v>
      </c>
      <c r="AK336" s="281">
        <f t="shared" si="102"/>
        <v>6.6644108295440674</v>
      </c>
      <c r="AL336" s="281">
        <f t="shared" si="103"/>
        <v>5.2275258302688599</v>
      </c>
      <c r="AM336" s="281">
        <f t="shared" si="104"/>
        <v>9.3300509452819824</v>
      </c>
      <c r="AN336" s="281">
        <f t="shared" si="105"/>
        <v>4.5218652486801147</v>
      </c>
      <c r="AO336" s="281">
        <v>36.752777461629712</v>
      </c>
    </row>
    <row r="337" spans="1:41" x14ac:dyDescent="0.25">
      <c r="A337" s="230">
        <v>41</v>
      </c>
      <c r="B337" s="230" t="s">
        <v>283</v>
      </c>
      <c r="C337" s="230">
        <v>2</v>
      </c>
      <c r="D337" s="230" t="s">
        <v>369</v>
      </c>
      <c r="E337" s="230">
        <v>90</v>
      </c>
      <c r="F337" s="230" t="s">
        <v>171</v>
      </c>
      <c r="G337" s="268"/>
      <c r="H337" s="269">
        <v>5.9107542037963867</v>
      </c>
      <c r="I337" s="269">
        <v>2.7558296918869019</v>
      </c>
      <c r="J337" s="269">
        <v>4.6931374073028564</v>
      </c>
      <c r="K337" s="269">
        <v>3.3386117219924927</v>
      </c>
      <c r="L337" s="269">
        <v>8.404996395111084</v>
      </c>
      <c r="M337" s="270">
        <f>IF(AND(H337&gt;=H$3, H337&lt;=H$4),1,0)</f>
        <v>1</v>
      </c>
      <c r="N337" s="270">
        <f>IF(AND(I337&gt;=I$3, I337&lt;=I$4),1,0)</f>
        <v>1</v>
      </c>
      <c r="O337" s="270">
        <f>IF(AND(J337&gt;=J$3, J337&lt;=J$4),1,0)</f>
        <v>1</v>
      </c>
      <c r="P337" s="270">
        <f t="shared" si="91"/>
        <v>1</v>
      </c>
      <c r="Q337" s="270">
        <f t="shared" si="92"/>
        <v>1</v>
      </c>
      <c r="R337" s="271">
        <f t="shared" si="93"/>
        <v>5</v>
      </c>
      <c r="S337" s="270">
        <f t="shared" si="94"/>
        <v>1</v>
      </c>
      <c r="T337" s="272">
        <f t="shared" si="95"/>
        <v>5</v>
      </c>
      <c r="U337" s="273">
        <v>25.103329420089722</v>
      </c>
      <c r="AD337" s="279">
        <f t="shared" si="96"/>
        <v>90</v>
      </c>
      <c r="AE337" s="279">
        <f t="shared" si="97"/>
        <v>41</v>
      </c>
      <c r="AF337" s="279" t="str">
        <f t="shared" si="98"/>
        <v>Marker 41</v>
      </c>
      <c r="AG337" s="279">
        <f t="shared" si="99"/>
        <v>2</v>
      </c>
      <c r="AH337" s="279" t="str">
        <f t="shared" si="100"/>
        <v>H</v>
      </c>
      <c r="AI337" s="280"/>
      <c r="AJ337" s="281">
        <f t="shared" si="101"/>
        <v>5.9107542037963867</v>
      </c>
      <c r="AK337" s="281">
        <f t="shared" si="102"/>
        <v>2.7558296918869019</v>
      </c>
      <c r="AL337" s="281">
        <f t="shared" si="103"/>
        <v>4.6931374073028564</v>
      </c>
      <c r="AM337" s="281">
        <f t="shared" si="104"/>
        <v>3.3386117219924927</v>
      </c>
      <c r="AN337" s="281">
        <f t="shared" si="105"/>
        <v>8.404996395111084</v>
      </c>
      <c r="AO337" s="281">
        <v>32.848858270156555</v>
      </c>
    </row>
    <row r="338" spans="1:41" x14ac:dyDescent="0.25">
      <c r="A338" s="230">
        <v>41</v>
      </c>
      <c r="B338" s="230" t="s">
        <v>283</v>
      </c>
      <c r="C338" s="230">
        <v>1</v>
      </c>
      <c r="D338" s="230" t="s">
        <v>369</v>
      </c>
      <c r="E338" s="230">
        <v>91</v>
      </c>
      <c r="F338" s="230" t="s">
        <v>172</v>
      </c>
      <c r="G338" s="268"/>
      <c r="H338" s="269">
        <v>7.0724195241928101</v>
      </c>
      <c r="I338" s="269">
        <v>8.8454186916351318</v>
      </c>
      <c r="J338" s="269">
        <v>2.0756155252456665</v>
      </c>
      <c r="K338" s="269">
        <v>1.1124420166015625</v>
      </c>
      <c r="L338" s="269">
        <v>4.6947115659713745</v>
      </c>
      <c r="M338" s="270">
        <f>IF(AND(H338&gt;=H$3, H338&lt;=H$4),1,0)</f>
        <v>1</v>
      </c>
      <c r="N338" s="270">
        <f>IF(AND(I338&gt;=I$3, I338&lt;=I$4),1,0)</f>
        <v>1</v>
      </c>
      <c r="O338" s="270">
        <f>IF(AND(J338&gt;=J$3, J338&lt;=J$4),1,0)</f>
        <v>1</v>
      </c>
      <c r="P338" s="270">
        <f t="shared" si="91"/>
        <v>1</v>
      </c>
      <c r="Q338" s="270">
        <f t="shared" si="92"/>
        <v>1</v>
      </c>
      <c r="R338" s="271">
        <f t="shared" si="93"/>
        <v>5</v>
      </c>
      <c r="S338" s="270">
        <f t="shared" si="94"/>
        <v>1</v>
      </c>
      <c r="T338" s="272">
        <f t="shared" si="95"/>
        <v>5</v>
      </c>
      <c r="U338" s="273">
        <v>23.800607323646545</v>
      </c>
      <c r="AD338" s="279">
        <f t="shared" si="96"/>
        <v>91</v>
      </c>
      <c r="AE338" s="279">
        <f t="shared" si="97"/>
        <v>41</v>
      </c>
      <c r="AF338" s="279" t="str">
        <f t="shared" si="98"/>
        <v>Marker 41</v>
      </c>
      <c r="AG338" s="279">
        <f t="shared" si="99"/>
        <v>1</v>
      </c>
      <c r="AH338" s="279" t="str">
        <f t="shared" si="100"/>
        <v>H</v>
      </c>
      <c r="AI338" s="280"/>
      <c r="AJ338" s="281">
        <f t="shared" si="101"/>
        <v>7.0724195241928101</v>
      </c>
      <c r="AK338" s="281">
        <f t="shared" si="102"/>
        <v>8.8454186916351318</v>
      </c>
      <c r="AL338" s="281">
        <f t="shared" si="103"/>
        <v>2.0756155252456665</v>
      </c>
      <c r="AM338" s="281">
        <f t="shared" si="104"/>
        <v>1.1124420166015625</v>
      </c>
      <c r="AN338" s="281">
        <f t="shared" si="105"/>
        <v>4.6947115659713745</v>
      </c>
      <c r="AO338" s="281">
        <v>31.144186638941896</v>
      </c>
    </row>
    <row r="339" spans="1:41" x14ac:dyDescent="0.25">
      <c r="A339" s="230">
        <v>42</v>
      </c>
      <c r="B339" s="230" t="s">
        <v>284</v>
      </c>
      <c r="C339" s="230">
        <v>1</v>
      </c>
      <c r="D339" s="230" t="s">
        <v>369</v>
      </c>
      <c r="E339" s="230">
        <v>92</v>
      </c>
      <c r="F339" s="230" t="s">
        <v>173</v>
      </c>
      <c r="G339" s="268"/>
      <c r="H339" s="269">
        <v>7.7372986078262329</v>
      </c>
      <c r="I339" s="269">
        <v>0.51899433135986328</v>
      </c>
      <c r="J339" s="269">
        <v>2.3002499341964722</v>
      </c>
      <c r="K339" s="269">
        <v>5.9524548053741455</v>
      </c>
      <c r="L339" s="269">
        <v>9.8829251527786255</v>
      </c>
      <c r="M339" s="270">
        <f>IF(AND(H339&gt;=H$3, H339&lt;=H$4),1,0)</f>
        <v>1</v>
      </c>
      <c r="N339" s="270">
        <f>IF(AND(I339&gt;=I$3, I339&lt;=I$4),1,0)</f>
        <v>1</v>
      </c>
      <c r="O339" s="270">
        <f>IF(AND(J339&gt;=J$3, J339&lt;=J$4),1,0)</f>
        <v>1</v>
      </c>
      <c r="P339" s="270">
        <f t="shared" si="91"/>
        <v>1</v>
      </c>
      <c r="Q339" s="270">
        <f t="shared" si="92"/>
        <v>1</v>
      </c>
      <c r="R339" s="271">
        <f t="shared" si="93"/>
        <v>5</v>
      </c>
      <c r="S339" s="270">
        <f t="shared" si="94"/>
        <v>1</v>
      </c>
      <c r="T339" s="272">
        <f t="shared" si="95"/>
        <v>5</v>
      </c>
      <c r="U339" s="273">
        <v>26.391922831535339</v>
      </c>
      <c r="AD339" s="279">
        <f t="shared" si="96"/>
        <v>92</v>
      </c>
      <c r="AE339" s="279">
        <f t="shared" si="97"/>
        <v>42</v>
      </c>
      <c r="AF339" s="279" t="str">
        <f t="shared" si="98"/>
        <v>Marker 42</v>
      </c>
      <c r="AG339" s="279">
        <f t="shared" si="99"/>
        <v>1</v>
      </c>
      <c r="AH339" s="279" t="str">
        <f t="shared" si="100"/>
        <v>H</v>
      </c>
      <c r="AI339" s="280"/>
      <c r="AJ339" s="281">
        <f t="shared" si="101"/>
        <v>7.7372986078262329</v>
      </c>
      <c r="AK339" s="281">
        <f t="shared" si="102"/>
        <v>0.51899433135986328</v>
      </c>
      <c r="AL339" s="281">
        <f t="shared" si="103"/>
        <v>2.3002499341964722</v>
      </c>
      <c r="AM339" s="281">
        <f t="shared" si="104"/>
        <v>5.9524548053741455</v>
      </c>
      <c r="AN339" s="281">
        <f t="shared" si="105"/>
        <v>9.8829251527786255</v>
      </c>
      <c r="AO339" s="281">
        <v>42.163783011610207</v>
      </c>
    </row>
    <row r="340" spans="1:41" x14ac:dyDescent="0.25">
      <c r="A340" s="230">
        <v>42</v>
      </c>
      <c r="B340" s="230" t="s">
        <v>284</v>
      </c>
      <c r="C340" s="230">
        <v>3</v>
      </c>
      <c r="D340" s="230" t="s">
        <v>369</v>
      </c>
      <c r="E340" s="230">
        <v>93</v>
      </c>
      <c r="F340" s="230" t="s">
        <v>174</v>
      </c>
      <c r="G340" s="268"/>
      <c r="H340" s="269">
        <v>5.2312606573104858</v>
      </c>
      <c r="I340" s="269">
        <v>3.7840604782104492E-2</v>
      </c>
      <c r="J340" s="269">
        <v>6.4915138483047485</v>
      </c>
      <c r="K340" s="269">
        <v>8.8852548599243164</v>
      </c>
      <c r="L340" s="269">
        <v>3.3147495985031128</v>
      </c>
      <c r="M340" s="270">
        <f>IF(AND(H340&gt;=H$3, H340&lt;=H$4),1,0)</f>
        <v>1</v>
      </c>
      <c r="N340" s="270">
        <f>IF(AND(I340&gt;=I$3, I340&lt;=I$4),1,0)</f>
        <v>1</v>
      </c>
      <c r="O340" s="270">
        <f>IF(AND(J340&gt;=J$3, J340&lt;=J$4),1,0)</f>
        <v>1</v>
      </c>
      <c r="P340" s="270">
        <f t="shared" si="91"/>
        <v>1</v>
      </c>
      <c r="Q340" s="270">
        <f t="shared" si="92"/>
        <v>1</v>
      </c>
      <c r="R340" s="271">
        <f t="shared" si="93"/>
        <v>5</v>
      </c>
      <c r="S340" s="270">
        <f t="shared" si="94"/>
        <v>1</v>
      </c>
      <c r="T340" s="272">
        <f t="shared" si="95"/>
        <v>5</v>
      </c>
      <c r="U340" s="273">
        <v>23.960619568824768</v>
      </c>
      <c r="AD340" s="279">
        <f t="shared" si="96"/>
        <v>93</v>
      </c>
      <c r="AE340" s="279">
        <f t="shared" si="97"/>
        <v>42</v>
      </c>
      <c r="AF340" s="279" t="str">
        <f t="shared" si="98"/>
        <v>Marker 42</v>
      </c>
      <c r="AG340" s="279">
        <f t="shared" si="99"/>
        <v>3</v>
      </c>
      <c r="AH340" s="279" t="str">
        <f t="shared" si="100"/>
        <v>H</v>
      </c>
      <c r="AI340" s="280"/>
      <c r="AJ340" s="281">
        <f t="shared" si="101"/>
        <v>5.2312606573104858</v>
      </c>
      <c r="AK340" s="281">
        <f t="shared" si="102"/>
        <v>3.7840604782104492E-2</v>
      </c>
      <c r="AL340" s="281">
        <f t="shared" si="103"/>
        <v>6.4915138483047485</v>
      </c>
      <c r="AM340" s="281">
        <f t="shared" si="104"/>
        <v>8.8852548599243164</v>
      </c>
      <c r="AN340" s="281">
        <f t="shared" si="105"/>
        <v>3.3147495985031128</v>
      </c>
      <c r="AO340" s="281">
        <v>38.279528580483372</v>
      </c>
    </row>
    <row r="341" spans="1:41" x14ac:dyDescent="0.25">
      <c r="A341" s="230">
        <v>42</v>
      </c>
      <c r="B341" s="230" t="s">
        <v>284</v>
      </c>
      <c r="C341" s="230">
        <v>4</v>
      </c>
      <c r="D341" s="230" t="s">
        <v>369</v>
      </c>
      <c r="E341" s="230">
        <v>94</v>
      </c>
      <c r="F341" s="230" t="s">
        <v>175</v>
      </c>
      <c r="G341" s="268"/>
      <c r="H341" s="269">
        <v>1.2282693386077881</v>
      </c>
      <c r="I341" s="269">
        <v>8.0911260843276978</v>
      </c>
      <c r="J341" s="269">
        <v>3.5737228393554688</v>
      </c>
      <c r="K341" s="269">
        <v>5.7874315977096558</v>
      </c>
      <c r="L341" s="269">
        <v>2.5368082523345947</v>
      </c>
      <c r="M341" s="270">
        <f>IF(AND(H341&gt;=H$3, H341&lt;=H$4),1,0)</f>
        <v>1</v>
      </c>
      <c r="N341" s="270">
        <f>IF(AND(I341&gt;=I$3, I341&lt;=I$4),1,0)</f>
        <v>1</v>
      </c>
      <c r="O341" s="270">
        <f>IF(AND(J341&gt;=J$3, J341&lt;=J$4),1,0)</f>
        <v>1</v>
      </c>
      <c r="P341" s="270">
        <f t="shared" si="91"/>
        <v>1</v>
      </c>
      <c r="Q341" s="270">
        <f t="shared" si="92"/>
        <v>1</v>
      </c>
      <c r="R341" s="271">
        <f t="shared" si="93"/>
        <v>5</v>
      </c>
      <c r="S341" s="270">
        <f t="shared" si="94"/>
        <v>1</v>
      </c>
      <c r="T341" s="272">
        <f t="shared" si="95"/>
        <v>5</v>
      </c>
      <c r="U341" s="273">
        <v>21.217358112335205</v>
      </c>
      <c r="AD341" s="279">
        <f t="shared" si="96"/>
        <v>94</v>
      </c>
      <c r="AE341" s="279">
        <f t="shared" si="97"/>
        <v>42</v>
      </c>
      <c r="AF341" s="279" t="str">
        <f t="shared" si="98"/>
        <v>Marker 42</v>
      </c>
      <c r="AG341" s="279">
        <f t="shared" si="99"/>
        <v>4</v>
      </c>
      <c r="AH341" s="279" t="str">
        <f t="shared" si="100"/>
        <v>H</v>
      </c>
      <c r="AI341" s="280"/>
      <c r="AJ341" s="281">
        <f t="shared" si="101"/>
        <v>1.2282693386077881</v>
      </c>
      <c r="AK341" s="281">
        <f t="shared" si="102"/>
        <v>8.0911260843276978</v>
      </c>
      <c r="AL341" s="281">
        <f t="shared" si="103"/>
        <v>3.5737228393554688</v>
      </c>
      <c r="AM341" s="281">
        <f t="shared" si="104"/>
        <v>5.7874315977096558</v>
      </c>
      <c r="AN341" s="281">
        <f t="shared" si="105"/>
        <v>2.5368082523345947</v>
      </c>
      <c r="AO341" s="281">
        <v>33.896889182290998</v>
      </c>
    </row>
    <row r="342" spans="1:41" x14ac:dyDescent="0.25">
      <c r="A342" s="230">
        <v>42</v>
      </c>
      <c r="B342" s="230" t="s">
        <v>284</v>
      </c>
      <c r="C342" s="230">
        <v>1</v>
      </c>
      <c r="D342" s="230" t="s">
        <v>369</v>
      </c>
      <c r="E342" s="230">
        <v>95</v>
      </c>
      <c r="F342" s="230" t="s">
        <v>176</v>
      </c>
      <c r="G342" s="268"/>
      <c r="H342" s="269">
        <v>3.9921694993972778</v>
      </c>
      <c r="I342" s="269">
        <v>8.8906121253967285</v>
      </c>
      <c r="J342" s="269">
        <v>3.2767051458358765</v>
      </c>
      <c r="K342" s="269">
        <v>2.2491633892059326</v>
      </c>
      <c r="L342" s="269">
        <v>0.81457674503326416</v>
      </c>
      <c r="M342" s="270">
        <f>IF(AND(H342&gt;=H$3, H342&lt;=H$4),1,0)</f>
        <v>1</v>
      </c>
      <c r="N342" s="270">
        <f>IF(AND(I342&gt;=I$3, I342&lt;=I$4),1,0)</f>
        <v>1</v>
      </c>
      <c r="O342" s="270">
        <f>IF(AND(J342&gt;=J$3, J342&lt;=J$4),1,0)</f>
        <v>1</v>
      </c>
      <c r="P342" s="270">
        <f t="shared" si="91"/>
        <v>1</v>
      </c>
      <c r="Q342" s="270">
        <f t="shared" si="92"/>
        <v>1</v>
      </c>
      <c r="R342" s="271">
        <f t="shared" si="93"/>
        <v>5</v>
      </c>
      <c r="S342" s="270">
        <f t="shared" si="94"/>
        <v>1</v>
      </c>
      <c r="T342" s="272">
        <f t="shared" si="95"/>
        <v>5</v>
      </c>
      <c r="U342" s="273">
        <v>19.22322690486908</v>
      </c>
      <c r="AD342" s="279">
        <f t="shared" si="96"/>
        <v>95</v>
      </c>
      <c r="AE342" s="279">
        <f t="shared" si="97"/>
        <v>42</v>
      </c>
      <c r="AF342" s="279" t="str">
        <f t="shared" si="98"/>
        <v>Marker 42</v>
      </c>
      <c r="AG342" s="279">
        <f t="shared" si="99"/>
        <v>1</v>
      </c>
      <c r="AH342" s="279" t="str">
        <f t="shared" si="100"/>
        <v>H</v>
      </c>
      <c r="AI342" s="280"/>
      <c r="AJ342" s="281">
        <f t="shared" si="101"/>
        <v>3.9921694993972778</v>
      </c>
      <c r="AK342" s="281">
        <f t="shared" si="102"/>
        <v>8.8906121253967285</v>
      </c>
      <c r="AL342" s="281">
        <f t="shared" si="103"/>
        <v>3.2767051458358765</v>
      </c>
      <c r="AM342" s="281">
        <f t="shared" si="104"/>
        <v>2.2491633892059326</v>
      </c>
      <c r="AN342" s="281">
        <f t="shared" si="105"/>
        <v>0.81457674503326416</v>
      </c>
      <c r="AO342" s="281">
        <v>30.711061606748988</v>
      </c>
    </row>
    <row r="343" spans="1:41" x14ac:dyDescent="0.25">
      <c r="A343" s="230">
        <v>42</v>
      </c>
      <c r="B343" s="230" t="s">
        <v>284</v>
      </c>
      <c r="C343" s="230">
        <v>2</v>
      </c>
      <c r="D343" s="230" t="s">
        <v>369</v>
      </c>
      <c r="E343" s="230">
        <v>96</v>
      </c>
      <c r="F343" s="230" t="s">
        <v>177</v>
      </c>
      <c r="G343" s="268"/>
      <c r="H343" s="269">
        <v>0.24020731449127197</v>
      </c>
      <c r="I343" s="269">
        <v>1.7700338363647461</v>
      </c>
      <c r="J343" s="269">
        <v>2.2678345441818237</v>
      </c>
      <c r="K343" s="269">
        <v>4.8875916004180908</v>
      </c>
      <c r="L343" s="269">
        <v>6.5638428926467896</v>
      </c>
      <c r="M343" s="270">
        <f>IF(AND(H343&gt;=H$3, H343&lt;=H$4),1,0)</f>
        <v>1</v>
      </c>
      <c r="N343" s="270">
        <f>IF(AND(I343&gt;=I$3, I343&lt;=I$4),1,0)</f>
        <v>1</v>
      </c>
      <c r="O343" s="270">
        <f>IF(AND(J343&gt;=J$3, J343&lt;=J$4),1,0)</f>
        <v>1</v>
      </c>
      <c r="P343" s="270">
        <f t="shared" si="91"/>
        <v>1</v>
      </c>
      <c r="Q343" s="270">
        <f t="shared" si="92"/>
        <v>1</v>
      </c>
      <c r="R343" s="271">
        <f t="shared" si="93"/>
        <v>5</v>
      </c>
      <c r="S343" s="270">
        <f t="shared" si="94"/>
        <v>1</v>
      </c>
      <c r="T343" s="272">
        <f t="shared" si="95"/>
        <v>5</v>
      </c>
      <c r="U343" s="273">
        <v>15.729510188102722</v>
      </c>
      <c r="AD343" s="279">
        <f t="shared" si="96"/>
        <v>96</v>
      </c>
      <c r="AE343" s="279">
        <f t="shared" si="97"/>
        <v>42</v>
      </c>
      <c r="AF343" s="279" t="str">
        <f t="shared" si="98"/>
        <v>Marker 42</v>
      </c>
      <c r="AG343" s="279">
        <f t="shared" si="99"/>
        <v>2</v>
      </c>
      <c r="AH343" s="279" t="str">
        <f t="shared" si="100"/>
        <v>H</v>
      </c>
      <c r="AI343" s="280"/>
      <c r="AJ343" s="281">
        <f t="shared" si="101"/>
        <v>0.24020731449127197</v>
      </c>
      <c r="AK343" s="281">
        <f t="shared" si="102"/>
        <v>1.7700338363647461</v>
      </c>
      <c r="AL343" s="281">
        <f t="shared" si="103"/>
        <v>2.2678345441818237</v>
      </c>
      <c r="AM343" s="281">
        <f t="shared" si="104"/>
        <v>4.8875916004180908</v>
      </c>
      <c r="AN343" s="281">
        <f t="shared" si="105"/>
        <v>6.5638428926467896</v>
      </c>
      <c r="AO343" s="281">
        <v>25.12949354556342</v>
      </c>
    </row>
    <row r="344" spans="1:41" x14ac:dyDescent="0.25">
      <c r="A344" s="230">
        <v>42</v>
      </c>
      <c r="B344" s="230" t="s">
        <v>284</v>
      </c>
      <c r="C344" s="230">
        <v>2</v>
      </c>
      <c r="D344" s="230" t="s">
        <v>369</v>
      </c>
      <c r="E344" s="230">
        <v>97</v>
      </c>
      <c r="F344" s="230" t="s">
        <v>178</v>
      </c>
      <c r="G344" s="268"/>
      <c r="H344" s="269">
        <v>6.2500369548797607</v>
      </c>
      <c r="I344" s="269">
        <v>2.2689872980117798</v>
      </c>
      <c r="J344" s="269">
        <v>8.3106470108032227</v>
      </c>
      <c r="K344" s="269">
        <v>4.765135645866394</v>
      </c>
      <c r="L344" s="269">
        <v>1.0382664203643799</v>
      </c>
      <c r="M344" s="270">
        <f>IF(AND(H344&gt;=H$3, H344&lt;=H$4),1,0)</f>
        <v>1</v>
      </c>
      <c r="N344" s="270">
        <f>IF(AND(I344&gt;=I$3, I344&lt;=I$4),1,0)</f>
        <v>1</v>
      </c>
      <c r="O344" s="270">
        <f>IF(AND(J344&gt;=J$3, J344&lt;=J$4),1,0)</f>
        <v>1</v>
      </c>
      <c r="P344" s="270">
        <f t="shared" si="91"/>
        <v>1</v>
      </c>
      <c r="Q344" s="270">
        <f t="shared" si="92"/>
        <v>1</v>
      </c>
      <c r="R344" s="271">
        <f t="shared" si="93"/>
        <v>5</v>
      </c>
      <c r="S344" s="270">
        <f t="shared" si="94"/>
        <v>1</v>
      </c>
      <c r="T344" s="272">
        <f t="shared" si="95"/>
        <v>5</v>
      </c>
      <c r="U344" s="273">
        <v>22.633073329925537</v>
      </c>
      <c r="AD344" s="279">
        <f t="shared" si="96"/>
        <v>97</v>
      </c>
      <c r="AE344" s="279">
        <f t="shared" si="97"/>
        <v>42</v>
      </c>
      <c r="AF344" s="279" t="str">
        <f t="shared" si="98"/>
        <v>Marker 42</v>
      </c>
      <c r="AG344" s="279">
        <f t="shared" si="99"/>
        <v>2</v>
      </c>
      <c r="AH344" s="279" t="str">
        <f t="shared" si="100"/>
        <v>H</v>
      </c>
      <c r="AI344" s="280"/>
      <c r="AJ344" s="281">
        <f t="shared" si="101"/>
        <v>6.2500369548797607</v>
      </c>
      <c r="AK344" s="281">
        <f t="shared" si="102"/>
        <v>2.2689872980117798</v>
      </c>
      <c r="AL344" s="281">
        <f t="shared" si="103"/>
        <v>8.3106470108032227</v>
      </c>
      <c r="AM344" s="281">
        <f t="shared" si="104"/>
        <v>4.765135645866394</v>
      </c>
      <c r="AN344" s="281">
        <f t="shared" si="105"/>
        <v>1.0382664203643799</v>
      </c>
      <c r="AO344" s="281">
        <v>36.158638340233672</v>
      </c>
    </row>
    <row r="345" spans="1:41" x14ac:dyDescent="0.25">
      <c r="A345" s="230">
        <v>42</v>
      </c>
      <c r="B345" s="230" t="s">
        <v>284</v>
      </c>
      <c r="C345" s="230">
        <v>1</v>
      </c>
      <c r="D345" s="230" t="s">
        <v>369</v>
      </c>
      <c r="E345" s="230">
        <v>98</v>
      </c>
      <c r="F345" s="230" t="s">
        <v>179</v>
      </c>
      <c r="G345" s="268"/>
      <c r="H345" s="269">
        <v>8.3084338903427124</v>
      </c>
      <c r="I345" s="269">
        <v>1.3629615306854248</v>
      </c>
      <c r="J345" s="269">
        <v>0.8462291955947876</v>
      </c>
      <c r="K345" s="269">
        <v>0.83087444305419922</v>
      </c>
      <c r="L345" s="269">
        <v>2.4485939741134644</v>
      </c>
      <c r="M345" s="270">
        <f>IF(AND(H345&gt;=H$3, H345&lt;=H$4),1,0)</f>
        <v>1</v>
      </c>
      <c r="N345" s="270">
        <f>IF(AND(I345&gt;=I$3, I345&lt;=I$4),1,0)</f>
        <v>1</v>
      </c>
      <c r="O345" s="270">
        <f>IF(AND(J345&gt;=J$3, J345&lt;=J$4),1,0)</f>
        <v>1</v>
      </c>
      <c r="P345" s="270">
        <f t="shared" si="91"/>
        <v>1</v>
      </c>
      <c r="Q345" s="270">
        <f t="shared" si="92"/>
        <v>1</v>
      </c>
      <c r="R345" s="271">
        <f t="shared" si="93"/>
        <v>5</v>
      </c>
      <c r="S345" s="270">
        <f t="shared" si="94"/>
        <v>1</v>
      </c>
      <c r="T345" s="272">
        <f t="shared" si="95"/>
        <v>5</v>
      </c>
      <c r="U345" s="273">
        <v>13.797093033790588</v>
      </c>
      <c r="AD345" s="279">
        <f t="shared" si="96"/>
        <v>98</v>
      </c>
      <c r="AE345" s="279">
        <f t="shared" si="97"/>
        <v>42</v>
      </c>
      <c r="AF345" s="279" t="str">
        <f t="shared" si="98"/>
        <v>Marker 42</v>
      </c>
      <c r="AG345" s="279">
        <f t="shared" si="99"/>
        <v>1</v>
      </c>
      <c r="AH345" s="279" t="str">
        <f t="shared" si="100"/>
        <v>H</v>
      </c>
      <c r="AI345" s="280"/>
      <c r="AJ345" s="281">
        <f t="shared" si="101"/>
        <v>8.3084338903427124</v>
      </c>
      <c r="AK345" s="281">
        <f t="shared" si="102"/>
        <v>1.3629615306854248</v>
      </c>
      <c r="AL345" s="281">
        <f t="shared" si="103"/>
        <v>0.8462291955947876</v>
      </c>
      <c r="AM345" s="281">
        <f t="shared" si="104"/>
        <v>0.83087444305419922</v>
      </c>
      <c r="AN345" s="281">
        <f t="shared" si="105"/>
        <v>2.4485939741134644</v>
      </c>
      <c r="AO345" s="281">
        <v>22.042260451467936</v>
      </c>
    </row>
    <row r="346" spans="1:41" x14ac:dyDescent="0.25">
      <c r="A346" s="230">
        <v>42</v>
      </c>
      <c r="B346" s="230" t="s">
        <v>284</v>
      </c>
      <c r="C346" s="230">
        <v>3</v>
      </c>
      <c r="D346" s="230" t="s">
        <v>369</v>
      </c>
      <c r="E346" s="230">
        <v>99</v>
      </c>
      <c r="F346" s="230" t="s">
        <v>180</v>
      </c>
      <c r="G346" s="268"/>
      <c r="H346" s="269">
        <v>0.49578011035919189</v>
      </c>
      <c r="I346" s="269">
        <v>2.3582959175109863</v>
      </c>
      <c r="J346" s="269">
        <v>3.938106894493103</v>
      </c>
      <c r="K346" s="269">
        <v>7.0715987682342529</v>
      </c>
      <c r="L346" s="269">
        <v>5.9273487329483032</v>
      </c>
      <c r="M346" s="270">
        <f>IF(AND(H346&gt;=H$3, H346&lt;=H$4),1,0)</f>
        <v>1</v>
      </c>
      <c r="N346" s="270">
        <f>IF(AND(I346&gt;=I$3, I346&lt;=I$4),1,0)</f>
        <v>1</v>
      </c>
      <c r="O346" s="270">
        <f>IF(AND(J346&gt;=J$3, J346&lt;=J$4),1,0)</f>
        <v>1</v>
      </c>
      <c r="P346" s="270">
        <f t="shared" si="91"/>
        <v>1</v>
      </c>
      <c r="Q346" s="270">
        <f t="shared" si="92"/>
        <v>1</v>
      </c>
      <c r="R346" s="271">
        <f t="shared" si="93"/>
        <v>5</v>
      </c>
      <c r="S346" s="270">
        <f t="shared" si="94"/>
        <v>1</v>
      </c>
      <c r="T346" s="272">
        <f t="shared" si="95"/>
        <v>5</v>
      </c>
      <c r="U346" s="273">
        <v>19.791130423545837</v>
      </c>
      <c r="AD346" s="279">
        <f t="shared" si="96"/>
        <v>99</v>
      </c>
      <c r="AE346" s="279">
        <f t="shared" si="97"/>
        <v>42</v>
      </c>
      <c r="AF346" s="279" t="str">
        <f t="shared" si="98"/>
        <v>Marker 42</v>
      </c>
      <c r="AG346" s="279">
        <f t="shared" si="99"/>
        <v>3</v>
      </c>
      <c r="AH346" s="279" t="str">
        <f t="shared" si="100"/>
        <v>H</v>
      </c>
      <c r="AI346" s="280"/>
      <c r="AJ346" s="281">
        <f t="shared" si="101"/>
        <v>0.49578011035919189</v>
      </c>
      <c r="AK346" s="281">
        <f t="shared" si="102"/>
        <v>2.3582959175109863</v>
      </c>
      <c r="AL346" s="281">
        <f t="shared" si="103"/>
        <v>3.938106894493103</v>
      </c>
      <c r="AM346" s="281">
        <f t="shared" si="104"/>
        <v>7.0715987682342529</v>
      </c>
      <c r="AN346" s="281">
        <f t="shared" si="105"/>
        <v>5.9273487329483032</v>
      </c>
      <c r="AO346" s="281">
        <v>31.618345281601407</v>
      </c>
    </row>
    <row r="347" spans="1:41" x14ac:dyDescent="0.25">
      <c r="A347" s="230">
        <v>43</v>
      </c>
      <c r="B347" s="230" t="s">
        <v>285</v>
      </c>
      <c r="C347" s="230">
        <v>3</v>
      </c>
      <c r="D347" s="230" t="s">
        <v>369</v>
      </c>
      <c r="E347" s="230">
        <v>92</v>
      </c>
      <c r="F347" s="230" t="s">
        <v>173</v>
      </c>
      <c r="G347" s="268"/>
      <c r="H347" s="269">
        <v>5.0890463590621948</v>
      </c>
      <c r="I347" s="269">
        <v>5.2667295932769775</v>
      </c>
      <c r="J347" s="269">
        <v>3.8981086015701294</v>
      </c>
      <c r="K347" s="269">
        <v>4.8856854438781738</v>
      </c>
      <c r="L347" s="269">
        <v>8.1528133153915405</v>
      </c>
      <c r="M347" s="270">
        <f>IF(AND(H347&gt;=H$3, H347&lt;=H$4),1,0)</f>
        <v>1</v>
      </c>
      <c r="N347" s="270">
        <f>IF(AND(I347&gt;=I$3, I347&lt;=I$4),1,0)</f>
        <v>1</v>
      </c>
      <c r="O347" s="270">
        <f>IF(AND(J347&gt;=J$3, J347&lt;=J$4),1,0)</f>
        <v>1</v>
      </c>
      <c r="P347" s="270">
        <f t="shared" si="91"/>
        <v>1</v>
      </c>
      <c r="Q347" s="270">
        <f t="shared" si="92"/>
        <v>1</v>
      </c>
      <c r="R347" s="271">
        <f t="shared" si="93"/>
        <v>5</v>
      </c>
      <c r="S347" s="270">
        <f t="shared" si="94"/>
        <v>1</v>
      </c>
      <c r="T347" s="272">
        <f t="shared" si="95"/>
        <v>5</v>
      </c>
      <c r="U347" s="273">
        <v>27.292383313179016</v>
      </c>
      <c r="AD347" s="279">
        <f t="shared" si="96"/>
        <v>92</v>
      </c>
      <c r="AE347" s="279">
        <f t="shared" si="97"/>
        <v>43</v>
      </c>
      <c r="AF347" s="279" t="str">
        <f t="shared" si="98"/>
        <v>Marker 43</v>
      </c>
      <c r="AG347" s="279">
        <f t="shared" si="99"/>
        <v>3</v>
      </c>
      <c r="AH347" s="279" t="str">
        <f t="shared" si="100"/>
        <v>H</v>
      </c>
      <c r="AI347" s="280"/>
      <c r="AJ347" s="281">
        <f t="shared" si="101"/>
        <v>5.0890463590621948</v>
      </c>
      <c r="AK347" s="281">
        <f t="shared" si="102"/>
        <v>5.2667295932769775</v>
      </c>
      <c r="AL347" s="281">
        <f t="shared" si="103"/>
        <v>3.8981086015701294</v>
      </c>
      <c r="AM347" s="281">
        <f t="shared" si="104"/>
        <v>4.8856854438781738</v>
      </c>
      <c r="AN347" s="281">
        <f t="shared" si="105"/>
        <v>8.1528133153915405</v>
      </c>
      <c r="AO347" s="281">
        <v>31.241568317329374</v>
      </c>
    </row>
    <row r="348" spans="1:41" x14ac:dyDescent="0.25">
      <c r="A348" s="230">
        <v>43</v>
      </c>
      <c r="B348" s="230" t="s">
        <v>285</v>
      </c>
      <c r="C348" s="230">
        <v>1</v>
      </c>
      <c r="D348" s="230" t="s">
        <v>369</v>
      </c>
      <c r="E348" s="230">
        <v>93</v>
      </c>
      <c r="F348" s="230" t="s">
        <v>174</v>
      </c>
      <c r="G348" s="268"/>
      <c r="H348" s="269">
        <v>9.4307786226272583</v>
      </c>
      <c r="I348" s="269">
        <v>3.8199019432067871</v>
      </c>
      <c r="J348" s="269">
        <v>9.7534841299057007</v>
      </c>
      <c r="K348" s="269">
        <v>4.02488112449646</v>
      </c>
      <c r="L348" s="269">
        <v>6.8692594766616821</v>
      </c>
      <c r="M348" s="270">
        <f>IF(AND(H348&gt;=H$3, H348&lt;=H$4),1,0)</f>
        <v>1</v>
      </c>
      <c r="N348" s="270">
        <f>IF(AND(I348&gt;=I$3, I348&lt;=I$4),1,0)</f>
        <v>1</v>
      </c>
      <c r="O348" s="270">
        <f>IF(AND(J348&gt;=J$3, J348&lt;=J$4),1,0)</f>
        <v>1</v>
      </c>
      <c r="P348" s="270">
        <f t="shared" si="91"/>
        <v>1</v>
      </c>
      <c r="Q348" s="270">
        <f t="shared" si="92"/>
        <v>1</v>
      </c>
      <c r="R348" s="271">
        <f t="shared" si="93"/>
        <v>5</v>
      </c>
      <c r="S348" s="270">
        <f t="shared" si="94"/>
        <v>1</v>
      </c>
      <c r="T348" s="272">
        <f t="shared" si="95"/>
        <v>5</v>
      </c>
      <c r="U348" s="273">
        <v>33.898305296897888</v>
      </c>
      <c r="AD348" s="279">
        <f t="shared" si="96"/>
        <v>93</v>
      </c>
      <c r="AE348" s="279">
        <f t="shared" si="97"/>
        <v>43</v>
      </c>
      <c r="AF348" s="279" t="str">
        <f t="shared" si="98"/>
        <v>Marker 43</v>
      </c>
      <c r="AG348" s="279">
        <f t="shared" si="99"/>
        <v>1</v>
      </c>
      <c r="AH348" s="279" t="str">
        <f t="shared" si="100"/>
        <v>H</v>
      </c>
      <c r="AI348" s="280"/>
      <c r="AJ348" s="281">
        <f t="shared" si="101"/>
        <v>9.4307786226272583</v>
      </c>
      <c r="AK348" s="281">
        <f t="shared" si="102"/>
        <v>3.8199019432067871</v>
      </c>
      <c r="AL348" s="281">
        <f t="shared" si="103"/>
        <v>9.7534841299057007</v>
      </c>
      <c r="AM348" s="281">
        <f t="shared" si="104"/>
        <v>4.02488112449646</v>
      </c>
      <c r="AN348" s="281">
        <f t="shared" si="105"/>
        <v>6.8692594766616821</v>
      </c>
      <c r="AO348" s="281">
        <v>38.803361678689804</v>
      </c>
    </row>
    <row r="349" spans="1:41" x14ac:dyDescent="0.25">
      <c r="A349" s="230">
        <v>43</v>
      </c>
      <c r="B349" s="230" t="s">
        <v>285</v>
      </c>
      <c r="C349" s="230">
        <v>2</v>
      </c>
      <c r="D349" s="230" t="s">
        <v>369</v>
      </c>
      <c r="E349" s="230">
        <v>94</v>
      </c>
      <c r="F349" s="230" t="s">
        <v>175</v>
      </c>
      <c r="G349" s="268"/>
      <c r="H349" s="269">
        <v>5.544121265411377</v>
      </c>
      <c r="I349" s="269">
        <v>4.4782871007919312</v>
      </c>
      <c r="J349" s="269">
        <v>5.1580893993377686</v>
      </c>
      <c r="K349" s="269">
        <v>2.5467830896377563</v>
      </c>
      <c r="L349" s="269">
        <v>6.471400260925293</v>
      </c>
      <c r="M349" s="270">
        <f>IF(AND(H349&gt;=H$3, H349&lt;=H$4),1,0)</f>
        <v>1</v>
      </c>
      <c r="N349" s="270">
        <f>IF(AND(I349&gt;=I$3, I349&lt;=I$4),1,0)</f>
        <v>1</v>
      </c>
      <c r="O349" s="270">
        <f>IF(AND(J349&gt;=J$3, J349&lt;=J$4),1,0)</f>
        <v>1</v>
      </c>
      <c r="P349" s="270">
        <f t="shared" si="91"/>
        <v>1</v>
      </c>
      <c r="Q349" s="270">
        <f t="shared" si="92"/>
        <v>1</v>
      </c>
      <c r="R349" s="271">
        <f t="shared" si="93"/>
        <v>5</v>
      </c>
      <c r="S349" s="270">
        <f t="shared" si="94"/>
        <v>1</v>
      </c>
      <c r="T349" s="272">
        <f t="shared" si="95"/>
        <v>5</v>
      </c>
      <c r="U349" s="273">
        <v>24.198681116104126</v>
      </c>
      <c r="AD349" s="279">
        <f t="shared" si="96"/>
        <v>94</v>
      </c>
      <c r="AE349" s="279">
        <f t="shared" si="97"/>
        <v>43</v>
      </c>
      <c r="AF349" s="279" t="str">
        <f t="shared" si="98"/>
        <v>Marker 43</v>
      </c>
      <c r="AG349" s="279">
        <f t="shared" si="99"/>
        <v>2</v>
      </c>
      <c r="AH349" s="279" t="str">
        <f t="shared" si="100"/>
        <v>H</v>
      </c>
      <c r="AI349" s="280"/>
      <c r="AJ349" s="281">
        <f t="shared" si="101"/>
        <v>5.544121265411377</v>
      </c>
      <c r="AK349" s="281">
        <f t="shared" si="102"/>
        <v>4.4782871007919312</v>
      </c>
      <c r="AL349" s="281">
        <f t="shared" si="103"/>
        <v>5.1580893993377686</v>
      </c>
      <c r="AM349" s="281">
        <f t="shared" si="104"/>
        <v>2.5467830896377563</v>
      </c>
      <c r="AN349" s="281">
        <f t="shared" si="105"/>
        <v>6.471400260925293</v>
      </c>
      <c r="AO349" s="281">
        <v>27.700210003754925</v>
      </c>
    </row>
    <row r="350" spans="1:41" x14ac:dyDescent="0.25">
      <c r="A350" s="230">
        <v>43</v>
      </c>
      <c r="B350" s="230" t="s">
        <v>285</v>
      </c>
      <c r="C350" s="230">
        <v>3</v>
      </c>
      <c r="D350" s="230" t="s">
        <v>369</v>
      </c>
      <c r="E350" s="230">
        <v>96</v>
      </c>
      <c r="F350" s="230" t="s">
        <v>177</v>
      </c>
      <c r="G350" s="268"/>
      <c r="H350" s="269">
        <v>7.3035216331481934</v>
      </c>
      <c r="I350" s="269">
        <v>4.6541875600814819</v>
      </c>
      <c r="J350" s="269">
        <v>3.2680833339691162</v>
      </c>
      <c r="K350" s="269">
        <v>7.3037153482437134</v>
      </c>
      <c r="L350" s="269">
        <v>9.9398612976074219</v>
      </c>
      <c r="M350" s="270">
        <f>IF(AND(H350&gt;=H$3, H350&lt;=H$4),1,0)</f>
        <v>1</v>
      </c>
      <c r="N350" s="270">
        <f>IF(AND(I350&gt;=I$3, I350&lt;=I$4),1,0)</f>
        <v>1</v>
      </c>
      <c r="O350" s="270">
        <f>IF(AND(J350&gt;=J$3, J350&lt;=J$4),1,0)</f>
        <v>1</v>
      </c>
      <c r="P350" s="270">
        <f t="shared" si="91"/>
        <v>1</v>
      </c>
      <c r="Q350" s="270">
        <f t="shared" si="92"/>
        <v>1</v>
      </c>
      <c r="R350" s="271">
        <f t="shared" si="93"/>
        <v>5</v>
      </c>
      <c r="S350" s="270">
        <f t="shared" si="94"/>
        <v>1</v>
      </c>
      <c r="T350" s="272">
        <f t="shared" si="95"/>
        <v>5</v>
      </c>
      <c r="U350" s="273">
        <v>32.469369173049927</v>
      </c>
      <c r="AD350" s="279">
        <f t="shared" si="96"/>
        <v>96</v>
      </c>
      <c r="AE350" s="279">
        <f t="shared" si="97"/>
        <v>43</v>
      </c>
      <c r="AF350" s="279" t="str">
        <f t="shared" si="98"/>
        <v>Marker 43</v>
      </c>
      <c r="AG350" s="279">
        <f t="shared" si="99"/>
        <v>3</v>
      </c>
      <c r="AH350" s="279" t="str">
        <f t="shared" si="100"/>
        <v>H</v>
      </c>
      <c r="AI350" s="280"/>
      <c r="AJ350" s="281">
        <f t="shared" si="101"/>
        <v>7.3035216331481934</v>
      </c>
      <c r="AK350" s="281">
        <f t="shared" si="102"/>
        <v>4.6541875600814819</v>
      </c>
      <c r="AL350" s="281">
        <f t="shared" si="103"/>
        <v>3.2680833339691162</v>
      </c>
      <c r="AM350" s="281">
        <f t="shared" si="104"/>
        <v>7.3037153482437134</v>
      </c>
      <c r="AN350" s="281">
        <f t="shared" si="105"/>
        <v>9.9398612976074219</v>
      </c>
      <c r="AO350" s="281">
        <v>37.167659694659001</v>
      </c>
    </row>
    <row r="351" spans="1:41" x14ac:dyDescent="0.25">
      <c r="A351" s="230">
        <v>43</v>
      </c>
      <c r="B351" s="230" t="s">
        <v>285</v>
      </c>
      <c r="C351" s="230">
        <v>4</v>
      </c>
      <c r="D351" s="230" t="s">
        <v>369</v>
      </c>
      <c r="E351" s="230">
        <v>97</v>
      </c>
      <c r="F351" s="230" t="s">
        <v>178</v>
      </c>
      <c r="G351" s="268"/>
      <c r="H351" s="269">
        <v>6.4185237884521484</v>
      </c>
      <c r="I351" s="269">
        <v>8.9229506254196167</v>
      </c>
      <c r="J351" s="269">
        <v>8.1204855442047119</v>
      </c>
      <c r="K351" s="269">
        <v>2.2704344987869263</v>
      </c>
      <c r="L351" s="269">
        <v>8.9679265022277832</v>
      </c>
      <c r="M351" s="270">
        <f>IF(AND(H351&gt;=H$3, H351&lt;=H$4),1,0)</f>
        <v>1</v>
      </c>
      <c r="N351" s="270">
        <f>IF(AND(I351&gt;=I$3, I351&lt;=I$4),1,0)</f>
        <v>1</v>
      </c>
      <c r="O351" s="270">
        <f>IF(AND(J351&gt;=J$3, J351&lt;=J$4),1,0)</f>
        <v>1</v>
      </c>
      <c r="P351" s="270">
        <f t="shared" si="91"/>
        <v>1</v>
      </c>
      <c r="Q351" s="270">
        <f t="shared" si="92"/>
        <v>1</v>
      </c>
      <c r="R351" s="271">
        <f t="shared" si="93"/>
        <v>5</v>
      </c>
      <c r="S351" s="270">
        <f t="shared" si="94"/>
        <v>1</v>
      </c>
      <c r="T351" s="272">
        <f t="shared" si="95"/>
        <v>5</v>
      </c>
      <c r="U351" s="273">
        <v>34.700320959091187</v>
      </c>
      <c r="AD351" s="279">
        <f t="shared" si="96"/>
        <v>97</v>
      </c>
      <c r="AE351" s="279">
        <f t="shared" si="97"/>
        <v>43</v>
      </c>
      <c r="AF351" s="279" t="str">
        <f t="shared" si="98"/>
        <v>Marker 43</v>
      </c>
      <c r="AG351" s="279">
        <f t="shared" si="99"/>
        <v>4</v>
      </c>
      <c r="AH351" s="279" t="str">
        <f t="shared" si="100"/>
        <v>H</v>
      </c>
      <c r="AI351" s="280"/>
      <c r="AJ351" s="281">
        <f t="shared" si="101"/>
        <v>6.4185237884521484</v>
      </c>
      <c r="AK351" s="281">
        <f t="shared" si="102"/>
        <v>8.9229506254196167</v>
      </c>
      <c r="AL351" s="281">
        <f t="shared" si="103"/>
        <v>8.1204855442047119</v>
      </c>
      <c r="AM351" s="281">
        <f t="shared" si="104"/>
        <v>2.2704344987869263</v>
      </c>
      <c r="AN351" s="281">
        <f t="shared" si="105"/>
        <v>8.9679265022277832</v>
      </c>
      <c r="AO351" s="281">
        <v>39.721428335399878</v>
      </c>
    </row>
    <row r="352" spans="1:41" x14ac:dyDescent="0.25">
      <c r="A352" s="230">
        <v>43</v>
      </c>
      <c r="B352" s="230" t="s">
        <v>285</v>
      </c>
      <c r="C352" s="230">
        <v>3</v>
      </c>
      <c r="D352" s="230" t="s">
        <v>369</v>
      </c>
      <c r="E352" s="230">
        <v>98</v>
      </c>
      <c r="F352" s="230" t="s">
        <v>179</v>
      </c>
      <c r="G352" s="268"/>
      <c r="H352" s="269">
        <v>6.069527268409729</v>
      </c>
      <c r="I352" s="269">
        <v>0.146331787109375</v>
      </c>
      <c r="J352" s="269">
        <v>4.546167254447937</v>
      </c>
      <c r="K352" s="269">
        <v>0.83091378211975098</v>
      </c>
      <c r="L352" s="269">
        <v>5.3989154100418091</v>
      </c>
      <c r="M352" s="270">
        <f>IF(AND(H352&gt;=H$3, H352&lt;=H$4),1,0)</f>
        <v>1</v>
      </c>
      <c r="N352" s="270">
        <f>IF(AND(I352&gt;=I$3, I352&lt;=I$4),1,0)</f>
        <v>1</v>
      </c>
      <c r="O352" s="270">
        <f>IF(AND(J352&gt;=J$3, J352&lt;=J$4),1,0)</f>
        <v>1</v>
      </c>
      <c r="P352" s="270">
        <f t="shared" si="91"/>
        <v>1</v>
      </c>
      <c r="Q352" s="270">
        <f t="shared" si="92"/>
        <v>1</v>
      </c>
      <c r="R352" s="271">
        <f t="shared" si="93"/>
        <v>5</v>
      </c>
      <c r="S352" s="270">
        <f t="shared" si="94"/>
        <v>1</v>
      </c>
      <c r="T352" s="272">
        <f t="shared" si="95"/>
        <v>5</v>
      </c>
      <c r="U352" s="273">
        <v>16.991855502128601</v>
      </c>
      <c r="AD352" s="279">
        <f t="shared" si="96"/>
        <v>98</v>
      </c>
      <c r="AE352" s="279">
        <f t="shared" si="97"/>
        <v>43</v>
      </c>
      <c r="AF352" s="279" t="str">
        <f t="shared" si="98"/>
        <v>Marker 43</v>
      </c>
      <c r="AG352" s="279">
        <f t="shared" si="99"/>
        <v>3</v>
      </c>
      <c r="AH352" s="279" t="str">
        <f t="shared" si="100"/>
        <v>H</v>
      </c>
      <c r="AI352" s="280"/>
      <c r="AJ352" s="281">
        <f t="shared" si="101"/>
        <v>6.069527268409729</v>
      </c>
      <c r="AK352" s="281">
        <f t="shared" si="102"/>
        <v>0.146331787109375</v>
      </c>
      <c r="AL352" s="281">
        <f t="shared" si="103"/>
        <v>4.546167254447937</v>
      </c>
      <c r="AM352" s="281">
        <f t="shared" si="104"/>
        <v>0.83091378211975098</v>
      </c>
      <c r="AN352" s="281">
        <f t="shared" si="105"/>
        <v>5.3989154100418091</v>
      </c>
      <c r="AO352" s="281">
        <v>19.450562760182269</v>
      </c>
    </row>
    <row r="353" spans="1:41" x14ac:dyDescent="0.25">
      <c r="A353" s="230">
        <v>43</v>
      </c>
      <c r="B353" s="230" t="s">
        <v>285</v>
      </c>
      <c r="C353" s="230">
        <v>1</v>
      </c>
      <c r="D353" s="230" t="s">
        <v>369</v>
      </c>
      <c r="E353" s="230">
        <v>99</v>
      </c>
      <c r="F353" s="230" t="s">
        <v>180</v>
      </c>
      <c r="G353" s="268"/>
      <c r="H353" s="269">
        <v>3.3260220289230347</v>
      </c>
      <c r="I353" s="269">
        <v>4.515763521194458</v>
      </c>
      <c r="J353" s="269">
        <v>9.271124005317688</v>
      </c>
      <c r="K353" s="269">
        <v>4.406287670135498</v>
      </c>
      <c r="L353" s="269">
        <v>7.6720613241195679</v>
      </c>
      <c r="M353" s="270">
        <f>IF(AND(H353&gt;=H$3, H353&lt;=H$4),1,0)</f>
        <v>1</v>
      </c>
      <c r="N353" s="270">
        <f>IF(AND(I353&gt;=I$3, I353&lt;=I$4),1,0)</f>
        <v>1</v>
      </c>
      <c r="O353" s="270">
        <f>IF(AND(J353&gt;=J$3, J353&lt;=J$4),1,0)</f>
        <v>1</v>
      </c>
      <c r="P353" s="270">
        <f t="shared" si="91"/>
        <v>1</v>
      </c>
      <c r="Q353" s="270">
        <f t="shared" si="92"/>
        <v>1</v>
      </c>
      <c r="R353" s="271">
        <f t="shared" si="93"/>
        <v>5</v>
      </c>
      <c r="S353" s="270">
        <f t="shared" si="94"/>
        <v>1</v>
      </c>
      <c r="T353" s="272">
        <f t="shared" si="95"/>
        <v>5</v>
      </c>
      <c r="U353" s="273">
        <v>29.191258549690247</v>
      </c>
      <c r="AD353" s="279">
        <f t="shared" si="96"/>
        <v>99</v>
      </c>
      <c r="AE353" s="279">
        <f t="shared" si="97"/>
        <v>43</v>
      </c>
      <c r="AF353" s="279" t="str">
        <f t="shared" si="98"/>
        <v>Marker 43</v>
      </c>
      <c r="AG353" s="279">
        <f t="shared" si="99"/>
        <v>1</v>
      </c>
      <c r="AH353" s="279" t="str">
        <f t="shared" si="100"/>
        <v>H</v>
      </c>
      <c r="AI353" s="280"/>
      <c r="AJ353" s="281">
        <f t="shared" si="101"/>
        <v>3.3260220289230347</v>
      </c>
      <c r="AK353" s="281">
        <f t="shared" si="102"/>
        <v>4.515763521194458</v>
      </c>
      <c r="AL353" s="281">
        <f t="shared" si="103"/>
        <v>9.271124005317688</v>
      </c>
      <c r="AM353" s="281">
        <f t="shared" si="104"/>
        <v>4.406287670135498</v>
      </c>
      <c r="AN353" s="281">
        <f t="shared" si="105"/>
        <v>7.6720613241195679</v>
      </c>
      <c r="AO353" s="281">
        <v>33.415209209984731</v>
      </c>
    </row>
    <row r="354" spans="1:41" x14ac:dyDescent="0.25">
      <c r="A354" s="230">
        <v>44</v>
      </c>
      <c r="B354" s="230" t="s">
        <v>286</v>
      </c>
      <c r="C354" s="230">
        <v>4</v>
      </c>
      <c r="D354" s="230" t="s">
        <v>369</v>
      </c>
      <c r="E354" s="230">
        <v>92</v>
      </c>
      <c r="F354" s="230" t="s">
        <v>173</v>
      </c>
      <c r="G354" s="268"/>
      <c r="H354" s="269">
        <v>9.0368545055389404</v>
      </c>
      <c r="I354" s="269">
        <v>6.2034565210342407</v>
      </c>
      <c r="J354" s="269">
        <v>9.6224737167358398</v>
      </c>
      <c r="K354" s="269">
        <v>1.4839524030685425</v>
      </c>
      <c r="L354" s="269">
        <v>8.9189255237579346</v>
      </c>
      <c r="M354" s="270">
        <f>IF(AND(H354&gt;=H$3, H354&lt;=H$4),1,0)</f>
        <v>1</v>
      </c>
      <c r="N354" s="270">
        <f>IF(AND(I354&gt;=I$3, I354&lt;=I$4),1,0)</f>
        <v>1</v>
      </c>
      <c r="O354" s="270">
        <f>IF(AND(J354&gt;=J$3, J354&lt;=J$4),1,0)</f>
        <v>1</v>
      </c>
      <c r="P354" s="270">
        <f t="shared" si="91"/>
        <v>1</v>
      </c>
      <c r="Q354" s="270">
        <f t="shared" si="92"/>
        <v>1</v>
      </c>
      <c r="R354" s="271">
        <f t="shared" si="93"/>
        <v>5</v>
      </c>
      <c r="S354" s="270">
        <f t="shared" si="94"/>
        <v>1</v>
      </c>
      <c r="T354" s="272">
        <f t="shared" si="95"/>
        <v>5</v>
      </c>
      <c r="U354" s="273">
        <v>35.265662670135498</v>
      </c>
      <c r="AD354" s="279">
        <f t="shared" si="96"/>
        <v>92</v>
      </c>
      <c r="AE354" s="279">
        <f t="shared" si="97"/>
        <v>44</v>
      </c>
      <c r="AF354" s="279" t="str">
        <f t="shared" si="98"/>
        <v>Marker 44</v>
      </c>
      <c r="AG354" s="279">
        <f t="shared" si="99"/>
        <v>4</v>
      </c>
      <c r="AH354" s="279" t="str">
        <f t="shared" si="100"/>
        <v>H</v>
      </c>
      <c r="AI354" s="280"/>
      <c r="AJ354" s="281">
        <f t="shared" si="101"/>
        <v>9.0368545055389404</v>
      </c>
      <c r="AK354" s="281">
        <f t="shared" si="102"/>
        <v>6.2034565210342407</v>
      </c>
      <c r="AL354" s="281">
        <f t="shared" si="103"/>
        <v>9.6224737167358398</v>
      </c>
      <c r="AM354" s="281">
        <f t="shared" si="104"/>
        <v>1.4839524030685425</v>
      </c>
      <c r="AN354" s="281">
        <f t="shared" si="105"/>
        <v>8.9189255237579346</v>
      </c>
      <c r="AO354" s="281">
        <v>43.718186726595867</v>
      </c>
    </row>
    <row r="355" spans="1:41" x14ac:dyDescent="0.25">
      <c r="A355" s="230">
        <v>44</v>
      </c>
      <c r="B355" s="230" t="s">
        <v>286</v>
      </c>
      <c r="C355" s="230">
        <v>2</v>
      </c>
      <c r="D355" s="230" t="s">
        <v>369</v>
      </c>
      <c r="E355" s="230">
        <v>93</v>
      </c>
      <c r="F355" s="230" t="s">
        <v>174</v>
      </c>
      <c r="G355" s="268"/>
      <c r="H355" s="269">
        <v>5.7354164123535156</v>
      </c>
      <c r="I355" s="269">
        <v>3.8140696287155151</v>
      </c>
      <c r="J355" s="269">
        <v>4.9217379093170166</v>
      </c>
      <c r="K355" s="269">
        <v>7.4428492784500122</v>
      </c>
      <c r="L355" s="269">
        <v>6.7221665382385254</v>
      </c>
      <c r="M355" s="270">
        <f>IF(AND(H355&gt;=H$3, H355&lt;=H$4),1,0)</f>
        <v>1</v>
      </c>
      <c r="N355" s="270">
        <f>IF(AND(I355&gt;=I$3, I355&lt;=I$4),1,0)</f>
        <v>1</v>
      </c>
      <c r="O355" s="270">
        <f>IF(AND(J355&gt;=J$3, J355&lt;=J$4),1,0)</f>
        <v>1</v>
      </c>
      <c r="P355" s="270">
        <f t="shared" si="91"/>
        <v>1</v>
      </c>
      <c r="Q355" s="270">
        <f t="shared" si="92"/>
        <v>1</v>
      </c>
      <c r="R355" s="271">
        <f t="shared" si="93"/>
        <v>5</v>
      </c>
      <c r="S355" s="270">
        <f t="shared" si="94"/>
        <v>1</v>
      </c>
      <c r="T355" s="272">
        <f t="shared" si="95"/>
        <v>5</v>
      </c>
      <c r="U355" s="273">
        <v>28.636239767074585</v>
      </c>
      <c r="AD355" s="279">
        <f t="shared" si="96"/>
        <v>93</v>
      </c>
      <c r="AE355" s="279">
        <f t="shared" si="97"/>
        <v>44</v>
      </c>
      <c r="AF355" s="279" t="str">
        <f t="shared" si="98"/>
        <v>Marker 44</v>
      </c>
      <c r="AG355" s="279">
        <f t="shared" si="99"/>
        <v>2</v>
      </c>
      <c r="AH355" s="279" t="str">
        <f t="shared" si="100"/>
        <v>H</v>
      </c>
      <c r="AI355" s="280"/>
      <c r="AJ355" s="281">
        <f t="shared" si="101"/>
        <v>5.7354164123535156</v>
      </c>
      <c r="AK355" s="281">
        <f t="shared" si="102"/>
        <v>3.8140696287155151</v>
      </c>
      <c r="AL355" s="281">
        <f t="shared" si="103"/>
        <v>4.9217379093170166</v>
      </c>
      <c r="AM355" s="281">
        <f t="shared" si="104"/>
        <v>7.4428492784500122</v>
      </c>
      <c r="AN355" s="281">
        <f t="shared" si="105"/>
        <v>6.7221665382385254</v>
      </c>
      <c r="AO355" s="281">
        <v>35.499814337665093</v>
      </c>
    </row>
    <row r="356" spans="1:41" x14ac:dyDescent="0.25">
      <c r="A356" s="230">
        <v>44</v>
      </c>
      <c r="B356" s="230" t="s">
        <v>286</v>
      </c>
      <c r="C356" s="230">
        <v>1</v>
      </c>
      <c r="D356" s="230" t="s">
        <v>369</v>
      </c>
      <c r="E356" s="230">
        <v>94</v>
      </c>
      <c r="F356" s="230" t="s">
        <v>175</v>
      </c>
      <c r="G356" s="268"/>
      <c r="H356" s="269">
        <v>5.6415086984634399</v>
      </c>
      <c r="I356" s="269">
        <v>2.3581218719482422</v>
      </c>
      <c r="J356" s="269">
        <v>5.1275938749313354</v>
      </c>
      <c r="K356" s="269">
        <v>7.4362432956695557</v>
      </c>
      <c r="L356" s="269">
        <v>0.53409874439239502</v>
      </c>
      <c r="M356" s="270">
        <f>IF(AND(H356&gt;=H$3, H356&lt;=H$4),1,0)</f>
        <v>1</v>
      </c>
      <c r="N356" s="270">
        <f>IF(AND(I356&gt;=I$3, I356&lt;=I$4),1,0)</f>
        <v>1</v>
      </c>
      <c r="O356" s="270">
        <f>IF(AND(J356&gt;=J$3, J356&lt;=J$4),1,0)</f>
        <v>1</v>
      </c>
      <c r="P356" s="270">
        <f t="shared" si="91"/>
        <v>1</v>
      </c>
      <c r="Q356" s="270">
        <f t="shared" si="92"/>
        <v>1</v>
      </c>
      <c r="R356" s="271">
        <f t="shared" si="93"/>
        <v>5</v>
      </c>
      <c r="S356" s="270">
        <f t="shared" si="94"/>
        <v>1</v>
      </c>
      <c r="T356" s="272">
        <f t="shared" si="95"/>
        <v>5</v>
      </c>
      <c r="U356" s="273">
        <v>21.097566485404968</v>
      </c>
      <c r="AD356" s="279">
        <f t="shared" si="96"/>
        <v>94</v>
      </c>
      <c r="AE356" s="279">
        <f t="shared" si="97"/>
        <v>44</v>
      </c>
      <c r="AF356" s="279" t="str">
        <f t="shared" si="98"/>
        <v>Marker 44</v>
      </c>
      <c r="AG356" s="279">
        <f t="shared" si="99"/>
        <v>1</v>
      </c>
      <c r="AH356" s="279" t="str">
        <f t="shared" si="100"/>
        <v>H</v>
      </c>
      <c r="AI356" s="280"/>
      <c r="AJ356" s="281">
        <f t="shared" si="101"/>
        <v>5.6415086984634399</v>
      </c>
      <c r="AK356" s="281">
        <f t="shared" si="102"/>
        <v>2.3581218719482422</v>
      </c>
      <c r="AL356" s="281">
        <f t="shared" si="103"/>
        <v>5.1275938749313354</v>
      </c>
      <c r="AM356" s="281">
        <f t="shared" si="104"/>
        <v>7.4362432956695557</v>
      </c>
      <c r="AN356" s="281">
        <f t="shared" si="105"/>
        <v>0.53409874439239502</v>
      </c>
      <c r="AO356" s="281">
        <v>26.15426114952291</v>
      </c>
    </row>
    <row r="357" spans="1:41" x14ac:dyDescent="0.25">
      <c r="A357" s="230">
        <v>44</v>
      </c>
      <c r="B357" s="230" t="s">
        <v>286</v>
      </c>
      <c r="C357" s="230">
        <v>2</v>
      </c>
      <c r="D357" s="230" t="s">
        <v>369</v>
      </c>
      <c r="E357" s="230">
        <v>95</v>
      </c>
      <c r="F357" s="230" t="s">
        <v>176</v>
      </c>
      <c r="G357" s="268"/>
      <c r="H357" s="269">
        <v>3.0449724197387695</v>
      </c>
      <c r="I357" s="269">
        <v>9.4488781690597534</v>
      </c>
      <c r="J357" s="269">
        <v>0.32688260078430176</v>
      </c>
      <c r="K357" s="269">
        <v>9.2987042665481567</v>
      </c>
      <c r="L357" s="269">
        <v>1.9407343864440918</v>
      </c>
      <c r="M357" s="270">
        <f>IF(AND(H357&gt;=H$3, H357&lt;=H$4),1,0)</f>
        <v>1</v>
      </c>
      <c r="N357" s="270">
        <f>IF(AND(I357&gt;=I$3, I357&lt;=I$4),1,0)</f>
        <v>1</v>
      </c>
      <c r="O357" s="270">
        <f>IF(AND(J357&gt;=J$3, J357&lt;=J$4),1,0)</f>
        <v>1</v>
      </c>
      <c r="P357" s="270">
        <f t="shared" si="91"/>
        <v>1</v>
      </c>
      <c r="Q357" s="270">
        <f t="shared" si="92"/>
        <v>1</v>
      </c>
      <c r="R357" s="271">
        <f t="shared" si="93"/>
        <v>5</v>
      </c>
      <c r="S357" s="270">
        <f t="shared" si="94"/>
        <v>1</v>
      </c>
      <c r="T357" s="272">
        <f t="shared" si="95"/>
        <v>5</v>
      </c>
      <c r="U357" s="273">
        <v>24.060171842575073</v>
      </c>
      <c r="AD357" s="279">
        <f t="shared" si="96"/>
        <v>95</v>
      </c>
      <c r="AE357" s="279">
        <f t="shared" si="97"/>
        <v>44</v>
      </c>
      <c r="AF357" s="279" t="str">
        <f t="shared" si="98"/>
        <v>Marker 44</v>
      </c>
      <c r="AG357" s="279">
        <f t="shared" si="99"/>
        <v>2</v>
      </c>
      <c r="AH357" s="279" t="str">
        <f t="shared" si="100"/>
        <v>H</v>
      </c>
      <c r="AI357" s="280"/>
      <c r="AJ357" s="281">
        <f t="shared" si="101"/>
        <v>3.0449724197387695</v>
      </c>
      <c r="AK357" s="281">
        <f t="shared" si="102"/>
        <v>9.4488781690597534</v>
      </c>
      <c r="AL357" s="281">
        <f t="shared" si="103"/>
        <v>0.32688260078430176</v>
      </c>
      <c r="AM357" s="281">
        <f t="shared" si="104"/>
        <v>9.2987042665481567</v>
      </c>
      <c r="AN357" s="281">
        <f t="shared" si="105"/>
        <v>1.9407343864440918</v>
      </c>
      <c r="AO357" s="281">
        <v>29.826947961435813</v>
      </c>
    </row>
    <row r="358" spans="1:41" x14ac:dyDescent="0.25">
      <c r="A358" s="230">
        <v>44</v>
      </c>
      <c r="B358" s="230" t="s">
        <v>286</v>
      </c>
      <c r="C358" s="230">
        <v>3</v>
      </c>
      <c r="D358" s="230" t="s">
        <v>369</v>
      </c>
      <c r="E358" s="230">
        <v>97</v>
      </c>
      <c r="F358" s="230" t="s">
        <v>178</v>
      </c>
      <c r="G358" s="268"/>
      <c r="H358" s="269">
        <v>7.1840840578079224</v>
      </c>
      <c r="I358" s="269">
        <v>8.2260012626647949</v>
      </c>
      <c r="J358" s="269">
        <v>3.5371392965316772</v>
      </c>
      <c r="K358" s="269">
        <v>1.6680562496185303</v>
      </c>
      <c r="L358" s="269">
        <v>6.9573122262954712</v>
      </c>
      <c r="M358" s="270">
        <f>IF(AND(H358&gt;=H$3, H358&lt;=H$4),1,0)</f>
        <v>1</v>
      </c>
      <c r="N358" s="270">
        <f>IF(AND(I358&gt;=I$3, I358&lt;=I$4),1,0)</f>
        <v>1</v>
      </c>
      <c r="O358" s="270">
        <f>IF(AND(J358&gt;=J$3, J358&lt;=J$4),1,0)</f>
        <v>1</v>
      </c>
      <c r="P358" s="270">
        <f t="shared" si="91"/>
        <v>1</v>
      </c>
      <c r="Q358" s="270">
        <f t="shared" si="92"/>
        <v>1</v>
      </c>
      <c r="R358" s="271">
        <f t="shared" si="93"/>
        <v>5</v>
      </c>
      <c r="S358" s="270">
        <f t="shared" si="94"/>
        <v>1</v>
      </c>
      <c r="T358" s="272">
        <f t="shared" si="95"/>
        <v>5</v>
      </c>
      <c r="U358" s="273">
        <v>27.572593092918396</v>
      </c>
      <c r="AD358" s="279">
        <f t="shared" si="96"/>
        <v>97</v>
      </c>
      <c r="AE358" s="279">
        <f t="shared" si="97"/>
        <v>44</v>
      </c>
      <c r="AF358" s="279" t="str">
        <f t="shared" si="98"/>
        <v>Marker 44</v>
      </c>
      <c r="AG358" s="279">
        <f t="shared" si="99"/>
        <v>3</v>
      </c>
      <c r="AH358" s="279" t="str">
        <f t="shared" si="100"/>
        <v>H</v>
      </c>
      <c r="AI358" s="280"/>
      <c r="AJ358" s="281">
        <f t="shared" si="101"/>
        <v>7.1840840578079224</v>
      </c>
      <c r="AK358" s="281">
        <f t="shared" si="102"/>
        <v>8.2260012626647949</v>
      </c>
      <c r="AL358" s="281">
        <f t="shared" si="103"/>
        <v>3.5371392965316772</v>
      </c>
      <c r="AM358" s="281">
        <f t="shared" si="104"/>
        <v>1.6680562496185303</v>
      </c>
      <c r="AN358" s="281">
        <f t="shared" si="105"/>
        <v>6.9573122262954712</v>
      </c>
      <c r="AO358" s="281">
        <v>34.181231319763612</v>
      </c>
    </row>
    <row r="359" spans="1:41" x14ac:dyDescent="0.25">
      <c r="A359" s="230">
        <v>44</v>
      </c>
      <c r="B359" s="230" t="s">
        <v>286</v>
      </c>
      <c r="C359" s="230">
        <v>4</v>
      </c>
      <c r="D359" s="230" t="s">
        <v>369</v>
      </c>
      <c r="E359" s="230">
        <v>98</v>
      </c>
      <c r="F359" s="230" t="s">
        <v>179</v>
      </c>
      <c r="G359" s="268"/>
      <c r="H359" s="269">
        <v>5.8031868934631348</v>
      </c>
      <c r="I359" s="269">
        <v>9.1405433416366577</v>
      </c>
      <c r="J359" s="269">
        <v>4.8529613018035889</v>
      </c>
      <c r="K359" s="269">
        <v>2.4172455072402954</v>
      </c>
      <c r="L359" s="269">
        <v>9.9947786331176758</v>
      </c>
      <c r="M359" s="270">
        <f>IF(AND(H359&gt;=H$3, H359&lt;=H$4),1,0)</f>
        <v>1</v>
      </c>
      <c r="N359" s="270">
        <f>IF(AND(I359&gt;=I$3, I359&lt;=I$4),1,0)</f>
        <v>1</v>
      </c>
      <c r="O359" s="270">
        <f>IF(AND(J359&gt;=J$3, J359&lt;=J$4),1,0)</f>
        <v>1</v>
      </c>
      <c r="P359" s="270">
        <f t="shared" si="91"/>
        <v>1</v>
      </c>
      <c r="Q359" s="270">
        <f t="shared" si="92"/>
        <v>1</v>
      </c>
      <c r="R359" s="271">
        <f t="shared" si="93"/>
        <v>5</v>
      </c>
      <c r="S359" s="270">
        <f t="shared" si="94"/>
        <v>1</v>
      </c>
      <c r="T359" s="272">
        <f t="shared" si="95"/>
        <v>5</v>
      </c>
      <c r="U359" s="273">
        <v>32.208715677261353</v>
      </c>
      <c r="AD359" s="279">
        <f t="shared" si="96"/>
        <v>98</v>
      </c>
      <c r="AE359" s="279">
        <f t="shared" si="97"/>
        <v>44</v>
      </c>
      <c r="AF359" s="279" t="str">
        <f t="shared" si="98"/>
        <v>Marker 44</v>
      </c>
      <c r="AG359" s="279">
        <f t="shared" si="99"/>
        <v>4</v>
      </c>
      <c r="AH359" s="279" t="str">
        <f t="shared" si="100"/>
        <v>H</v>
      </c>
      <c r="AI359" s="280"/>
      <c r="AJ359" s="281">
        <f t="shared" si="101"/>
        <v>5.8031868934631348</v>
      </c>
      <c r="AK359" s="281">
        <f t="shared" si="102"/>
        <v>9.1405433416366577</v>
      </c>
      <c r="AL359" s="281">
        <f t="shared" si="103"/>
        <v>4.8529613018035889</v>
      </c>
      <c r="AM359" s="281">
        <f t="shared" si="104"/>
        <v>2.4172455072402954</v>
      </c>
      <c r="AN359" s="281">
        <f t="shared" si="105"/>
        <v>9.9947786331176758</v>
      </c>
      <c r="AO359" s="281">
        <v>39.928546341900834</v>
      </c>
    </row>
    <row r="360" spans="1:41" x14ac:dyDescent="0.25">
      <c r="A360" s="230">
        <v>44</v>
      </c>
      <c r="B360" s="230" t="s">
        <v>286</v>
      </c>
      <c r="C360" s="230">
        <v>2</v>
      </c>
      <c r="D360" s="230" t="s">
        <v>369</v>
      </c>
      <c r="E360" s="230">
        <v>99</v>
      </c>
      <c r="F360" s="230" t="s">
        <v>180</v>
      </c>
      <c r="G360" s="268"/>
      <c r="H360" s="269">
        <v>1.2359464168548584</v>
      </c>
      <c r="I360" s="269">
        <v>2.3356729745864868</v>
      </c>
      <c r="J360" s="269">
        <v>8.0373477935791016</v>
      </c>
      <c r="K360" s="269">
        <v>0.80475986003875732</v>
      </c>
      <c r="L360" s="269">
        <v>2.26021409034729</v>
      </c>
      <c r="M360" s="270">
        <f>IF(AND(H360&gt;=H$3, H360&lt;=H$4),1,0)</f>
        <v>1</v>
      </c>
      <c r="N360" s="270">
        <f>IF(AND(I360&gt;=I$3, I360&lt;=I$4),1,0)</f>
        <v>1</v>
      </c>
      <c r="O360" s="270">
        <f>IF(AND(J360&gt;=J$3, J360&lt;=J$4),1,0)</f>
        <v>1</v>
      </c>
      <c r="P360" s="270">
        <f t="shared" si="91"/>
        <v>1</v>
      </c>
      <c r="Q360" s="270">
        <f t="shared" si="92"/>
        <v>1</v>
      </c>
      <c r="R360" s="271">
        <f t="shared" si="93"/>
        <v>5</v>
      </c>
      <c r="S360" s="270">
        <f t="shared" si="94"/>
        <v>1</v>
      </c>
      <c r="T360" s="272">
        <f t="shared" si="95"/>
        <v>5</v>
      </c>
      <c r="U360" s="273">
        <v>14.673941135406494</v>
      </c>
      <c r="AD360" s="279">
        <f t="shared" si="96"/>
        <v>99</v>
      </c>
      <c r="AE360" s="279">
        <f t="shared" si="97"/>
        <v>44</v>
      </c>
      <c r="AF360" s="279" t="str">
        <f t="shared" si="98"/>
        <v>Marker 44</v>
      </c>
      <c r="AG360" s="279">
        <f t="shared" si="99"/>
        <v>2</v>
      </c>
      <c r="AH360" s="279" t="str">
        <f t="shared" si="100"/>
        <v>H</v>
      </c>
      <c r="AI360" s="280"/>
      <c r="AJ360" s="281">
        <f t="shared" si="101"/>
        <v>1.2359464168548584</v>
      </c>
      <c r="AK360" s="281">
        <f t="shared" si="102"/>
        <v>2.3356729745864868</v>
      </c>
      <c r="AL360" s="281">
        <f t="shared" si="103"/>
        <v>8.0373477935791016</v>
      </c>
      <c r="AM360" s="281">
        <f t="shared" si="104"/>
        <v>0.80475986003875732</v>
      </c>
      <c r="AN360" s="281">
        <f t="shared" si="105"/>
        <v>2.26021409034729</v>
      </c>
      <c r="AO360" s="281">
        <v>18.1910121631159</v>
      </c>
    </row>
    <row r="361" spans="1:41" x14ac:dyDescent="0.25">
      <c r="A361" s="230">
        <v>45</v>
      </c>
      <c r="B361" s="230" t="s">
        <v>287</v>
      </c>
      <c r="C361" s="230">
        <v>2</v>
      </c>
      <c r="D361" s="230" t="s">
        <v>369</v>
      </c>
      <c r="E361" s="230">
        <v>92</v>
      </c>
      <c r="F361" s="230" t="s">
        <v>173</v>
      </c>
      <c r="G361" s="268"/>
      <c r="H361" s="269">
        <v>7.8052592277526855</v>
      </c>
      <c r="I361" s="269">
        <v>1.7720216512680054</v>
      </c>
      <c r="J361" s="269">
        <v>6.0454404354095459</v>
      </c>
      <c r="K361" s="269">
        <v>6.5790659189224243</v>
      </c>
      <c r="L361" s="269">
        <v>9.2915439605712891</v>
      </c>
      <c r="M361" s="270">
        <f>IF(AND(H361&gt;=H$3, H361&lt;=H$4),1,0)</f>
        <v>1</v>
      </c>
      <c r="N361" s="270">
        <f>IF(AND(I361&gt;=I$3, I361&lt;=I$4),1,0)</f>
        <v>1</v>
      </c>
      <c r="O361" s="270">
        <f>IF(AND(J361&gt;=J$3, J361&lt;=J$4),1,0)</f>
        <v>1</v>
      </c>
      <c r="P361" s="270">
        <f t="shared" si="91"/>
        <v>1</v>
      </c>
      <c r="Q361" s="270">
        <f t="shared" si="92"/>
        <v>1</v>
      </c>
      <c r="R361" s="271">
        <f t="shared" si="93"/>
        <v>5</v>
      </c>
      <c r="S361" s="270">
        <f t="shared" si="94"/>
        <v>1</v>
      </c>
      <c r="T361" s="272">
        <f t="shared" si="95"/>
        <v>5</v>
      </c>
      <c r="U361" s="273">
        <v>31.49333119392395</v>
      </c>
      <c r="AD361" s="279">
        <f t="shared" si="96"/>
        <v>92</v>
      </c>
      <c r="AE361" s="279">
        <f t="shared" si="97"/>
        <v>45</v>
      </c>
      <c r="AF361" s="279" t="str">
        <f t="shared" si="98"/>
        <v>Marker 45</v>
      </c>
      <c r="AG361" s="279">
        <f t="shared" si="99"/>
        <v>2</v>
      </c>
      <c r="AH361" s="279" t="str">
        <f t="shared" si="100"/>
        <v>H</v>
      </c>
      <c r="AI361" s="280"/>
      <c r="AJ361" s="281">
        <f t="shared" si="101"/>
        <v>7.8052592277526855</v>
      </c>
      <c r="AK361" s="281">
        <f t="shared" si="102"/>
        <v>1.7720216512680054</v>
      </c>
      <c r="AL361" s="281">
        <f t="shared" si="103"/>
        <v>6.0454404354095459</v>
      </c>
      <c r="AM361" s="281">
        <f t="shared" si="104"/>
        <v>6.5790659189224243</v>
      </c>
      <c r="AN361" s="281">
        <f t="shared" si="105"/>
        <v>9.2915439605712891</v>
      </c>
      <c r="AO361" s="281">
        <v>42.872747492384804</v>
      </c>
    </row>
    <row r="362" spans="1:41" x14ac:dyDescent="0.25">
      <c r="A362" s="230">
        <v>45</v>
      </c>
      <c r="B362" s="230" t="s">
        <v>287</v>
      </c>
      <c r="C362" s="230">
        <v>4</v>
      </c>
      <c r="D362" s="230" t="s">
        <v>369</v>
      </c>
      <c r="E362" s="230">
        <v>93</v>
      </c>
      <c r="F362" s="230" t="s">
        <v>174</v>
      </c>
      <c r="G362" s="268"/>
      <c r="H362" s="269">
        <v>4.5691120624542236</v>
      </c>
      <c r="I362" s="269">
        <v>9.0524846315383911</v>
      </c>
      <c r="J362" s="269">
        <v>5.2379870414733887</v>
      </c>
      <c r="K362" s="269">
        <v>4.649619460105896</v>
      </c>
      <c r="L362" s="269">
        <v>1.885303258895874</v>
      </c>
      <c r="M362" s="270">
        <f>IF(AND(H362&gt;=H$3, H362&lt;=H$4),1,0)</f>
        <v>1</v>
      </c>
      <c r="N362" s="270">
        <f>IF(AND(I362&gt;=I$3, I362&lt;=I$4),1,0)</f>
        <v>1</v>
      </c>
      <c r="O362" s="270">
        <f>IF(AND(J362&gt;=J$3, J362&lt;=J$4),1,0)</f>
        <v>1</v>
      </c>
      <c r="P362" s="270">
        <f t="shared" si="91"/>
        <v>1</v>
      </c>
      <c r="Q362" s="270">
        <f t="shared" si="92"/>
        <v>1</v>
      </c>
      <c r="R362" s="271">
        <f t="shared" si="93"/>
        <v>5</v>
      </c>
      <c r="S362" s="270">
        <f t="shared" si="94"/>
        <v>1</v>
      </c>
      <c r="T362" s="272">
        <f t="shared" si="95"/>
        <v>5</v>
      </c>
      <c r="U362" s="273">
        <v>25.394506454467773</v>
      </c>
      <c r="AD362" s="279">
        <f t="shared" si="96"/>
        <v>93</v>
      </c>
      <c r="AE362" s="279">
        <f t="shared" si="97"/>
        <v>45</v>
      </c>
      <c r="AF362" s="279" t="str">
        <f t="shared" si="98"/>
        <v>Marker 45</v>
      </c>
      <c r="AG362" s="279">
        <f t="shared" si="99"/>
        <v>4</v>
      </c>
      <c r="AH362" s="279" t="str">
        <f t="shared" si="100"/>
        <v>H</v>
      </c>
      <c r="AI362" s="280"/>
      <c r="AJ362" s="281">
        <f t="shared" si="101"/>
        <v>4.5691120624542236</v>
      </c>
      <c r="AK362" s="281">
        <f t="shared" si="102"/>
        <v>9.0524846315383911</v>
      </c>
      <c r="AL362" s="281">
        <f t="shared" si="103"/>
        <v>5.2379870414733887</v>
      </c>
      <c r="AM362" s="281">
        <f t="shared" si="104"/>
        <v>4.649619460105896</v>
      </c>
      <c r="AN362" s="281">
        <f t="shared" si="105"/>
        <v>1.885303258895874</v>
      </c>
      <c r="AO362" s="281">
        <v>34.570247783955715</v>
      </c>
    </row>
    <row r="363" spans="1:41" x14ac:dyDescent="0.25">
      <c r="A363" s="230">
        <v>45</v>
      </c>
      <c r="B363" s="230" t="s">
        <v>287</v>
      </c>
      <c r="C363" s="230">
        <v>3</v>
      </c>
      <c r="D363" s="230" t="s">
        <v>369</v>
      </c>
      <c r="E363" s="230">
        <v>94</v>
      </c>
      <c r="F363" s="230" t="s">
        <v>175</v>
      </c>
      <c r="G363" s="268"/>
      <c r="H363" s="269">
        <v>3.3004540205001831</v>
      </c>
      <c r="I363" s="269">
        <v>6.3795769214630127</v>
      </c>
      <c r="J363" s="269">
        <v>8.3183556795120239</v>
      </c>
      <c r="K363" s="269">
        <v>3.3485770225524902</v>
      </c>
      <c r="L363" s="269">
        <v>2.5932401418685913</v>
      </c>
      <c r="M363" s="270">
        <f>IF(AND(H363&gt;=H$3, H363&lt;=H$4),1,0)</f>
        <v>1</v>
      </c>
      <c r="N363" s="270">
        <f>IF(AND(I363&gt;=I$3, I363&lt;=I$4),1,0)</f>
        <v>1</v>
      </c>
      <c r="O363" s="270">
        <f>IF(AND(J363&gt;=J$3, J363&lt;=J$4),1,0)</f>
        <v>1</v>
      </c>
      <c r="P363" s="270">
        <f t="shared" si="91"/>
        <v>1</v>
      </c>
      <c r="Q363" s="270">
        <f t="shared" si="92"/>
        <v>1</v>
      </c>
      <c r="R363" s="271">
        <f t="shared" si="93"/>
        <v>5</v>
      </c>
      <c r="S363" s="270">
        <f t="shared" si="94"/>
        <v>1</v>
      </c>
      <c r="T363" s="272">
        <f t="shared" si="95"/>
        <v>5</v>
      </c>
      <c r="U363" s="273">
        <v>23.940203785896301</v>
      </c>
      <c r="AD363" s="279">
        <f t="shared" si="96"/>
        <v>94</v>
      </c>
      <c r="AE363" s="279">
        <f t="shared" si="97"/>
        <v>45</v>
      </c>
      <c r="AF363" s="279" t="str">
        <f t="shared" si="98"/>
        <v>Marker 45</v>
      </c>
      <c r="AG363" s="279">
        <f t="shared" si="99"/>
        <v>3</v>
      </c>
      <c r="AH363" s="279" t="str">
        <f t="shared" si="100"/>
        <v>H</v>
      </c>
      <c r="AI363" s="280"/>
      <c r="AJ363" s="281">
        <f t="shared" si="101"/>
        <v>3.3004540205001831</v>
      </c>
      <c r="AK363" s="281">
        <f t="shared" si="102"/>
        <v>6.3795769214630127</v>
      </c>
      <c r="AL363" s="281">
        <f t="shared" si="103"/>
        <v>8.3183556795120239</v>
      </c>
      <c r="AM363" s="281">
        <f t="shared" si="104"/>
        <v>3.3485770225524902</v>
      </c>
      <c r="AN363" s="281">
        <f t="shared" si="105"/>
        <v>2.5932401418685913</v>
      </c>
      <c r="AO363" s="281">
        <v>32.590465121294891</v>
      </c>
    </row>
    <row r="364" spans="1:41" x14ac:dyDescent="0.25">
      <c r="A364" s="230">
        <v>45</v>
      </c>
      <c r="B364" s="230" t="s">
        <v>287</v>
      </c>
      <c r="C364" s="230">
        <v>3</v>
      </c>
      <c r="D364" s="230" t="s">
        <v>369</v>
      </c>
      <c r="E364" s="230">
        <v>95</v>
      </c>
      <c r="F364" s="230" t="s">
        <v>176</v>
      </c>
      <c r="G364" s="268"/>
      <c r="H364" s="269">
        <v>2.2171586751937866</v>
      </c>
      <c r="I364" s="269">
        <v>6.1553418636322021</v>
      </c>
      <c r="J364" s="269">
        <v>1.9134241342544556</v>
      </c>
      <c r="K364" s="269">
        <v>6.2962818145751953</v>
      </c>
      <c r="L364" s="269">
        <v>5.0513952970504761</v>
      </c>
      <c r="M364" s="270">
        <f>IF(AND(H364&gt;=H$3, H364&lt;=H$4),1,0)</f>
        <v>1</v>
      </c>
      <c r="N364" s="270">
        <f>IF(AND(I364&gt;=I$3, I364&lt;=I$4),1,0)</f>
        <v>1</v>
      </c>
      <c r="O364" s="270">
        <f>IF(AND(J364&gt;=J$3, J364&lt;=J$4),1,0)</f>
        <v>1</v>
      </c>
      <c r="P364" s="270">
        <f t="shared" si="91"/>
        <v>1</v>
      </c>
      <c r="Q364" s="270">
        <f t="shared" si="92"/>
        <v>1</v>
      </c>
      <c r="R364" s="271">
        <f t="shared" si="93"/>
        <v>5</v>
      </c>
      <c r="S364" s="270">
        <f t="shared" si="94"/>
        <v>1</v>
      </c>
      <c r="T364" s="272">
        <f t="shared" si="95"/>
        <v>5</v>
      </c>
      <c r="U364" s="273">
        <v>21.633601784706116</v>
      </c>
      <c r="AD364" s="279">
        <f t="shared" si="96"/>
        <v>95</v>
      </c>
      <c r="AE364" s="279">
        <f t="shared" si="97"/>
        <v>45</v>
      </c>
      <c r="AF364" s="279" t="str">
        <f t="shared" si="98"/>
        <v>Marker 45</v>
      </c>
      <c r="AG364" s="279">
        <f t="shared" si="99"/>
        <v>3</v>
      </c>
      <c r="AH364" s="279" t="str">
        <f t="shared" si="100"/>
        <v>H</v>
      </c>
      <c r="AI364" s="280"/>
      <c r="AJ364" s="281">
        <f t="shared" si="101"/>
        <v>2.2171586751937866</v>
      </c>
      <c r="AK364" s="281">
        <f t="shared" si="102"/>
        <v>6.1553418636322021</v>
      </c>
      <c r="AL364" s="281">
        <f t="shared" si="103"/>
        <v>1.9134241342544556</v>
      </c>
      <c r="AM364" s="281">
        <f t="shared" si="104"/>
        <v>6.2962818145751953</v>
      </c>
      <c r="AN364" s="281">
        <f t="shared" si="105"/>
        <v>5.0513952970504761</v>
      </c>
      <c r="AO364" s="281">
        <v>29.450423677170512</v>
      </c>
    </row>
    <row r="365" spans="1:41" x14ac:dyDescent="0.25">
      <c r="A365" s="230">
        <v>45</v>
      </c>
      <c r="B365" s="230" t="s">
        <v>287</v>
      </c>
      <c r="C365" s="230">
        <v>1</v>
      </c>
      <c r="D365" s="230" t="s">
        <v>369</v>
      </c>
      <c r="E365" s="230">
        <v>96</v>
      </c>
      <c r="F365" s="230" t="s">
        <v>177</v>
      </c>
      <c r="G365" s="268"/>
      <c r="H365" s="269">
        <v>2.4499952793121338</v>
      </c>
      <c r="I365" s="269">
        <v>1.1373740434646606</v>
      </c>
      <c r="J365" s="269">
        <v>6.8007016181945801</v>
      </c>
      <c r="K365" s="269">
        <v>1.5093272924423218</v>
      </c>
      <c r="L365" s="269">
        <v>1.6626250743865967</v>
      </c>
      <c r="M365" s="270">
        <f>IF(AND(H365&gt;=H$3, H365&lt;=H$4),1,0)</f>
        <v>1</v>
      </c>
      <c r="N365" s="270">
        <f>IF(AND(I365&gt;=I$3, I365&lt;=I$4),1,0)</f>
        <v>1</v>
      </c>
      <c r="O365" s="270">
        <f>IF(AND(J365&gt;=J$3, J365&lt;=J$4),1,0)</f>
        <v>1</v>
      </c>
      <c r="P365" s="270">
        <f t="shared" si="91"/>
        <v>1</v>
      </c>
      <c r="Q365" s="270">
        <f t="shared" si="92"/>
        <v>1</v>
      </c>
      <c r="R365" s="271">
        <f t="shared" si="93"/>
        <v>5</v>
      </c>
      <c r="S365" s="270">
        <f t="shared" si="94"/>
        <v>1</v>
      </c>
      <c r="T365" s="272">
        <f t="shared" si="95"/>
        <v>5</v>
      </c>
      <c r="U365" s="273">
        <v>13.560023307800293</v>
      </c>
      <c r="AD365" s="279">
        <f t="shared" si="96"/>
        <v>96</v>
      </c>
      <c r="AE365" s="279">
        <f t="shared" si="97"/>
        <v>45</v>
      </c>
      <c r="AF365" s="279" t="str">
        <f t="shared" si="98"/>
        <v>Marker 45</v>
      </c>
      <c r="AG365" s="279">
        <f t="shared" si="99"/>
        <v>1</v>
      </c>
      <c r="AH365" s="279" t="str">
        <f t="shared" si="100"/>
        <v>H</v>
      </c>
      <c r="AI365" s="280"/>
      <c r="AJ365" s="281">
        <f t="shared" si="101"/>
        <v>2.4499952793121338</v>
      </c>
      <c r="AK365" s="281">
        <f t="shared" si="102"/>
        <v>1.1373740434646606</v>
      </c>
      <c r="AL365" s="281">
        <f t="shared" si="103"/>
        <v>6.8007016181945801</v>
      </c>
      <c r="AM365" s="281">
        <f t="shared" si="104"/>
        <v>1.5093272924423218</v>
      </c>
      <c r="AN365" s="281">
        <f t="shared" si="105"/>
        <v>1.6626250743865967</v>
      </c>
      <c r="AO365" s="281">
        <v>18.459636793783698</v>
      </c>
    </row>
    <row r="366" spans="1:41" x14ac:dyDescent="0.25">
      <c r="A366" s="230">
        <v>45</v>
      </c>
      <c r="B366" s="230" t="s">
        <v>287</v>
      </c>
      <c r="C366" s="230">
        <v>1</v>
      </c>
      <c r="D366" s="230" t="s">
        <v>369</v>
      </c>
      <c r="E366" s="230">
        <v>97</v>
      </c>
      <c r="F366" s="230" t="s">
        <v>178</v>
      </c>
      <c r="G366" s="268"/>
      <c r="H366" s="269">
        <v>4.6772974729537964</v>
      </c>
      <c r="I366" s="269">
        <v>1.9023668766021729</v>
      </c>
      <c r="J366" s="269">
        <v>7.7900248765945435</v>
      </c>
      <c r="K366" s="269">
        <v>1.8134522438049316</v>
      </c>
      <c r="L366" s="269">
        <v>1.5589660406112671</v>
      </c>
      <c r="M366" s="270">
        <f>IF(AND(H366&gt;=H$3, H366&lt;=H$4),1,0)</f>
        <v>1</v>
      </c>
      <c r="N366" s="270">
        <f>IF(AND(I366&gt;=I$3, I366&lt;=I$4),1,0)</f>
        <v>1</v>
      </c>
      <c r="O366" s="270">
        <f>IF(AND(J366&gt;=J$3, J366&lt;=J$4),1,0)</f>
        <v>1</v>
      </c>
      <c r="P366" s="270">
        <f t="shared" si="91"/>
        <v>1</v>
      </c>
      <c r="Q366" s="270">
        <f t="shared" si="92"/>
        <v>1</v>
      </c>
      <c r="R366" s="271">
        <f t="shared" si="93"/>
        <v>5</v>
      </c>
      <c r="S366" s="270">
        <f t="shared" si="94"/>
        <v>1</v>
      </c>
      <c r="T366" s="272">
        <f t="shared" si="95"/>
        <v>5</v>
      </c>
      <c r="U366" s="273">
        <v>17.742107510566711</v>
      </c>
      <c r="AD366" s="279">
        <f t="shared" si="96"/>
        <v>97</v>
      </c>
      <c r="AE366" s="279">
        <f t="shared" si="97"/>
        <v>45</v>
      </c>
      <c r="AF366" s="279" t="str">
        <f t="shared" si="98"/>
        <v>Marker 45</v>
      </c>
      <c r="AG366" s="279">
        <f t="shared" si="99"/>
        <v>1</v>
      </c>
      <c r="AH366" s="279" t="str">
        <f t="shared" si="100"/>
        <v>H</v>
      </c>
      <c r="AI366" s="280"/>
      <c r="AJ366" s="281">
        <f t="shared" si="101"/>
        <v>4.6772974729537964</v>
      </c>
      <c r="AK366" s="281">
        <f t="shared" si="102"/>
        <v>1.9023668766021729</v>
      </c>
      <c r="AL366" s="281">
        <f t="shared" si="103"/>
        <v>7.7900248765945435</v>
      </c>
      <c r="AM366" s="281">
        <f t="shared" si="104"/>
        <v>1.8134522438049316</v>
      </c>
      <c r="AN366" s="281">
        <f t="shared" si="105"/>
        <v>1.5589660406112671</v>
      </c>
      <c r="AO366" s="281">
        <v>24.152824310628162</v>
      </c>
    </row>
    <row r="367" spans="1:41" x14ac:dyDescent="0.25">
      <c r="A367" s="230">
        <v>45</v>
      </c>
      <c r="B367" s="230" t="s">
        <v>287</v>
      </c>
      <c r="C367" s="230">
        <v>2</v>
      </c>
      <c r="D367" s="230" t="s">
        <v>369</v>
      </c>
      <c r="E367" s="230">
        <v>98</v>
      </c>
      <c r="F367" s="230" t="s">
        <v>179</v>
      </c>
      <c r="G367" s="268"/>
      <c r="H367" s="269">
        <v>2.2554695606231689</v>
      </c>
      <c r="I367" s="269">
        <v>0.72974026203155518</v>
      </c>
      <c r="J367" s="269">
        <v>5.9972357749938965</v>
      </c>
      <c r="K367" s="269">
        <v>4.9988263845443726</v>
      </c>
      <c r="L367" s="269">
        <v>2.9568231105804443</v>
      </c>
      <c r="M367" s="270">
        <f>IF(AND(H367&gt;=H$3, H367&lt;=H$4),1,0)</f>
        <v>1</v>
      </c>
      <c r="N367" s="270">
        <f>IF(AND(I367&gt;=I$3, I367&lt;=I$4),1,0)</f>
        <v>1</v>
      </c>
      <c r="O367" s="270">
        <f>IF(AND(J367&gt;=J$3, J367&lt;=J$4),1,0)</f>
        <v>1</v>
      </c>
      <c r="P367" s="270">
        <f t="shared" si="91"/>
        <v>1</v>
      </c>
      <c r="Q367" s="270">
        <f t="shared" si="92"/>
        <v>1</v>
      </c>
      <c r="R367" s="271">
        <f t="shared" si="93"/>
        <v>5</v>
      </c>
      <c r="S367" s="270">
        <f t="shared" si="94"/>
        <v>1</v>
      </c>
      <c r="T367" s="272">
        <f t="shared" si="95"/>
        <v>5</v>
      </c>
      <c r="U367" s="273">
        <v>16.938095092773438</v>
      </c>
      <c r="AD367" s="279">
        <f t="shared" si="96"/>
        <v>98</v>
      </c>
      <c r="AE367" s="279">
        <f t="shared" si="97"/>
        <v>45</v>
      </c>
      <c r="AF367" s="279" t="str">
        <f t="shared" si="98"/>
        <v>Marker 45</v>
      </c>
      <c r="AG367" s="279">
        <f t="shared" si="99"/>
        <v>2</v>
      </c>
      <c r="AH367" s="279" t="str">
        <f t="shared" si="100"/>
        <v>H</v>
      </c>
      <c r="AI367" s="280"/>
      <c r="AJ367" s="281">
        <f t="shared" si="101"/>
        <v>2.2554695606231689</v>
      </c>
      <c r="AK367" s="281">
        <f t="shared" si="102"/>
        <v>0.72974026203155518</v>
      </c>
      <c r="AL367" s="281">
        <f t="shared" si="103"/>
        <v>5.9972357749938965</v>
      </c>
      <c r="AM367" s="281">
        <f t="shared" si="104"/>
        <v>4.9988263845443726</v>
      </c>
      <c r="AN367" s="281">
        <f t="shared" si="105"/>
        <v>2.9568231105804443</v>
      </c>
      <c r="AO367" s="281">
        <v>23.058299849035375</v>
      </c>
    </row>
    <row r="368" spans="1:41" x14ac:dyDescent="0.25">
      <c r="A368" s="230">
        <v>45</v>
      </c>
      <c r="B368" s="230" t="s">
        <v>287</v>
      </c>
      <c r="C368" s="230">
        <v>4</v>
      </c>
      <c r="D368" s="230" t="s">
        <v>369</v>
      </c>
      <c r="E368" s="230">
        <v>99</v>
      </c>
      <c r="F368" s="230" t="s">
        <v>180</v>
      </c>
      <c r="G368" s="268"/>
      <c r="H368" s="269">
        <v>8.9664220809936523</v>
      </c>
      <c r="I368" s="269">
        <v>7.905232310295105</v>
      </c>
      <c r="J368" s="269">
        <v>6.2957108020782471</v>
      </c>
      <c r="K368" s="269">
        <v>7.3785477876663208</v>
      </c>
      <c r="L368" s="269">
        <v>9.7422194480895996</v>
      </c>
      <c r="M368" s="270">
        <f>IF(AND(H368&gt;=H$3, H368&lt;=H$4),1,0)</f>
        <v>1</v>
      </c>
      <c r="N368" s="270">
        <f>IF(AND(I368&gt;=I$3, I368&lt;=I$4),1,0)</f>
        <v>1</v>
      </c>
      <c r="O368" s="270">
        <f>IF(AND(J368&gt;=J$3, J368&lt;=J$4),1,0)</f>
        <v>1</v>
      </c>
      <c r="P368" s="270">
        <f t="shared" si="91"/>
        <v>1</v>
      </c>
      <c r="Q368" s="270">
        <f t="shared" si="92"/>
        <v>1</v>
      </c>
      <c r="R368" s="271">
        <f t="shared" si="93"/>
        <v>5</v>
      </c>
      <c r="S368" s="270">
        <f t="shared" si="94"/>
        <v>1</v>
      </c>
      <c r="T368" s="272">
        <f t="shared" si="95"/>
        <v>5</v>
      </c>
      <c r="U368" s="273">
        <v>40.288132429122925</v>
      </c>
      <c r="AD368" s="279">
        <f t="shared" si="96"/>
        <v>99</v>
      </c>
      <c r="AE368" s="279">
        <f t="shared" si="97"/>
        <v>45</v>
      </c>
      <c r="AF368" s="279" t="str">
        <f t="shared" si="98"/>
        <v>Marker 45</v>
      </c>
      <c r="AG368" s="279">
        <f t="shared" si="99"/>
        <v>4</v>
      </c>
      <c r="AH368" s="279" t="str">
        <f t="shared" si="100"/>
        <v>H</v>
      </c>
      <c r="AI368" s="280"/>
      <c r="AJ368" s="281">
        <f t="shared" si="101"/>
        <v>8.9664220809936523</v>
      </c>
      <c r="AK368" s="281">
        <f t="shared" si="102"/>
        <v>7.905232310295105</v>
      </c>
      <c r="AL368" s="281">
        <f t="shared" si="103"/>
        <v>6.2957108020782471</v>
      </c>
      <c r="AM368" s="281">
        <f t="shared" si="104"/>
        <v>7.3785477876663208</v>
      </c>
      <c r="AN368" s="281">
        <f t="shared" si="105"/>
        <v>9.7422194480895996</v>
      </c>
      <c r="AO368" s="281">
        <v>54.845354971746836</v>
      </c>
    </row>
    <row r="369" spans="1:41" x14ac:dyDescent="0.25">
      <c r="A369" s="230">
        <v>46</v>
      </c>
      <c r="B369" s="230" t="s">
        <v>288</v>
      </c>
      <c r="C369" s="230">
        <v>4</v>
      </c>
      <c r="D369" s="230" t="s">
        <v>369</v>
      </c>
      <c r="E369" s="230">
        <v>100</v>
      </c>
      <c r="F369" s="230" t="s">
        <v>181</v>
      </c>
      <c r="G369" s="268"/>
      <c r="H369" s="269">
        <v>0.79409360885620117</v>
      </c>
      <c r="I369" s="269">
        <v>3.6844247579574585</v>
      </c>
      <c r="J369" s="269">
        <v>7.6715123653411865</v>
      </c>
      <c r="K369" s="269">
        <v>9.6110063791275024</v>
      </c>
      <c r="L369" s="269">
        <v>6.4652538299560547</v>
      </c>
      <c r="M369" s="270">
        <f>IF(AND(H369&gt;=H$3, H369&lt;=H$4),1,0)</f>
        <v>1</v>
      </c>
      <c r="N369" s="270">
        <f>IF(AND(I369&gt;=I$3, I369&lt;=I$4),1,0)</f>
        <v>1</v>
      </c>
      <c r="O369" s="270">
        <f>IF(AND(J369&gt;=J$3, J369&lt;=J$4),1,0)</f>
        <v>1</v>
      </c>
      <c r="P369" s="270">
        <f t="shared" si="91"/>
        <v>1</v>
      </c>
      <c r="Q369" s="270">
        <f t="shared" si="92"/>
        <v>1</v>
      </c>
      <c r="R369" s="271">
        <f t="shared" si="93"/>
        <v>5</v>
      </c>
      <c r="S369" s="270">
        <f t="shared" si="94"/>
        <v>1</v>
      </c>
      <c r="T369" s="272">
        <f t="shared" si="95"/>
        <v>5</v>
      </c>
      <c r="U369" s="273">
        <v>28.226290941238403</v>
      </c>
      <c r="AD369" s="279">
        <f t="shared" si="96"/>
        <v>100</v>
      </c>
      <c r="AE369" s="279">
        <f t="shared" si="97"/>
        <v>46</v>
      </c>
      <c r="AF369" s="279" t="str">
        <f t="shared" si="98"/>
        <v>Marker 46</v>
      </c>
      <c r="AG369" s="279">
        <f t="shared" si="99"/>
        <v>4</v>
      </c>
      <c r="AH369" s="279" t="str">
        <f t="shared" si="100"/>
        <v>H</v>
      </c>
      <c r="AI369" s="280"/>
      <c r="AJ369" s="281">
        <f t="shared" si="101"/>
        <v>0.79409360885620117</v>
      </c>
      <c r="AK369" s="281">
        <f t="shared" si="102"/>
        <v>3.6844247579574585</v>
      </c>
      <c r="AL369" s="281">
        <f t="shared" si="103"/>
        <v>7.6715123653411865</v>
      </c>
      <c r="AM369" s="281">
        <f t="shared" si="104"/>
        <v>9.6110063791275024</v>
      </c>
      <c r="AN369" s="281">
        <f t="shared" si="105"/>
        <v>6.4652538299560547</v>
      </c>
      <c r="AO369" s="281">
        <v>39.009944352967594</v>
      </c>
    </row>
    <row r="370" spans="1:41" x14ac:dyDescent="0.25">
      <c r="A370" s="230">
        <v>46</v>
      </c>
      <c r="B370" s="230" t="s">
        <v>288</v>
      </c>
      <c r="C370" s="230">
        <v>3</v>
      </c>
      <c r="D370" s="230" t="s">
        <v>369</v>
      </c>
      <c r="E370" s="230">
        <v>102</v>
      </c>
      <c r="F370" s="230" t="s">
        <v>183</v>
      </c>
      <c r="G370" s="268"/>
      <c r="H370" s="269">
        <v>0.34581243991851807</v>
      </c>
      <c r="I370" s="269">
        <v>7.0147418975830078</v>
      </c>
      <c r="J370" s="269">
        <v>4.8491400480270386</v>
      </c>
      <c r="K370" s="269">
        <v>7.1973860263824463</v>
      </c>
      <c r="L370" s="269">
        <v>4.4733268022537231</v>
      </c>
      <c r="M370" s="270">
        <f>IF(AND(H370&gt;=H$3, H370&lt;=H$4),1,0)</f>
        <v>1</v>
      </c>
      <c r="N370" s="270">
        <f>IF(AND(I370&gt;=I$3, I370&lt;=I$4),1,0)</f>
        <v>1</v>
      </c>
      <c r="O370" s="270">
        <f>IF(AND(J370&gt;=J$3, J370&lt;=J$4),1,0)</f>
        <v>1</v>
      </c>
      <c r="P370" s="270">
        <f t="shared" si="91"/>
        <v>1</v>
      </c>
      <c r="Q370" s="270">
        <f t="shared" si="92"/>
        <v>1</v>
      </c>
      <c r="R370" s="271">
        <f t="shared" si="93"/>
        <v>5</v>
      </c>
      <c r="S370" s="270">
        <f t="shared" si="94"/>
        <v>1</v>
      </c>
      <c r="T370" s="272">
        <f t="shared" si="95"/>
        <v>5</v>
      </c>
      <c r="U370" s="273">
        <v>23.880407214164734</v>
      </c>
      <c r="AD370" s="279">
        <f t="shared" si="96"/>
        <v>102</v>
      </c>
      <c r="AE370" s="279">
        <f t="shared" si="97"/>
        <v>46</v>
      </c>
      <c r="AF370" s="279" t="str">
        <f t="shared" si="98"/>
        <v>Marker 46</v>
      </c>
      <c r="AG370" s="279">
        <f t="shared" si="99"/>
        <v>3</v>
      </c>
      <c r="AH370" s="279" t="str">
        <f t="shared" si="100"/>
        <v>H</v>
      </c>
      <c r="AI370" s="280"/>
      <c r="AJ370" s="281">
        <f t="shared" si="101"/>
        <v>0.34581243991851807</v>
      </c>
      <c r="AK370" s="281">
        <f t="shared" si="102"/>
        <v>7.0147418975830078</v>
      </c>
      <c r="AL370" s="281">
        <f t="shared" si="103"/>
        <v>4.8491400480270386</v>
      </c>
      <c r="AM370" s="281">
        <f t="shared" si="104"/>
        <v>7.1973860263824463</v>
      </c>
      <c r="AN370" s="281">
        <f t="shared" si="105"/>
        <v>4.4733268022537231</v>
      </c>
      <c r="AO370" s="281">
        <v>33.003746701616777</v>
      </c>
    </row>
    <row r="371" spans="1:41" x14ac:dyDescent="0.25">
      <c r="A371" s="230">
        <v>46</v>
      </c>
      <c r="B371" s="230" t="s">
        <v>288</v>
      </c>
      <c r="C371" s="230">
        <v>1</v>
      </c>
      <c r="D371" s="230" t="s">
        <v>369</v>
      </c>
      <c r="E371" s="230">
        <v>103</v>
      </c>
      <c r="F371" s="230" t="s">
        <v>184</v>
      </c>
      <c r="G371" s="268"/>
      <c r="H371" s="269">
        <v>0.89614570140838623</v>
      </c>
      <c r="I371" s="269">
        <v>5.6432831287384033</v>
      </c>
      <c r="J371" s="269">
        <v>4.3748933076858521</v>
      </c>
      <c r="K371" s="269">
        <v>3.6359953880310059</v>
      </c>
      <c r="L371" s="269">
        <v>6.3598912954330444</v>
      </c>
      <c r="M371" s="270">
        <f>IF(AND(H371&gt;=H$3, H371&lt;=H$4),1,0)</f>
        <v>1</v>
      </c>
      <c r="N371" s="270">
        <f>IF(AND(I371&gt;=I$3, I371&lt;=I$4),1,0)</f>
        <v>1</v>
      </c>
      <c r="O371" s="270">
        <f>IF(AND(J371&gt;=J$3, J371&lt;=J$4),1,0)</f>
        <v>1</v>
      </c>
      <c r="P371" s="270">
        <f t="shared" si="91"/>
        <v>1</v>
      </c>
      <c r="Q371" s="270">
        <f t="shared" si="92"/>
        <v>1</v>
      </c>
      <c r="R371" s="271">
        <f t="shared" si="93"/>
        <v>5</v>
      </c>
      <c r="S371" s="270">
        <f t="shared" si="94"/>
        <v>1</v>
      </c>
      <c r="T371" s="272">
        <f t="shared" si="95"/>
        <v>5</v>
      </c>
      <c r="U371" s="273">
        <v>20.910208821296692</v>
      </c>
      <c r="AD371" s="279">
        <f t="shared" si="96"/>
        <v>103</v>
      </c>
      <c r="AE371" s="279">
        <f t="shared" si="97"/>
        <v>46</v>
      </c>
      <c r="AF371" s="279" t="str">
        <f t="shared" si="98"/>
        <v>Marker 46</v>
      </c>
      <c r="AG371" s="279">
        <f t="shared" si="99"/>
        <v>1</v>
      </c>
      <c r="AH371" s="279" t="str">
        <f t="shared" si="100"/>
        <v>H</v>
      </c>
      <c r="AI371" s="280"/>
      <c r="AJ371" s="281">
        <f t="shared" si="101"/>
        <v>0.89614570140838623</v>
      </c>
      <c r="AK371" s="281">
        <f t="shared" si="102"/>
        <v>5.6432831287384033</v>
      </c>
      <c r="AL371" s="281">
        <f t="shared" si="103"/>
        <v>4.3748933076858521</v>
      </c>
      <c r="AM371" s="281">
        <f t="shared" si="104"/>
        <v>3.6359953880310059</v>
      </c>
      <c r="AN371" s="281">
        <f t="shared" si="105"/>
        <v>6.3598912954330444</v>
      </c>
      <c r="AO371" s="281">
        <v>28.898805168056128</v>
      </c>
    </row>
    <row r="372" spans="1:41" x14ac:dyDescent="0.25">
      <c r="A372" s="230">
        <v>46</v>
      </c>
      <c r="B372" s="230" t="s">
        <v>288</v>
      </c>
      <c r="C372" s="230">
        <v>2</v>
      </c>
      <c r="D372" s="230" t="s">
        <v>369</v>
      </c>
      <c r="E372" s="230">
        <v>105</v>
      </c>
      <c r="F372" s="230" t="s">
        <v>186</v>
      </c>
      <c r="G372" s="268"/>
      <c r="H372" s="269">
        <v>1.5351665019989014</v>
      </c>
      <c r="I372" s="269">
        <v>1.1987549066543579</v>
      </c>
      <c r="J372" s="269">
        <v>7.1658754348754883</v>
      </c>
      <c r="K372" s="269">
        <v>1.2658566236495972</v>
      </c>
      <c r="L372" s="269">
        <v>2.3368847370147705</v>
      </c>
      <c r="M372" s="270">
        <f>IF(AND(H372&gt;=H$3, H372&lt;=H$4),1,0)</f>
        <v>1</v>
      </c>
      <c r="N372" s="270">
        <f>IF(AND(I372&gt;=I$3, I372&lt;=I$4),1,0)</f>
        <v>1</v>
      </c>
      <c r="O372" s="270">
        <f>IF(AND(J372&gt;=J$3, J372&lt;=J$4),1,0)</f>
        <v>1</v>
      </c>
      <c r="P372" s="270">
        <f t="shared" si="91"/>
        <v>1</v>
      </c>
      <c r="Q372" s="270">
        <f t="shared" si="92"/>
        <v>1</v>
      </c>
      <c r="R372" s="271">
        <f t="shared" si="93"/>
        <v>5</v>
      </c>
      <c r="S372" s="270">
        <f t="shared" si="94"/>
        <v>1</v>
      </c>
      <c r="T372" s="272">
        <f t="shared" si="95"/>
        <v>5</v>
      </c>
      <c r="U372" s="273">
        <v>13.502538204193115</v>
      </c>
      <c r="AD372" s="279">
        <f t="shared" si="96"/>
        <v>105</v>
      </c>
      <c r="AE372" s="279">
        <f t="shared" si="97"/>
        <v>46</v>
      </c>
      <c r="AF372" s="279" t="str">
        <f t="shared" si="98"/>
        <v>Marker 46</v>
      </c>
      <c r="AG372" s="279">
        <f t="shared" si="99"/>
        <v>2</v>
      </c>
      <c r="AH372" s="279" t="str">
        <f t="shared" si="100"/>
        <v>H</v>
      </c>
      <c r="AI372" s="280"/>
      <c r="AJ372" s="281">
        <f t="shared" si="101"/>
        <v>1.5351665019989014</v>
      </c>
      <c r="AK372" s="281">
        <f t="shared" si="102"/>
        <v>1.1987549066543579</v>
      </c>
      <c r="AL372" s="281">
        <f t="shared" si="103"/>
        <v>7.1658754348754883</v>
      </c>
      <c r="AM372" s="281">
        <f t="shared" si="104"/>
        <v>1.2658566236495972</v>
      </c>
      <c r="AN372" s="281">
        <f t="shared" si="105"/>
        <v>2.3368847370147705</v>
      </c>
      <c r="AO372" s="281">
        <v>18.661086752983159</v>
      </c>
    </row>
    <row r="373" spans="1:41" x14ac:dyDescent="0.25">
      <c r="A373" s="230">
        <v>46</v>
      </c>
      <c r="B373" s="230" t="s">
        <v>288</v>
      </c>
      <c r="C373" s="230">
        <v>1</v>
      </c>
      <c r="D373" s="230" t="s">
        <v>369</v>
      </c>
      <c r="E373" s="230">
        <v>107</v>
      </c>
      <c r="F373" s="230" t="s">
        <v>188</v>
      </c>
      <c r="G373" s="268"/>
      <c r="H373" s="269">
        <v>6.9873875379562378</v>
      </c>
      <c r="I373" s="269">
        <v>6.8324482440948486</v>
      </c>
      <c r="J373" s="269">
        <v>2.4187260866165161</v>
      </c>
      <c r="K373" s="269">
        <v>4.6705126762390137</v>
      </c>
      <c r="L373" s="269">
        <v>7.758292555809021</v>
      </c>
      <c r="M373" s="270">
        <f>IF(AND(H373&gt;=H$3, H373&lt;=H$4),1,0)</f>
        <v>1</v>
      </c>
      <c r="N373" s="270">
        <f>IF(AND(I373&gt;=I$3, I373&lt;=I$4),1,0)</f>
        <v>1</v>
      </c>
      <c r="O373" s="270">
        <f>IF(AND(J373&gt;=J$3, J373&lt;=J$4),1,0)</f>
        <v>1</v>
      </c>
      <c r="P373" s="270">
        <f t="shared" si="91"/>
        <v>1</v>
      </c>
      <c r="Q373" s="270">
        <f t="shared" si="92"/>
        <v>1</v>
      </c>
      <c r="R373" s="271">
        <f t="shared" si="93"/>
        <v>5</v>
      </c>
      <c r="S373" s="270">
        <f t="shared" si="94"/>
        <v>1</v>
      </c>
      <c r="T373" s="272">
        <f t="shared" si="95"/>
        <v>5</v>
      </c>
      <c r="U373" s="273">
        <v>28.667367100715637</v>
      </c>
      <c r="AD373" s="279">
        <f t="shared" si="96"/>
        <v>107</v>
      </c>
      <c r="AE373" s="279">
        <f t="shared" si="97"/>
        <v>46</v>
      </c>
      <c r="AF373" s="279" t="str">
        <f t="shared" si="98"/>
        <v>Marker 46</v>
      </c>
      <c r="AG373" s="279">
        <f t="shared" si="99"/>
        <v>1</v>
      </c>
      <c r="AH373" s="279" t="str">
        <f t="shared" si="100"/>
        <v>H</v>
      </c>
      <c r="AI373" s="280"/>
      <c r="AJ373" s="281">
        <f t="shared" si="101"/>
        <v>6.9873875379562378</v>
      </c>
      <c r="AK373" s="281">
        <f t="shared" si="102"/>
        <v>6.8324482440948486</v>
      </c>
      <c r="AL373" s="281">
        <f t="shared" si="103"/>
        <v>2.4187260866165161</v>
      </c>
      <c r="AM373" s="281">
        <f t="shared" si="104"/>
        <v>4.6705126762390137</v>
      </c>
      <c r="AN373" s="281">
        <f t="shared" si="105"/>
        <v>7.758292555809021</v>
      </c>
      <c r="AO373" s="281">
        <v>39.619530517598577</v>
      </c>
    </row>
    <row r="374" spans="1:41" x14ac:dyDescent="0.25">
      <c r="A374" s="230">
        <v>46</v>
      </c>
      <c r="B374" s="230" t="s">
        <v>288</v>
      </c>
      <c r="C374" s="230">
        <v>4</v>
      </c>
      <c r="D374" s="230" t="s">
        <v>369</v>
      </c>
      <c r="E374" s="230">
        <v>109</v>
      </c>
      <c r="F374" s="230" t="s">
        <v>190</v>
      </c>
      <c r="G374" s="268"/>
      <c r="H374" s="269">
        <v>5.3709220886230469</v>
      </c>
      <c r="I374" s="269">
        <v>2.2903650999069214</v>
      </c>
      <c r="J374" s="269">
        <v>7.3444139957427979</v>
      </c>
      <c r="K374" s="269">
        <v>6.6201335191726685</v>
      </c>
      <c r="L374" s="269">
        <v>9.8543763160705566</v>
      </c>
      <c r="M374" s="270">
        <f>IF(AND(H374&gt;=H$3, H374&lt;=H$4),1,0)</f>
        <v>1</v>
      </c>
      <c r="N374" s="270">
        <f>IF(AND(I374&gt;=I$3, I374&lt;=I$4),1,0)</f>
        <v>1</v>
      </c>
      <c r="O374" s="270">
        <f>IF(AND(J374&gt;=J$3, J374&lt;=J$4),1,0)</f>
        <v>1</v>
      </c>
      <c r="P374" s="270">
        <f t="shared" si="91"/>
        <v>1</v>
      </c>
      <c r="Q374" s="270">
        <f t="shared" si="92"/>
        <v>1</v>
      </c>
      <c r="R374" s="271">
        <f t="shared" si="93"/>
        <v>5</v>
      </c>
      <c r="S374" s="270">
        <f t="shared" si="94"/>
        <v>1</v>
      </c>
      <c r="T374" s="272">
        <f t="shared" si="95"/>
        <v>5</v>
      </c>
      <c r="U374" s="273">
        <v>31.480211019515991</v>
      </c>
      <c r="AD374" s="279">
        <f t="shared" si="96"/>
        <v>109</v>
      </c>
      <c r="AE374" s="279">
        <f t="shared" si="97"/>
        <v>46</v>
      </c>
      <c r="AF374" s="279" t="str">
        <f t="shared" si="98"/>
        <v>Marker 46</v>
      </c>
      <c r="AG374" s="279">
        <f t="shared" si="99"/>
        <v>4</v>
      </c>
      <c r="AH374" s="279" t="str">
        <f t="shared" si="100"/>
        <v>H</v>
      </c>
      <c r="AI374" s="280"/>
      <c r="AJ374" s="281">
        <f t="shared" si="101"/>
        <v>5.3709220886230469</v>
      </c>
      <c r="AK374" s="281">
        <f t="shared" si="102"/>
        <v>2.2903650999069214</v>
      </c>
      <c r="AL374" s="281">
        <f t="shared" si="103"/>
        <v>7.3444139957427979</v>
      </c>
      <c r="AM374" s="281">
        <f t="shared" si="104"/>
        <v>6.6201335191726685</v>
      </c>
      <c r="AN374" s="281">
        <f t="shared" si="105"/>
        <v>9.8543763160705566</v>
      </c>
      <c r="AO374" s="281">
        <v>43.50700142103463</v>
      </c>
    </row>
    <row r="375" spans="1:41" x14ac:dyDescent="0.25">
      <c r="A375" s="230">
        <v>46</v>
      </c>
      <c r="B375" s="230" t="s">
        <v>288</v>
      </c>
      <c r="C375" s="230">
        <v>3</v>
      </c>
      <c r="D375" s="230" t="s">
        <v>369</v>
      </c>
      <c r="E375" s="230">
        <v>111</v>
      </c>
      <c r="F375" s="230" t="s">
        <v>192</v>
      </c>
      <c r="G375" s="268"/>
      <c r="H375" s="269">
        <v>0.96730530261993408</v>
      </c>
      <c r="I375" s="269">
        <v>3.6292672157287598</v>
      </c>
      <c r="J375" s="269">
        <v>2.0685523748397827</v>
      </c>
      <c r="K375" s="269">
        <v>6.8501842021942139</v>
      </c>
      <c r="L375" s="269">
        <v>4.0818268060684204</v>
      </c>
      <c r="M375" s="270">
        <f>IF(AND(H375&gt;=H$3, H375&lt;=H$4),1,0)</f>
        <v>1</v>
      </c>
      <c r="N375" s="270">
        <f>IF(AND(I375&gt;=I$3, I375&lt;=I$4),1,0)</f>
        <v>1</v>
      </c>
      <c r="O375" s="270">
        <f>IF(AND(J375&gt;=J$3, J375&lt;=J$4),1,0)</f>
        <v>1</v>
      </c>
      <c r="P375" s="270">
        <f t="shared" si="91"/>
        <v>1</v>
      </c>
      <c r="Q375" s="270">
        <f t="shared" si="92"/>
        <v>1</v>
      </c>
      <c r="R375" s="271">
        <f t="shared" si="93"/>
        <v>5</v>
      </c>
      <c r="S375" s="270">
        <f t="shared" si="94"/>
        <v>1</v>
      </c>
      <c r="T375" s="272">
        <f t="shared" si="95"/>
        <v>5</v>
      </c>
      <c r="U375" s="273">
        <v>17.597135901451111</v>
      </c>
      <c r="AD375" s="279">
        <f t="shared" si="96"/>
        <v>111</v>
      </c>
      <c r="AE375" s="279">
        <f t="shared" si="97"/>
        <v>46</v>
      </c>
      <c r="AF375" s="279" t="str">
        <f t="shared" si="98"/>
        <v>Marker 46</v>
      </c>
      <c r="AG375" s="279">
        <f t="shared" si="99"/>
        <v>3</v>
      </c>
      <c r="AH375" s="279" t="str">
        <f t="shared" si="100"/>
        <v>H</v>
      </c>
      <c r="AI375" s="280"/>
      <c r="AJ375" s="281">
        <f t="shared" si="101"/>
        <v>0.96730530261993408</v>
      </c>
      <c r="AK375" s="281">
        <f t="shared" si="102"/>
        <v>3.6292672157287598</v>
      </c>
      <c r="AL375" s="281">
        <f t="shared" si="103"/>
        <v>2.0685523748397827</v>
      </c>
      <c r="AM375" s="281">
        <f t="shared" si="104"/>
        <v>6.8501842021942139</v>
      </c>
      <c r="AN375" s="281">
        <f t="shared" si="105"/>
        <v>4.0818268060684204</v>
      </c>
      <c r="AO375" s="281">
        <v>24.319996336617443</v>
      </c>
    </row>
    <row r="376" spans="1:41" x14ac:dyDescent="0.25">
      <c r="A376" s="230">
        <v>46</v>
      </c>
      <c r="B376" s="230" t="s">
        <v>288</v>
      </c>
      <c r="C376" s="230">
        <v>2</v>
      </c>
      <c r="D376" s="230" t="s">
        <v>369</v>
      </c>
      <c r="E376" s="230">
        <v>113</v>
      </c>
      <c r="F376" s="230" t="s">
        <v>194</v>
      </c>
      <c r="G376" s="268"/>
      <c r="H376" s="269">
        <v>3.434065580368042</v>
      </c>
      <c r="I376" s="269">
        <v>2.787213921546936</v>
      </c>
      <c r="J376" s="269">
        <v>0.54502964019775391</v>
      </c>
      <c r="K376" s="269">
        <v>6.6948002576828003</v>
      </c>
      <c r="L376" s="269">
        <v>9.3508350849151611</v>
      </c>
      <c r="M376" s="270">
        <f>IF(AND(H376&gt;=H$3, H376&lt;=H$4),1,0)</f>
        <v>1</v>
      </c>
      <c r="N376" s="270">
        <f>IF(AND(I376&gt;=I$3, I376&lt;=I$4),1,0)</f>
        <v>1</v>
      </c>
      <c r="O376" s="270">
        <f>IF(AND(J376&gt;=J$3, J376&lt;=J$4),1,0)</f>
        <v>1</v>
      </c>
      <c r="P376" s="270">
        <f t="shared" si="91"/>
        <v>1</v>
      </c>
      <c r="Q376" s="270">
        <f t="shared" si="92"/>
        <v>1</v>
      </c>
      <c r="R376" s="271">
        <f t="shared" si="93"/>
        <v>5</v>
      </c>
      <c r="S376" s="270">
        <f t="shared" si="94"/>
        <v>1</v>
      </c>
      <c r="T376" s="272">
        <f t="shared" si="95"/>
        <v>5</v>
      </c>
      <c r="U376" s="273">
        <v>22.811944484710693</v>
      </c>
      <c r="AD376" s="279">
        <f t="shared" si="96"/>
        <v>113</v>
      </c>
      <c r="AE376" s="279">
        <f t="shared" si="97"/>
        <v>46</v>
      </c>
      <c r="AF376" s="279" t="str">
        <f t="shared" si="98"/>
        <v>Marker 46</v>
      </c>
      <c r="AG376" s="279">
        <f t="shared" si="99"/>
        <v>2</v>
      </c>
      <c r="AH376" s="279" t="str">
        <f t="shared" si="100"/>
        <v>H</v>
      </c>
      <c r="AI376" s="280"/>
      <c r="AJ376" s="281">
        <f t="shared" si="101"/>
        <v>3.434065580368042</v>
      </c>
      <c r="AK376" s="281">
        <f t="shared" si="102"/>
        <v>2.787213921546936</v>
      </c>
      <c r="AL376" s="281">
        <f t="shared" si="103"/>
        <v>0.54502964019775391</v>
      </c>
      <c r="AM376" s="281">
        <f t="shared" si="104"/>
        <v>6.6948002576828003</v>
      </c>
      <c r="AN376" s="281">
        <f t="shared" si="105"/>
        <v>9.3508350849151611</v>
      </c>
      <c r="AO376" s="281">
        <v>31.527085396523837</v>
      </c>
    </row>
    <row r="377" spans="1:41" x14ac:dyDescent="0.25">
      <c r="A377" s="230">
        <v>46</v>
      </c>
      <c r="B377" s="230" t="s">
        <v>288</v>
      </c>
      <c r="C377" s="230">
        <v>1</v>
      </c>
      <c r="D377" s="230" t="s">
        <v>369</v>
      </c>
      <c r="E377" s="230">
        <v>115</v>
      </c>
      <c r="F377" s="230" t="s">
        <v>196</v>
      </c>
      <c r="G377" s="268"/>
      <c r="H377" s="269">
        <v>1.1394757032394409</v>
      </c>
      <c r="I377" s="269">
        <v>0.17696499824523926</v>
      </c>
      <c r="J377" s="269">
        <v>4.9828320741653442</v>
      </c>
      <c r="K377" s="269">
        <v>9.1852259635925293</v>
      </c>
      <c r="L377" s="269">
        <v>7.5930589437484741</v>
      </c>
      <c r="M377" s="270">
        <f>IF(AND(H377&gt;=H$3, H377&lt;=H$4),1,0)</f>
        <v>1</v>
      </c>
      <c r="N377" s="270">
        <f>IF(AND(I377&gt;=I$3, I377&lt;=I$4),1,0)</f>
        <v>1</v>
      </c>
      <c r="O377" s="270">
        <f>IF(AND(J377&gt;=J$3, J377&lt;=J$4),1,0)</f>
        <v>1</v>
      </c>
      <c r="P377" s="270">
        <f t="shared" si="91"/>
        <v>1</v>
      </c>
      <c r="Q377" s="270">
        <f t="shared" si="92"/>
        <v>1</v>
      </c>
      <c r="R377" s="271">
        <f t="shared" si="93"/>
        <v>5</v>
      </c>
      <c r="S377" s="270">
        <f t="shared" si="94"/>
        <v>1</v>
      </c>
      <c r="T377" s="272">
        <f t="shared" si="95"/>
        <v>5</v>
      </c>
      <c r="U377" s="273">
        <v>23.077557682991028</v>
      </c>
      <c r="AD377" s="279">
        <f t="shared" si="96"/>
        <v>115</v>
      </c>
      <c r="AE377" s="279">
        <f t="shared" si="97"/>
        <v>46</v>
      </c>
      <c r="AF377" s="279" t="str">
        <f t="shared" si="98"/>
        <v>Marker 46</v>
      </c>
      <c r="AG377" s="279">
        <f t="shared" si="99"/>
        <v>1</v>
      </c>
      <c r="AH377" s="279" t="str">
        <f t="shared" si="100"/>
        <v>H</v>
      </c>
      <c r="AI377" s="280"/>
      <c r="AJ377" s="281">
        <f t="shared" si="101"/>
        <v>1.1394757032394409</v>
      </c>
      <c r="AK377" s="281">
        <f t="shared" si="102"/>
        <v>0.17696499824523926</v>
      </c>
      <c r="AL377" s="281">
        <f t="shared" si="103"/>
        <v>4.9828320741653442</v>
      </c>
      <c r="AM377" s="281">
        <f t="shared" si="104"/>
        <v>9.1852259635925293</v>
      </c>
      <c r="AN377" s="281">
        <f t="shared" si="105"/>
        <v>7.5930589437484741</v>
      </c>
      <c r="AO377" s="281">
        <v>31.894174225371394</v>
      </c>
    </row>
    <row r="378" spans="1:41" x14ac:dyDescent="0.25">
      <c r="A378" s="230">
        <v>46</v>
      </c>
      <c r="B378" s="230" t="s">
        <v>288</v>
      </c>
      <c r="C378" s="230">
        <v>4</v>
      </c>
      <c r="D378" s="230" t="s">
        <v>369</v>
      </c>
      <c r="E378" s="230">
        <v>117</v>
      </c>
      <c r="F378" s="230" t="s">
        <v>198</v>
      </c>
      <c r="G378" s="268"/>
      <c r="H378" s="269">
        <v>5.9198760986328125</v>
      </c>
      <c r="I378" s="269">
        <v>8.0849093198776245</v>
      </c>
      <c r="J378" s="269">
        <v>7.6365625858306885</v>
      </c>
      <c r="K378" s="269">
        <v>2.7163439989089966</v>
      </c>
      <c r="L378" s="269">
        <v>0.64777612686157227</v>
      </c>
      <c r="M378" s="270">
        <f>IF(AND(H378&gt;=H$3, H378&lt;=H$4),1,0)</f>
        <v>1</v>
      </c>
      <c r="N378" s="270">
        <f>IF(AND(I378&gt;=I$3, I378&lt;=I$4),1,0)</f>
        <v>1</v>
      </c>
      <c r="O378" s="270">
        <f>IF(AND(J378&gt;=J$3, J378&lt;=J$4),1,0)</f>
        <v>1</v>
      </c>
      <c r="P378" s="270">
        <f t="shared" si="91"/>
        <v>1</v>
      </c>
      <c r="Q378" s="270">
        <f t="shared" si="92"/>
        <v>1</v>
      </c>
      <c r="R378" s="271">
        <f t="shared" si="93"/>
        <v>5</v>
      </c>
      <c r="S378" s="270">
        <f t="shared" si="94"/>
        <v>1</v>
      </c>
      <c r="T378" s="272">
        <f t="shared" si="95"/>
        <v>5</v>
      </c>
      <c r="U378" s="273">
        <v>25.005468130111694</v>
      </c>
      <c r="AD378" s="279">
        <f t="shared" si="96"/>
        <v>117</v>
      </c>
      <c r="AE378" s="279">
        <f t="shared" si="97"/>
        <v>46</v>
      </c>
      <c r="AF378" s="279" t="str">
        <f t="shared" si="98"/>
        <v>Marker 46</v>
      </c>
      <c r="AG378" s="279">
        <f t="shared" si="99"/>
        <v>4</v>
      </c>
      <c r="AH378" s="279" t="str">
        <f t="shared" si="100"/>
        <v>H</v>
      </c>
      <c r="AI378" s="280"/>
      <c r="AJ378" s="281">
        <f t="shared" si="101"/>
        <v>5.9198760986328125</v>
      </c>
      <c r="AK378" s="281">
        <f t="shared" si="102"/>
        <v>8.0849093198776245</v>
      </c>
      <c r="AL378" s="281">
        <f t="shared" si="103"/>
        <v>7.6365625858306885</v>
      </c>
      <c r="AM378" s="281">
        <f t="shared" si="104"/>
        <v>2.7163439989089966</v>
      </c>
      <c r="AN378" s="281">
        <f t="shared" si="105"/>
        <v>0.64777612686157227</v>
      </c>
      <c r="AO378" s="281">
        <v>34.558629127230439</v>
      </c>
    </row>
    <row r="379" spans="1:41" x14ac:dyDescent="0.25">
      <c r="A379" s="230">
        <v>47</v>
      </c>
      <c r="B379" s="230" t="s">
        <v>289</v>
      </c>
      <c r="C379" s="230">
        <v>1</v>
      </c>
      <c r="D379" s="230" t="s">
        <v>369</v>
      </c>
      <c r="E379" s="230">
        <v>100</v>
      </c>
      <c r="F379" s="230" t="s">
        <v>181</v>
      </c>
      <c r="G379" s="268"/>
      <c r="H379" s="269">
        <v>2.6896566152572632</v>
      </c>
      <c r="I379" s="269">
        <v>3.1069886684417725</v>
      </c>
      <c r="J379" s="269">
        <v>5.9510618448257446</v>
      </c>
      <c r="K379" s="269">
        <v>9.5056343078613281</v>
      </c>
      <c r="L379" s="269">
        <v>9.4565409421920776</v>
      </c>
      <c r="M379" s="270">
        <f>IF(AND(H379&gt;=H$3, H379&lt;=H$4),1,0)</f>
        <v>1</v>
      </c>
      <c r="N379" s="270">
        <f>IF(AND(I379&gt;=I$3, I379&lt;=I$4),1,0)</f>
        <v>1</v>
      </c>
      <c r="O379" s="270">
        <f>IF(AND(J379&gt;=J$3, J379&lt;=J$4),1,0)</f>
        <v>1</v>
      </c>
      <c r="P379" s="270">
        <f t="shared" si="91"/>
        <v>1</v>
      </c>
      <c r="Q379" s="270">
        <f t="shared" si="92"/>
        <v>1</v>
      </c>
      <c r="R379" s="271">
        <f t="shared" si="93"/>
        <v>5</v>
      </c>
      <c r="S379" s="270">
        <f t="shared" si="94"/>
        <v>1</v>
      </c>
      <c r="T379" s="272">
        <f t="shared" si="95"/>
        <v>5</v>
      </c>
      <c r="U379" s="273">
        <v>30.709882378578186</v>
      </c>
      <c r="AD379" s="279">
        <f t="shared" si="96"/>
        <v>100</v>
      </c>
      <c r="AE379" s="279">
        <f t="shared" si="97"/>
        <v>47</v>
      </c>
      <c r="AF379" s="279" t="str">
        <f t="shared" si="98"/>
        <v>Marker 47</v>
      </c>
      <c r="AG379" s="279">
        <f t="shared" si="99"/>
        <v>1</v>
      </c>
      <c r="AH379" s="279" t="str">
        <f t="shared" si="100"/>
        <v>H</v>
      </c>
      <c r="AI379" s="280"/>
      <c r="AJ379" s="281">
        <f t="shared" si="101"/>
        <v>2.6896566152572632</v>
      </c>
      <c r="AK379" s="281">
        <f t="shared" si="102"/>
        <v>3.1069886684417725</v>
      </c>
      <c r="AL379" s="281">
        <f t="shared" si="103"/>
        <v>5.9510618448257446</v>
      </c>
      <c r="AM379" s="281">
        <f t="shared" si="104"/>
        <v>9.5056343078613281</v>
      </c>
      <c r="AN379" s="281">
        <f t="shared" si="105"/>
        <v>9.4565409421920776</v>
      </c>
      <c r="AO379" s="281">
        <v>33.484899074715869</v>
      </c>
    </row>
    <row r="380" spans="1:41" x14ac:dyDescent="0.25">
      <c r="A380" s="230">
        <v>47</v>
      </c>
      <c r="B380" s="230" t="s">
        <v>289</v>
      </c>
      <c r="C380" s="230">
        <v>4</v>
      </c>
      <c r="D380" s="230" t="s">
        <v>369</v>
      </c>
      <c r="E380" s="230">
        <v>101</v>
      </c>
      <c r="F380" s="230" t="s">
        <v>182</v>
      </c>
      <c r="G380" s="268"/>
      <c r="H380" s="269">
        <v>3.3302688598632813</v>
      </c>
      <c r="I380" s="269">
        <v>3.4709185361862183</v>
      </c>
      <c r="J380" s="269">
        <v>8.6269724369049072</v>
      </c>
      <c r="K380" s="269">
        <v>8.2998019456863403</v>
      </c>
      <c r="L380" s="269">
        <v>8.233339786529541</v>
      </c>
      <c r="M380" s="270">
        <f>IF(AND(H380&gt;=H$3, H380&lt;=H$4),1,0)</f>
        <v>1</v>
      </c>
      <c r="N380" s="270">
        <f>IF(AND(I380&gt;=I$3, I380&lt;=I$4),1,0)</f>
        <v>1</v>
      </c>
      <c r="O380" s="270">
        <f>IF(AND(J380&gt;=J$3, J380&lt;=J$4),1,0)</f>
        <v>1</v>
      </c>
      <c r="P380" s="270">
        <f t="shared" si="91"/>
        <v>1</v>
      </c>
      <c r="Q380" s="270">
        <f t="shared" si="92"/>
        <v>1</v>
      </c>
      <c r="R380" s="271">
        <f t="shared" si="93"/>
        <v>5</v>
      </c>
      <c r="S380" s="270">
        <f t="shared" si="94"/>
        <v>1</v>
      </c>
      <c r="T380" s="272">
        <f t="shared" si="95"/>
        <v>5</v>
      </c>
      <c r="U380" s="273">
        <v>31.961301565170288</v>
      </c>
      <c r="AD380" s="279">
        <f t="shared" si="96"/>
        <v>101</v>
      </c>
      <c r="AE380" s="279">
        <f t="shared" si="97"/>
        <v>47</v>
      </c>
      <c r="AF380" s="279" t="str">
        <f t="shared" si="98"/>
        <v>Marker 47</v>
      </c>
      <c r="AG380" s="279">
        <f t="shared" si="99"/>
        <v>4</v>
      </c>
      <c r="AH380" s="279" t="str">
        <f t="shared" si="100"/>
        <v>H</v>
      </c>
      <c r="AI380" s="280"/>
      <c r="AJ380" s="281">
        <f t="shared" si="101"/>
        <v>3.3302688598632813</v>
      </c>
      <c r="AK380" s="281">
        <f t="shared" si="102"/>
        <v>3.4709185361862183</v>
      </c>
      <c r="AL380" s="281">
        <f t="shared" si="103"/>
        <v>8.6269724369049072</v>
      </c>
      <c r="AM380" s="281">
        <f t="shared" si="104"/>
        <v>8.2998019456863403</v>
      </c>
      <c r="AN380" s="281">
        <f t="shared" si="105"/>
        <v>8.233339786529541</v>
      </c>
      <c r="AO380" s="281">
        <v>34.849399421758214</v>
      </c>
    </row>
    <row r="381" spans="1:41" x14ac:dyDescent="0.25">
      <c r="A381" s="230">
        <v>47</v>
      </c>
      <c r="B381" s="230" t="s">
        <v>289</v>
      </c>
      <c r="C381" s="230">
        <v>3</v>
      </c>
      <c r="D381" s="230" t="s">
        <v>369</v>
      </c>
      <c r="E381" s="230">
        <v>104</v>
      </c>
      <c r="F381" s="230" t="s">
        <v>185</v>
      </c>
      <c r="G381" s="268"/>
      <c r="H381" s="269">
        <v>3.6462932825088501</v>
      </c>
      <c r="I381" s="269">
        <v>0.94630718231201172</v>
      </c>
      <c r="J381" s="269">
        <v>6.5554207563400269</v>
      </c>
      <c r="K381" s="269">
        <v>6.5756142139434814</v>
      </c>
      <c r="L381" s="269">
        <v>7.8474313020706177</v>
      </c>
      <c r="M381" s="270">
        <f>IF(AND(H381&gt;=H$3, H381&lt;=H$4),1,0)</f>
        <v>1</v>
      </c>
      <c r="N381" s="270">
        <f>IF(AND(I381&gt;=I$3, I381&lt;=I$4),1,0)</f>
        <v>1</v>
      </c>
      <c r="O381" s="270">
        <f>IF(AND(J381&gt;=J$3, J381&lt;=J$4),1,0)</f>
        <v>1</v>
      </c>
      <c r="P381" s="270">
        <f t="shared" si="91"/>
        <v>1</v>
      </c>
      <c r="Q381" s="270">
        <f t="shared" si="92"/>
        <v>1</v>
      </c>
      <c r="R381" s="271">
        <f t="shared" si="93"/>
        <v>5</v>
      </c>
      <c r="S381" s="270">
        <f t="shared" si="94"/>
        <v>1</v>
      </c>
      <c r="T381" s="272">
        <f t="shared" si="95"/>
        <v>5</v>
      </c>
      <c r="U381" s="273">
        <v>25.571066737174988</v>
      </c>
      <c r="AD381" s="279">
        <f t="shared" si="96"/>
        <v>104</v>
      </c>
      <c r="AE381" s="279">
        <f t="shared" si="97"/>
        <v>47</v>
      </c>
      <c r="AF381" s="279" t="str">
        <f t="shared" si="98"/>
        <v>Marker 47</v>
      </c>
      <c r="AG381" s="279">
        <f t="shared" si="99"/>
        <v>3</v>
      </c>
      <c r="AH381" s="279" t="str">
        <f t="shared" si="100"/>
        <v>H</v>
      </c>
      <c r="AI381" s="280"/>
      <c r="AJ381" s="281">
        <f t="shared" si="101"/>
        <v>3.6462932825088501</v>
      </c>
      <c r="AK381" s="281">
        <f t="shared" si="102"/>
        <v>0.94630718231201172</v>
      </c>
      <c r="AL381" s="281">
        <f t="shared" si="103"/>
        <v>6.5554207563400269</v>
      </c>
      <c r="AM381" s="281">
        <f t="shared" si="104"/>
        <v>6.5756142139434814</v>
      </c>
      <c r="AN381" s="281">
        <f t="shared" si="105"/>
        <v>7.8474313020706177</v>
      </c>
      <c r="AO381" s="281">
        <v>27.88172805000405</v>
      </c>
    </row>
    <row r="382" spans="1:41" x14ac:dyDescent="0.25">
      <c r="A382" s="230">
        <v>47</v>
      </c>
      <c r="B382" s="230" t="s">
        <v>289</v>
      </c>
      <c r="C382" s="230">
        <v>2</v>
      </c>
      <c r="D382" s="230" t="s">
        <v>369</v>
      </c>
      <c r="E382" s="230">
        <v>106</v>
      </c>
      <c r="F382" s="230" t="s">
        <v>187</v>
      </c>
      <c r="G382" s="268"/>
      <c r="H382" s="269">
        <v>5.4303085803985596</v>
      </c>
      <c r="I382" s="269">
        <v>5.2879452705383301E-2</v>
      </c>
      <c r="J382" s="269">
        <v>1.4848494529724121</v>
      </c>
      <c r="K382" s="269">
        <v>8.1648916006088257</v>
      </c>
      <c r="L382" s="269">
        <v>4.571908712387085</v>
      </c>
      <c r="M382" s="270">
        <f>IF(AND(H382&gt;=H$3, H382&lt;=H$4),1,0)</f>
        <v>1</v>
      </c>
      <c r="N382" s="270">
        <f>IF(AND(I382&gt;=I$3, I382&lt;=I$4),1,0)</f>
        <v>1</v>
      </c>
      <c r="O382" s="270">
        <f>IF(AND(J382&gt;=J$3, J382&lt;=J$4),1,0)</f>
        <v>1</v>
      </c>
      <c r="P382" s="270">
        <f t="shared" si="91"/>
        <v>1</v>
      </c>
      <c r="Q382" s="270">
        <f t="shared" si="92"/>
        <v>1</v>
      </c>
      <c r="R382" s="271">
        <f t="shared" si="93"/>
        <v>5</v>
      </c>
      <c r="S382" s="270">
        <f t="shared" si="94"/>
        <v>1</v>
      </c>
      <c r="T382" s="272">
        <f t="shared" si="95"/>
        <v>5</v>
      </c>
      <c r="U382" s="273">
        <v>19.704837799072266</v>
      </c>
      <c r="AD382" s="279">
        <f t="shared" si="96"/>
        <v>106</v>
      </c>
      <c r="AE382" s="279">
        <f t="shared" si="97"/>
        <v>47</v>
      </c>
      <c r="AF382" s="279" t="str">
        <f t="shared" si="98"/>
        <v>Marker 47</v>
      </c>
      <c r="AG382" s="279">
        <f t="shared" si="99"/>
        <v>2</v>
      </c>
      <c r="AH382" s="279" t="str">
        <f t="shared" si="100"/>
        <v>H</v>
      </c>
      <c r="AI382" s="280"/>
      <c r="AJ382" s="281">
        <f t="shared" si="101"/>
        <v>5.4303085803985596</v>
      </c>
      <c r="AK382" s="281">
        <f t="shared" si="102"/>
        <v>5.2879452705383301E-2</v>
      </c>
      <c r="AL382" s="281">
        <f t="shared" si="103"/>
        <v>1.4848494529724121</v>
      </c>
      <c r="AM382" s="281">
        <f t="shared" si="104"/>
        <v>8.1648916006088257</v>
      </c>
      <c r="AN382" s="281">
        <f t="shared" si="105"/>
        <v>4.571908712387085</v>
      </c>
      <c r="AO382" s="281">
        <v>21.485412964194147</v>
      </c>
    </row>
    <row r="383" spans="1:41" x14ac:dyDescent="0.25">
      <c r="A383" s="230">
        <v>47</v>
      </c>
      <c r="B383" s="230" t="s">
        <v>289</v>
      </c>
      <c r="C383" s="230">
        <v>1</v>
      </c>
      <c r="D383" s="230" t="s">
        <v>369</v>
      </c>
      <c r="E383" s="230">
        <v>108</v>
      </c>
      <c r="F383" s="230" t="s">
        <v>189</v>
      </c>
      <c r="G383" s="268"/>
      <c r="H383" s="269">
        <v>8.5241788625717163</v>
      </c>
      <c r="I383" s="269">
        <v>9.2167031764984131</v>
      </c>
      <c r="J383" s="269">
        <v>6.7820745706558228</v>
      </c>
      <c r="K383" s="269">
        <v>9.5321273803710938</v>
      </c>
      <c r="L383" s="269">
        <v>1.8184679746627808</v>
      </c>
      <c r="M383" s="270">
        <f>IF(AND(H383&gt;=H$3, H383&lt;=H$4),1,0)</f>
        <v>1</v>
      </c>
      <c r="N383" s="270">
        <f>IF(AND(I383&gt;=I$3, I383&lt;=I$4),1,0)</f>
        <v>1</v>
      </c>
      <c r="O383" s="270">
        <f>IF(AND(J383&gt;=J$3, J383&lt;=J$4),1,0)</f>
        <v>1</v>
      </c>
      <c r="P383" s="270">
        <f t="shared" si="91"/>
        <v>1</v>
      </c>
      <c r="Q383" s="270">
        <f t="shared" si="92"/>
        <v>1</v>
      </c>
      <c r="R383" s="271">
        <f t="shared" si="93"/>
        <v>5</v>
      </c>
      <c r="S383" s="270">
        <f t="shared" si="94"/>
        <v>1</v>
      </c>
      <c r="T383" s="272">
        <f t="shared" si="95"/>
        <v>5</v>
      </c>
      <c r="U383" s="273">
        <v>35.873551964759827</v>
      </c>
      <c r="AD383" s="279">
        <f t="shared" si="96"/>
        <v>108</v>
      </c>
      <c r="AE383" s="279">
        <f t="shared" si="97"/>
        <v>47</v>
      </c>
      <c r="AF383" s="279" t="str">
        <f t="shared" si="98"/>
        <v>Marker 47</v>
      </c>
      <c r="AG383" s="279">
        <f t="shared" si="99"/>
        <v>1</v>
      </c>
      <c r="AH383" s="279" t="str">
        <f t="shared" si="100"/>
        <v>H</v>
      </c>
      <c r="AI383" s="280"/>
      <c r="AJ383" s="281">
        <f t="shared" si="101"/>
        <v>8.5241788625717163</v>
      </c>
      <c r="AK383" s="281">
        <f t="shared" si="102"/>
        <v>9.2167031764984131</v>
      </c>
      <c r="AL383" s="281">
        <f t="shared" si="103"/>
        <v>6.7820745706558228</v>
      </c>
      <c r="AM383" s="281">
        <f t="shared" si="104"/>
        <v>9.5321273803710938</v>
      </c>
      <c r="AN383" s="281">
        <f t="shared" si="105"/>
        <v>1.8184679746627808</v>
      </c>
      <c r="AO383" s="281">
        <v>39.115169904703897</v>
      </c>
    </row>
    <row r="384" spans="1:41" x14ac:dyDescent="0.25">
      <c r="A384" s="230">
        <v>47</v>
      </c>
      <c r="B384" s="230" t="s">
        <v>289</v>
      </c>
      <c r="C384" s="230">
        <v>4</v>
      </c>
      <c r="D384" s="230" t="s">
        <v>369</v>
      </c>
      <c r="E384" s="230">
        <v>110</v>
      </c>
      <c r="F384" s="230" t="s">
        <v>191</v>
      </c>
      <c r="G384" s="268"/>
      <c r="H384" s="269">
        <v>6.5889286994934082</v>
      </c>
      <c r="I384" s="269">
        <v>1.8516772985458374</v>
      </c>
      <c r="J384" s="269">
        <v>1.5144813060760498</v>
      </c>
      <c r="K384" s="269">
        <v>8.0479198694229126</v>
      </c>
      <c r="L384" s="269">
        <v>6.2570524215698242</v>
      </c>
      <c r="M384" s="270">
        <f>IF(AND(H384&gt;=H$3, H384&lt;=H$4),1,0)</f>
        <v>1</v>
      </c>
      <c r="N384" s="270">
        <f>IF(AND(I384&gt;=I$3, I384&lt;=I$4),1,0)</f>
        <v>1</v>
      </c>
      <c r="O384" s="270">
        <f>IF(AND(J384&gt;=J$3, J384&lt;=J$4),1,0)</f>
        <v>1</v>
      </c>
      <c r="P384" s="270">
        <f t="shared" si="91"/>
        <v>1</v>
      </c>
      <c r="Q384" s="270">
        <f t="shared" si="92"/>
        <v>1</v>
      </c>
      <c r="R384" s="271">
        <f t="shared" si="93"/>
        <v>5</v>
      </c>
      <c r="S384" s="270">
        <f t="shared" si="94"/>
        <v>1</v>
      </c>
      <c r="T384" s="272">
        <f t="shared" si="95"/>
        <v>5</v>
      </c>
      <c r="U384" s="273">
        <v>24.260059595108032</v>
      </c>
      <c r="AD384" s="279">
        <f t="shared" si="96"/>
        <v>110</v>
      </c>
      <c r="AE384" s="279">
        <f t="shared" si="97"/>
        <v>47</v>
      </c>
      <c r="AF384" s="279" t="str">
        <f t="shared" si="98"/>
        <v>Marker 47</v>
      </c>
      <c r="AG384" s="279">
        <f t="shared" si="99"/>
        <v>4</v>
      </c>
      <c r="AH384" s="279" t="str">
        <f t="shared" si="100"/>
        <v>H</v>
      </c>
      <c r="AI384" s="280"/>
      <c r="AJ384" s="281">
        <f t="shared" si="101"/>
        <v>6.5889286994934082</v>
      </c>
      <c r="AK384" s="281">
        <f t="shared" si="102"/>
        <v>1.8516772985458374</v>
      </c>
      <c r="AL384" s="281">
        <f t="shared" si="103"/>
        <v>1.5144813060760498</v>
      </c>
      <c r="AM384" s="281">
        <f t="shared" si="104"/>
        <v>8.0479198694229126</v>
      </c>
      <c r="AN384" s="281">
        <f t="shared" si="105"/>
        <v>6.2570524215698242</v>
      </c>
      <c r="AO384" s="281">
        <v>26.452255240659603</v>
      </c>
    </row>
    <row r="385" spans="1:41" x14ac:dyDescent="0.25">
      <c r="A385" s="230">
        <v>47</v>
      </c>
      <c r="B385" s="230" t="s">
        <v>289</v>
      </c>
      <c r="C385" s="230">
        <v>3</v>
      </c>
      <c r="D385" s="230" t="s">
        <v>369</v>
      </c>
      <c r="E385" s="230">
        <v>112</v>
      </c>
      <c r="F385" s="230" t="s">
        <v>193</v>
      </c>
      <c r="G385" s="268"/>
      <c r="H385" s="269">
        <v>5.1798206567764282</v>
      </c>
      <c r="I385" s="269">
        <v>8.2402563095092773</v>
      </c>
      <c r="J385" s="269">
        <v>8.98997962474823</v>
      </c>
      <c r="K385" s="269">
        <v>6.3227188587188721</v>
      </c>
      <c r="L385" s="269">
        <v>7.4537736177444458</v>
      </c>
      <c r="M385" s="270">
        <f>IF(AND(H385&gt;=H$3, H385&lt;=H$4),1,0)</f>
        <v>1</v>
      </c>
      <c r="N385" s="270">
        <f>IF(AND(I385&gt;=I$3, I385&lt;=I$4),1,0)</f>
        <v>1</v>
      </c>
      <c r="O385" s="270">
        <f>IF(AND(J385&gt;=J$3, J385&lt;=J$4),1,0)</f>
        <v>1</v>
      </c>
      <c r="P385" s="270">
        <f t="shared" si="91"/>
        <v>1</v>
      </c>
      <c r="Q385" s="270">
        <f t="shared" si="92"/>
        <v>1</v>
      </c>
      <c r="R385" s="271">
        <f t="shared" si="93"/>
        <v>5</v>
      </c>
      <c r="S385" s="270">
        <f t="shared" si="94"/>
        <v>1</v>
      </c>
      <c r="T385" s="272">
        <f t="shared" si="95"/>
        <v>5</v>
      </c>
      <c r="U385" s="273">
        <v>36.186549067497253</v>
      </c>
      <c r="AD385" s="279">
        <f t="shared" si="96"/>
        <v>112</v>
      </c>
      <c r="AE385" s="279">
        <f t="shared" si="97"/>
        <v>47</v>
      </c>
      <c r="AF385" s="279" t="str">
        <f t="shared" si="98"/>
        <v>Marker 47</v>
      </c>
      <c r="AG385" s="279">
        <f t="shared" si="99"/>
        <v>3</v>
      </c>
      <c r="AH385" s="279" t="str">
        <f t="shared" si="100"/>
        <v>H</v>
      </c>
      <c r="AI385" s="280"/>
      <c r="AJ385" s="281">
        <f t="shared" si="101"/>
        <v>5.1798206567764282</v>
      </c>
      <c r="AK385" s="281">
        <f t="shared" si="102"/>
        <v>8.2402563095092773</v>
      </c>
      <c r="AL385" s="281">
        <f t="shared" si="103"/>
        <v>8.98997962474823</v>
      </c>
      <c r="AM385" s="281">
        <f t="shared" si="104"/>
        <v>6.3227188587188721</v>
      </c>
      <c r="AN385" s="281">
        <f t="shared" si="105"/>
        <v>7.4537736177444458</v>
      </c>
      <c r="AO385" s="281">
        <v>39.456450156664488</v>
      </c>
    </row>
    <row r="386" spans="1:41" x14ac:dyDescent="0.25">
      <c r="A386" s="230">
        <v>47</v>
      </c>
      <c r="B386" s="230" t="s">
        <v>289</v>
      </c>
      <c r="C386" s="230">
        <v>2</v>
      </c>
      <c r="D386" s="230" t="s">
        <v>369</v>
      </c>
      <c r="E386" s="230">
        <v>114</v>
      </c>
      <c r="F386" s="230" t="s">
        <v>195</v>
      </c>
      <c r="G386" s="268"/>
      <c r="H386" s="269">
        <v>1.9767296314239502</v>
      </c>
      <c r="I386" s="269">
        <v>1.7612725496292114</v>
      </c>
      <c r="J386" s="269">
        <v>2.3167014122009277</v>
      </c>
      <c r="K386" s="269">
        <v>7.7982419729232788</v>
      </c>
      <c r="L386" s="269">
        <v>9.2851388454437256</v>
      </c>
      <c r="M386" s="270">
        <f>IF(AND(H386&gt;=H$3, H386&lt;=H$4),1,0)</f>
        <v>1</v>
      </c>
      <c r="N386" s="270">
        <f>IF(AND(I386&gt;=I$3, I386&lt;=I$4),1,0)</f>
        <v>1</v>
      </c>
      <c r="O386" s="270">
        <f>IF(AND(J386&gt;=J$3, J386&lt;=J$4),1,0)</f>
        <v>1</v>
      </c>
      <c r="P386" s="270">
        <f t="shared" si="91"/>
        <v>1</v>
      </c>
      <c r="Q386" s="270">
        <f t="shared" si="92"/>
        <v>1</v>
      </c>
      <c r="R386" s="271">
        <f t="shared" si="93"/>
        <v>5</v>
      </c>
      <c r="S386" s="270">
        <f t="shared" si="94"/>
        <v>1</v>
      </c>
      <c r="T386" s="272">
        <f t="shared" si="95"/>
        <v>5</v>
      </c>
      <c r="U386" s="273">
        <v>23.138084411621094</v>
      </c>
      <c r="AD386" s="279">
        <f t="shared" si="96"/>
        <v>114</v>
      </c>
      <c r="AE386" s="279">
        <f t="shared" si="97"/>
        <v>47</v>
      </c>
      <c r="AF386" s="279" t="str">
        <f t="shared" si="98"/>
        <v>Marker 47</v>
      </c>
      <c r="AG386" s="279">
        <f t="shared" si="99"/>
        <v>2</v>
      </c>
      <c r="AH386" s="279" t="str">
        <f t="shared" si="100"/>
        <v>H</v>
      </c>
      <c r="AI386" s="280"/>
      <c r="AJ386" s="281">
        <f t="shared" si="101"/>
        <v>1.9767296314239502</v>
      </c>
      <c r="AK386" s="281">
        <f t="shared" si="102"/>
        <v>1.7612725496292114</v>
      </c>
      <c r="AL386" s="281">
        <f t="shared" si="103"/>
        <v>2.3167014122009277</v>
      </c>
      <c r="AM386" s="281">
        <f t="shared" si="104"/>
        <v>7.7982419729232788</v>
      </c>
      <c r="AN386" s="281">
        <f t="shared" si="105"/>
        <v>9.2851388454437256</v>
      </c>
      <c r="AO386" s="281">
        <v>25.228895759165702</v>
      </c>
    </row>
    <row r="387" spans="1:41" x14ac:dyDescent="0.25">
      <c r="A387" s="230">
        <v>47</v>
      </c>
      <c r="B387" s="230" t="s">
        <v>289</v>
      </c>
      <c r="C387" s="230">
        <v>1</v>
      </c>
      <c r="D387" s="230" t="s">
        <v>369</v>
      </c>
      <c r="E387" s="230">
        <v>116</v>
      </c>
      <c r="F387" s="230" t="s">
        <v>197</v>
      </c>
      <c r="G387" s="268"/>
      <c r="H387" s="269">
        <v>7.3884862661361694</v>
      </c>
      <c r="I387" s="269">
        <v>8.7370622158050537</v>
      </c>
      <c r="J387" s="269">
        <v>9.8811537027359009</v>
      </c>
      <c r="K387" s="269">
        <v>5.2544212341308594</v>
      </c>
      <c r="L387" s="269">
        <v>9.5929926633834839</v>
      </c>
      <c r="M387" s="270">
        <f>IF(AND(H387&gt;=H$3, H387&lt;=H$4),1,0)</f>
        <v>1</v>
      </c>
      <c r="N387" s="270">
        <f>IF(AND(I387&gt;=I$3, I387&lt;=I$4),1,0)</f>
        <v>1</v>
      </c>
      <c r="O387" s="270">
        <f>IF(AND(J387&gt;=J$3, J387&lt;=J$4),1,0)</f>
        <v>1</v>
      </c>
      <c r="P387" s="270">
        <f t="shared" si="91"/>
        <v>1</v>
      </c>
      <c r="Q387" s="270">
        <f t="shared" si="92"/>
        <v>1</v>
      </c>
      <c r="R387" s="271">
        <f t="shared" si="93"/>
        <v>5</v>
      </c>
      <c r="S387" s="270">
        <f t="shared" si="94"/>
        <v>1</v>
      </c>
      <c r="T387" s="272">
        <f t="shared" si="95"/>
        <v>5</v>
      </c>
      <c r="U387" s="273">
        <v>40.854116082191467</v>
      </c>
      <c r="AD387" s="279">
        <f t="shared" si="96"/>
        <v>116</v>
      </c>
      <c r="AE387" s="279">
        <f t="shared" si="97"/>
        <v>47</v>
      </c>
      <c r="AF387" s="279" t="str">
        <f t="shared" si="98"/>
        <v>Marker 47</v>
      </c>
      <c r="AG387" s="279">
        <f t="shared" si="99"/>
        <v>1</v>
      </c>
      <c r="AH387" s="279" t="str">
        <f t="shared" si="100"/>
        <v>H</v>
      </c>
      <c r="AI387" s="280"/>
      <c r="AJ387" s="281">
        <f t="shared" si="101"/>
        <v>7.3884862661361694</v>
      </c>
      <c r="AK387" s="281">
        <f t="shared" si="102"/>
        <v>8.7370622158050537</v>
      </c>
      <c r="AL387" s="281">
        <f t="shared" si="103"/>
        <v>9.8811537027359009</v>
      </c>
      <c r="AM387" s="281">
        <f t="shared" si="104"/>
        <v>5.2544212341308594</v>
      </c>
      <c r="AN387" s="281">
        <f t="shared" si="105"/>
        <v>9.5929926633834839</v>
      </c>
      <c r="AO387" s="281">
        <v>44.545789428134029</v>
      </c>
    </row>
    <row r="388" spans="1:41" x14ac:dyDescent="0.25">
      <c r="A388" s="230">
        <v>48</v>
      </c>
      <c r="B388" s="230" t="s">
        <v>290</v>
      </c>
      <c r="C388" s="230">
        <v>1</v>
      </c>
      <c r="D388" s="230" t="s">
        <v>369</v>
      </c>
      <c r="E388" s="230">
        <v>101</v>
      </c>
      <c r="F388" s="230" t="s">
        <v>182</v>
      </c>
      <c r="G388" s="268"/>
      <c r="H388" s="269">
        <v>4.7593230009078979</v>
      </c>
      <c r="I388" s="269">
        <v>2.6816809177398682</v>
      </c>
      <c r="J388" s="269">
        <v>2.3759108781814575</v>
      </c>
      <c r="K388" s="269">
        <v>7.2843098640441895</v>
      </c>
      <c r="L388" s="269">
        <v>7.4608463048934937</v>
      </c>
      <c r="M388" s="270">
        <f>IF(AND(H388&gt;=H$3, H388&lt;=H$4),1,0)</f>
        <v>1</v>
      </c>
      <c r="N388" s="270">
        <f>IF(AND(I388&gt;=I$3, I388&lt;=I$4),1,0)</f>
        <v>1</v>
      </c>
      <c r="O388" s="270">
        <f>IF(AND(J388&gt;=J$3, J388&lt;=J$4),1,0)</f>
        <v>1</v>
      </c>
      <c r="P388" s="270">
        <f t="shared" si="91"/>
        <v>1</v>
      </c>
      <c r="Q388" s="270">
        <f t="shared" si="92"/>
        <v>1</v>
      </c>
      <c r="R388" s="271">
        <f t="shared" si="93"/>
        <v>5</v>
      </c>
      <c r="S388" s="270">
        <f t="shared" si="94"/>
        <v>1</v>
      </c>
      <c r="T388" s="272">
        <f t="shared" si="95"/>
        <v>5</v>
      </c>
      <c r="U388" s="273">
        <v>24.562070965766907</v>
      </c>
      <c r="AD388" s="279">
        <f t="shared" si="96"/>
        <v>101</v>
      </c>
      <c r="AE388" s="279">
        <f t="shared" si="97"/>
        <v>48</v>
      </c>
      <c r="AF388" s="279" t="str">
        <f t="shared" si="98"/>
        <v>Marker 48</v>
      </c>
      <c r="AG388" s="279">
        <f t="shared" si="99"/>
        <v>1</v>
      </c>
      <c r="AH388" s="279" t="str">
        <f t="shared" si="100"/>
        <v>H</v>
      </c>
      <c r="AI388" s="280"/>
      <c r="AJ388" s="281">
        <f t="shared" si="101"/>
        <v>4.7593230009078979</v>
      </c>
      <c r="AK388" s="281">
        <f t="shared" si="102"/>
        <v>2.6816809177398682</v>
      </c>
      <c r="AL388" s="281">
        <f t="shared" si="103"/>
        <v>2.3759108781814575</v>
      </c>
      <c r="AM388" s="281">
        <f t="shared" si="104"/>
        <v>7.2843098640441895</v>
      </c>
      <c r="AN388" s="281">
        <f t="shared" si="105"/>
        <v>7.4608463048934937</v>
      </c>
      <c r="AO388" s="281">
        <v>29.547335124490118</v>
      </c>
    </row>
    <row r="389" spans="1:41" x14ac:dyDescent="0.25">
      <c r="A389" s="230">
        <v>48</v>
      </c>
      <c r="B389" s="230" t="s">
        <v>290</v>
      </c>
      <c r="C389" s="230">
        <v>4</v>
      </c>
      <c r="D389" s="230" t="s">
        <v>369</v>
      </c>
      <c r="E389" s="230">
        <v>102</v>
      </c>
      <c r="F389" s="230" t="s">
        <v>183</v>
      </c>
      <c r="G389" s="268"/>
      <c r="H389" s="269">
        <v>4.0584683418273926</v>
      </c>
      <c r="I389" s="269">
        <v>7.9391521215438843</v>
      </c>
      <c r="J389" s="269">
        <v>7.7637755870819092</v>
      </c>
      <c r="K389" s="269">
        <v>5.7648807764053345</v>
      </c>
      <c r="L389" s="269">
        <v>3.7116384506225586</v>
      </c>
      <c r="M389" s="270">
        <f>IF(AND(H389&gt;=H$3, H389&lt;=H$4),1,0)</f>
        <v>1</v>
      </c>
      <c r="N389" s="270">
        <f>IF(AND(I389&gt;=I$3, I389&lt;=I$4),1,0)</f>
        <v>1</v>
      </c>
      <c r="O389" s="270">
        <f>IF(AND(J389&gt;=J$3, J389&lt;=J$4),1,0)</f>
        <v>1</v>
      </c>
      <c r="P389" s="270">
        <f t="shared" si="91"/>
        <v>1</v>
      </c>
      <c r="Q389" s="270">
        <f t="shared" si="92"/>
        <v>1</v>
      </c>
      <c r="R389" s="271">
        <f t="shared" si="93"/>
        <v>5</v>
      </c>
      <c r="S389" s="270">
        <f t="shared" si="94"/>
        <v>1</v>
      </c>
      <c r="T389" s="272">
        <f t="shared" si="95"/>
        <v>5</v>
      </c>
      <c r="U389" s="273">
        <v>29.237915277481079</v>
      </c>
      <c r="AD389" s="279">
        <f t="shared" si="96"/>
        <v>102</v>
      </c>
      <c r="AE389" s="279">
        <f t="shared" si="97"/>
        <v>48</v>
      </c>
      <c r="AF389" s="279" t="str">
        <f t="shared" si="98"/>
        <v>Marker 48</v>
      </c>
      <c r="AG389" s="279">
        <f t="shared" si="99"/>
        <v>4</v>
      </c>
      <c r="AH389" s="279" t="str">
        <f t="shared" si="100"/>
        <v>H</v>
      </c>
      <c r="AI389" s="280"/>
      <c r="AJ389" s="281">
        <f t="shared" si="101"/>
        <v>4.0584683418273926</v>
      </c>
      <c r="AK389" s="281">
        <f t="shared" si="102"/>
        <v>7.9391521215438843</v>
      </c>
      <c r="AL389" s="281">
        <f t="shared" si="103"/>
        <v>7.7637755870819092</v>
      </c>
      <c r="AM389" s="281">
        <f t="shared" si="104"/>
        <v>5.7648807764053345</v>
      </c>
      <c r="AN389" s="281">
        <f t="shared" si="105"/>
        <v>3.7116384506225586</v>
      </c>
      <c r="AO389" s="281">
        <v>35.172216636342945</v>
      </c>
    </row>
    <row r="390" spans="1:41" x14ac:dyDescent="0.25">
      <c r="A390" s="230">
        <v>48</v>
      </c>
      <c r="B390" s="230" t="s">
        <v>290</v>
      </c>
      <c r="C390" s="230">
        <v>3</v>
      </c>
      <c r="D390" s="230" t="s">
        <v>369</v>
      </c>
      <c r="E390" s="230">
        <v>105</v>
      </c>
      <c r="F390" s="230" t="s">
        <v>186</v>
      </c>
      <c r="G390" s="268"/>
      <c r="H390" s="269">
        <v>0.88588535785675049</v>
      </c>
      <c r="I390" s="269">
        <v>4.3276286125183105</v>
      </c>
      <c r="J390" s="269">
        <v>3.6111634969711304</v>
      </c>
      <c r="K390" s="269">
        <v>6.3092648983001709</v>
      </c>
      <c r="L390" s="269">
        <v>8.4438425302505493</v>
      </c>
      <c r="M390" s="270">
        <f>IF(AND(H390&gt;=H$3, H390&lt;=H$4),1,0)</f>
        <v>1</v>
      </c>
      <c r="N390" s="270">
        <f>IF(AND(I390&gt;=I$3, I390&lt;=I$4),1,0)</f>
        <v>1</v>
      </c>
      <c r="O390" s="270">
        <f>IF(AND(J390&gt;=J$3, J390&lt;=J$4),1,0)</f>
        <v>1</v>
      </c>
      <c r="P390" s="270">
        <f t="shared" ref="P390:P453" si="106">IF(AND(K390&gt;=K$3, K390&lt;=K$4),1,0)</f>
        <v>1</v>
      </c>
      <c r="Q390" s="270">
        <f t="shared" ref="Q390:Q453" si="107">IF(AND(L390&gt;=L$3, L390&lt;=L$4),1,0)</f>
        <v>1</v>
      </c>
      <c r="R390" s="271">
        <f t="shared" ref="R390:R453" si="108">SUM(M390:Q390)</f>
        <v>5</v>
      </c>
      <c r="S390" s="270">
        <f t="shared" ref="S390:S453" si="109">IF(COUNT(H390:L390)&lt;R$1,0,1)</f>
        <v>1</v>
      </c>
      <c r="T390" s="272">
        <f t="shared" ref="T390:T453" si="110">R390*S390</f>
        <v>5</v>
      </c>
      <c r="U390" s="273">
        <v>23.577784895896912</v>
      </c>
      <c r="AD390" s="279">
        <f t="shared" ref="AD390:AD453" si="111">E390</f>
        <v>105</v>
      </c>
      <c r="AE390" s="279">
        <f t="shared" ref="AE390:AE453" si="112">A390</f>
        <v>48</v>
      </c>
      <c r="AF390" s="279" t="str">
        <f t="shared" ref="AF390:AF453" si="113">B390</f>
        <v>Marker 48</v>
      </c>
      <c r="AG390" s="279">
        <f t="shared" ref="AG390:AG453" si="114">C390</f>
        <v>3</v>
      </c>
      <c r="AH390" s="279" t="str">
        <f t="shared" ref="AH390:AH453" si="115">D390</f>
        <v>H</v>
      </c>
      <c r="AI390" s="280"/>
      <c r="AJ390" s="281">
        <f t="shared" ref="AJ390:AJ453" si="116">IF(AND(LEN(H390)&gt;0,$S390=1),H390*VLOOKUP($AE390,$W:$AB,6,FALSE),"")</f>
        <v>0.88588535785675049</v>
      </c>
      <c r="AK390" s="281">
        <f t="shared" ref="AK390:AK453" si="117">IF(AND(LEN(I390)&gt;0,$S390=1),I390*VLOOKUP($AE390,$W:$AB,6,FALSE),"")</f>
        <v>4.3276286125183105</v>
      </c>
      <c r="AL390" s="281">
        <f t="shared" ref="AL390:AL453" si="118">IF(AND(LEN(J390)&gt;0,$S390=1),J390*VLOOKUP($AE390,$W:$AB,6,FALSE),"")</f>
        <v>3.6111634969711304</v>
      </c>
      <c r="AM390" s="281">
        <f t="shared" ref="AM390:AM453" si="119">IF(AND(LEN(K390)&gt;0,$S390=1),K390*VLOOKUP($AE390,$W:$AB,6,FALSE),"")</f>
        <v>6.3092648983001709</v>
      </c>
      <c r="AN390" s="281">
        <f t="shared" ref="AN390:AN453" si="120">IF(AND(LEN(L390)&gt;0,$S390=1),L390*VLOOKUP($AE390,$W:$AB,6,FALSE),"")</f>
        <v>8.4438425302505493</v>
      </c>
      <c r="AO390" s="281">
        <v>28.363272493722938</v>
      </c>
    </row>
    <row r="391" spans="1:41" x14ac:dyDescent="0.25">
      <c r="A391" s="230">
        <v>48</v>
      </c>
      <c r="B391" s="230" t="s">
        <v>290</v>
      </c>
      <c r="C391" s="230">
        <v>2</v>
      </c>
      <c r="D391" s="230" t="s">
        <v>369</v>
      </c>
      <c r="E391" s="230">
        <v>107</v>
      </c>
      <c r="F391" s="230" t="s">
        <v>188</v>
      </c>
      <c r="G391" s="268"/>
      <c r="H391" s="269">
        <v>8.340533971786499</v>
      </c>
      <c r="I391" s="269">
        <v>8.9320665597915649</v>
      </c>
      <c r="J391" s="269">
        <v>4.5176982879638672</v>
      </c>
      <c r="K391" s="269">
        <v>2.5551146268844604</v>
      </c>
      <c r="L391" s="269">
        <v>3.4349310398101807</v>
      </c>
      <c r="M391" s="270">
        <f>IF(AND(H391&gt;=H$3, H391&lt;=H$4),1,0)</f>
        <v>1</v>
      </c>
      <c r="N391" s="270">
        <f>IF(AND(I391&gt;=I$3, I391&lt;=I$4),1,0)</f>
        <v>1</v>
      </c>
      <c r="O391" s="270">
        <f>IF(AND(J391&gt;=J$3, J391&lt;=J$4),1,0)</f>
        <v>1</v>
      </c>
      <c r="P391" s="270">
        <f t="shared" si="106"/>
        <v>1</v>
      </c>
      <c r="Q391" s="270">
        <f t="shared" si="107"/>
        <v>1</v>
      </c>
      <c r="R391" s="271">
        <f t="shared" si="108"/>
        <v>5</v>
      </c>
      <c r="S391" s="270">
        <f t="shared" si="109"/>
        <v>1</v>
      </c>
      <c r="T391" s="272">
        <f t="shared" si="110"/>
        <v>5</v>
      </c>
      <c r="U391" s="273">
        <v>27.780344486236572</v>
      </c>
      <c r="AD391" s="279">
        <f t="shared" si="111"/>
        <v>107</v>
      </c>
      <c r="AE391" s="279">
        <f t="shared" si="112"/>
        <v>48</v>
      </c>
      <c r="AF391" s="279" t="str">
        <f t="shared" si="113"/>
        <v>Marker 48</v>
      </c>
      <c r="AG391" s="279">
        <f t="shared" si="114"/>
        <v>2</v>
      </c>
      <c r="AH391" s="279" t="str">
        <f t="shared" si="115"/>
        <v>H</v>
      </c>
      <c r="AI391" s="280"/>
      <c r="AJ391" s="281">
        <f t="shared" si="116"/>
        <v>8.340533971786499</v>
      </c>
      <c r="AK391" s="281">
        <f t="shared" si="117"/>
        <v>8.9320665597915649</v>
      </c>
      <c r="AL391" s="281">
        <f t="shared" si="118"/>
        <v>4.5176982879638672</v>
      </c>
      <c r="AM391" s="281">
        <f t="shared" si="119"/>
        <v>2.5551146268844604</v>
      </c>
      <c r="AN391" s="281">
        <f t="shared" si="120"/>
        <v>3.4349310398101807</v>
      </c>
      <c r="AO391" s="281">
        <v>33.418808599349887</v>
      </c>
    </row>
    <row r="392" spans="1:41" x14ac:dyDescent="0.25">
      <c r="A392" s="230">
        <v>48</v>
      </c>
      <c r="B392" s="230" t="s">
        <v>290</v>
      </c>
      <c r="C392" s="230">
        <v>1</v>
      </c>
      <c r="D392" s="230" t="s">
        <v>369</v>
      </c>
      <c r="E392" s="230">
        <v>109</v>
      </c>
      <c r="F392" s="230" t="s">
        <v>190</v>
      </c>
      <c r="G392" s="268"/>
      <c r="H392" s="269">
        <v>7.8109472990036011</v>
      </c>
      <c r="I392" s="269">
        <v>2.4525892734527588</v>
      </c>
      <c r="J392" s="269">
        <v>6.2858420610427856</v>
      </c>
      <c r="K392" s="269">
        <v>5.8865475654602051</v>
      </c>
      <c r="L392" s="269">
        <v>0.65803945064544678</v>
      </c>
      <c r="M392" s="270">
        <f>IF(AND(H392&gt;=H$3, H392&lt;=H$4),1,0)</f>
        <v>1</v>
      </c>
      <c r="N392" s="270">
        <f>IF(AND(I392&gt;=I$3, I392&lt;=I$4),1,0)</f>
        <v>1</v>
      </c>
      <c r="O392" s="270">
        <f>IF(AND(J392&gt;=J$3, J392&lt;=J$4),1,0)</f>
        <v>1</v>
      </c>
      <c r="P392" s="270">
        <f t="shared" si="106"/>
        <v>1</v>
      </c>
      <c r="Q392" s="270">
        <f t="shared" si="107"/>
        <v>1</v>
      </c>
      <c r="R392" s="271">
        <f t="shared" si="108"/>
        <v>5</v>
      </c>
      <c r="S392" s="270">
        <f t="shared" si="109"/>
        <v>1</v>
      </c>
      <c r="T392" s="272">
        <f t="shared" si="110"/>
        <v>5</v>
      </c>
      <c r="U392" s="273">
        <v>23.093965649604797</v>
      </c>
      <c r="AD392" s="279">
        <f t="shared" si="111"/>
        <v>109</v>
      </c>
      <c r="AE392" s="279">
        <f t="shared" si="112"/>
        <v>48</v>
      </c>
      <c r="AF392" s="279" t="str">
        <f t="shared" si="113"/>
        <v>Marker 48</v>
      </c>
      <c r="AG392" s="279">
        <f t="shared" si="114"/>
        <v>1</v>
      </c>
      <c r="AH392" s="279" t="str">
        <f t="shared" si="115"/>
        <v>H</v>
      </c>
      <c r="AI392" s="280"/>
      <c r="AJ392" s="281">
        <f t="shared" si="116"/>
        <v>7.8109472990036011</v>
      </c>
      <c r="AK392" s="281">
        <f t="shared" si="117"/>
        <v>2.4525892734527588</v>
      </c>
      <c r="AL392" s="281">
        <f t="shared" si="118"/>
        <v>6.2858420610427856</v>
      </c>
      <c r="AM392" s="281">
        <f t="shared" si="119"/>
        <v>5.8865475654602051</v>
      </c>
      <c r="AN392" s="281">
        <f t="shared" si="120"/>
        <v>0.65803945064544678</v>
      </c>
      <c r="AO392" s="281">
        <v>27.781254412682642</v>
      </c>
    </row>
    <row r="393" spans="1:41" x14ac:dyDescent="0.25">
      <c r="A393" s="230">
        <v>48</v>
      </c>
      <c r="B393" s="230" t="s">
        <v>290</v>
      </c>
      <c r="C393" s="230">
        <v>4</v>
      </c>
      <c r="D393" s="230" t="s">
        <v>369</v>
      </c>
      <c r="E393" s="230">
        <v>111</v>
      </c>
      <c r="F393" s="230" t="s">
        <v>192</v>
      </c>
      <c r="G393" s="268"/>
      <c r="H393" s="269">
        <v>2.0322847366333008</v>
      </c>
      <c r="I393" s="269">
        <v>6.1197537183761597</v>
      </c>
      <c r="J393" s="269">
        <v>9.415818452835083</v>
      </c>
      <c r="K393" s="269">
        <v>4.727209210395813</v>
      </c>
      <c r="L393" s="269">
        <v>7.569282054901123</v>
      </c>
      <c r="M393" s="270">
        <f>IF(AND(H393&gt;=H$3, H393&lt;=H$4),1,0)</f>
        <v>1</v>
      </c>
      <c r="N393" s="270">
        <f>IF(AND(I393&gt;=I$3, I393&lt;=I$4),1,0)</f>
        <v>1</v>
      </c>
      <c r="O393" s="270">
        <f>IF(AND(J393&gt;=J$3, J393&lt;=J$4),1,0)</f>
        <v>1</v>
      </c>
      <c r="P393" s="270">
        <f t="shared" si="106"/>
        <v>1</v>
      </c>
      <c r="Q393" s="270">
        <f t="shared" si="107"/>
        <v>1</v>
      </c>
      <c r="R393" s="271">
        <f t="shared" si="108"/>
        <v>5</v>
      </c>
      <c r="S393" s="270">
        <f t="shared" si="109"/>
        <v>1</v>
      </c>
      <c r="T393" s="272">
        <f t="shared" si="110"/>
        <v>5</v>
      </c>
      <c r="U393" s="273">
        <v>29.864348173141479</v>
      </c>
      <c r="AD393" s="279">
        <f t="shared" si="111"/>
        <v>111</v>
      </c>
      <c r="AE393" s="279">
        <f t="shared" si="112"/>
        <v>48</v>
      </c>
      <c r="AF393" s="279" t="str">
        <f t="shared" si="113"/>
        <v>Marker 48</v>
      </c>
      <c r="AG393" s="279">
        <f t="shared" si="114"/>
        <v>4</v>
      </c>
      <c r="AH393" s="279" t="str">
        <f t="shared" si="115"/>
        <v>H</v>
      </c>
      <c r="AI393" s="280"/>
      <c r="AJ393" s="281">
        <f t="shared" si="116"/>
        <v>2.0322847366333008</v>
      </c>
      <c r="AK393" s="281">
        <f t="shared" si="117"/>
        <v>6.1197537183761597</v>
      </c>
      <c r="AL393" s="281">
        <f t="shared" si="118"/>
        <v>9.415818452835083</v>
      </c>
      <c r="AM393" s="281">
        <f t="shared" si="119"/>
        <v>4.727209210395813</v>
      </c>
      <c r="AN393" s="281">
        <f t="shared" si="120"/>
        <v>7.569282054901123</v>
      </c>
      <c r="AO393" s="281">
        <v>35.925794082108006</v>
      </c>
    </row>
    <row r="394" spans="1:41" x14ac:dyDescent="0.25">
      <c r="A394" s="230">
        <v>48</v>
      </c>
      <c r="B394" s="230" t="s">
        <v>290</v>
      </c>
      <c r="C394" s="230">
        <v>3</v>
      </c>
      <c r="D394" s="230" t="s">
        <v>369</v>
      </c>
      <c r="E394" s="230">
        <v>113</v>
      </c>
      <c r="F394" s="230" t="s">
        <v>194</v>
      </c>
      <c r="G394" s="268"/>
      <c r="H394" s="269">
        <v>9.9416905641555786</v>
      </c>
      <c r="I394" s="269">
        <v>6.8672442436218262</v>
      </c>
      <c r="J394" s="269">
        <v>6.8712228536605835</v>
      </c>
      <c r="K394" s="269">
        <v>3.8923680782318115</v>
      </c>
      <c r="L394" s="269">
        <v>3.6046892404556274</v>
      </c>
      <c r="M394" s="270">
        <f>IF(AND(H394&gt;=H$3, H394&lt;=H$4),1,0)</f>
        <v>1</v>
      </c>
      <c r="N394" s="270">
        <f>IF(AND(I394&gt;=I$3, I394&lt;=I$4),1,0)</f>
        <v>1</v>
      </c>
      <c r="O394" s="270">
        <f>IF(AND(J394&gt;=J$3, J394&lt;=J$4),1,0)</f>
        <v>1</v>
      </c>
      <c r="P394" s="270">
        <f t="shared" si="106"/>
        <v>1</v>
      </c>
      <c r="Q394" s="270">
        <f t="shared" si="107"/>
        <v>1</v>
      </c>
      <c r="R394" s="271">
        <f t="shared" si="108"/>
        <v>5</v>
      </c>
      <c r="S394" s="270">
        <f t="shared" si="109"/>
        <v>1</v>
      </c>
      <c r="T394" s="272">
        <f t="shared" si="110"/>
        <v>5</v>
      </c>
      <c r="U394" s="273">
        <v>31.177214980125427</v>
      </c>
      <c r="AD394" s="279">
        <f t="shared" si="111"/>
        <v>113</v>
      </c>
      <c r="AE394" s="279">
        <f t="shared" si="112"/>
        <v>48</v>
      </c>
      <c r="AF394" s="279" t="str">
        <f t="shared" si="113"/>
        <v>Marker 48</v>
      </c>
      <c r="AG394" s="279">
        <f t="shared" si="114"/>
        <v>3</v>
      </c>
      <c r="AH394" s="279" t="str">
        <f t="shared" si="115"/>
        <v>H</v>
      </c>
      <c r="AI394" s="280"/>
      <c r="AJ394" s="281">
        <f t="shared" si="116"/>
        <v>9.9416905641555786</v>
      </c>
      <c r="AK394" s="281">
        <f t="shared" si="117"/>
        <v>6.8672442436218262</v>
      </c>
      <c r="AL394" s="281">
        <f t="shared" si="118"/>
        <v>6.8712228536605835</v>
      </c>
      <c r="AM394" s="281">
        <f t="shared" si="119"/>
        <v>3.8923680782318115</v>
      </c>
      <c r="AN394" s="281">
        <f t="shared" si="120"/>
        <v>3.6046892404556274</v>
      </c>
      <c r="AO394" s="281">
        <v>37.505128152669045</v>
      </c>
    </row>
    <row r="395" spans="1:41" x14ac:dyDescent="0.25">
      <c r="A395" s="230">
        <v>48</v>
      </c>
      <c r="B395" s="230" t="s">
        <v>290</v>
      </c>
      <c r="C395" s="230">
        <v>2</v>
      </c>
      <c r="D395" s="230" t="s">
        <v>369</v>
      </c>
      <c r="E395" s="230">
        <v>115</v>
      </c>
      <c r="F395" s="230" t="s">
        <v>196</v>
      </c>
      <c r="G395" s="268"/>
      <c r="H395" s="269">
        <v>8.6995160579681396</v>
      </c>
      <c r="I395" s="269">
        <v>8.2652765512466431</v>
      </c>
      <c r="J395" s="269">
        <v>5.2875995635986328</v>
      </c>
      <c r="K395" s="269">
        <v>3.9368170499801636</v>
      </c>
      <c r="L395" s="269">
        <v>8.2156050205230713</v>
      </c>
      <c r="M395" s="270">
        <f>IF(AND(H395&gt;=H$3, H395&lt;=H$4),1,0)</f>
        <v>1</v>
      </c>
      <c r="N395" s="270">
        <f>IF(AND(I395&gt;=I$3, I395&lt;=I$4),1,0)</f>
        <v>1</v>
      </c>
      <c r="O395" s="270">
        <f>IF(AND(J395&gt;=J$3, J395&lt;=J$4),1,0)</f>
        <v>1</v>
      </c>
      <c r="P395" s="270">
        <f t="shared" si="106"/>
        <v>1</v>
      </c>
      <c r="Q395" s="270">
        <f t="shared" si="107"/>
        <v>1</v>
      </c>
      <c r="R395" s="271">
        <f t="shared" si="108"/>
        <v>5</v>
      </c>
      <c r="S395" s="270">
        <f t="shared" si="109"/>
        <v>1</v>
      </c>
      <c r="T395" s="272">
        <f t="shared" si="110"/>
        <v>5</v>
      </c>
      <c r="U395" s="273">
        <v>34.40481424331665</v>
      </c>
      <c r="AD395" s="279">
        <f t="shared" si="111"/>
        <v>115</v>
      </c>
      <c r="AE395" s="279">
        <f t="shared" si="112"/>
        <v>48</v>
      </c>
      <c r="AF395" s="279" t="str">
        <f t="shared" si="113"/>
        <v>Marker 48</v>
      </c>
      <c r="AG395" s="279">
        <f t="shared" si="114"/>
        <v>2</v>
      </c>
      <c r="AH395" s="279" t="str">
        <f t="shared" si="115"/>
        <v>H</v>
      </c>
      <c r="AI395" s="280"/>
      <c r="AJ395" s="281">
        <f t="shared" si="116"/>
        <v>8.6995160579681396</v>
      </c>
      <c r="AK395" s="281">
        <f t="shared" si="117"/>
        <v>8.2652765512466431</v>
      </c>
      <c r="AL395" s="281">
        <f t="shared" si="118"/>
        <v>5.2875995635986328</v>
      </c>
      <c r="AM395" s="281">
        <f t="shared" si="119"/>
        <v>3.9368170499801636</v>
      </c>
      <c r="AN395" s="281">
        <f t="shared" si="120"/>
        <v>8.2156050205230713</v>
      </c>
      <c r="AO395" s="281">
        <v>41.387820178515931</v>
      </c>
    </row>
    <row r="396" spans="1:41" x14ac:dyDescent="0.25">
      <c r="A396" s="230">
        <v>48</v>
      </c>
      <c r="B396" s="230" t="s">
        <v>290</v>
      </c>
      <c r="C396" s="230">
        <v>1</v>
      </c>
      <c r="D396" s="230" t="s">
        <v>369</v>
      </c>
      <c r="E396" s="230">
        <v>117</v>
      </c>
      <c r="F396" s="230" t="s">
        <v>198</v>
      </c>
      <c r="G396" s="268"/>
      <c r="H396" s="269">
        <v>2.0564192533493042</v>
      </c>
      <c r="I396" s="269">
        <v>1.1419546604156494</v>
      </c>
      <c r="J396" s="269">
        <v>5.9404021501541138</v>
      </c>
      <c r="K396" s="269">
        <v>9.7548985481262207</v>
      </c>
      <c r="L396" s="269">
        <v>0.5568927526473999</v>
      </c>
      <c r="M396" s="270">
        <f>IF(AND(H396&gt;=H$3, H396&lt;=H$4),1,0)</f>
        <v>1</v>
      </c>
      <c r="N396" s="270">
        <f>IF(AND(I396&gt;=I$3, I396&lt;=I$4),1,0)</f>
        <v>1</v>
      </c>
      <c r="O396" s="270">
        <f>IF(AND(J396&gt;=J$3, J396&lt;=J$4),1,0)</f>
        <v>1</v>
      </c>
      <c r="P396" s="270">
        <f t="shared" si="106"/>
        <v>1</v>
      </c>
      <c r="Q396" s="270">
        <f t="shared" si="107"/>
        <v>1</v>
      </c>
      <c r="R396" s="271">
        <f t="shared" si="108"/>
        <v>5</v>
      </c>
      <c r="S396" s="270">
        <f t="shared" si="109"/>
        <v>1</v>
      </c>
      <c r="T396" s="272">
        <f t="shared" si="110"/>
        <v>5</v>
      </c>
      <c r="U396" s="273">
        <v>19.450567364692688</v>
      </c>
      <c r="AD396" s="279">
        <f t="shared" si="111"/>
        <v>117</v>
      </c>
      <c r="AE396" s="279">
        <f t="shared" si="112"/>
        <v>48</v>
      </c>
      <c r="AF396" s="279" t="str">
        <f t="shared" si="113"/>
        <v>Marker 48</v>
      </c>
      <c r="AG396" s="279">
        <f t="shared" si="114"/>
        <v>1</v>
      </c>
      <c r="AH396" s="279" t="str">
        <f t="shared" si="115"/>
        <v>H</v>
      </c>
      <c r="AI396" s="280"/>
      <c r="AJ396" s="281">
        <f t="shared" si="116"/>
        <v>2.0564192533493042</v>
      </c>
      <c r="AK396" s="281">
        <f t="shared" si="117"/>
        <v>1.1419546604156494</v>
      </c>
      <c r="AL396" s="281">
        <f t="shared" si="118"/>
        <v>5.9404021501541138</v>
      </c>
      <c r="AM396" s="281">
        <f t="shared" si="119"/>
        <v>9.7548985481262207</v>
      </c>
      <c r="AN396" s="281">
        <f t="shared" si="120"/>
        <v>0.5568927526473999</v>
      </c>
      <c r="AO396" s="281">
        <v>23.398370320118524</v>
      </c>
    </row>
    <row r="397" spans="1:41" x14ac:dyDescent="0.25">
      <c r="A397" s="230">
        <v>49</v>
      </c>
      <c r="B397" s="230" t="s">
        <v>291</v>
      </c>
      <c r="C397" s="230">
        <v>1</v>
      </c>
      <c r="D397" s="230" t="s">
        <v>369</v>
      </c>
      <c r="E397" s="230">
        <v>102</v>
      </c>
      <c r="F397" s="230" t="s">
        <v>183</v>
      </c>
      <c r="G397" s="268"/>
      <c r="H397" s="269">
        <v>8.451647162437439</v>
      </c>
      <c r="I397" s="269">
        <v>7.1149623394012451</v>
      </c>
      <c r="J397" s="269">
        <v>5.0453048944473267</v>
      </c>
      <c r="K397" s="269">
        <v>3.868412971496582</v>
      </c>
      <c r="L397" s="269">
        <v>6.4316815137863159</v>
      </c>
      <c r="M397" s="270">
        <f>IF(AND(H397&gt;=H$3, H397&lt;=H$4),1,0)</f>
        <v>1</v>
      </c>
      <c r="N397" s="270">
        <f>IF(AND(I397&gt;=I$3, I397&lt;=I$4),1,0)</f>
        <v>1</v>
      </c>
      <c r="O397" s="270">
        <f>IF(AND(J397&gt;=J$3, J397&lt;=J$4),1,0)</f>
        <v>1</v>
      </c>
      <c r="P397" s="270">
        <f t="shared" si="106"/>
        <v>1</v>
      </c>
      <c r="Q397" s="270">
        <f t="shared" si="107"/>
        <v>1</v>
      </c>
      <c r="R397" s="271">
        <f t="shared" si="108"/>
        <v>5</v>
      </c>
      <c r="S397" s="270">
        <f t="shared" si="109"/>
        <v>1</v>
      </c>
      <c r="T397" s="272">
        <f t="shared" si="110"/>
        <v>5</v>
      </c>
      <c r="U397" s="273">
        <v>30.912008881568909</v>
      </c>
      <c r="AD397" s="279">
        <f t="shared" si="111"/>
        <v>102</v>
      </c>
      <c r="AE397" s="279">
        <f t="shared" si="112"/>
        <v>49</v>
      </c>
      <c r="AF397" s="279" t="str">
        <f t="shared" si="113"/>
        <v>Marker 49</v>
      </c>
      <c r="AG397" s="279">
        <f t="shared" si="114"/>
        <v>1</v>
      </c>
      <c r="AH397" s="279" t="str">
        <f t="shared" si="115"/>
        <v>H</v>
      </c>
      <c r="AI397" s="280"/>
      <c r="AJ397" s="281">
        <f t="shared" si="116"/>
        <v>8.451647162437439</v>
      </c>
      <c r="AK397" s="281">
        <f t="shared" si="117"/>
        <v>7.1149623394012451</v>
      </c>
      <c r="AL397" s="281">
        <f t="shared" si="118"/>
        <v>5.0453048944473267</v>
      </c>
      <c r="AM397" s="281">
        <f t="shared" si="119"/>
        <v>3.868412971496582</v>
      </c>
      <c r="AN397" s="281">
        <f t="shared" si="120"/>
        <v>6.4316815137863159</v>
      </c>
      <c r="AO397" s="281">
        <v>39.88301704605901</v>
      </c>
    </row>
    <row r="398" spans="1:41" x14ac:dyDescent="0.25">
      <c r="A398" s="230">
        <v>49</v>
      </c>
      <c r="B398" s="230" t="s">
        <v>291</v>
      </c>
      <c r="C398" s="230">
        <v>2</v>
      </c>
      <c r="D398" s="230" t="s">
        <v>369</v>
      </c>
      <c r="E398" s="230">
        <v>103</v>
      </c>
      <c r="F398" s="230" t="s">
        <v>184</v>
      </c>
      <c r="G398" s="268"/>
      <c r="H398" s="269">
        <v>6.0415971279144287</v>
      </c>
      <c r="I398" s="269">
        <v>5.3112989664077759</v>
      </c>
      <c r="J398" s="269">
        <v>6.9327354431152344</v>
      </c>
      <c r="K398" s="269">
        <v>0.65180003643035889</v>
      </c>
      <c r="L398" s="269">
        <v>3.1194841861724854</v>
      </c>
      <c r="M398" s="270">
        <f>IF(AND(H398&gt;=H$3, H398&lt;=H$4),1,0)</f>
        <v>1</v>
      </c>
      <c r="N398" s="270">
        <f>IF(AND(I398&gt;=I$3, I398&lt;=I$4),1,0)</f>
        <v>1</v>
      </c>
      <c r="O398" s="270">
        <f>IF(AND(J398&gt;=J$3, J398&lt;=J$4),1,0)</f>
        <v>1</v>
      </c>
      <c r="P398" s="270">
        <f t="shared" si="106"/>
        <v>1</v>
      </c>
      <c r="Q398" s="270">
        <f t="shared" si="107"/>
        <v>1</v>
      </c>
      <c r="R398" s="271">
        <f t="shared" si="108"/>
        <v>5</v>
      </c>
      <c r="S398" s="270">
        <f t="shared" si="109"/>
        <v>1</v>
      </c>
      <c r="T398" s="272">
        <f t="shared" si="110"/>
        <v>5</v>
      </c>
      <c r="U398" s="273">
        <v>22.056915760040283</v>
      </c>
      <c r="AD398" s="279">
        <f t="shared" si="111"/>
        <v>103</v>
      </c>
      <c r="AE398" s="279">
        <f t="shared" si="112"/>
        <v>49</v>
      </c>
      <c r="AF398" s="279" t="str">
        <f t="shared" si="113"/>
        <v>Marker 49</v>
      </c>
      <c r="AG398" s="279">
        <f t="shared" si="114"/>
        <v>2</v>
      </c>
      <c r="AH398" s="279" t="str">
        <f t="shared" si="115"/>
        <v>H</v>
      </c>
      <c r="AI398" s="280"/>
      <c r="AJ398" s="281">
        <f t="shared" si="116"/>
        <v>6.0415971279144287</v>
      </c>
      <c r="AK398" s="281">
        <f t="shared" si="117"/>
        <v>5.3112989664077759</v>
      </c>
      <c r="AL398" s="281">
        <f t="shared" si="118"/>
        <v>6.9327354431152344</v>
      </c>
      <c r="AM398" s="281">
        <f t="shared" si="119"/>
        <v>0.65180003643035889</v>
      </c>
      <c r="AN398" s="281">
        <f t="shared" si="120"/>
        <v>3.1194841861724854</v>
      </c>
      <c r="AO398" s="281">
        <v>28.458077590864296</v>
      </c>
    </row>
    <row r="399" spans="1:41" x14ac:dyDescent="0.25">
      <c r="A399" s="230">
        <v>49</v>
      </c>
      <c r="B399" s="230" t="s">
        <v>291</v>
      </c>
      <c r="C399" s="230">
        <v>4</v>
      </c>
      <c r="D399" s="230" t="s">
        <v>369</v>
      </c>
      <c r="E399" s="230">
        <v>104</v>
      </c>
      <c r="F399" s="230" t="s">
        <v>185</v>
      </c>
      <c r="G399" s="268"/>
      <c r="H399" s="269">
        <v>4.409787654876709</v>
      </c>
      <c r="I399" s="269">
        <v>0.46429574489593506</v>
      </c>
      <c r="J399" s="269">
        <v>4.4510400295257568</v>
      </c>
      <c r="K399" s="269">
        <v>7.9150015115737915</v>
      </c>
      <c r="L399" s="269">
        <v>5.6255340576171875</v>
      </c>
      <c r="M399" s="270">
        <f>IF(AND(H399&gt;=H$3, H399&lt;=H$4),1,0)</f>
        <v>1</v>
      </c>
      <c r="N399" s="270">
        <f>IF(AND(I399&gt;=I$3, I399&lt;=I$4),1,0)</f>
        <v>1</v>
      </c>
      <c r="O399" s="270">
        <f>IF(AND(J399&gt;=J$3, J399&lt;=J$4),1,0)</f>
        <v>1</v>
      </c>
      <c r="P399" s="270">
        <f t="shared" si="106"/>
        <v>1</v>
      </c>
      <c r="Q399" s="270">
        <f t="shared" si="107"/>
        <v>1</v>
      </c>
      <c r="R399" s="271">
        <f t="shared" si="108"/>
        <v>5</v>
      </c>
      <c r="S399" s="270">
        <f t="shared" si="109"/>
        <v>1</v>
      </c>
      <c r="T399" s="272">
        <f t="shared" si="110"/>
        <v>5</v>
      </c>
      <c r="U399" s="273">
        <v>22.86565899848938</v>
      </c>
      <c r="AD399" s="279">
        <f t="shared" si="111"/>
        <v>104</v>
      </c>
      <c r="AE399" s="279">
        <f t="shared" si="112"/>
        <v>49</v>
      </c>
      <c r="AF399" s="279" t="str">
        <f t="shared" si="113"/>
        <v>Marker 49</v>
      </c>
      <c r="AG399" s="279">
        <f t="shared" si="114"/>
        <v>4</v>
      </c>
      <c r="AH399" s="279" t="str">
        <f t="shared" si="115"/>
        <v>H</v>
      </c>
      <c r="AI399" s="280"/>
      <c r="AJ399" s="281">
        <f t="shared" si="116"/>
        <v>4.409787654876709</v>
      </c>
      <c r="AK399" s="281">
        <f t="shared" si="117"/>
        <v>0.46429574489593506</v>
      </c>
      <c r="AL399" s="281">
        <f t="shared" si="118"/>
        <v>4.4510400295257568</v>
      </c>
      <c r="AM399" s="281">
        <f t="shared" si="119"/>
        <v>7.9150015115737915</v>
      </c>
      <c r="AN399" s="281">
        <f t="shared" si="120"/>
        <v>5.6255340576171875</v>
      </c>
      <c r="AO399" s="281">
        <v>29.50152709582941</v>
      </c>
    </row>
    <row r="400" spans="1:41" x14ac:dyDescent="0.25">
      <c r="A400" s="230">
        <v>49</v>
      </c>
      <c r="B400" s="230" t="s">
        <v>291</v>
      </c>
      <c r="C400" s="230">
        <v>3</v>
      </c>
      <c r="D400" s="230" t="s">
        <v>369</v>
      </c>
      <c r="E400" s="230">
        <v>106</v>
      </c>
      <c r="F400" s="230" t="s">
        <v>187</v>
      </c>
      <c r="G400" s="268"/>
      <c r="H400" s="269">
        <v>7.8844267129898071</v>
      </c>
      <c r="I400" s="269">
        <v>4.7211647033691406</v>
      </c>
      <c r="J400" s="269">
        <v>0.76307475566864014</v>
      </c>
      <c r="K400" s="269">
        <v>2.3559725284576416</v>
      </c>
      <c r="L400" s="269">
        <v>0.29639542102813721</v>
      </c>
      <c r="M400" s="270">
        <f>IF(AND(H400&gt;=H$3, H400&lt;=H$4),1,0)</f>
        <v>1</v>
      </c>
      <c r="N400" s="270">
        <f>IF(AND(I400&gt;=I$3, I400&lt;=I$4),1,0)</f>
        <v>1</v>
      </c>
      <c r="O400" s="270">
        <f>IF(AND(J400&gt;=J$3, J400&lt;=J$4),1,0)</f>
        <v>1</v>
      </c>
      <c r="P400" s="270">
        <f t="shared" si="106"/>
        <v>1</v>
      </c>
      <c r="Q400" s="270">
        <f t="shared" si="107"/>
        <v>1</v>
      </c>
      <c r="R400" s="271">
        <f t="shared" si="108"/>
        <v>5</v>
      </c>
      <c r="S400" s="270">
        <f t="shared" si="109"/>
        <v>1</v>
      </c>
      <c r="T400" s="272">
        <f t="shared" si="110"/>
        <v>5</v>
      </c>
      <c r="U400" s="273">
        <v>16.021034121513367</v>
      </c>
      <c r="AD400" s="279">
        <f t="shared" si="111"/>
        <v>106</v>
      </c>
      <c r="AE400" s="279">
        <f t="shared" si="112"/>
        <v>49</v>
      </c>
      <c r="AF400" s="279" t="str">
        <f t="shared" si="113"/>
        <v>Marker 49</v>
      </c>
      <c r="AG400" s="279">
        <f t="shared" si="114"/>
        <v>3</v>
      </c>
      <c r="AH400" s="279" t="str">
        <f t="shared" si="115"/>
        <v>H</v>
      </c>
      <c r="AI400" s="280"/>
      <c r="AJ400" s="281">
        <f t="shared" si="116"/>
        <v>7.8844267129898071</v>
      </c>
      <c r="AK400" s="281">
        <f t="shared" si="117"/>
        <v>4.7211647033691406</v>
      </c>
      <c r="AL400" s="281">
        <f t="shared" si="118"/>
        <v>0.76307475566864014</v>
      </c>
      <c r="AM400" s="281">
        <f t="shared" si="119"/>
        <v>2.3559725284576416</v>
      </c>
      <c r="AN400" s="281">
        <f t="shared" si="120"/>
        <v>0.29639542102813721</v>
      </c>
      <c r="AO400" s="281">
        <v>20.670516090100854</v>
      </c>
    </row>
    <row r="401" spans="1:41" x14ac:dyDescent="0.25">
      <c r="A401" s="230">
        <v>49</v>
      </c>
      <c r="B401" s="230" t="s">
        <v>291</v>
      </c>
      <c r="C401" s="230">
        <v>2</v>
      </c>
      <c r="D401" s="230" t="s">
        <v>369</v>
      </c>
      <c r="E401" s="230">
        <v>108</v>
      </c>
      <c r="F401" s="230" t="s">
        <v>189</v>
      </c>
      <c r="G401" s="268"/>
      <c r="H401" s="269">
        <v>2.7249491214752197</v>
      </c>
      <c r="I401" s="269">
        <v>8.5839968919754028</v>
      </c>
      <c r="J401" s="269">
        <v>9.6463799476623535</v>
      </c>
      <c r="K401" s="269">
        <v>7.4156516790390015</v>
      </c>
      <c r="L401" s="269">
        <v>0.61357378959655762</v>
      </c>
      <c r="M401" s="270">
        <f>IF(AND(H401&gt;=H$3, H401&lt;=H$4),1,0)</f>
        <v>1</v>
      </c>
      <c r="N401" s="270">
        <f>IF(AND(I401&gt;=I$3, I401&lt;=I$4),1,0)</f>
        <v>1</v>
      </c>
      <c r="O401" s="270">
        <f>IF(AND(J401&gt;=J$3, J401&lt;=J$4),1,0)</f>
        <v>1</v>
      </c>
      <c r="P401" s="270">
        <f t="shared" si="106"/>
        <v>1</v>
      </c>
      <c r="Q401" s="270">
        <f t="shared" si="107"/>
        <v>1</v>
      </c>
      <c r="R401" s="271">
        <f t="shared" si="108"/>
        <v>5</v>
      </c>
      <c r="S401" s="270">
        <f t="shared" si="109"/>
        <v>1</v>
      </c>
      <c r="T401" s="272">
        <f t="shared" si="110"/>
        <v>5</v>
      </c>
      <c r="U401" s="273">
        <v>28.984551429748535</v>
      </c>
      <c r="AD401" s="279">
        <f t="shared" si="111"/>
        <v>108</v>
      </c>
      <c r="AE401" s="279">
        <f t="shared" si="112"/>
        <v>49</v>
      </c>
      <c r="AF401" s="279" t="str">
        <f t="shared" si="113"/>
        <v>Marker 49</v>
      </c>
      <c r="AG401" s="279">
        <f t="shared" si="114"/>
        <v>2</v>
      </c>
      <c r="AH401" s="279" t="str">
        <f t="shared" si="115"/>
        <v>H</v>
      </c>
      <c r="AI401" s="280"/>
      <c r="AJ401" s="281">
        <f t="shared" si="116"/>
        <v>2.7249491214752197</v>
      </c>
      <c r="AK401" s="281">
        <f t="shared" si="117"/>
        <v>8.5839968919754028</v>
      </c>
      <c r="AL401" s="281">
        <f t="shared" si="118"/>
        <v>9.6463799476623535</v>
      </c>
      <c r="AM401" s="281">
        <f t="shared" si="119"/>
        <v>7.4156516790390015</v>
      </c>
      <c r="AN401" s="281">
        <f t="shared" si="120"/>
        <v>0.61357378959655762</v>
      </c>
      <c r="AO401" s="281">
        <v>37.396190042967007</v>
      </c>
    </row>
    <row r="402" spans="1:41" x14ac:dyDescent="0.25">
      <c r="A402" s="230">
        <v>49</v>
      </c>
      <c r="B402" s="230" t="s">
        <v>291</v>
      </c>
      <c r="C402" s="230">
        <v>1</v>
      </c>
      <c r="D402" s="230" t="s">
        <v>369</v>
      </c>
      <c r="E402" s="230">
        <v>110</v>
      </c>
      <c r="F402" s="230" t="s">
        <v>191</v>
      </c>
      <c r="G402" s="268"/>
      <c r="H402" s="269">
        <v>3.8424438238143921</v>
      </c>
      <c r="I402" s="269">
        <v>0.18085360527038574</v>
      </c>
      <c r="J402" s="269">
        <v>8.1327873468399048</v>
      </c>
      <c r="K402" s="269">
        <v>7.7504968643188477</v>
      </c>
      <c r="L402" s="269">
        <v>5.351836085319519</v>
      </c>
      <c r="M402" s="270">
        <f>IF(AND(H402&gt;=H$3, H402&lt;=H$4),1,0)</f>
        <v>1</v>
      </c>
      <c r="N402" s="270">
        <f>IF(AND(I402&gt;=I$3, I402&lt;=I$4),1,0)</f>
        <v>1</v>
      </c>
      <c r="O402" s="270">
        <f>IF(AND(J402&gt;=J$3, J402&lt;=J$4),1,0)</f>
        <v>1</v>
      </c>
      <c r="P402" s="270">
        <f t="shared" si="106"/>
        <v>1</v>
      </c>
      <c r="Q402" s="270">
        <f t="shared" si="107"/>
        <v>1</v>
      </c>
      <c r="R402" s="271">
        <f t="shared" si="108"/>
        <v>5</v>
      </c>
      <c r="S402" s="270">
        <f t="shared" si="109"/>
        <v>1</v>
      </c>
      <c r="T402" s="272">
        <f t="shared" si="110"/>
        <v>5</v>
      </c>
      <c r="U402" s="273">
        <v>25.258417725563049</v>
      </c>
      <c r="AD402" s="279">
        <f t="shared" si="111"/>
        <v>110</v>
      </c>
      <c r="AE402" s="279">
        <f t="shared" si="112"/>
        <v>49</v>
      </c>
      <c r="AF402" s="279" t="str">
        <f t="shared" si="113"/>
        <v>Marker 49</v>
      </c>
      <c r="AG402" s="279">
        <f t="shared" si="114"/>
        <v>1</v>
      </c>
      <c r="AH402" s="279" t="str">
        <f t="shared" si="115"/>
        <v>H</v>
      </c>
      <c r="AI402" s="280"/>
      <c r="AJ402" s="281">
        <f t="shared" si="116"/>
        <v>3.8424438238143921</v>
      </c>
      <c r="AK402" s="281">
        <f t="shared" si="117"/>
        <v>0.18085360527038574</v>
      </c>
      <c r="AL402" s="281">
        <f t="shared" si="118"/>
        <v>8.1327873468399048</v>
      </c>
      <c r="AM402" s="281">
        <f t="shared" si="119"/>
        <v>7.7504968643188477</v>
      </c>
      <c r="AN402" s="281">
        <f t="shared" si="120"/>
        <v>5.351836085319519</v>
      </c>
      <c r="AO402" s="281">
        <v>32.588690970057115</v>
      </c>
    </row>
    <row r="403" spans="1:41" x14ac:dyDescent="0.25">
      <c r="A403" s="230">
        <v>49</v>
      </c>
      <c r="B403" s="230" t="s">
        <v>291</v>
      </c>
      <c r="C403" s="230">
        <v>4</v>
      </c>
      <c r="D403" s="230" t="s">
        <v>369</v>
      </c>
      <c r="E403" s="230">
        <v>112</v>
      </c>
      <c r="F403" s="230" t="s">
        <v>193</v>
      </c>
      <c r="G403" s="268"/>
      <c r="H403" s="269">
        <v>9.0477919578552246</v>
      </c>
      <c r="I403" s="269">
        <v>6.1791890859603882</v>
      </c>
      <c r="J403" s="269">
        <v>8.4196412563323975</v>
      </c>
      <c r="K403" s="269">
        <v>2.6693540811538696</v>
      </c>
      <c r="L403" s="269">
        <v>1.3820075988769531</v>
      </c>
      <c r="M403" s="270">
        <f>IF(AND(H403&gt;=H$3, H403&lt;=H$4),1,0)</f>
        <v>1</v>
      </c>
      <c r="N403" s="270">
        <f>IF(AND(I403&gt;=I$3, I403&lt;=I$4),1,0)</f>
        <v>1</v>
      </c>
      <c r="O403" s="270">
        <f>IF(AND(J403&gt;=J$3, J403&lt;=J$4),1,0)</f>
        <v>1</v>
      </c>
      <c r="P403" s="270">
        <f t="shared" si="106"/>
        <v>1</v>
      </c>
      <c r="Q403" s="270">
        <f t="shared" si="107"/>
        <v>1</v>
      </c>
      <c r="R403" s="271">
        <f t="shared" si="108"/>
        <v>5</v>
      </c>
      <c r="S403" s="270">
        <f t="shared" si="109"/>
        <v>1</v>
      </c>
      <c r="T403" s="272">
        <f t="shared" si="110"/>
        <v>5</v>
      </c>
      <c r="U403" s="273">
        <v>27.697983980178833</v>
      </c>
      <c r="AD403" s="279">
        <f t="shared" si="111"/>
        <v>112</v>
      </c>
      <c r="AE403" s="279">
        <f t="shared" si="112"/>
        <v>49</v>
      </c>
      <c r="AF403" s="279" t="str">
        <f t="shared" si="113"/>
        <v>Marker 49</v>
      </c>
      <c r="AG403" s="279">
        <f t="shared" si="114"/>
        <v>4</v>
      </c>
      <c r="AH403" s="279" t="str">
        <f t="shared" si="115"/>
        <v>H</v>
      </c>
      <c r="AI403" s="280"/>
      <c r="AJ403" s="281">
        <f t="shared" si="116"/>
        <v>9.0477919578552246</v>
      </c>
      <c r="AK403" s="281">
        <f t="shared" si="117"/>
        <v>6.1791890859603882</v>
      </c>
      <c r="AL403" s="281">
        <f t="shared" si="118"/>
        <v>8.4196412563323975</v>
      </c>
      <c r="AM403" s="281">
        <f t="shared" si="119"/>
        <v>2.6693540811538696</v>
      </c>
      <c r="AN403" s="281">
        <f t="shared" si="120"/>
        <v>1.3820075988769531</v>
      </c>
      <c r="AO403" s="281">
        <v>35.736246435979766</v>
      </c>
    </row>
    <row r="404" spans="1:41" x14ac:dyDescent="0.25">
      <c r="A404" s="230">
        <v>49</v>
      </c>
      <c r="B404" s="230" t="s">
        <v>291</v>
      </c>
      <c r="C404" s="230">
        <v>3</v>
      </c>
      <c r="D404" s="230" t="s">
        <v>369</v>
      </c>
      <c r="E404" s="230">
        <v>114</v>
      </c>
      <c r="F404" s="230" t="s">
        <v>195</v>
      </c>
      <c r="G404" s="268"/>
      <c r="H404" s="269">
        <v>2.9048925638198853</v>
      </c>
      <c r="I404" s="269">
        <v>2.1792984008789063</v>
      </c>
      <c r="J404" s="269">
        <v>0.83007991313934326</v>
      </c>
      <c r="K404" s="269">
        <v>4.8307383060455322</v>
      </c>
      <c r="L404" s="269">
        <v>4.8447543382644653</v>
      </c>
      <c r="M404" s="270">
        <f>IF(AND(H404&gt;=H$3, H404&lt;=H$4),1,0)</f>
        <v>1</v>
      </c>
      <c r="N404" s="270">
        <f>IF(AND(I404&gt;=I$3, I404&lt;=I$4),1,0)</f>
        <v>1</v>
      </c>
      <c r="O404" s="270">
        <f>IF(AND(J404&gt;=J$3, J404&lt;=J$4),1,0)</f>
        <v>1</v>
      </c>
      <c r="P404" s="270">
        <f t="shared" si="106"/>
        <v>1</v>
      </c>
      <c r="Q404" s="270">
        <f t="shared" si="107"/>
        <v>1</v>
      </c>
      <c r="R404" s="271">
        <f t="shared" si="108"/>
        <v>5</v>
      </c>
      <c r="S404" s="270">
        <f t="shared" si="109"/>
        <v>1</v>
      </c>
      <c r="T404" s="272">
        <f t="shared" si="110"/>
        <v>5</v>
      </c>
      <c r="U404" s="273">
        <v>15.589763522148132</v>
      </c>
      <c r="AD404" s="279">
        <f t="shared" si="111"/>
        <v>114</v>
      </c>
      <c r="AE404" s="279">
        <f t="shared" si="112"/>
        <v>49</v>
      </c>
      <c r="AF404" s="279" t="str">
        <f t="shared" si="113"/>
        <v>Marker 49</v>
      </c>
      <c r="AG404" s="279">
        <f t="shared" si="114"/>
        <v>3</v>
      </c>
      <c r="AH404" s="279" t="str">
        <f t="shared" si="115"/>
        <v>H</v>
      </c>
      <c r="AI404" s="280"/>
      <c r="AJ404" s="281">
        <f t="shared" si="116"/>
        <v>2.9048925638198853</v>
      </c>
      <c r="AK404" s="281">
        <f t="shared" si="117"/>
        <v>2.1792984008789063</v>
      </c>
      <c r="AL404" s="281">
        <f t="shared" si="118"/>
        <v>0.83007991313934326</v>
      </c>
      <c r="AM404" s="281">
        <f t="shared" si="119"/>
        <v>4.8307383060455322</v>
      </c>
      <c r="AN404" s="281">
        <f t="shared" si="120"/>
        <v>4.8447543382644653</v>
      </c>
      <c r="AO404" s="281">
        <v>20.114085974806624</v>
      </c>
    </row>
    <row r="405" spans="1:41" x14ac:dyDescent="0.25">
      <c r="A405" s="230">
        <v>49</v>
      </c>
      <c r="B405" s="230" t="s">
        <v>291</v>
      </c>
      <c r="C405" s="230">
        <v>2</v>
      </c>
      <c r="D405" s="230" t="s">
        <v>369</v>
      </c>
      <c r="E405" s="230">
        <v>116</v>
      </c>
      <c r="F405" s="230" t="s">
        <v>197</v>
      </c>
      <c r="G405" s="268"/>
      <c r="H405" s="269">
        <v>4.5771563053131104</v>
      </c>
      <c r="I405" s="269">
        <v>7.500031590461731</v>
      </c>
      <c r="J405" s="269">
        <v>9.4803071022033691</v>
      </c>
      <c r="K405" s="269">
        <v>8.1677764654159546</v>
      </c>
      <c r="L405" s="269">
        <v>7.5954806804656982</v>
      </c>
      <c r="M405" s="270">
        <f>IF(AND(H405&gt;=H$3, H405&lt;=H$4),1,0)</f>
        <v>1</v>
      </c>
      <c r="N405" s="270">
        <f>IF(AND(I405&gt;=I$3, I405&lt;=I$4),1,0)</f>
        <v>1</v>
      </c>
      <c r="O405" s="270">
        <f>IF(AND(J405&gt;=J$3, J405&lt;=J$4),1,0)</f>
        <v>1</v>
      </c>
      <c r="P405" s="270">
        <f t="shared" si="106"/>
        <v>1</v>
      </c>
      <c r="Q405" s="270">
        <f t="shared" si="107"/>
        <v>1</v>
      </c>
      <c r="R405" s="271">
        <f t="shared" si="108"/>
        <v>5</v>
      </c>
      <c r="S405" s="270">
        <f t="shared" si="109"/>
        <v>1</v>
      </c>
      <c r="T405" s="272">
        <f t="shared" si="110"/>
        <v>5</v>
      </c>
      <c r="U405" s="273">
        <v>37.320752143859863</v>
      </c>
      <c r="AD405" s="279">
        <f t="shared" si="111"/>
        <v>116</v>
      </c>
      <c r="AE405" s="279">
        <f t="shared" si="112"/>
        <v>49</v>
      </c>
      <c r="AF405" s="279" t="str">
        <f t="shared" si="113"/>
        <v>Marker 49</v>
      </c>
      <c r="AG405" s="279">
        <f t="shared" si="114"/>
        <v>2</v>
      </c>
      <c r="AH405" s="279" t="str">
        <f t="shared" si="115"/>
        <v>H</v>
      </c>
      <c r="AI405" s="280"/>
      <c r="AJ405" s="281">
        <f t="shared" si="116"/>
        <v>4.5771563053131104</v>
      </c>
      <c r="AK405" s="281">
        <f t="shared" si="117"/>
        <v>7.500031590461731</v>
      </c>
      <c r="AL405" s="281">
        <f t="shared" si="118"/>
        <v>9.4803071022033691</v>
      </c>
      <c r="AM405" s="281">
        <f t="shared" si="119"/>
        <v>8.1677764654159546</v>
      </c>
      <c r="AN405" s="281">
        <f t="shared" si="120"/>
        <v>7.5954806804656982</v>
      </c>
      <c r="AO405" s="281">
        <v>48.15164875333592</v>
      </c>
    </row>
    <row r="406" spans="1:41" x14ac:dyDescent="0.25">
      <c r="A406" s="230">
        <v>50</v>
      </c>
      <c r="B406" s="230" t="s">
        <v>292</v>
      </c>
      <c r="C406" s="230">
        <v>2</v>
      </c>
      <c r="D406" s="230" t="s">
        <v>369</v>
      </c>
      <c r="E406" s="230">
        <v>100</v>
      </c>
      <c r="F406" s="230" t="s">
        <v>181</v>
      </c>
      <c r="G406" s="268"/>
      <c r="H406" s="269">
        <v>7.1349489688873291</v>
      </c>
      <c r="I406" s="269">
        <v>3.3813410997390747</v>
      </c>
      <c r="J406" s="269">
        <v>1.1723160743713379</v>
      </c>
      <c r="K406" s="269">
        <v>5.0839370489120483</v>
      </c>
      <c r="L406" s="269">
        <v>0.87043642997741699</v>
      </c>
      <c r="M406" s="270">
        <f>IF(AND(H406&gt;=H$3, H406&lt;=H$4),1,0)</f>
        <v>1</v>
      </c>
      <c r="N406" s="270">
        <f>IF(AND(I406&gt;=I$3, I406&lt;=I$4),1,0)</f>
        <v>1</v>
      </c>
      <c r="O406" s="270">
        <f>IF(AND(J406&gt;=J$3, J406&lt;=J$4),1,0)</f>
        <v>1</v>
      </c>
      <c r="P406" s="270">
        <f t="shared" si="106"/>
        <v>1</v>
      </c>
      <c r="Q406" s="270">
        <f t="shared" si="107"/>
        <v>1</v>
      </c>
      <c r="R406" s="271">
        <f t="shared" si="108"/>
        <v>5</v>
      </c>
      <c r="S406" s="270">
        <f t="shared" si="109"/>
        <v>1</v>
      </c>
      <c r="T406" s="272">
        <f t="shared" si="110"/>
        <v>5</v>
      </c>
      <c r="U406" s="273">
        <v>17.642979621887207</v>
      </c>
      <c r="AD406" s="279">
        <f t="shared" si="111"/>
        <v>100</v>
      </c>
      <c r="AE406" s="279">
        <f t="shared" si="112"/>
        <v>50</v>
      </c>
      <c r="AF406" s="279" t="str">
        <f t="shared" si="113"/>
        <v>Marker 50</v>
      </c>
      <c r="AG406" s="279">
        <f t="shared" si="114"/>
        <v>2</v>
      </c>
      <c r="AH406" s="279" t="str">
        <f t="shared" si="115"/>
        <v>H</v>
      </c>
      <c r="AI406" s="280"/>
      <c r="AJ406" s="281">
        <f t="shared" si="116"/>
        <v>7.1349489688873291</v>
      </c>
      <c r="AK406" s="281">
        <f t="shared" si="117"/>
        <v>3.3813410997390747</v>
      </c>
      <c r="AL406" s="281">
        <f t="shared" si="118"/>
        <v>1.1723160743713379</v>
      </c>
      <c r="AM406" s="281">
        <f t="shared" si="119"/>
        <v>5.0839370489120483</v>
      </c>
      <c r="AN406" s="281">
        <f t="shared" si="120"/>
        <v>0.87043642997741699</v>
      </c>
      <c r="AO406" s="281">
        <v>19.703970706696367</v>
      </c>
    </row>
    <row r="407" spans="1:41" x14ac:dyDescent="0.25">
      <c r="A407" s="230">
        <v>50</v>
      </c>
      <c r="B407" s="230" t="s">
        <v>292</v>
      </c>
      <c r="C407" s="230">
        <v>4</v>
      </c>
      <c r="D407" s="230" t="s">
        <v>369</v>
      </c>
      <c r="E407" s="230">
        <v>105</v>
      </c>
      <c r="F407" s="230" t="s">
        <v>186</v>
      </c>
      <c r="G407" s="268"/>
      <c r="H407" s="269">
        <v>5.7284641265869141</v>
      </c>
      <c r="I407" s="269">
        <v>9.6845358610153198</v>
      </c>
      <c r="J407" s="269">
        <v>9.7615110874176025</v>
      </c>
      <c r="K407" s="269">
        <v>5.5700141191482544</v>
      </c>
      <c r="L407" s="269">
        <v>4.4012188911437988</v>
      </c>
      <c r="M407" s="270">
        <f>IF(AND(H407&gt;=H$3, H407&lt;=H$4),1,0)</f>
        <v>1</v>
      </c>
      <c r="N407" s="270">
        <f>IF(AND(I407&gt;=I$3, I407&lt;=I$4),1,0)</f>
        <v>1</v>
      </c>
      <c r="O407" s="270">
        <f>IF(AND(J407&gt;=J$3, J407&lt;=J$4),1,0)</f>
        <v>1</v>
      </c>
      <c r="P407" s="270">
        <f t="shared" si="106"/>
        <v>1</v>
      </c>
      <c r="Q407" s="270">
        <f t="shared" si="107"/>
        <v>1</v>
      </c>
      <c r="R407" s="271">
        <f t="shared" si="108"/>
        <v>5</v>
      </c>
      <c r="S407" s="270">
        <f t="shared" si="109"/>
        <v>1</v>
      </c>
      <c r="T407" s="272">
        <f t="shared" si="110"/>
        <v>5</v>
      </c>
      <c r="U407" s="273">
        <v>35.14574408531189</v>
      </c>
      <c r="AD407" s="279">
        <f t="shared" si="111"/>
        <v>105</v>
      </c>
      <c r="AE407" s="279">
        <f t="shared" si="112"/>
        <v>50</v>
      </c>
      <c r="AF407" s="279" t="str">
        <f t="shared" si="113"/>
        <v>Marker 50</v>
      </c>
      <c r="AG407" s="279">
        <f t="shared" si="114"/>
        <v>4</v>
      </c>
      <c r="AH407" s="279" t="str">
        <f t="shared" si="115"/>
        <v>H</v>
      </c>
      <c r="AI407" s="280"/>
      <c r="AJ407" s="281">
        <f t="shared" si="116"/>
        <v>5.7284641265869141</v>
      </c>
      <c r="AK407" s="281">
        <f t="shared" si="117"/>
        <v>9.6845358610153198</v>
      </c>
      <c r="AL407" s="281">
        <f t="shared" si="118"/>
        <v>9.7615110874176025</v>
      </c>
      <c r="AM407" s="281">
        <f t="shared" si="119"/>
        <v>5.5700141191482544</v>
      </c>
      <c r="AN407" s="281">
        <f t="shared" si="120"/>
        <v>4.4012188911437988</v>
      </c>
      <c r="AO407" s="281">
        <v>39.251346811222881</v>
      </c>
    </row>
    <row r="408" spans="1:41" x14ac:dyDescent="0.25">
      <c r="A408" s="230">
        <v>50</v>
      </c>
      <c r="B408" s="230" t="s">
        <v>292</v>
      </c>
      <c r="C408" s="230">
        <v>3</v>
      </c>
      <c r="D408" s="230" t="s">
        <v>369</v>
      </c>
      <c r="E408" s="230">
        <v>107</v>
      </c>
      <c r="F408" s="230" t="s">
        <v>188</v>
      </c>
      <c r="G408" s="268"/>
      <c r="H408" s="269">
        <v>7.69428551197052</v>
      </c>
      <c r="I408" s="269">
        <v>8.594810962677002</v>
      </c>
      <c r="J408" s="269">
        <v>1.7324680089950562</v>
      </c>
      <c r="K408" s="269">
        <v>4.1767966747283936</v>
      </c>
      <c r="L408" s="269">
        <v>3.1469112634658813</v>
      </c>
      <c r="M408" s="270">
        <f>IF(AND(H408&gt;=H$3, H408&lt;=H$4),1,0)</f>
        <v>1</v>
      </c>
      <c r="N408" s="270">
        <f>IF(AND(I408&gt;=I$3, I408&lt;=I$4),1,0)</f>
        <v>1</v>
      </c>
      <c r="O408" s="270">
        <f>IF(AND(J408&gt;=J$3, J408&lt;=J$4),1,0)</f>
        <v>1</v>
      </c>
      <c r="P408" s="270">
        <f t="shared" si="106"/>
        <v>1</v>
      </c>
      <c r="Q408" s="270">
        <f t="shared" si="107"/>
        <v>1</v>
      </c>
      <c r="R408" s="271">
        <f t="shared" si="108"/>
        <v>5</v>
      </c>
      <c r="S408" s="270">
        <f t="shared" si="109"/>
        <v>1</v>
      </c>
      <c r="T408" s="272">
        <f t="shared" si="110"/>
        <v>5</v>
      </c>
      <c r="U408" s="273">
        <v>25.345272421836853</v>
      </c>
      <c r="AD408" s="279">
        <f t="shared" si="111"/>
        <v>107</v>
      </c>
      <c r="AE408" s="279">
        <f t="shared" si="112"/>
        <v>50</v>
      </c>
      <c r="AF408" s="279" t="str">
        <f t="shared" si="113"/>
        <v>Marker 50</v>
      </c>
      <c r="AG408" s="279">
        <f t="shared" si="114"/>
        <v>3</v>
      </c>
      <c r="AH408" s="279" t="str">
        <f t="shared" si="115"/>
        <v>H</v>
      </c>
      <c r="AI408" s="280"/>
      <c r="AJ408" s="281">
        <f t="shared" si="116"/>
        <v>7.69428551197052</v>
      </c>
      <c r="AK408" s="281">
        <f t="shared" si="117"/>
        <v>8.594810962677002</v>
      </c>
      <c r="AL408" s="281">
        <f t="shared" si="118"/>
        <v>1.7324680089950562</v>
      </c>
      <c r="AM408" s="281">
        <f t="shared" si="119"/>
        <v>4.1767966747283936</v>
      </c>
      <c r="AN408" s="281">
        <f t="shared" si="120"/>
        <v>3.1469112634658813</v>
      </c>
      <c r="AO408" s="281">
        <v>28.306018374219107</v>
      </c>
    </row>
    <row r="409" spans="1:41" x14ac:dyDescent="0.25">
      <c r="A409" s="230">
        <v>50</v>
      </c>
      <c r="B409" s="230" t="s">
        <v>292</v>
      </c>
      <c r="C409" s="230">
        <v>2</v>
      </c>
      <c r="D409" s="230" t="s">
        <v>369</v>
      </c>
      <c r="E409" s="230">
        <v>109</v>
      </c>
      <c r="F409" s="230" t="s">
        <v>190</v>
      </c>
      <c r="G409" s="268"/>
      <c r="H409" s="269">
        <v>4.9977385997772217</v>
      </c>
      <c r="I409" s="269">
        <v>7.891116738319397</v>
      </c>
      <c r="J409" s="269">
        <v>5.8485555648803711</v>
      </c>
      <c r="K409" s="269">
        <v>8.9385193586349487</v>
      </c>
      <c r="L409" s="269">
        <v>8.1567871570587158</v>
      </c>
      <c r="M409" s="270">
        <f>IF(AND(H409&gt;=H$3, H409&lt;=H$4),1,0)</f>
        <v>1</v>
      </c>
      <c r="N409" s="270">
        <f>IF(AND(I409&gt;=I$3, I409&lt;=I$4),1,0)</f>
        <v>1</v>
      </c>
      <c r="O409" s="270">
        <f>IF(AND(J409&gt;=J$3, J409&lt;=J$4),1,0)</f>
        <v>1</v>
      </c>
      <c r="P409" s="270">
        <f t="shared" si="106"/>
        <v>1</v>
      </c>
      <c r="Q409" s="270">
        <f t="shared" si="107"/>
        <v>1</v>
      </c>
      <c r="R409" s="271">
        <f t="shared" si="108"/>
        <v>5</v>
      </c>
      <c r="S409" s="270">
        <f t="shared" si="109"/>
        <v>1</v>
      </c>
      <c r="T409" s="272">
        <f t="shared" si="110"/>
        <v>5</v>
      </c>
      <c r="U409" s="273">
        <v>35.832717418670654</v>
      </c>
      <c r="AD409" s="279">
        <f t="shared" si="111"/>
        <v>109</v>
      </c>
      <c r="AE409" s="279">
        <f t="shared" si="112"/>
        <v>50</v>
      </c>
      <c r="AF409" s="279" t="str">
        <f t="shared" si="113"/>
        <v>Marker 50</v>
      </c>
      <c r="AG409" s="279">
        <f t="shared" si="114"/>
        <v>2</v>
      </c>
      <c r="AH409" s="279" t="str">
        <f t="shared" si="115"/>
        <v>H</v>
      </c>
      <c r="AI409" s="280"/>
      <c r="AJ409" s="281">
        <f t="shared" si="116"/>
        <v>4.9977385997772217</v>
      </c>
      <c r="AK409" s="281">
        <f t="shared" si="117"/>
        <v>7.891116738319397</v>
      </c>
      <c r="AL409" s="281">
        <f t="shared" si="118"/>
        <v>5.8485555648803711</v>
      </c>
      <c r="AM409" s="281">
        <f t="shared" si="119"/>
        <v>8.9385193586349487</v>
      </c>
      <c r="AN409" s="281">
        <f t="shared" si="120"/>
        <v>8.1567871570587158</v>
      </c>
      <c r="AO409" s="281">
        <v>40.018569963257249</v>
      </c>
    </row>
    <row r="410" spans="1:41" x14ac:dyDescent="0.25">
      <c r="A410" s="230">
        <v>50</v>
      </c>
      <c r="B410" s="230" t="s">
        <v>292</v>
      </c>
      <c r="C410" s="230">
        <v>1</v>
      </c>
      <c r="D410" s="230" t="s">
        <v>369</v>
      </c>
      <c r="E410" s="230">
        <v>111</v>
      </c>
      <c r="F410" s="230" t="s">
        <v>192</v>
      </c>
      <c r="G410" s="268"/>
      <c r="H410" s="269">
        <v>5.0763100385665894</v>
      </c>
      <c r="I410" s="269">
        <v>7.6535713672637939</v>
      </c>
      <c r="J410" s="269">
        <v>4.6916848421096802</v>
      </c>
      <c r="K410" s="269">
        <v>3.6426520347595215</v>
      </c>
      <c r="L410" s="269">
        <v>3.4688276052474976</v>
      </c>
      <c r="M410" s="270">
        <f>IF(AND(H410&gt;=H$3, H410&lt;=H$4),1,0)</f>
        <v>1</v>
      </c>
      <c r="N410" s="270">
        <f>IF(AND(I410&gt;=I$3, I410&lt;=I$4),1,0)</f>
        <v>1</v>
      </c>
      <c r="O410" s="270">
        <f>IF(AND(J410&gt;=J$3, J410&lt;=J$4),1,0)</f>
        <v>1</v>
      </c>
      <c r="P410" s="270">
        <f t="shared" si="106"/>
        <v>1</v>
      </c>
      <c r="Q410" s="270">
        <f t="shared" si="107"/>
        <v>1</v>
      </c>
      <c r="R410" s="271">
        <f t="shared" si="108"/>
        <v>5</v>
      </c>
      <c r="S410" s="270">
        <f t="shared" si="109"/>
        <v>1</v>
      </c>
      <c r="T410" s="272">
        <f t="shared" si="110"/>
        <v>5</v>
      </c>
      <c r="U410" s="273">
        <v>24.533045887947083</v>
      </c>
      <c r="AD410" s="279">
        <f t="shared" si="111"/>
        <v>111</v>
      </c>
      <c r="AE410" s="279">
        <f t="shared" si="112"/>
        <v>50</v>
      </c>
      <c r="AF410" s="279" t="str">
        <f t="shared" si="113"/>
        <v>Marker 50</v>
      </c>
      <c r="AG410" s="279">
        <f t="shared" si="114"/>
        <v>1</v>
      </c>
      <c r="AH410" s="279" t="str">
        <f t="shared" si="115"/>
        <v>H</v>
      </c>
      <c r="AI410" s="280"/>
      <c r="AJ410" s="281">
        <f t="shared" si="116"/>
        <v>5.0763100385665894</v>
      </c>
      <c r="AK410" s="281">
        <f t="shared" si="117"/>
        <v>7.6535713672637939</v>
      </c>
      <c r="AL410" s="281">
        <f t="shared" si="118"/>
        <v>4.6916848421096802</v>
      </c>
      <c r="AM410" s="281">
        <f t="shared" si="119"/>
        <v>3.6426520347595215</v>
      </c>
      <c r="AN410" s="281">
        <f t="shared" si="120"/>
        <v>3.4688276052474976</v>
      </c>
      <c r="AO410" s="281">
        <v>27.398910381467619</v>
      </c>
    </row>
    <row r="411" spans="1:41" x14ac:dyDescent="0.25">
      <c r="A411" s="230">
        <v>50</v>
      </c>
      <c r="B411" s="230" t="s">
        <v>292</v>
      </c>
      <c r="C411" s="230">
        <v>4</v>
      </c>
      <c r="D411" s="230" t="s">
        <v>369</v>
      </c>
      <c r="E411" s="230">
        <v>113</v>
      </c>
      <c r="F411" s="230" t="s">
        <v>194</v>
      </c>
      <c r="G411" s="268"/>
      <c r="H411" s="269">
        <v>6.5154552459716797</v>
      </c>
      <c r="I411" s="269">
        <v>8.5149687528610229</v>
      </c>
      <c r="J411" s="269">
        <v>9.6959936618804932</v>
      </c>
      <c r="K411" s="269">
        <v>6.4892226457595825</v>
      </c>
      <c r="L411" s="269">
        <v>9.4756245613098145</v>
      </c>
      <c r="M411" s="270">
        <f>IF(AND(H411&gt;=H$3, H411&lt;=H$4),1,0)</f>
        <v>1</v>
      </c>
      <c r="N411" s="270">
        <f>IF(AND(I411&gt;=I$3, I411&lt;=I$4),1,0)</f>
        <v>1</v>
      </c>
      <c r="O411" s="270">
        <f>IF(AND(J411&gt;=J$3, J411&lt;=J$4),1,0)</f>
        <v>1</v>
      </c>
      <c r="P411" s="270">
        <f t="shared" si="106"/>
        <v>1</v>
      </c>
      <c r="Q411" s="270">
        <f t="shared" si="107"/>
        <v>1</v>
      </c>
      <c r="R411" s="271">
        <f t="shared" si="108"/>
        <v>5</v>
      </c>
      <c r="S411" s="270">
        <f t="shared" si="109"/>
        <v>1</v>
      </c>
      <c r="T411" s="272">
        <f t="shared" si="110"/>
        <v>5</v>
      </c>
      <c r="U411" s="273">
        <v>40.691264867782593</v>
      </c>
      <c r="AD411" s="279">
        <f t="shared" si="111"/>
        <v>113</v>
      </c>
      <c r="AE411" s="279">
        <f t="shared" si="112"/>
        <v>50</v>
      </c>
      <c r="AF411" s="279" t="str">
        <f t="shared" si="113"/>
        <v>Marker 50</v>
      </c>
      <c r="AG411" s="279">
        <f t="shared" si="114"/>
        <v>4</v>
      </c>
      <c r="AH411" s="279" t="str">
        <f t="shared" si="115"/>
        <v>H</v>
      </c>
      <c r="AI411" s="280"/>
      <c r="AJ411" s="281">
        <f t="shared" si="116"/>
        <v>6.5154552459716797</v>
      </c>
      <c r="AK411" s="281">
        <f t="shared" si="117"/>
        <v>8.5149687528610229</v>
      </c>
      <c r="AL411" s="281">
        <f t="shared" si="118"/>
        <v>9.6959936618804932</v>
      </c>
      <c r="AM411" s="281">
        <f t="shared" si="119"/>
        <v>6.4892226457595825</v>
      </c>
      <c r="AN411" s="281">
        <f t="shared" si="120"/>
        <v>9.4756245613098145</v>
      </c>
      <c r="AO411" s="281">
        <v>45.444675908288993</v>
      </c>
    </row>
    <row r="412" spans="1:41" x14ac:dyDescent="0.25">
      <c r="A412" s="230">
        <v>50</v>
      </c>
      <c r="B412" s="230" t="s">
        <v>292</v>
      </c>
      <c r="C412" s="230">
        <v>3</v>
      </c>
      <c r="D412" s="230" t="s">
        <v>369</v>
      </c>
      <c r="E412" s="230">
        <v>115</v>
      </c>
      <c r="F412" s="230" t="s">
        <v>196</v>
      </c>
      <c r="G412" s="268"/>
      <c r="H412" s="269">
        <v>6.5749198198318481</v>
      </c>
      <c r="I412" s="269">
        <v>2.2849392890930176</v>
      </c>
      <c r="J412" s="269">
        <v>9.6659892797470093</v>
      </c>
      <c r="K412" s="269">
        <v>3.3645141124725342</v>
      </c>
      <c r="L412" s="269">
        <v>6.6189152002334595</v>
      </c>
      <c r="M412" s="270">
        <f>IF(AND(H412&gt;=H$3, H412&lt;=H$4),1,0)</f>
        <v>1</v>
      </c>
      <c r="N412" s="270">
        <f>IF(AND(I412&gt;=I$3, I412&lt;=I$4),1,0)</f>
        <v>1</v>
      </c>
      <c r="O412" s="270">
        <f>IF(AND(J412&gt;=J$3, J412&lt;=J$4),1,0)</f>
        <v>1</v>
      </c>
      <c r="P412" s="270">
        <f t="shared" si="106"/>
        <v>1</v>
      </c>
      <c r="Q412" s="270">
        <f t="shared" si="107"/>
        <v>1</v>
      </c>
      <c r="R412" s="271">
        <f t="shared" si="108"/>
        <v>5</v>
      </c>
      <c r="S412" s="270">
        <f t="shared" si="109"/>
        <v>1</v>
      </c>
      <c r="T412" s="272">
        <f t="shared" si="110"/>
        <v>5</v>
      </c>
      <c r="U412" s="273">
        <v>28.509277701377869</v>
      </c>
      <c r="AD412" s="279">
        <f t="shared" si="111"/>
        <v>115</v>
      </c>
      <c r="AE412" s="279">
        <f t="shared" si="112"/>
        <v>50</v>
      </c>
      <c r="AF412" s="279" t="str">
        <f t="shared" si="113"/>
        <v>Marker 50</v>
      </c>
      <c r="AG412" s="279">
        <f t="shared" si="114"/>
        <v>3</v>
      </c>
      <c r="AH412" s="279" t="str">
        <f t="shared" si="115"/>
        <v>H</v>
      </c>
      <c r="AI412" s="280"/>
      <c r="AJ412" s="281">
        <f t="shared" si="116"/>
        <v>6.5749198198318481</v>
      </c>
      <c r="AK412" s="281">
        <f t="shared" si="117"/>
        <v>2.2849392890930176</v>
      </c>
      <c r="AL412" s="281">
        <f t="shared" si="118"/>
        <v>9.6659892797470093</v>
      </c>
      <c r="AM412" s="281">
        <f t="shared" si="119"/>
        <v>3.3645141124725342</v>
      </c>
      <c r="AN412" s="281">
        <f t="shared" si="120"/>
        <v>6.6189152002334595</v>
      </c>
      <c r="AO412" s="281">
        <v>31.839631668572629</v>
      </c>
    </row>
    <row r="413" spans="1:41" x14ac:dyDescent="0.25">
      <c r="A413" s="230">
        <v>50</v>
      </c>
      <c r="B413" s="230" t="s">
        <v>292</v>
      </c>
      <c r="C413" s="230">
        <v>2</v>
      </c>
      <c r="D413" s="230" t="s">
        <v>369</v>
      </c>
      <c r="E413" s="230">
        <v>117</v>
      </c>
      <c r="F413" s="230" t="s">
        <v>198</v>
      </c>
      <c r="G413" s="268"/>
      <c r="H413" s="269">
        <v>0.7894599437713623</v>
      </c>
      <c r="I413" s="269">
        <v>4.0511089563369751</v>
      </c>
      <c r="J413" s="269">
        <v>6.7631101608276367</v>
      </c>
      <c r="K413" s="269">
        <v>8.0112618207931519</v>
      </c>
      <c r="L413" s="269">
        <v>5.4893410205841064</v>
      </c>
      <c r="M413" s="270">
        <f>IF(AND(H413&gt;=H$3, H413&lt;=H$4),1,0)</f>
        <v>1</v>
      </c>
      <c r="N413" s="270">
        <f>IF(AND(I413&gt;=I$3, I413&lt;=I$4),1,0)</f>
        <v>1</v>
      </c>
      <c r="O413" s="270">
        <f>IF(AND(J413&gt;=J$3, J413&lt;=J$4),1,0)</f>
        <v>1</v>
      </c>
      <c r="P413" s="270">
        <f t="shared" si="106"/>
        <v>1</v>
      </c>
      <c r="Q413" s="270">
        <f t="shared" si="107"/>
        <v>1</v>
      </c>
      <c r="R413" s="271">
        <f t="shared" si="108"/>
        <v>5</v>
      </c>
      <c r="S413" s="270">
        <f t="shared" si="109"/>
        <v>1</v>
      </c>
      <c r="T413" s="272">
        <f t="shared" si="110"/>
        <v>5</v>
      </c>
      <c r="U413" s="273">
        <v>25.104281902313232</v>
      </c>
      <c r="AD413" s="279">
        <f t="shared" si="111"/>
        <v>117</v>
      </c>
      <c r="AE413" s="279">
        <f t="shared" si="112"/>
        <v>50</v>
      </c>
      <c r="AF413" s="279" t="str">
        <f t="shared" si="113"/>
        <v>Marker 50</v>
      </c>
      <c r="AG413" s="279">
        <f t="shared" si="114"/>
        <v>2</v>
      </c>
      <c r="AH413" s="279" t="str">
        <f t="shared" si="115"/>
        <v>H</v>
      </c>
      <c r="AI413" s="280"/>
      <c r="AJ413" s="281">
        <f t="shared" si="116"/>
        <v>0.7894599437713623</v>
      </c>
      <c r="AK413" s="281">
        <f t="shared" si="117"/>
        <v>4.0511089563369751</v>
      </c>
      <c r="AL413" s="281">
        <f t="shared" si="118"/>
        <v>6.7631101608276367</v>
      </c>
      <c r="AM413" s="281">
        <f t="shared" si="119"/>
        <v>8.0112618207931519</v>
      </c>
      <c r="AN413" s="281">
        <f t="shared" si="120"/>
        <v>5.4893410205841064</v>
      </c>
      <c r="AO413" s="281">
        <v>28.03687618627518</v>
      </c>
    </row>
    <row r="414" spans="1:41" x14ac:dyDescent="0.25">
      <c r="A414" s="230">
        <v>51</v>
      </c>
      <c r="B414" s="230" t="s">
        <v>293</v>
      </c>
      <c r="C414" s="230">
        <v>2</v>
      </c>
      <c r="D414" s="230" t="s">
        <v>369</v>
      </c>
      <c r="E414" s="230">
        <v>101</v>
      </c>
      <c r="F414" s="230" t="s">
        <v>182</v>
      </c>
      <c r="G414" s="268"/>
      <c r="H414" s="269">
        <v>1.6010367870330811</v>
      </c>
      <c r="I414" s="269">
        <v>7.0460659265518188</v>
      </c>
      <c r="J414" s="269">
        <v>1.4891767501831055</v>
      </c>
      <c r="K414" s="269">
        <v>2.7002495527267456</v>
      </c>
      <c r="L414" s="269">
        <v>4.8208153247833252</v>
      </c>
      <c r="M414" s="270">
        <f>IF(AND(H414&gt;=H$3, H414&lt;=H$4),1,0)</f>
        <v>1</v>
      </c>
      <c r="N414" s="270">
        <f>IF(AND(I414&gt;=I$3, I414&lt;=I$4),1,0)</f>
        <v>1</v>
      </c>
      <c r="O414" s="270">
        <f>IF(AND(J414&gt;=J$3, J414&lt;=J$4),1,0)</f>
        <v>1</v>
      </c>
      <c r="P414" s="270">
        <f t="shared" si="106"/>
        <v>1</v>
      </c>
      <c r="Q414" s="270">
        <f t="shared" si="107"/>
        <v>1</v>
      </c>
      <c r="R414" s="271">
        <f t="shared" si="108"/>
        <v>5</v>
      </c>
      <c r="S414" s="270">
        <f t="shared" si="109"/>
        <v>1</v>
      </c>
      <c r="T414" s="272">
        <f t="shared" si="110"/>
        <v>5</v>
      </c>
      <c r="U414" s="273">
        <v>17.657344341278076</v>
      </c>
      <c r="AD414" s="279">
        <f t="shared" si="111"/>
        <v>101</v>
      </c>
      <c r="AE414" s="279">
        <f t="shared" si="112"/>
        <v>51</v>
      </c>
      <c r="AF414" s="279" t="str">
        <f t="shared" si="113"/>
        <v>Marker 51</v>
      </c>
      <c r="AG414" s="279">
        <f t="shared" si="114"/>
        <v>2</v>
      </c>
      <c r="AH414" s="279" t="str">
        <f t="shared" si="115"/>
        <v>H</v>
      </c>
      <c r="AI414" s="280"/>
      <c r="AJ414" s="281">
        <f t="shared" si="116"/>
        <v>1.6010367870330811</v>
      </c>
      <c r="AK414" s="281">
        <f t="shared" si="117"/>
        <v>7.0460659265518188</v>
      </c>
      <c r="AL414" s="281">
        <f t="shared" si="118"/>
        <v>1.4891767501831055</v>
      </c>
      <c r="AM414" s="281">
        <f t="shared" si="119"/>
        <v>2.7002495527267456</v>
      </c>
      <c r="AN414" s="281">
        <f t="shared" si="120"/>
        <v>4.8208153247833252</v>
      </c>
      <c r="AO414" s="281">
        <v>26.396425710672311</v>
      </c>
    </row>
    <row r="415" spans="1:41" x14ac:dyDescent="0.25">
      <c r="A415" s="230">
        <v>51</v>
      </c>
      <c r="B415" s="230" t="s">
        <v>293</v>
      </c>
      <c r="C415" s="230">
        <v>3</v>
      </c>
      <c r="D415" s="230" t="s">
        <v>369</v>
      </c>
      <c r="E415" s="230">
        <v>103</v>
      </c>
      <c r="F415" s="230" t="s">
        <v>184</v>
      </c>
      <c r="G415" s="268"/>
      <c r="H415" s="269">
        <v>6.716797947883606</v>
      </c>
      <c r="I415" s="269">
        <v>7.2987580299377441</v>
      </c>
      <c r="J415" s="269">
        <v>8.3061736822128296</v>
      </c>
      <c r="K415" s="269">
        <v>6.3990390300750732</v>
      </c>
      <c r="L415" s="269">
        <v>0.65010607242584229</v>
      </c>
      <c r="M415" s="270">
        <f>IF(AND(H415&gt;=H$3, H415&lt;=H$4),1,0)</f>
        <v>1</v>
      </c>
      <c r="N415" s="270">
        <f>IF(AND(I415&gt;=I$3, I415&lt;=I$4),1,0)</f>
        <v>1</v>
      </c>
      <c r="O415" s="270">
        <f>IF(AND(J415&gt;=J$3, J415&lt;=J$4),1,0)</f>
        <v>1</v>
      </c>
      <c r="P415" s="270">
        <f t="shared" si="106"/>
        <v>1</v>
      </c>
      <c r="Q415" s="270">
        <f t="shared" si="107"/>
        <v>1</v>
      </c>
      <c r="R415" s="271">
        <f t="shared" si="108"/>
        <v>5</v>
      </c>
      <c r="S415" s="270">
        <f t="shared" si="109"/>
        <v>1</v>
      </c>
      <c r="T415" s="272">
        <f t="shared" si="110"/>
        <v>5</v>
      </c>
      <c r="U415" s="273">
        <v>29.370874762535095</v>
      </c>
      <c r="AD415" s="279">
        <f t="shared" si="111"/>
        <v>103</v>
      </c>
      <c r="AE415" s="279">
        <f t="shared" si="112"/>
        <v>51</v>
      </c>
      <c r="AF415" s="279" t="str">
        <f t="shared" si="113"/>
        <v>Marker 51</v>
      </c>
      <c r="AG415" s="279">
        <f t="shared" si="114"/>
        <v>3</v>
      </c>
      <c r="AH415" s="279" t="str">
        <f t="shared" si="115"/>
        <v>H</v>
      </c>
      <c r="AI415" s="280"/>
      <c r="AJ415" s="281">
        <f t="shared" si="116"/>
        <v>6.716797947883606</v>
      </c>
      <c r="AK415" s="281">
        <f t="shared" si="117"/>
        <v>7.2987580299377441</v>
      </c>
      <c r="AL415" s="281">
        <f t="shared" si="118"/>
        <v>8.3061736822128296</v>
      </c>
      <c r="AM415" s="281">
        <f t="shared" si="119"/>
        <v>6.3990390300750732</v>
      </c>
      <c r="AN415" s="281">
        <f t="shared" si="120"/>
        <v>0.65010607242584229</v>
      </c>
      <c r="AO415" s="281">
        <v>43.907288590068987</v>
      </c>
    </row>
    <row r="416" spans="1:41" x14ac:dyDescent="0.25">
      <c r="A416" s="230">
        <v>51</v>
      </c>
      <c r="B416" s="230" t="s">
        <v>293</v>
      </c>
      <c r="C416" s="230">
        <v>1</v>
      </c>
      <c r="D416" s="230" t="s">
        <v>369</v>
      </c>
      <c r="E416" s="230">
        <v>104</v>
      </c>
      <c r="F416" s="230" t="s">
        <v>185</v>
      </c>
      <c r="G416" s="268"/>
      <c r="H416" s="269">
        <v>7.5914758443832397</v>
      </c>
      <c r="I416" s="269">
        <v>2.3956716060638428</v>
      </c>
      <c r="J416" s="269">
        <v>6.1025911569595337</v>
      </c>
      <c r="K416" s="269">
        <v>4.9983119964599609</v>
      </c>
      <c r="L416" s="269">
        <v>5.1367110013961792</v>
      </c>
      <c r="M416" s="270">
        <f>IF(AND(H416&gt;=H$3, H416&lt;=H$4),1,0)</f>
        <v>1</v>
      </c>
      <c r="N416" s="270">
        <f>IF(AND(I416&gt;=I$3, I416&lt;=I$4),1,0)</f>
        <v>1</v>
      </c>
      <c r="O416" s="270">
        <f>IF(AND(J416&gt;=J$3, J416&lt;=J$4),1,0)</f>
        <v>1</v>
      </c>
      <c r="P416" s="270">
        <f t="shared" si="106"/>
        <v>1</v>
      </c>
      <c r="Q416" s="270">
        <f t="shared" si="107"/>
        <v>1</v>
      </c>
      <c r="R416" s="271">
        <f t="shared" si="108"/>
        <v>5</v>
      </c>
      <c r="S416" s="270">
        <f t="shared" si="109"/>
        <v>1</v>
      </c>
      <c r="T416" s="272">
        <f t="shared" si="110"/>
        <v>5</v>
      </c>
      <c r="U416" s="273">
        <v>26.224761605262756</v>
      </c>
      <c r="AD416" s="279">
        <f t="shared" si="111"/>
        <v>104</v>
      </c>
      <c r="AE416" s="279">
        <f t="shared" si="112"/>
        <v>51</v>
      </c>
      <c r="AF416" s="279" t="str">
        <f t="shared" si="113"/>
        <v>Marker 51</v>
      </c>
      <c r="AG416" s="279">
        <f t="shared" si="114"/>
        <v>1</v>
      </c>
      <c r="AH416" s="279" t="str">
        <f t="shared" si="115"/>
        <v>H</v>
      </c>
      <c r="AI416" s="280"/>
      <c r="AJ416" s="281">
        <f t="shared" si="116"/>
        <v>7.5914758443832397</v>
      </c>
      <c r="AK416" s="281">
        <f t="shared" si="117"/>
        <v>2.3956716060638428</v>
      </c>
      <c r="AL416" s="281">
        <f t="shared" si="118"/>
        <v>6.1025911569595337</v>
      </c>
      <c r="AM416" s="281">
        <f t="shared" si="119"/>
        <v>4.9983119964599609</v>
      </c>
      <c r="AN416" s="281">
        <f t="shared" si="120"/>
        <v>5.1367110013961792</v>
      </c>
      <c r="AO416" s="281">
        <v>39.204081775487658</v>
      </c>
    </row>
    <row r="417" spans="1:41" x14ac:dyDescent="0.25">
      <c r="A417" s="230">
        <v>51</v>
      </c>
      <c r="B417" s="230" t="s">
        <v>293</v>
      </c>
      <c r="C417" s="230">
        <v>4</v>
      </c>
      <c r="D417" s="230" t="s">
        <v>369</v>
      </c>
      <c r="E417" s="230">
        <v>106</v>
      </c>
      <c r="F417" s="230" t="s">
        <v>187</v>
      </c>
      <c r="G417" s="268"/>
      <c r="H417" s="269">
        <v>2.6927781105041504</v>
      </c>
      <c r="I417" s="269">
        <v>3.7256759405136108</v>
      </c>
      <c r="J417" s="269">
        <v>5.3358447551727295</v>
      </c>
      <c r="K417" s="269">
        <v>8.2537513971328735</v>
      </c>
      <c r="L417" s="269">
        <v>0.62979221343994141</v>
      </c>
      <c r="M417" s="270">
        <f>IF(AND(H417&gt;=H$3, H417&lt;=H$4),1,0)</f>
        <v>1</v>
      </c>
      <c r="N417" s="270">
        <f>IF(AND(I417&gt;=I$3, I417&lt;=I$4),1,0)</f>
        <v>1</v>
      </c>
      <c r="O417" s="270">
        <f>IF(AND(J417&gt;=J$3, J417&lt;=J$4),1,0)</f>
        <v>1</v>
      </c>
      <c r="P417" s="270">
        <f t="shared" si="106"/>
        <v>1</v>
      </c>
      <c r="Q417" s="270">
        <f t="shared" si="107"/>
        <v>1</v>
      </c>
      <c r="R417" s="271">
        <f t="shared" si="108"/>
        <v>5</v>
      </c>
      <c r="S417" s="270">
        <f t="shared" si="109"/>
        <v>1</v>
      </c>
      <c r="T417" s="272">
        <f t="shared" si="110"/>
        <v>5</v>
      </c>
      <c r="U417" s="273">
        <v>20.637842416763306</v>
      </c>
      <c r="AD417" s="279">
        <f t="shared" si="111"/>
        <v>106</v>
      </c>
      <c r="AE417" s="279">
        <f t="shared" si="112"/>
        <v>51</v>
      </c>
      <c r="AF417" s="279" t="str">
        <f t="shared" si="113"/>
        <v>Marker 51</v>
      </c>
      <c r="AG417" s="279">
        <f t="shared" si="114"/>
        <v>4</v>
      </c>
      <c r="AH417" s="279" t="str">
        <f t="shared" si="115"/>
        <v>H</v>
      </c>
      <c r="AI417" s="280"/>
      <c r="AJ417" s="281">
        <f t="shared" si="116"/>
        <v>2.6927781105041504</v>
      </c>
      <c r="AK417" s="281">
        <f t="shared" si="117"/>
        <v>3.7256759405136108</v>
      </c>
      <c r="AL417" s="281">
        <f t="shared" si="118"/>
        <v>5.3358447551727295</v>
      </c>
      <c r="AM417" s="281">
        <f t="shared" si="119"/>
        <v>8.2537513971328735</v>
      </c>
      <c r="AN417" s="281">
        <f t="shared" si="120"/>
        <v>0.62979221343994141</v>
      </c>
      <c r="AO417" s="281">
        <v>30.852050209449747</v>
      </c>
    </row>
    <row r="418" spans="1:41" x14ac:dyDescent="0.25">
      <c r="A418" s="230">
        <v>51</v>
      </c>
      <c r="B418" s="230" t="s">
        <v>293</v>
      </c>
      <c r="C418" s="230">
        <v>3</v>
      </c>
      <c r="D418" s="230" t="s">
        <v>369</v>
      </c>
      <c r="E418" s="230">
        <v>108</v>
      </c>
      <c r="F418" s="230" t="s">
        <v>189</v>
      </c>
      <c r="G418" s="268"/>
      <c r="H418" s="269">
        <v>3.3775955438613892</v>
      </c>
      <c r="I418" s="269">
        <v>2.3871660232543945</v>
      </c>
      <c r="J418" s="269">
        <v>0.32854735851287842</v>
      </c>
      <c r="K418" s="269">
        <v>0.96912503242492676</v>
      </c>
      <c r="L418" s="269">
        <v>7.5282269716262817</v>
      </c>
      <c r="M418" s="270">
        <f>IF(AND(H418&gt;=H$3, H418&lt;=H$4),1,0)</f>
        <v>1</v>
      </c>
      <c r="N418" s="270">
        <f>IF(AND(I418&gt;=I$3, I418&lt;=I$4),1,0)</f>
        <v>1</v>
      </c>
      <c r="O418" s="270">
        <f>IF(AND(J418&gt;=J$3, J418&lt;=J$4),1,0)</f>
        <v>1</v>
      </c>
      <c r="P418" s="270">
        <f t="shared" si="106"/>
        <v>1</v>
      </c>
      <c r="Q418" s="270">
        <f t="shared" si="107"/>
        <v>1</v>
      </c>
      <c r="R418" s="271">
        <f t="shared" si="108"/>
        <v>5</v>
      </c>
      <c r="S418" s="270">
        <f t="shared" si="109"/>
        <v>1</v>
      </c>
      <c r="T418" s="272">
        <f t="shared" si="110"/>
        <v>5</v>
      </c>
      <c r="U418" s="273">
        <v>14.590660929679871</v>
      </c>
      <c r="AD418" s="279">
        <f t="shared" si="111"/>
        <v>108</v>
      </c>
      <c r="AE418" s="279">
        <f t="shared" si="112"/>
        <v>51</v>
      </c>
      <c r="AF418" s="279" t="str">
        <f t="shared" si="113"/>
        <v>Marker 51</v>
      </c>
      <c r="AG418" s="279">
        <f t="shared" si="114"/>
        <v>3</v>
      </c>
      <c r="AH418" s="279" t="str">
        <f t="shared" si="115"/>
        <v>H</v>
      </c>
      <c r="AI418" s="280"/>
      <c r="AJ418" s="281">
        <f t="shared" si="116"/>
        <v>3.3775955438613892</v>
      </c>
      <c r="AK418" s="281">
        <f t="shared" si="117"/>
        <v>2.3871660232543945</v>
      </c>
      <c r="AL418" s="281">
        <f t="shared" si="118"/>
        <v>0.32854735851287842</v>
      </c>
      <c r="AM418" s="281">
        <f t="shared" si="119"/>
        <v>0.96912503242492676</v>
      </c>
      <c r="AN418" s="281">
        <f t="shared" si="120"/>
        <v>7.5282269716262817</v>
      </c>
      <c r="AO418" s="281">
        <v>21.811960499606272</v>
      </c>
    </row>
    <row r="419" spans="1:41" x14ac:dyDescent="0.25">
      <c r="A419" s="230">
        <v>51</v>
      </c>
      <c r="B419" s="230" t="s">
        <v>293</v>
      </c>
      <c r="C419" s="230">
        <v>2</v>
      </c>
      <c r="D419" s="230" t="s">
        <v>369</v>
      </c>
      <c r="E419" s="230">
        <v>110</v>
      </c>
      <c r="F419" s="230" t="s">
        <v>191</v>
      </c>
      <c r="G419" s="268"/>
      <c r="H419" s="269">
        <v>2.5594151020050049</v>
      </c>
      <c r="I419" s="269">
        <v>2.7768880128860474</v>
      </c>
      <c r="J419" s="269">
        <v>0.97883939743041992</v>
      </c>
      <c r="K419" s="269">
        <v>6.6848748922348022</v>
      </c>
      <c r="L419" s="269">
        <v>8.0060994625091553</v>
      </c>
      <c r="M419" s="270">
        <f>IF(AND(H419&gt;=H$3, H419&lt;=H$4),1,0)</f>
        <v>1</v>
      </c>
      <c r="N419" s="270">
        <f>IF(AND(I419&gt;=I$3, I419&lt;=I$4),1,0)</f>
        <v>1</v>
      </c>
      <c r="O419" s="270">
        <f>IF(AND(J419&gt;=J$3, J419&lt;=J$4),1,0)</f>
        <v>1</v>
      </c>
      <c r="P419" s="270">
        <f t="shared" si="106"/>
        <v>1</v>
      </c>
      <c r="Q419" s="270">
        <f t="shared" si="107"/>
        <v>1</v>
      </c>
      <c r="R419" s="271">
        <f t="shared" si="108"/>
        <v>5</v>
      </c>
      <c r="S419" s="270">
        <f t="shared" si="109"/>
        <v>1</v>
      </c>
      <c r="T419" s="272">
        <f t="shared" si="110"/>
        <v>5</v>
      </c>
      <c r="U419" s="273">
        <v>21.00611686706543</v>
      </c>
      <c r="AD419" s="279">
        <f t="shared" si="111"/>
        <v>110</v>
      </c>
      <c r="AE419" s="279">
        <f t="shared" si="112"/>
        <v>51</v>
      </c>
      <c r="AF419" s="279" t="str">
        <f t="shared" si="113"/>
        <v>Marker 51</v>
      </c>
      <c r="AG419" s="279">
        <f t="shared" si="114"/>
        <v>2</v>
      </c>
      <c r="AH419" s="279" t="str">
        <f t="shared" si="115"/>
        <v>H</v>
      </c>
      <c r="AI419" s="280"/>
      <c r="AJ419" s="281">
        <f t="shared" si="116"/>
        <v>2.5594151020050049</v>
      </c>
      <c r="AK419" s="281">
        <f t="shared" si="117"/>
        <v>2.7768880128860474</v>
      </c>
      <c r="AL419" s="281">
        <f t="shared" si="118"/>
        <v>0.97883939743041992</v>
      </c>
      <c r="AM419" s="281">
        <f t="shared" si="119"/>
        <v>6.6848748922348022</v>
      </c>
      <c r="AN419" s="281">
        <f t="shared" si="120"/>
        <v>8.0060994625091553</v>
      </c>
      <c r="AO419" s="281">
        <v>31.402593313817562</v>
      </c>
    </row>
    <row r="420" spans="1:41" x14ac:dyDescent="0.25">
      <c r="A420" s="230">
        <v>51</v>
      </c>
      <c r="B420" s="230" t="s">
        <v>293</v>
      </c>
      <c r="C420" s="230">
        <v>1</v>
      </c>
      <c r="D420" s="230" t="s">
        <v>369</v>
      </c>
      <c r="E420" s="230">
        <v>112</v>
      </c>
      <c r="F420" s="230" t="s">
        <v>193</v>
      </c>
      <c r="G420" s="268"/>
      <c r="H420" s="269">
        <v>9.5893281698226929</v>
      </c>
      <c r="I420" s="269">
        <v>1.2653958797454834</v>
      </c>
      <c r="J420" s="269">
        <v>4.9035745859146118</v>
      </c>
      <c r="K420" s="269">
        <v>2.3648929595947266</v>
      </c>
      <c r="L420" s="269">
        <v>1.7283743619918823</v>
      </c>
      <c r="M420" s="270">
        <f>IF(AND(H420&gt;=H$3, H420&lt;=H$4),1,0)</f>
        <v>1</v>
      </c>
      <c r="N420" s="270">
        <f>IF(AND(I420&gt;=I$3, I420&lt;=I$4),1,0)</f>
        <v>1</v>
      </c>
      <c r="O420" s="270">
        <f>IF(AND(J420&gt;=J$3, J420&lt;=J$4),1,0)</f>
        <v>1</v>
      </c>
      <c r="P420" s="270">
        <f t="shared" si="106"/>
        <v>1</v>
      </c>
      <c r="Q420" s="270">
        <f t="shared" si="107"/>
        <v>1</v>
      </c>
      <c r="R420" s="271">
        <f t="shared" si="108"/>
        <v>5</v>
      </c>
      <c r="S420" s="270">
        <f t="shared" si="109"/>
        <v>1</v>
      </c>
      <c r="T420" s="272">
        <f t="shared" si="110"/>
        <v>5</v>
      </c>
      <c r="U420" s="273">
        <v>19.851565957069397</v>
      </c>
      <c r="AD420" s="279">
        <f t="shared" si="111"/>
        <v>112</v>
      </c>
      <c r="AE420" s="279">
        <f t="shared" si="112"/>
        <v>51</v>
      </c>
      <c r="AF420" s="279" t="str">
        <f t="shared" si="113"/>
        <v>Marker 51</v>
      </c>
      <c r="AG420" s="279">
        <f t="shared" si="114"/>
        <v>1</v>
      </c>
      <c r="AH420" s="279" t="str">
        <f t="shared" si="115"/>
        <v>H</v>
      </c>
      <c r="AI420" s="280"/>
      <c r="AJ420" s="281">
        <f t="shared" si="116"/>
        <v>9.5893281698226929</v>
      </c>
      <c r="AK420" s="281">
        <f t="shared" si="117"/>
        <v>1.2653958797454834</v>
      </c>
      <c r="AL420" s="281">
        <f t="shared" si="118"/>
        <v>4.9035745859146118</v>
      </c>
      <c r="AM420" s="281">
        <f t="shared" si="119"/>
        <v>2.3648929595947266</v>
      </c>
      <c r="AN420" s="281">
        <f t="shared" si="120"/>
        <v>1.7283743619918823</v>
      </c>
      <c r="AO420" s="281">
        <v>29.67662497249373</v>
      </c>
    </row>
    <row r="421" spans="1:41" x14ac:dyDescent="0.25">
      <c r="A421" s="230">
        <v>51</v>
      </c>
      <c r="B421" s="230" t="s">
        <v>293</v>
      </c>
      <c r="C421" s="230">
        <v>4</v>
      </c>
      <c r="D421" s="230" t="s">
        <v>369</v>
      </c>
      <c r="E421" s="230">
        <v>114</v>
      </c>
      <c r="F421" s="230" t="s">
        <v>195</v>
      </c>
      <c r="G421" s="268"/>
      <c r="H421" s="269">
        <v>3.129732608795166</v>
      </c>
      <c r="I421" s="269">
        <v>0.16871869564056396</v>
      </c>
      <c r="J421" s="269">
        <v>2.7449977397918701</v>
      </c>
      <c r="K421" s="269">
        <v>5.8114486932754517</v>
      </c>
      <c r="L421" s="269">
        <v>8.601231575012207</v>
      </c>
      <c r="M421" s="270">
        <f>IF(AND(H421&gt;=H$3, H421&lt;=H$4),1,0)</f>
        <v>1</v>
      </c>
      <c r="N421" s="270">
        <f>IF(AND(I421&gt;=I$3, I421&lt;=I$4),1,0)</f>
        <v>1</v>
      </c>
      <c r="O421" s="270">
        <f>IF(AND(J421&gt;=J$3, J421&lt;=J$4),1,0)</f>
        <v>1</v>
      </c>
      <c r="P421" s="270">
        <f t="shared" si="106"/>
        <v>1</v>
      </c>
      <c r="Q421" s="270">
        <f t="shared" si="107"/>
        <v>1</v>
      </c>
      <c r="R421" s="271">
        <f t="shared" si="108"/>
        <v>5</v>
      </c>
      <c r="S421" s="270">
        <f t="shared" si="109"/>
        <v>1</v>
      </c>
      <c r="T421" s="272">
        <f t="shared" si="110"/>
        <v>5</v>
      </c>
      <c r="U421" s="273">
        <v>20.456129312515259</v>
      </c>
      <c r="AD421" s="279">
        <f t="shared" si="111"/>
        <v>114</v>
      </c>
      <c r="AE421" s="279">
        <f t="shared" si="112"/>
        <v>51</v>
      </c>
      <c r="AF421" s="279" t="str">
        <f t="shared" si="113"/>
        <v>Marker 51</v>
      </c>
      <c r="AG421" s="279">
        <f t="shared" si="114"/>
        <v>4</v>
      </c>
      <c r="AH421" s="279" t="str">
        <f t="shared" si="115"/>
        <v>H</v>
      </c>
      <c r="AI421" s="280"/>
      <c r="AJ421" s="281">
        <f t="shared" si="116"/>
        <v>3.129732608795166</v>
      </c>
      <c r="AK421" s="281">
        <f t="shared" si="117"/>
        <v>0.16871869564056396</v>
      </c>
      <c r="AL421" s="281">
        <f t="shared" si="118"/>
        <v>2.7449977397918701</v>
      </c>
      <c r="AM421" s="281">
        <f t="shared" si="119"/>
        <v>5.8114486932754517</v>
      </c>
      <c r="AN421" s="281">
        <f t="shared" si="120"/>
        <v>8.601231575012207</v>
      </c>
      <c r="AO421" s="281">
        <v>30.580402538982895</v>
      </c>
    </row>
    <row r="422" spans="1:41" x14ac:dyDescent="0.25">
      <c r="A422" s="230">
        <v>51</v>
      </c>
      <c r="B422" s="230" t="s">
        <v>293</v>
      </c>
      <c r="C422" s="230">
        <v>3</v>
      </c>
      <c r="D422" s="230" t="s">
        <v>369</v>
      </c>
      <c r="E422" s="230">
        <v>116</v>
      </c>
      <c r="F422" s="230" t="s">
        <v>197</v>
      </c>
      <c r="G422" s="268"/>
      <c r="H422" s="269">
        <v>4.7170311212539673</v>
      </c>
      <c r="I422" s="269">
        <v>1.5133905410766602</v>
      </c>
      <c r="J422" s="269">
        <v>3.5162800550460815</v>
      </c>
      <c r="K422" s="269">
        <v>9.7067081928253174</v>
      </c>
      <c r="L422" s="269">
        <v>6.4131337404251099</v>
      </c>
      <c r="M422" s="270">
        <f>IF(AND(H422&gt;=H$3, H422&lt;=H$4),1,0)</f>
        <v>1</v>
      </c>
      <c r="N422" s="270">
        <f>IF(AND(I422&gt;=I$3, I422&lt;=I$4),1,0)</f>
        <v>1</v>
      </c>
      <c r="O422" s="270">
        <f>IF(AND(J422&gt;=J$3, J422&lt;=J$4),1,0)</f>
        <v>1</v>
      </c>
      <c r="P422" s="270">
        <f t="shared" si="106"/>
        <v>1</v>
      </c>
      <c r="Q422" s="270">
        <f t="shared" si="107"/>
        <v>1</v>
      </c>
      <c r="R422" s="271">
        <f t="shared" si="108"/>
        <v>5</v>
      </c>
      <c r="S422" s="270">
        <f t="shared" si="109"/>
        <v>1</v>
      </c>
      <c r="T422" s="272">
        <f t="shared" si="110"/>
        <v>5</v>
      </c>
      <c r="U422" s="273">
        <v>25.866543650627136</v>
      </c>
      <c r="AD422" s="279">
        <f t="shared" si="111"/>
        <v>116</v>
      </c>
      <c r="AE422" s="279">
        <f t="shared" si="112"/>
        <v>51</v>
      </c>
      <c r="AF422" s="279" t="str">
        <f t="shared" si="113"/>
        <v>Marker 51</v>
      </c>
      <c r="AG422" s="279">
        <f t="shared" si="114"/>
        <v>3</v>
      </c>
      <c r="AH422" s="279" t="str">
        <f t="shared" si="115"/>
        <v>H</v>
      </c>
      <c r="AI422" s="280"/>
      <c r="AJ422" s="281">
        <f t="shared" si="116"/>
        <v>4.7170311212539673</v>
      </c>
      <c r="AK422" s="281">
        <f t="shared" si="117"/>
        <v>1.5133905410766602</v>
      </c>
      <c r="AL422" s="281">
        <f t="shared" si="118"/>
        <v>3.5162800550460815</v>
      </c>
      <c r="AM422" s="281">
        <f t="shared" si="119"/>
        <v>9.7067081928253174</v>
      </c>
      <c r="AN422" s="281">
        <f t="shared" si="120"/>
        <v>6.4131337404251099</v>
      </c>
      <c r="AO422" s="281">
        <v>38.668572389420845</v>
      </c>
    </row>
    <row r="423" spans="1:41" x14ac:dyDescent="0.25">
      <c r="A423" s="230">
        <v>52</v>
      </c>
      <c r="B423" s="230" t="s">
        <v>294</v>
      </c>
      <c r="C423" s="230">
        <v>3</v>
      </c>
      <c r="D423" s="230" t="s">
        <v>369</v>
      </c>
      <c r="E423" s="230">
        <v>100</v>
      </c>
      <c r="F423" s="230" t="s">
        <v>181</v>
      </c>
      <c r="G423" s="268"/>
      <c r="H423" s="269">
        <v>2.821851372718811</v>
      </c>
      <c r="I423" s="269">
        <v>3.4098672866821289</v>
      </c>
      <c r="J423" s="269">
        <v>9.1940373182296753</v>
      </c>
      <c r="K423" s="269">
        <v>8.5718739032745361</v>
      </c>
      <c r="L423" s="269">
        <v>2.1223241090774536</v>
      </c>
      <c r="M423" s="270">
        <f>IF(AND(H423&gt;=H$3, H423&lt;=H$4),1,0)</f>
        <v>1</v>
      </c>
      <c r="N423" s="270">
        <f>IF(AND(I423&gt;=I$3, I423&lt;=I$4),1,0)</f>
        <v>1</v>
      </c>
      <c r="O423" s="270">
        <f>IF(AND(J423&gt;=J$3, J423&lt;=J$4),1,0)</f>
        <v>1</v>
      </c>
      <c r="P423" s="270">
        <f t="shared" si="106"/>
        <v>1</v>
      </c>
      <c r="Q423" s="270">
        <f t="shared" si="107"/>
        <v>1</v>
      </c>
      <c r="R423" s="271">
        <f t="shared" si="108"/>
        <v>5</v>
      </c>
      <c r="S423" s="270">
        <f t="shared" si="109"/>
        <v>1</v>
      </c>
      <c r="T423" s="272">
        <f t="shared" si="110"/>
        <v>5</v>
      </c>
      <c r="U423" s="273">
        <v>26.119953989982605</v>
      </c>
      <c r="AD423" s="279">
        <f t="shared" si="111"/>
        <v>100</v>
      </c>
      <c r="AE423" s="279">
        <f t="shared" si="112"/>
        <v>52</v>
      </c>
      <c r="AF423" s="279" t="str">
        <f t="shared" si="113"/>
        <v>Marker 52</v>
      </c>
      <c r="AG423" s="279">
        <f t="shared" si="114"/>
        <v>3</v>
      </c>
      <c r="AH423" s="279" t="str">
        <f t="shared" si="115"/>
        <v>H</v>
      </c>
      <c r="AI423" s="280"/>
      <c r="AJ423" s="281">
        <f t="shared" si="116"/>
        <v>2.821851372718811</v>
      </c>
      <c r="AK423" s="281">
        <f t="shared" si="117"/>
        <v>3.4098672866821289</v>
      </c>
      <c r="AL423" s="281">
        <f t="shared" si="118"/>
        <v>9.1940373182296753</v>
      </c>
      <c r="AM423" s="281">
        <f t="shared" si="119"/>
        <v>8.5718739032745361</v>
      </c>
      <c r="AN423" s="281">
        <f t="shared" si="120"/>
        <v>2.1223241090774536</v>
      </c>
      <c r="AO423" s="281">
        <v>36.270443320021336</v>
      </c>
    </row>
    <row r="424" spans="1:41" x14ac:dyDescent="0.25">
      <c r="A424" s="230">
        <v>52</v>
      </c>
      <c r="B424" s="230" t="s">
        <v>294</v>
      </c>
      <c r="C424" s="230">
        <v>2</v>
      </c>
      <c r="D424" s="230" t="s">
        <v>369</v>
      </c>
      <c r="E424" s="230">
        <v>102</v>
      </c>
      <c r="F424" s="230" t="s">
        <v>183</v>
      </c>
      <c r="G424" s="268"/>
      <c r="H424" s="269">
        <v>1.0190975666046143</v>
      </c>
      <c r="I424" s="269">
        <v>2.3001843690872192</v>
      </c>
      <c r="J424" s="269">
        <v>7.7019190788269043</v>
      </c>
      <c r="K424" s="269">
        <v>0.63672959804534912</v>
      </c>
      <c r="L424" s="269">
        <v>3.7872540950775146</v>
      </c>
      <c r="M424" s="270">
        <f>IF(AND(H424&gt;=H$3, H424&lt;=H$4),1,0)</f>
        <v>1</v>
      </c>
      <c r="N424" s="270">
        <f>IF(AND(I424&gt;=I$3, I424&lt;=I$4),1,0)</f>
        <v>1</v>
      </c>
      <c r="O424" s="270">
        <f>IF(AND(J424&gt;=J$3, J424&lt;=J$4),1,0)</f>
        <v>1</v>
      </c>
      <c r="P424" s="270">
        <f t="shared" si="106"/>
        <v>1</v>
      </c>
      <c r="Q424" s="270">
        <f t="shared" si="107"/>
        <v>1</v>
      </c>
      <c r="R424" s="271">
        <f t="shared" si="108"/>
        <v>5</v>
      </c>
      <c r="S424" s="270">
        <f t="shared" si="109"/>
        <v>1</v>
      </c>
      <c r="T424" s="272">
        <f t="shared" si="110"/>
        <v>5</v>
      </c>
      <c r="U424" s="273">
        <v>15.445184707641602</v>
      </c>
      <c r="AD424" s="279">
        <f t="shared" si="111"/>
        <v>102</v>
      </c>
      <c r="AE424" s="279">
        <f t="shared" si="112"/>
        <v>52</v>
      </c>
      <c r="AF424" s="279" t="str">
        <f t="shared" si="113"/>
        <v>Marker 52</v>
      </c>
      <c r="AG424" s="279">
        <f t="shared" si="114"/>
        <v>2</v>
      </c>
      <c r="AH424" s="279" t="str">
        <f t="shared" si="115"/>
        <v>H</v>
      </c>
      <c r="AI424" s="280"/>
      <c r="AJ424" s="281">
        <f t="shared" si="116"/>
        <v>1.0190975666046143</v>
      </c>
      <c r="AK424" s="281">
        <f t="shared" si="117"/>
        <v>2.3001843690872192</v>
      </c>
      <c r="AL424" s="281">
        <f t="shared" si="118"/>
        <v>7.7019190788269043</v>
      </c>
      <c r="AM424" s="281">
        <f t="shared" si="119"/>
        <v>0.63672959804534912</v>
      </c>
      <c r="AN424" s="281">
        <f t="shared" si="120"/>
        <v>3.7872540950775146</v>
      </c>
      <c r="AO424" s="281">
        <v>21.447346221230767</v>
      </c>
    </row>
    <row r="425" spans="1:41" x14ac:dyDescent="0.25">
      <c r="A425" s="230">
        <v>52</v>
      </c>
      <c r="B425" s="230" t="s">
        <v>294</v>
      </c>
      <c r="C425" s="230">
        <v>1</v>
      </c>
      <c r="D425" s="230" t="s">
        <v>369</v>
      </c>
      <c r="E425" s="230">
        <v>105</v>
      </c>
      <c r="F425" s="230" t="s">
        <v>186</v>
      </c>
      <c r="G425" s="268"/>
      <c r="H425" s="269">
        <v>5.0616854429244995</v>
      </c>
      <c r="I425" s="269">
        <v>8.4249842166900635</v>
      </c>
      <c r="J425" s="269">
        <v>5.1948291063308716</v>
      </c>
      <c r="K425" s="269">
        <v>8.6810708045959473</v>
      </c>
      <c r="L425" s="269">
        <v>3.7100166082382202</v>
      </c>
      <c r="M425" s="270">
        <f>IF(AND(H425&gt;=H$3, H425&lt;=H$4),1,0)</f>
        <v>1</v>
      </c>
      <c r="N425" s="270">
        <f>IF(AND(I425&gt;=I$3, I425&lt;=I$4),1,0)</f>
        <v>1</v>
      </c>
      <c r="O425" s="270">
        <f>IF(AND(J425&gt;=J$3, J425&lt;=J$4),1,0)</f>
        <v>1</v>
      </c>
      <c r="P425" s="270">
        <f t="shared" si="106"/>
        <v>1</v>
      </c>
      <c r="Q425" s="270">
        <f t="shared" si="107"/>
        <v>1</v>
      </c>
      <c r="R425" s="271">
        <f t="shared" si="108"/>
        <v>5</v>
      </c>
      <c r="S425" s="270">
        <f t="shared" si="109"/>
        <v>1</v>
      </c>
      <c r="T425" s="272">
        <f t="shared" si="110"/>
        <v>5</v>
      </c>
      <c r="U425" s="273">
        <v>31.072586178779602</v>
      </c>
      <c r="AD425" s="279">
        <f t="shared" si="111"/>
        <v>105</v>
      </c>
      <c r="AE425" s="279">
        <f t="shared" si="112"/>
        <v>52</v>
      </c>
      <c r="AF425" s="279" t="str">
        <f t="shared" si="113"/>
        <v>Marker 52</v>
      </c>
      <c r="AG425" s="279">
        <f t="shared" si="114"/>
        <v>1</v>
      </c>
      <c r="AH425" s="279" t="str">
        <f t="shared" si="115"/>
        <v>H</v>
      </c>
      <c r="AI425" s="280"/>
      <c r="AJ425" s="281">
        <f t="shared" si="116"/>
        <v>5.0616854429244995</v>
      </c>
      <c r="AK425" s="281">
        <f t="shared" si="117"/>
        <v>8.4249842166900635</v>
      </c>
      <c r="AL425" s="281">
        <f t="shared" si="118"/>
        <v>5.1948291063308716</v>
      </c>
      <c r="AM425" s="281">
        <f t="shared" si="119"/>
        <v>8.6810708045959473</v>
      </c>
      <c r="AN425" s="281">
        <f t="shared" si="120"/>
        <v>3.7100166082382202</v>
      </c>
      <c r="AO425" s="281">
        <v>43.147720560156095</v>
      </c>
    </row>
    <row r="426" spans="1:41" x14ac:dyDescent="0.25">
      <c r="A426" s="230">
        <v>52</v>
      </c>
      <c r="B426" s="230" t="s">
        <v>294</v>
      </c>
      <c r="C426" s="230">
        <v>4</v>
      </c>
      <c r="D426" s="230" t="s">
        <v>369</v>
      </c>
      <c r="E426" s="230">
        <v>107</v>
      </c>
      <c r="F426" s="230" t="s">
        <v>188</v>
      </c>
      <c r="G426" s="268"/>
      <c r="H426" s="269">
        <v>1.702265739440918</v>
      </c>
      <c r="I426" s="269">
        <v>6.5141075849533081</v>
      </c>
      <c r="J426" s="269">
        <v>1.9866228103637695E-2</v>
      </c>
      <c r="K426" s="269">
        <v>7.5537377595901489</v>
      </c>
      <c r="L426" s="269">
        <v>5.1736807823181152</v>
      </c>
      <c r="M426" s="270">
        <f>IF(AND(H426&gt;=H$3, H426&lt;=H$4),1,0)</f>
        <v>1</v>
      </c>
      <c r="N426" s="270">
        <f>IF(AND(I426&gt;=I$3, I426&lt;=I$4),1,0)</f>
        <v>1</v>
      </c>
      <c r="O426" s="270">
        <f>IF(AND(J426&gt;=J$3, J426&lt;=J$4),1,0)</f>
        <v>1</v>
      </c>
      <c r="P426" s="270">
        <f t="shared" si="106"/>
        <v>1</v>
      </c>
      <c r="Q426" s="270">
        <f t="shared" si="107"/>
        <v>1</v>
      </c>
      <c r="R426" s="271">
        <f t="shared" si="108"/>
        <v>5</v>
      </c>
      <c r="S426" s="270">
        <f t="shared" si="109"/>
        <v>1</v>
      </c>
      <c r="T426" s="272">
        <f t="shared" si="110"/>
        <v>5</v>
      </c>
      <c r="U426" s="273">
        <v>20.963658094406128</v>
      </c>
      <c r="AD426" s="279">
        <f t="shared" si="111"/>
        <v>107</v>
      </c>
      <c r="AE426" s="279">
        <f t="shared" si="112"/>
        <v>52</v>
      </c>
      <c r="AF426" s="279" t="str">
        <f t="shared" si="113"/>
        <v>Marker 52</v>
      </c>
      <c r="AG426" s="279">
        <f t="shared" si="114"/>
        <v>4</v>
      </c>
      <c r="AH426" s="279" t="str">
        <f t="shared" si="115"/>
        <v>H</v>
      </c>
      <c r="AI426" s="280"/>
      <c r="AJ426" s="281">
        <f t="shared" si="116"/>
        <v>1.702265739440918</v>
      </c>
      <c r="AK426" s="281">
        <f t="shared" si="117"/>
        <v>6.5141075849533081</v>
      </c>
      <c r="AL426" s="281">
        <f t="shared" si="118"/>
        <v>1.9866228103637695E-2</v>
      </c>
      <c r="AM426" s="281">
        <f t="shared" si="119"/>
        <v>7.5537377595901489</v>
      </c>
      <c r="AN426" s="281">
        <f t="shared" si="120"/>
        <v>5.1736807823181152</v>
      </c>
      <c r="AO426" s="281">
        <v>29.110356510776157</v>
      </c>
    </row>
    <row r="427" spans="1:41" x14ac:dyDescent="0.25">
      <c r="A427" s="230">
        <v>52</v>
      </c>
      <c r="B427" s="230" t="s">
        <v>294</v>
      </c>
      <c r="C427" s="230">
        <v>3</v>
      </c>
      <c r="D427" s="230" t="s">
        <v>369</v>
      </c>
      <c r="E427" s="230">
        <v>109</v>
      </c>
      <c r="F427" s="230" t="s">
        <v>190</v>
      </c>
      <c r="G427" s="268"/>
      <c r="H427" s="269">
        <v>6.9125062227249146</v>
      </c>
      <c r="I427" s="269">
        <v>5.7887816429138184</v>
      </c>
      <c r="J427" s="269">
        <v>0.60465753078460693</v>
      </c>
      <c r="K427" s="269">
        <v>1.1979234218597412</v>
      </c>
      <c r="L427" s="269">
        <v>6.1704450845718384</v>
      </c>
      <c r="M427" s="270">
        <f>IF(AND(H427&gt;=H$3, H427&lt;=H$4),1,0)</f>
        <v>1</v>
      </c>
      <c r="N427" s="270">
        <f>IF(AND(I427&gt;=I$3, I427&lt;=I$4),1,0)</f>
        <v>1</v>
      </c>
      <c r="O427" s="270">
        <f>IF(AND(J427&gt;=J$3, J427&lt;=J$4),1,0)</f>
        <v>1</v>
      </c>
      <c r="P427" s="270">
        <f t="shared" si="106"/>
        <v>1</v>
      </c>
      <c r="Q427" s="270">
        <f t="shared" si="107"/>
        <v>1</v>
      </c>
      <c r="R427" s="271">
        <f t="shared" si="108"/>
        <v>5</v>
      </c>
      <c r="S427" s="270">
        <f t="shared" si="109"/>
        <v>1</v>
      </c>
      <c r="T427" s="272">
        <f t="shared" si="110"/>
        <v>5</v>
      </c>
      <c r="U427" s="273">
        <v>20.674313902854919</v>
      </c>
      <c r="AD427" s="279">
        <f t="shared" si="111"/>
        <v>109</v>
      </c>
      <c r="AE427" s="279">
        <f t="shared" si="112"/>
        <v>52</v>
      </c>
      <c r="AF427" s="279" t="str">
        <f t="shared" si="113"/>
        <v>Marker 52</v>
      </c>
      <c r="AG427" s="279">
        <f t="shared" si="114"/>
        <v>3</v>
      </c>
      <c r="AH427" s="279" t="str">
        <f t="shared" si="115"/>
        <v>H</v>
      </c>
      <c r="AI427" s="280"/>
      <c r="AJ427" s="281">
        <f t="shared" si="116"/>
        <v>6.9125062227249146</v>
      </c>
      <c r="AK427" s="281">
        <f t="shared" si="117"/>
        <v>5.7887816429138184</v>
      </c>
      <c r="AL427" s="281">
        <f t="shared" si="118"/>
        <v>0.60465753078460693</v>
      </c>
      <c r="AM427" s="281">
        <f t="shared" si="119"/>
        <v>1.1979234218597412</v>
      </c>
      <c r="AN427" s="281">
        <f t="shared" si="120"/>
        <v>6.1704450845718384</v>
      </c>
      <c r="AO427" s="281">
        <v>28.708570117750334</v>
      </c>
    </row>
    <row r="428" spans="1:41" x14ac:dyDescent="0.25">
      <c r="A428" s="230">
        <v>52</v>
      </c>
      <c r="B428" s="230" t="s">
        <v>294</v>
      </c>
      <c r="C428" s="230">
        <v>2</v>
      </c>
      <c r="D428" s="230" t="s">
        <v>369</v>
      </c>
      <c r="E428" s="230">
        <v>111</v>
      </c>
      <c r="F428" s="230" t="s">
        <v>192</v>
      </c>
      <c r="G428" s="268"/>
      <c r="H428" s="269">
        <v>3.3280694484710693</v>
      </c>
      <c r="I428" s="269">
        <v>7.612038254737854</v>
      </c>
      <c r="J428" s="269">
        <v>7.550048828125</v>
      </c>
      <c r="K428" s="269">
        <v>6.241266131401062</v>
      </c>
      <c r="L428" s="269">
        <v>4.026867151260376</v>
      </c>
      <c r="M428" s="270">
        <f>IF(AND(H428&gt;=H$3, H428&lt;=H$4),1,0)</f>
        <v>1</v>
      </c>
      <c r="N428" s="270">
        <f>IF(AND(I428&gt;=I$3, I428&lt;=I$4),1,0)</f>
        <v>1</v>
      </c>
      <c r="O428" s="270">
        <f>IF(AND(J428&gt;=J$3, J428&lt;=J$4),1,0)</f>
        <v>1</v>
      </c>
      <c r="P428" s="270">
        <f t="shared" si="106"/>
        <v>1</v>
      </c>
      <c r="Q428" s="270">
        <f t="shared" si="107"/>
        <v>1</v>
      </c>
      <c r="R428" s="271">
        <f t="shared" si="108"/>
        <v>5</v>
      </c>
      <c r="S428" s="270">
        <f t="shared" si="109"/>
        <v>1</v>
      </c>
      <c r="T428" s="272">
        <f t="shared" si="110"/>
        <v>5</v>
      </c>
      <c r="U428" s="273">
        <v>28.758289813995361</v>
      </c>
      <c r="AD428" s="279">
        <f t="shared" si="111"/>
        <v>111</v>
      </c>
      <c r="AE428" s="279">
        <f t="shared" si="112"/>
        <v>52</v>
      </c>
      <c r="AF428" s="279" t="str">
        <f t="shared" si="113"/>
        <v>Marker 52</v>
      </c>
      <c r="AG428" s="279">
        <f t="shared" si="114"/>
        <v>2</v>
      </c>
      <c r="AH428" s="279" t="str">
        <f t="shared" si="115"/>
        <v>H</v>
      </c>
      <c r="AI428" s="280"/>
      <c r="AJ428" s="281">
        <f t="shared" si="116"/>
        <v>3.3280694484710693</v>
      </c>
      <c r="AK428" s="281">
        <f t="shared" si="117"/>
        <v>7.612038254737854</v>
      </c>
      <c r="AL428" s="281">
        <f t="shared" si="118"/>
        <v>7.550048828125</v>
      </c>
      <c r="AM428" s="281">
        <f t="shared" si="119"/>
        <v>6.241266131401062</v>
      </c>
      <c r="AN428" s="281">
        <f t="shared" si="120"/>
        <v>4.026867151260376</v>
      </c>
      <c r="AO428" s="281">
        <v>39.934064243731086</v>
      </c>
    </row>
    <row r="429" spans="1:41" x14ac:dyDescent="0.25">
      <c r="A429" s="230">
        <v>52</v>
      </c>
      <c r="B429" s="230" t="s">
        <v>294</v>
      </c>
      <c r="C429" s="230">
        <v>1</v>
      </c>
      <c r="D429" s="230" t="s">
        <v>369</v>
      </c>
      <c r="E429" s="230">
        <v>113</v>
      </c>
      <c r="F429" s="230" t="s">
        <v>194</v>
      </c>
      <c r="G429" s="268"/>
      <c r="H429" s="269">
        <v>7.7336710691452026</v>
      </c>
      <c r="I429" s="269">
        <v>0.5848085880279541</v>
      </c>
      <c r="J429" s="269">
        <v>8.1880122423171997</v>
      </c>
      <c r="K429" s="269">
        <v>1.2835526466369629</v>
      </c>
      <c r="L429" s="269">
        <v>1.1564773321151733</v>
      </c>
      <c r="M429" s="270">
        <f>IF(AND(H429&gt;=H$3, H429&lt;=H$4),1,0)</f>
        <v>1</v>
      </c>
      <c r="N429" s="270">
        <f>IF(AND(I429&gt;=I$3, I429&lt;=I$4),1,0)</f>
        <v>1</v>
      </c>
      <c r="O429" s="270">
        <f>IF(AND(J429&gt;=J$3, J429&lt;=J$4),1,0)</f>
        <v>1</v>
      </c>
      <c r="P429" s="270">
        <f t="shared" si="106"/>
        <v>1</v>
      </c>
      <c r="Q429" s="270">
        <f t="shared" si="107"/>
        <v>1</v>
      </c>
      <c r="R429" s="271">
        <f t="shared" si="108"/>
        <v>5</v>
      </c>
      <c r="S429" s="270">
        <f t="shared" si="109"/>
        <v>1</v>
      </c>
      <c r="T429" s="272">
        <f t="shared" si="110"/>
        <v>5</v>
      </c>
      <c r="U429" s="273">
        <v>18.946521878242493</v>
      </c>
      <c r="AD429" s="279">
        <f t="shared" si="111"/>
        <v>113</v>
      </c>
      <c r="AE429" s="279">
        <f t="shared" si="112"/>
        <v>52</v>
      </c>
      <c r="AF429" s="279" t="str">
        <f t="shared" si="113"/>
        <v>Marker 52</v>
      </c>
      <c r="AG429" s="279">
        <f t="shared" si="114"/>
        <v>1</v>
      </c>
      <c r="AH429" s="279" t="str">
        <f t="shared" si="115"/>
        <v>H</v>
      </c>
      <c r="AI429" s="280"/>
      <c r="AJ429" s="281">
        <f t="shared" si="116"/>
        <v>7.7336710691452026</v>
      </c>
      <c r="AK429" s="281">
        <f t="shared" si="117"/>
        <v>0.5848085880279541</v>
      </c>
      <c r="AL429" s="281">
        <f t="shared" si="118"/>
        <v>8.1880122423171997</v>
      </c>
      <c r="AM429" s="281">
        <f t="shared" si="119"/>
        <v>1.2835526466369629</v>
      </c>
      <c r="AN429" s="281">
        <f t="shared" si="120"/>
        <v>1.1564773321151733</v>
      </c>
      <c r="AO429" s="281">
        <v>26.309339907715355</v>
      </c>
    </row>
    <row r="430" spans="1:41" x14ac:dyDescent="0.25">
      <c r="A430" s="230">
        <v>52</v>
      </c>
      <c r="B430" s="230" t="s">
        <v>294</v>
      </c>
      <c r="C430" s="230">
        <v>4</v>
      </c>
      <c r="D430" s="230" t="s">
        <v>369</v>
      </c>
      <c r="E430" s="230">
        <v>115</v>
      </c>
      <c r="F430" s="230" t="s">
        <v>196</v>
      </c>
      <c r="G430" s="268"/>
      <c r="H430" s="269">
        <v>8.1807851791381836</v>
      </c>
      <c r="I430" s="269">
        <v>6.3949555158615112</v>
      </c>
      <c r="J430" s="269">
        <v>2.4281036853790283</v>
      </c>
      <c r="K430" s="269">
        <v>4.1766816377639771</v>
      </c>
      <c r="L430" s="269">
        <v>3.7618803977966309</v>
      </c>
      <c r="M430" s="270">
        <f>IF(AND(H430&gt;=H$3, H430&lt;=H$4),1,0)</f>
        <v>1</v>
      </c>
      <c r="N430" s="270">
        <f>IF(AND(I430&gt;=I$3, I430&lt;=I$4),1,0)</f>
        <v>1</v>
      </c>
      <c r="O430" s="270">
        <f>IF(AND(J430&gt;=J$3, J430&lt;=J$4),1,0)</f>
        <v>1</v>
      </c>
      <c r="P430" s="270">
        <f t="shared" si="106"/>
        <v>1</v>
      </c>
      <c r="Q430" s="270">
        <f t="shared" si="107"/>
        <v>1</v>
      </c>
      <c r="R430" s="271">
        <f t="shared" si="108"/>
        <v>5</v>
      </c>
      <c r="S430" s="270">
        <f t="shared" si="109"/>
        <v>1</v>
      </c>
      <c r="T430" s="272">
        <f t="shared" si="110"/>
        <v>5</v>
      </c>
      <c r="U430" s="273">
        <v>24.942406415939331</v>
      </c>
      <c r="AD430" s="279">
        <f t="shared" si="111"/>
        <v>115</v>
      </c>
      <c r="AE430" s="279">
        <f t="shared" si="112"/>
        <v>52</v>
      </c>
      <c r="AF430" s="279" t="str">
        <f t="shared" si="113"/>
        <v>Marker 52</v>
      </c>
      <c r="AG430" s="279">
        <f t="shared" si="114"/>
        <v>4</v>
      </c>
      <c r="AH430" s="279" t="str">
        <f t="shared" si="115"/>
        <v>H</v>
      </c>
      <c r="AI430" s="280"/>
      <c r="AJ430" s="281">
        <f t="shared" si="116"/>
        <v>8.1807851791381836</v>
      </c>
      <c r="AK430" s="281">
        <f t="shared" si="117"/>
        <v>6.3949555158615112</v>
      </c>
      <c r="AL430" s="281">
        <f t="shared" si="118"/>
        <v>2.4281036853790283</v>
      </c>
      <c r="AM430" s="281">
        <f t="shared" si="119"/>
        <v>4.1766816377639771</v>
      </c>
      <c r="AN430" s="281">
        <f t="shared" si="120"/>
        <v>3.7618803977966309</v>
      </c>
      <c r="AO430" s="281">
        <v>34.635288351626464</v>
      </c>
    </row>
    <row r="431" spans="1:41" x14ac:dyDescent="0.25">
      <c r="A431" s="230">
        <v>52</v>
      </c>
      <c r="B431" s="230" t="s">
        <v>294</v>
      </c>
      <c r="C431" s="230">
        <v>3</v>
      </c>
      <c r="D431" s="230" t="s">
        <v>369</v>
      </c>
      <c r="E431" s="230">
        <v>117</v>
      </c>
      <c r="F431" s="230" t="s">
        <v>198</v>
      </c>
      <c r="G431" s="268"/>
      <c r="H431" s="269">
        <v>1.2625008821487427</v>
      </c>
      <c r="I431" s="269">
        <v>3.695828914642334</v>
      </c>
      <c r="J431" s="269">
        <v>4.0124219655990601</v>
      </c>
      <c r="K431" s="269">
        <v>9.5879113674163818</v>
      </c>
      <c r="L431" s="269">
        <v>5.1606374979019165</v>
      </c>
      <c r="M431" s="270">
        <f>IF(AND(H431&gt;=H$3, H431&lt;=H$4),1,0)</f>
        <v>1</v>
      </c>
      <c r="N431" s="270">
        <f>IF(AND(I431&gt;=I$3, I431&lt;=I$4),1,0)</f>
        <v>1</v>
      </c>
      <c r="O431" s="270">
        <f>IF(AND(J431&gt;=J$3, J431&lt;=J$4),1,0)</f>
        <v>1</v>
      </c>
      <c r="P431" s="270">
        <f t="shared" si="106"/>
        <v>1</v>
      </c>
      <c r="Q431" s="270">
        <f t="shared" si="107"/>
        <v>1</v>
      </c>
      <c r="R431" s="271">
        <f t="shared" si="108"/>
        <v>5</v>
      </c>
      <c r="S431" s="270">
        <f t="shared" si="109"/>
        <v>1</v>
      </c>
      <c r="T431" s="272">
        <f t="shared" si="110"/>
        <v>5</v>
      </c>
      <c r="U431" s="273">
        <v>23.719300627708435</v>
      </c>
      <c r="AD431" s="279">
        <f t="shared" si="111"/>
        <v>117</v>
      </c>
      <c r="AE431" s="279">
        <f t="shared" si="112"/>
        <v>52</v>
      </c>
      <c r="AF431" s="279" t="str">
        <f t="shared" si="113"/>
        <v>Marker 52</v>
      </c>
      <c r="AG431" s="279">
        <f t="shared" si="114"/>
        <v>3</v>
      </c>
      <c r="AH431" s="279" t="str">
        <f t="shared" si="115"/>
        <v>H</v>
      </c>
      <c r="AI431" s="280"/>
      <c r="AJ431" s="281">
        <f t="shared" si="116"/>
        <v>1.2625008821487427</v>
      </c>
      <c r="AK431" s="281">
        <f t="shared" si="117"/>
        <v>3.695828914642334</v>
      </c>
      <c r="AL431" s="281">
        <f t="shared" si="118"/>
        <v>4.0124219655990601</v>
      </c>
      <c r="AM431" s="281">
        <f t="shared" si="119"/>
        <v>9.5879113674163818</v>
      </c>
      <c r="AN431" s="281">
        <f t="shared" si="120"/>
        <v>5.1606374979019165</v>
      </c>
      <c r="AO431" s="281">
        <v>32.936870766992421</v>
      </c>
    </row>
    <row r="432" spans="1:41" x14ac:dyDescent="0.25">
      <c r="A432" s="230">
        <v>53</v>
      </c>
      <c r="B432" s="230" t="s">
        <v>295</v>
      </c>
      <c r="C432" s="230">
        <v>3</v>
      </c>
      <c r="D432" s="230" t="s">
        <v>369</v>
      </c>
      <c r="E432" s="230">
        <v>101</v>
      </c>
      <c r="F432" s="230" t="s">
        <v>182</v>
      </c>
      <c r="G432" s="268"/>
      <c r="H432" s="269">
        <v>3.0727654695510864</v>
      </c>
      <c r="I432" s="269">
        <v>8.8509726524353027</v>
      </c>
      <c r="J432" s="269">
        <v>6.7891782522201538</v>
      </c>
      <c r="K432" s="269">
        <v>6.5310800075531006</v>
      </c>
      <c r="L432" s="269">
        <v>8.5108190774917603</v>
      </c>
      <c r="M432" s="270">
        <f>IF(AND(H432&gt;=H$3, H432&lt;=H$4),1,0)</f>
        <v>1</v>
      </c>
      <c r="N432" s="270">
        <f>IF(AND(I432&gt;=I$3, I432&lt;=I$4),1,0)</f>
        <v>1</v>
      </c>
      <c r="O432" s="270">
        <f>IF(AND(J432&gt;=J$3, J432&lt;=J$4),1,0)</f>
        <v>1</v>
      </c>
      <c r="P432" s="270">
        <f t="shared" si="106"/>
        <v>1</v>
      </c>
      <c r="Q432" s="270">
        <f t="shared" si="107"/>
        <v>1</v>
      </c>
      <c r="R432" s="271">
        <f t="shared" si="108"/>
        <v>5</v>
      </c>
      <c r="S432" s="270">
        <f t="shared" si="109"/>
        <v>1</v>
      </c>
      <c r="T432" s="272">
        <f t="shared" si="110"/>
        <v>5</v>
      </c>
      <c r="U432" s="273">
        <v>33.754815459251404</v>
      </c>
      <c r="AD432" s="279">
        <f t="shared" si="111"/>
        <v>101</v>
      </c>
      <c r="AE432" s="279">
        <f t="shared" si="112"/>
        <v>53</v>
      </c>
      <c r="AF432" s="279" t="str">
        <f t="shared" si="113"/>
        <v>Marker 53</v>
      </c>
      <c r="AG432" s="279">
        <f t="shared" si="114"/>
        <v>3</v>
      </c>
      <c r="AH432" s="279" t="str">
        <f t="shared" si="115"/>
        <v>H</v>
      </c>
      <c r="AI432" s="280"/>
      <c r="AJ432" s="281">
        <f t="shared" si="116"/>
        <v>3.0727654695510864</v>
      </c>
      <c r="AK432" s="281">
        <f t="shared" si="117"/>
        <v>8.8509726524353027</v>
      </c>
      <c r="AL432" s="281">
        <f t="shared" si="118"/>
        <v>6.7891782522201538</v>
      </c>
      <c r="AM432" s="281">
        <f t="shared" si="119"/>
        <v>6.5310800075531006</v>
      </c>
      <c r="AN432" s="281">
        <f t="shared" si="120"/>
        <v>8.5108190774917603</v>
      </c>
      <c r="AO432" s="281">
        <v>38.871621173345126</v>
      </c>
    </row>
    <row r="433" spans="1:41" x14ac:dyDescent="0.25">
      <c r="A433" s="230">
        <v>53</v>
      </c>
      <c r="B433" s="230" t="s">
        <v>295</v>
      </c>
      <c r="C433" s="230">
        <v>4</v>
      </c>
      <c r="D433" s="230" t="s">
        <v>369</v>
      </c>
      <c r="E433" s="230">
        <v>103</v>
      </c>
      <c r="F433" s="230" t="s">
        <v>184</v>
      </c>
      <c r="G433" s="268"/>
      <c r="H433" s="269">
        <v>6.6829156875610352</v>
      </c>
      <c r="I433" s="269">
        <v>9.1014546155929565</v>
      </c>
      <c r="J433" s="269">
        <v>9.6699345111846924</v>
      </c>
      <c r="K433" s="269">
        <v>6.3672047853469849</v>
      </c>
      <c r="L433" s="269">
        <v>5.4422640800476074</v>
      </c>
      <c r="M433" s="270">
        <f>IF(AND(H433&gt;=H$3, H433&lt;=H$4),1,0)</f>
        <v>1</v>
      </c>
      <c r="N433" s="270">
        <f>IF(AND(I433&gt;=I$3, I433&lt;=I$4),1,0)</f>
        <v>1</v>
      </c>
      <c r="O433" s="270">
        <f>IF(AND(J433&gt;=J$3, J433&lt;=J$4),1,0)</f>
        <v>1</v>
      </c>
      <c r="P433" s="270">
        <f t="shared" si="106"/>
        <v>1</v>
      </c>
      <c r="Q433" s="270">
        <f t="shared" si="107"/>
        <v>1</v>
      </c>
      <c r="R433" s="271">
        <f t="shared" si="108"/>
        <v>5</v>
      </c>
      <c r="S433" s="270">
        <f t="shared" si="109"/>
        <v>1</v>
      </c>
      <c r="T433" s="272">
        <f t="shared" si="110"/>
        <v>5</v>
      </c>
      <c r="U433" s="273">
        <v>37.263773679733276</v>
      </c>
      <c r="AD433" s="279">
        <f t="shared" si="111"/>
        <v>103</v>
      </c>
      <c r="AE433" s="279">
        <f t="shared" si="112"/>
        <v>53</v>
      </c>
      <c r="AF433" s="279" t="str">
        <f t="shared" si="113"/>
        <v>Marker 53</v>
      </c>
      <c r="AG433" s="279">
        <f t="shared" si="114"/>
        <v>4</v>
      </c>
      <c r="AH433" s="279" t="str">
        <f t="shared" si="115"/>
        <v>H</v>
      </c>
      <c r="AI433" s="280"/>
      <c r="AJ433" s="281">
        <f t="shared" si="116"/>
        <v>6.6829156875610352</v>
      </c>
      <c r="AK433" s="281">
        <f t="shared" si="117"/>
        <v>9.1014546155929565</v>
      </c>
      <c r="AL433" s="281">
        <f t="shared" si="118"/>
        <v>9.6699345111846924</v>
      </c>
      <c r="AM433" s="281">
        <f t="shared" si="119"/>
        <v>6.3672047853469849</v>
      </c>
      <c r="AN433" s="281">
        <f t="shared" si="120"/>
        <v>5.4422640800476074</v>
      </c>
      <c r="AO433" s="281">
        <v>42.912493351251911</v>
      </c>
    </row>
    <row r="434" spans="1:41" x14ac:dyDescent="0.25">
      <c r="A434" s="230">
        <v>53</v>
      </c>
      <c r="B434" s="230" t="s">
        <v>295</v>
      </c>
      <c r="C434" s="230">
        <v>2</v>
      </c>
      <c r="D434" s="230" t="s">
        <v>369</v>
      </c>
      <c r="E434" s="230">
        <v>104</v>
      </c>
      <c r="F434" s="230" t="s">
        <v>185</v>
      </c>
      <c r="G434" s="268"/>
      <c r="H434" s="269">
        <v>3.6198294162750244</v>
      </c>
      <c r="I434" s="269">
        <v>3.3505278825759888</v>
      </c>
      <c r="J434" s="269">
        <v>2.9932713508605957</v>
      </c>
      <c r="K434" s="269">
        <v>4.4355243444442749</v>
      </c>
      <c r="L434" s="269">
        <v>8.3723151683807373</v>
      </c>
      <c r="M434" s="270">
        <f>IF(AND(H434&gt;=H$3, H434&lt;=H$4),1,0)</f>
        <v>1</v>
      </c>
      <c r="N434" s="270">
        <f>IF(AND(I434&gt;=I$3, I434&lt;=I$4),1,0)</f>
        <v>1</v>
      </c>
      <c r="O434" s="270">
        <f>IF(AND(J434&gt;=J$3, J434&lt;=J$4),1,0)</f>
        <v>1</v>
      </c>
      <c r="P434" s="270">
        <f t="shared" si="106"/>
        <v>1</v>
      </c>
      <c r="Q434" s="270">
        <f t="shared" si="107"/>
        <v>1</v>
      </c>
      <c r="R434" s="271">
        <f t="shared" si="108"/>
        <v>5</v>
      </c>
      <c r="S434" s="270">
        <f t="shared" si="109"/>
        <v>1</v>
      </c>
      <c r="T434" s="272">
        <f t="shared" si="110"/>
        <v>5</v>
      </c>
      <c r="U434" s="273">
        <v>22.771468162536621</v>
      </c>
      <c r="AD434" s="279">
        <f t="shared" si="111"/>
        <v>104</v>
      </c>
      <c r="AE434" s="279">
        <f t="shared" si="112"/>
        <v>53</v>
      </c>
      <c r="AF434" s="279" t="str">
        <f t="shared" si="113"/>
        <v>Marker 53</v>
      </c>
      <c r="AG434" s="279">
        <f t="shared" si="114"/>
        <v>2</v>
      </c>
      <c r="AH434" s="279" t="str">
        <f t="shared" si="115"/>
        <v>H</v>
      </c>
      <c r="AI434" s="280"/>
      <c r="AJ434" s="281">
        <f t="shared" si="116"/>
        <v>3.6198294162750244</v>
      </c>
      <c r="AK434" s="281">
        <f t="shared" si="117"/>
        <v>3.3505278825759888</v>
      </c>
      <c r="AL434" s="281">
        <f t="shared" si="118"/>
        <v>2.9932713508605957</v>
      </c>
      <c r="AM434" s="281">
        <f t="shared" si="119"/>
        <v>4.4355243444442749</v>
      </c>
      <c r="AN434" s="281">
        <f t="shared" si="120"/>
        <v>8.3723151683807373</v>
      </c>
      <c r="AO434" s="281">
        <v>26.223336490865343</v>
      </c>
    </row>
    <row r="435" spans="1:41" x14ac:dyDescent="0.25">
      <c r="A435" s="230">
        <v>53</v>
      </c>
      <c r="B435" s="230" t="s">
        <v>295</v>
      </c>
      <c r="C435" s="230">
        <v>1</v>
      </c>
      <c r="D435" s="230" t="s">
        <v>369</v>
      </c>
      <c r="E435" s="230">
        <v>106</v>
      </c>
      <c r="F435" s="230" t="s">
        <v>187</v>
      </c>
      <c r="G435" s="268"/>
      <c r="H435" s="269">
        <v>6.0124629735946655</v>
      </c>
      <c r="I435" s="269">
        <v>6.2391555309295654</v>
      </c>
      <c r="J435" s="269">
        <v>2.2528034448623657</v>
      </c>
      <c r="K435" s="269">
        <v>8.5056829452514648</v>
      </c>
      <c r="L435" s="269">
        <v>3.7405747175216675</v>
      </c>
      <c r="M435" s="270">
        <f>IF(AND(H435&gt;=H$3, H435&lt;=H$4),1,0)</f>
        <v>1</v>
      </c>
      <c r="N435" s="270">
        <f>IF(AND(I435&gt;=I$3, I435&lt;=I$4),1,0)</f>
        <v>1</v>
      </c>
      <c r="O435" s="270">
        <f>IF(AND(J435&gt;=J$3, J435&lt;=J$4),1,0)</f>
        <v>1</v>
      </c>
      <c r="P435" s="270">
        <f t="shared" si="106"/>
        <v>1</v>
      </c>
      <c r="Q435" s="270">
        <f t="shared" si="107"/>
        <v>1</v>
      </c>
      <c r="R435" s="271">
        <f t="shared" si="108"/>
        <v>5</v>
      </c>
      <c r="S435" s="270">
        <f t="shared" si="109"/>
        <v>1</v>
      </c>
      <c r="T435" s="272">
        <f t="shared" si="110"/>
        <v>5</v>
      </c>
      <c r="U435" s="273">
        <v>26.750679612159729</v>
      </c>
      <c r="AD435" s="279">
        <f t="shared" si="111"/>
        <v>106</v>
      </c>
      <c r="AE435" s="279">
        <f t="shared" si="112"/>
        <v>53</v>
      </c>
      <c r="AF435" s="279" t="str">
        <f t="shared" si="113"/>
        <v>Marker 53</v>
      </c>
      <c r="AG435" s="279">
        <f t="shared" si="114"/>
        <v>1</v>
      </c>
      <c r="AH435" s="279" t="str">
        <f t="shared" si="115"/>
        <v>H</v>
      </c>
      <c r="AI435" s="280"/>
      <c r="AJ435" s="281">
        <f t="shared" si="116"/>
        <v>6.0124629735946655</v>
      </c>
      <c r="AK435" s="281">
        <f t="shared" si="117"/>
        <v>6.2391555309295654</v>
      </c>
      <c r="AL435" s="281">
        <f t="shared" si="118"/>
        <v>2.2528034448623657</v>
      </c>
      <c r="AM435" s="281">
        <f t="shared" si="119"/>
        <v>8.5056829452514648</v>
      </c>
      <c r="AN435" s="281">
        <f t="shared" si="120"/>
        <v>3.7405747175216675</v>
      </c>
      <c r="AO435" s="281">
        <v>30.805746376207889</v>
      </c>
    </row>
    <row r="436" spans="1:41" x14ac:dyDescent="0.25">
      <c r="A436" s="230">
        <v>53</v>
      </c>
      <c r="B436" s="230" t="s">
        <v>295</v>
      </c>
      <c r="C436" s="230">
        <v>4</v>
      </c>
      <c r="D436" s="230" t="s">
        <v>369</v>
      </c>
      <c r="E436" s="230">
        <v>108</v>
      </c>
      <c r="F436" s="230" t="s">
        <v>189</v>
      </c>
      <c r="G436" s="268"/>
      <c r="H436" s="269">
        <v>6.7834162712097168</v>
      </c>
      <c r="I436" s="269">
        <v>9.0953630208969116</v>
      </c>
      <c r="J436" s="269">
        <v>1.3019788265228271</v>
      </c>
      <c r="K436" s="269">
        <v>9.1297632455825806</v>
      </c>
      <c r="L436" s="269">
        <v>6.6785144805908203</v>
      </c>
      <c r="M436" s="270">
        <f>IF(AND(H436&gt;=H$3, H436&lt;=H$4),1,0)</f>
        <v>1</v>
      </c>
      <c r="N436" s="270">
        <f>IF(AND(I436&gt;=I$3, I436&lt;=I$4),1,0)</f>
        <v>1</v>
      </c>
      <c r="O436" s="270">
        <f>IF(AND(J436&gt;=J$3, J436&lt;=J$4),1,0)</f>
        <v>1</v>
      </c>
      <c r="P436" s="270">
        <f t="shared" si="106"/>
        <v>1</v>
      </c>
      <c r="Q436" s="270">
        <f t="shared" si="107"/>
        <v>1</v>
      </c>
      <c r="R436" s="271">
        <f t="shared" si="108"/>
        <v>5</v>
      </c>
      <c r="S436" s="270">
        <f t="shared" si="109"/>
        <v>1</v>
      </c>
      <c r="T436" s="272">
        <f t="shared" si="110"/>
        <v>5</v>
      </c>
      <c r="U436" s="273">
        <v>32.989035844802856</v>
      </c>
      <c r="AD436" s="279">
        <f t="shared" si="111"/>
        <v>108</v>
      </c>
      <c r="AE436" s="279">
        <f t="shared" si="112"/>
        <v>53</v>
      </c>
      <c r="AF436" s="279" t="str">
        <f t="shared" si="113"/>
        <v>Marker 53</v>
      </c>
      <c r="AG436" s="279">
        <f t="shared" si="114"/>
        <v>4</v>
      </c>
      <c r="AH436" s="279" t="str">
        <f t="shared" si="115"/>
        <v>H</v>
      </c>
      <c r="AI436" s="280"/>
      <c r="AJ436" s="281">
        <f t="shared" si="116"/>
        <v>6.7834162712097168</v>
      </c>
      <c r="AK436" s="281">
        <f t="shared" si="117"/>
        <v>9.0953630208969116</v>
      </c>
      <c r="AL436" s="281">
        <f t="shared" si="118"/>
        <v>1.3019788265228271</v>
      </c>
      <c r="AM436" s="281">
        <f t="shared" si="119"/>
        <v>9.1297632455825806</v>
      </c>
      <c r="AN436" s="281">
        <f t="shared" si="120"/>
        <v>6.6785144805908203</v>
      </c>
      <c r="AO436" s="281">
        <v>37.989758995456789</v>
      </c>
    </row>
    <row r="437" spans="1:41" x14ac:dyDescent="0.25">
      <c r="A437" s="230">
        <v>53</v>
      </c>
      <c r="B437" s="230" t="s">
        <v>295</v>
      </c>
      <c r="C437" s="230">
        <v>3</v>
      </c>
      <c r="D437" s="230" t="s">
        <v>369</v>
      </c>
      <c r="E437" s="230">
        <v>110</v>
      </c>
      <c r="F437" s="230" t="s">
        <v>191</v>
      </c>
      <c r="G437" s="268"/>
      <c r="H437" s="269">
        <v>0.59943258762359619</v>
      </c>
      <c r="I437" s="269">
        <v>7.5234127044677734</v>
      </c>
      <c r="J437" s="269">
        <v>9.5145338773727417</v>
      </c>
      <c r="K437" s="269">
        <v>4.6269857883453369</v>
      </c>
      <c r="L437" s="269">
        <v>7.9071837663650513</v>
      </c>
      <c r="M437" s="270">
        <f>IF(AND(H437&gt;=H$3, H437&lt;=H$4),1,0)</f>
        <v>1</v>
      </c>
      <c r="N437" s="270">
        <f>IF(AND(I437&gt;=I$3, I437&lt;=I$4),1,0)</f>
        <v>1</v>
      </c>
      <c r="O437" s="270">
        <f>IF(AND(J437&gt;=J$3, J437&lt;=J$4),1,0)</f>
        <v>1</v>
      </c>
      <c r="P437" s="270">
        <f t="shared" si="106"/>
        <v>1</v>
      </c>
      <c r="Q437" s="270">
        <f t="shared" si="107"/>
        <v>1</v>
      </c>
      <c r="R437" s="271">
        <f t="shared" si="108"/>
        <v>5</v>
      </c>
      <c r="S437" s="270">
        <f t="shared" si="109"/>
        <v>1</v>
      </c>
      <c r="T437" s="272">
        <f t="shared" si="110"/>
        <v>5</v>
      </c>
      <c r="U437" s="273">
        <v>30.1715487241745</v>
      </c>
      <c r="AD437" s="279">
        <f t="shared" si="111"/>
        <v>110</v>
      </c>
      <c r="AE437" s="279">
        <f t="shared" si="112"/>
        <v>53</v>
      </c>
      <c r="AF437" s="279" t="str">
        <f t="shared" si="113"/>
        <v>Marker 53</v>
      </c>
      <c r="AG437" s="279">
        <f t="shared" si="114"/>
        <v>3</v>
      </c>
      <c r="AH437" s="279" t="str">
        <f t="shared" si="115"/>
        <v>H</v>
      </c>
      <c r="AI437" s="280"/>
      <c r="AJ437" s="281">
        <f t="shared" si="116"/>
        <v>0.59943258762359619</v>
      </c>
      <c r="AK437" s="281">
        <f t="shared" si="117"/>
        <v>7.5234127044677734</v>
      </c>
      <c r="AL437" s="281">
        <f t="shared" si="118"/>
        <v>9.5145338773727417</v>
      </c>
      <c r="AM437" s="281">
        <f t="shared" si="119"/>
        <v>4.6269857883453369</v>
      </c>
      <c r="AN437" s="281">
        <f t="shared" si="120"/>
        <v>7.9071837663650513</v>
      </c>
      <c r="AO437" s="281">
        <v>34.745176244114056</v>
      </c>
    </row>
    <row r="438" spans="1:41" x14ac:dyDescent="0.25">
      <c r="A438" s="230">
        <v>53</v>
      </c>
      <c r="B438" s="230" t="s">
        <v>295</v>
      </c>
      <c r="C438" s="230">
        <v>2</v>
      </c>
      <c r="D438" s="230" t="s">
        <v>369</v>
      </c>
      <c r="E438" s="230">
        <v>112</v>
      </c>
      <c r="F438" s="230" t="s">
        <v>193</v>
      </c>
      <c r="G438" s="268"/>
      <c r="H438" s="269">
        <v>7.770620584487915</v>
      </c>
      <c r="I438" s="269">
        <v>9.1208106279373169</v>
      </c>
      <c r="J438" s="269">
        <v>1.0144543647766113</v>
      </c>
      <c r="K438" s="269">
        <v>4.375881552696228</v>
      </c>
      <c r="L438" s="269">
        <v>6.5395247936248779</v>
      </c>
      <c r="M438" s="270">
        <f>IF(AND(H438&gt;=H$3, H438&lt;=H$4),1,0)</f>
        <v>1</v>
      </c>
      <c r="N438" s="270">
        <f>IF(AND(I438&gt;=I$3, I438&lt;=I$4),1,0)</f>
        <v>1</v>
      </c>
      <c r="O438" s="270">
        <f>IF(AND(J438&gt;=J$3, J438&lt;=J$4),1,0)</f>
        <v>1</v>
      </c>
      <c r="P438" s="270">
        <f t="shared" si="106"/>
        <v>1</v>
      </c>
      <c r="Q438" s="270">
        <f t="shared" si="107"/>
        <v>1</v>
      </c>
      <c r="R438" s="271">
        <f t="shared" si="108"/>
        <v>5</v>
      </c>
      <c r="S438" s="270">
        <f t="shared" si="109"/>
        <v>1</v>
      </c>
      <c r="T438" s="272">
        <f t="shared" si="110"/>
        <v>5</v>
      </c>
      <c r="U438" s="273">
        <v>28.821291923522949</v>
      </c>
      <c r="AD438" s="279">
        <f t="shared" si="111"/>
        <v>112</v>
      </c>
      <c r="AE438" s="279">
        <f t="shared" si="112"/>
        <v>53</v>
      </c>
      <c r="AF438" s="279" t="str">
        <f t="shared" si="113"/>
        <v>Marker 53</v>
      </c>
      <c r="AG438" s="279">
        <f t="shared" si="114"/>
        <v>2</v>
      </c>
      <c r="AH438" s="279" t="str">
        <f t="shared" si="115"/>
        <v>H</v>
      </c>
      <c r="AI438" s="280"/>
      <c r="AJ438" s="281">
        <f t="shared" si="116"/>
        <v>7.770620584487915</v>
      </c>
      <c r="AK438" s="281">
        <f t="shared" si="117"/>
        <v>9.1208106279373169</v>
      </c>
      <c r="AL438" s="281">
        <f t="shared" si="118"/>
        <v>1.0144543647766113</v>
      </c>
      <c r="AM438" s="281">
        <f t="shared" si="119"/>
        <v>4.375881552696228</v>
      </c>
      <c r="AN438" s="281">
        <f t="shared" si="120"/>
        <v>6.5395247936248779</v>
      </c>
      <c r="AO438" s="281">
        <v>33.190237485671673</v>
      </c>
    </row>
    <row r="439" spans="1:41" x14ac:dyDescent="0.25">
      <c r="A439" s="230">
        <v>53</v>
      </c>
      <c r="B439" s="230" t="s">
        <v>295</v>
      </c>
      <c r="C439" s="230">
        <v>1</v>
      </c>
      <c r="D439" s="230" t="s">
        <v>369</v>
      </c>
      <c r="E439" s="230">
        <v>114</v>
      </c>
      <c r="F439" s="230" t="s">
        <v>195</v>
      </c>
      <c r="G439" s="268"/>
      <c r="H439" s="269">
        <v>7.2931522130966187</v>
      </c>
      <c r="I439" s="269">
        <v>2.8853690624237061</v>
      </c>
      <c r="J439" s="269">
        <v>0.84931910037994385</v>
      </c>
      <c r="K439" s="269">
        <v>7.1106672286987305</v>
      </c>
      <c r="L439" s="269">
        <v>4.7420281171798706</v>
      </c>
      <c r="M439" s="270">
        <f>IF(AND(H439&gt;=H$3, H439&lt;=H$4),1,0)</f>
        <v>1</v>
      </c>
      <c r="N439" s="270">
        <f>IF(AND(I439&gt;=I$3, I439&lt;=I$4),1,0)</f>
        <v>1</v>
      </c>
      <c r="O439" s="270">
        <f>IF(AND(J439&gt;=J$3, J439&lt;=J$4),1,0)</f>
        <v>1</v>
      </c>
      <c r="P439" s="270">
        <f t="shared" si="106"/>
        <v>1</v>
      </c>
      <c r="Q439" s="270">
        <f t="shared" si="107"/>
        <v>1</v>
      </c>
      <c r="R439" s="271">
        <f t="shared" si="108"/>
        <v>5</v>
      </c>
      <c r="S439" s="270">
        <f t="shared" si="109"/>
        <v>1</v>
      </c>
      <c r="T439" s="272">
        <f t="shared" si="110"/>
        <v>5</v>
      </c>
      <c r="U439" s="273">
        <v>22.88053572177887</v>
      </c>
      <c r="AD439" s="279">
        <f t="shared" si="111"/>
        <v>114</v>
      </c>
      <c r="AE439" s="279">
        <f t="shared" si="112"/>
        <v>53</v>
      </c>
      <c r="AF439" s="279" t="str">
        <f t="shared" si="113"/>
        <v>Marker 53</v>
      </c>
      <c r="AG439" s="279">
        <f t="shared" si="114"/>
        <v>1</v>
      </c>
      <c r="AH439" s="279" t="str">
        <f t="shared" si="115"/>
        <v>H</v>
      </c>
      <c r="AI439" s="280"/>
      <c r="AJ439" s="281">
        <f t="shared" si="116"/>
        <v>7.2931522130966187</v>
      </c>
      <c r="AK439" s="281">
        <f t="shared" si="117"/>
        <v>2.8853690624237061</v>
      </c>
      <c r="AL439" s="281">
        <f t="shared" si="118"/>
        <v>0.84931910037994385</v>
      </c>
      <c r="AM439" s="281">
        <f t="shared" si="119"/>
        <v>7.1106672286987305</v>
      </c>
      <c r="AN439" s="281">
        <f t="shared" si="120"/>
        <v>4.7420281171798706</v>
      </c>
      <c r="AO439" s="281">
        <v>26.348937321072341</v>
      </c>
    </row>
    <row r="440" spans="1:41" x14ac:dyDescent="0.25">
      <c r="A440" s="230">
        <v>53</v>
      </c>
      <c r="B440" s="230" t="s">
        <v>295</v>
      </c>
      <c r="C440" s="230">
        <v>4</v>
      </c>
      <c r="D440" s="230" t="s">
        <v>369</v>
      </c>
      <c r="E440" s="230">
        <v>116</v>
      </c>
      <c r="F440" s="230" t="s">
        <v>197</v>
      </c>
      <c r="G440" s="268"/>
      <c r="H440" s="269">
        <v>4.8357272148132324</v>
      </c>
      <c r="I440" s="269">
        <v>0.81733644008636475</v>
      </c>
      <c r="J440" s="269">
        <v>8.4993398189544678</v>
      </c>
      <c r="K440" s="269">
        <v>0.44783651828765869</v>
      </c>
      <c r="L440" s="269">
        <v>3.9938259124755859</v>
      </c>
      <c r="M440" s="270">
        <f>IF(AND(H440&gt;=H$3, H440&lt;=H$4),1,0)</f>
        <v>1</v>
      </c>
      <c r="N440" s="270">
        <f>IF(AND(I440&gt;=I$3, I440&lt;=I$4),1,0)</f>
        <v>1</v>
      </c>
      <c r="O440" s="270">
        <f>IF(AND(J440&gt;=J$3, J440&lt;=J$4),1,0)</f>
        <v>1</v>
      </c>
      <c r="P440" s="270">
        <f t="shared" si="106"/>
        <v>1</v>
      </c>
      <c r="Q440" s="270">
        <f t="shared" si="107"/>
        <v>1</v>
      </c>
      <c r="R440" s="271">
        <f t="shared" si="108"/>
        <v>5</v>
      </c>
      <c r="S440" s="270">
        <f t="shared" si="109"/>
        <v>1</v>
      </c>
      <c r="T440" s="272">
        <f t="shared" si="110"/>
        <v>5</v>
      </c>
      <c r="U440" s="273">
        <v>18.59406590461731</v>
      </c>
      <c r="AD440" s="279">
        <f t="shared" si="111"/>
        <v>116</v>
      </c>
      <c r="AE440" s="279">
        <f t="shared" si="112"/>
        <v>53</v>
      </c>
      <c r="AF440" s="279" t="str">
        <f t="shared" si="113"/>
        <v>Marker 53</v>
      </c>
      <c r="AG440" s="279">
        <f t="shared" si="114"/>
        <v>4</v>
      </c>
      <c r="AH440" s="279" t="str">
        <f t="shared" si="115"/>
        <v>H</v>
      </c>
      <c r="AI440" s="280"/>
      <c r="AJ440" s="281">
        <f t="shared" si="116"/>
        <v>4.8357272148132324</v>
      </c>
      <c r="AK440" s="281">
        <f t="shared" si="117"/>
        <v>0.81733644008636475</v>
      </c>
      <c r="AL440" s="281">
        <f t="shared" si="118"/>
        <v>8.4993398189544678</v>
      </c>
      <c r="AM440" s="281">
        <f t="shared" si="119"/>
        <v>0.44783651828765869</v>
      </c>
      <c r="AN440" s="281">
        <f t="shared" si="120"/>
        <v>3.9938259124755859</v>
      </c>
      <c r="AO440" s="281">
        <v>21.412692562014868</v>
      </c>
    </row>
    <row r="441" spans="1:41" x14ac:dyDescent="0.25">
      <c r="A441" s="230">
        <v>54</v>
      </c>
      <c r="B441" s="230" t="s">
        <v>296</v>
      </c>
      <c r="C441" s="230">
        <v>3</v>
      </c>
      <c r="D441" s="230" t="s">
        <v>369</v>
      </c>
      <c r="E441" s="230">
        <v>118</v>
      </c>
      <c r="F441" s="230" t="s">
        <v>199</v>
      </c>
      <c r="G441" s="268"/>
      <c r="H441" s="269">
        <v>1.7148691415786743</v>
      </c>
      <c r="I441" s="269">
        <v>7.9466342926025391</v>
      </c>
      <c r="J441" s="269">
        <v>6.9362753629684448</v>
      </c>
      <c r="K441" s="269">
        <v>6.2875425815582275</v>
      </c>
      <c r="L441" s="269">
        <v>1.1481696367263794</v>
      </c>
      <c r="M441" s="270">
        <f>IF(AND(H441&gt;=H$3, H441&lt;=H$4),1,0)</f>
        <v>1</v>
      </c>
      <c r="N441" s="270">
        <f>IF(AND(I441&gt;=I$3, I441&lt;=I$4),1,0)</f>
        <v>1</v>
      </c>
      <c r="O441" s="270">
        <f>IF(AND(J441&gt;=J$3, J441&lt;=J$4),1,0)</f>
        <v>1</v>
      </c>
      <c r="P441" s="270">
        <f t="shared" si="106"/>
        <v>1</v>
      </c>
      <c r="Q441" s="270">
        <f t="shared" si="107"/>
        <v>1</v>
      </c>
      <c r="R441" s="271">
        <f t="shared" si="108"/>
        <v>5</v>
      </c>
      <c r="S441" s="270">
        <f t="shared" si="109"/>
        <v>1</v>
      </c>
      <c r="T441" s="272">
        <f t="shared" si="110"/>
        <v>5</v>
      </c>
      <c r="U441" s="273">
        <v>24.033491015434265</v>
      </c>
      <c r="AD441" s="279">
        <f t="shared" si="111"/>
        <v>118</v>
      </c>
      <c r="AE441" s="279">
        <f t="shared" si="112"/>
        <v>54</v>
      </c>
      <c r="AF441" s="279" t="str">
        <f t="shared" si="113"/>
        <v>Marker 54</v>
      </c>
      <c r="AG441" s="279">
        <f t="shared" si="114"/>
        <v>3</v>
      </c>
      <c r="AH441" s="279" t="str">
        <f t="shared" si="115"/>
        <v>H</v>
      </c>
      <c r="AI441" s="280"/>
      <c r="AJ441" s="281">
        <f t="shared" si="116"/>
        <v>1.7148691415786743</v>
      </c>
      <c r="AK441" s="281">
        <f t="shared" si="117"/>
        <v>7.9466342926025391</v>
      </c>
      <c r="AL441" s="281">
        <f t="shared" si="118"/>
        <v>6.9362753629684448</v>
      </c>
      <c r="AM441" s="281">
        <f t="shared" si="119"/>
        <v>6.2875425815582275</v>
      </c>
      <c r="AN441" s="281">
        <f t="shared" si="120"/>
        <v>1.1481696367263794</v>
      </c>
      <c r="AO441" s="281">
        <v>29.165798391190648</v>
      </c>
    </row>
    <row r="442" spans="1:41" x14ac:dyDescent="0.25">
      <c r="A442" s="230">
        <v>54</v>
      </c>
      <c r="B442" s="230" t="s">
        <v>296</v>
      </c>
      <c r="C442" s="230">
        <v>2</v>
      </c>
      <c r="D442" s="230" t="s">
        <v>369</v>
      </c>
      <c r="E442" s="230">
        <v>119</v>
      </c>
      <c r="F442" s="230" t="s">
        <v>200</v>
      </c>
      <c r="G442" s="268"/>
      <c r="H442" s="269">
        <v>4.65018630027771</v>
      </c>
      <c r="I442" s="269">
        <v>0.30584394931793213</v>
      </c>
      <c r="J442" s="269">
        <v>9.4881629943847656</v>
      </c>
      <c r="K442" s="269">
        <v>0.36832988262176514</v>
      </c>
      <c r="L442" s="269">
        <v>1.8214571475982666</v>
      </c>
      <c r="M442" s="270">
        <f>IF(AND(H442&gt;=H$3, H442&lt;=H$4),1,0)</f>
        <v>1</v>
      </c>
      <c r="N442" s="270">
        <f>IF(AND(I442&gt;=I$3, I442&lt;=I$4),1,0)</f>
        <v>1</v>
      </c>
      <c r="O442" s="270">
        <f>IF(AND(J442&gt;=J$3, J442&lt;=J$4),1,0)</f>
        <v>1</v>
      </c>
      <c r="P442" s="270">
        <f t="shared" si="106"/>
        <v>1</v>
      </c>
      <c r="Q442" s="270">
        <f t="shared" si="107"/>
        <v>1</v>
      </c>
      <c r="R442" s="271">
        <f t="shared" si="108"/>
        <v>5</v>
      </c>
      <c r="S442" s="270">
        <f t="shared" si="109"/>
        <v>1</v>
      </c>
      <c r="T442" s="272">
        <f t="shared" si="110"/>
        <v>5</v>
      </c>
      <c r="U442" s="273">
        <v>16.633980274200439</v>
      </c>
      <c r="AD442" s="279">
        <f t="shared" si="111"/>
        <v>119</v>
      </c>
      <c r="AE442" s="279">
        <f t="shared" si="112"/>
        <v>54</v>
      </c>
      <c r="AF442" s="279" t="str">
        <f t="shared" si="113"/>
        <v>Marker 54</v>
      </c>
      <c r="AG442" s="279">
        <f t="shared" si="114"/>
        <v>2</v>
      </c>
      <c r="AH442" s="279" t="str">
        <f t="shared" si="115"/>
        <v>H</v>
      </c>
      <c r="AI442" s="280"/>
      <c r="AJ442" s="281">
        <f t="shared" si="116"/>
        <v>4.65018630027771</v>
      </c>
      <c r="AK442" s="281">
        <f t="shared" si="117"/>
        <v>0.30584394931793213</v>
      </c>
      <c r="AL442" s="281">
        <f t="shared" si="118"/>
        <v>9.4881629943847656</v>
      </c>
      <c r="AM442" s="281">
        <f t="shared" si="119"/>
        <v>0.36832988262176514</v>
      </c>
      <c r="AN442" s="281">
        <f t="shared" si="120"/>
        <v>1.8214571475982666</v>
      </c>
      <c r="AO442" s="281">
        <v>20.186135872179953</v>
      </c>
    </row>
    <row r="443" spans="1:41" x14ac:dyDescent="0.25">
      <c r="A443" s="230">
        <v>54</v>
      </c>
      <c r="B443" s="230" t="s">
        <v>296</v>
      </c>
      <c r="C443" s="230">
        <v>4</v>
      </c>
      <c r="D443" s="230" t="s">
        <v>369</v>
      </c>
      <c r="E443" s="230">
        <v>120</v>
      </c>
      <c r="F443" s="230" t="s">
        <v>201</v>
      </c>
      <c r="G443" s="268"/>
      <c r="H443" s="269">
        <v>0.28003454208374023</v>
      </c>
      <c r="I443" s="269">
        <v>4.6113675832748413</v>
      </c>
      <c r="J443" s="269">
        <v>6.7363870143890381</v>
      </c>
      <c r="K443" s="269">
        <v>6.8792730569839478</v>
      </c>
      <c r="L443" s="269">
        <v>1.2717819213867188</v>
      </c>
      <c r="M443" s="270">
        <f>IF(AND(H443&gt;=H$3, H443&lt;=H$4),1,0)</f>
        <v>1</v>
      </c>
      <c r="N443" s="270">
        <f>IF(AND(I443&gt;=I$3, I443&lt;=I$4),1,0)</f>
        <v>1</v>
      </c>
      <c r="O443" s="270">
        <f>IF(AND(J443&gt;=J$3, J443&lt;=J$4),1,0)</f>
        <v>1</v>
      </c>
      <c r="P443" s="270">
        <f t="shared" si="106"/>
        <v>1</v>
      </c>
      <c r="Q443" s="270">
        <f t="shared" si="107"/>
        <v>1</v>
      </c>
      <c r="R443" s="271">
        <f t="shared" si="108"/>
        <v>5</v>
      </c>
      <c r="S443" s="270">
        <f t="shared" si="109"/>
        <v>1</v>
      </c>
      <c r="T443" s="272">
        <f t="shared" si="110"/>
        <v>5</v>
      </c>
      <c r="U443" s="273">
        <v>19.778844118118286</v>
      </c>
      <c r="AD443" s="279">
        <f t="shared" si="111"/>
        <v>120</v>
      </c>
      <c r="AE443" s="279">
        <f t="shared" si="112"/>
        <v>54</v>
      </c>
      <c r="AF443" s="279" t="str">
        <f t="shared" si="113"/>
        <v>Marker 54</v>
      </c>
      <c r="AG443" s="279">
        <f t="shared" si="114"/>
        <v>4</v>
      </c>
      <c r="AH443" s="279" t="str">
        <f t="shared" si="115"/>
        <v>H</v>
      </c>
      <c r="AI443" s="280"/>
      <c r="AJ443" s="281">
        <f t="shared" si="116"/>
        <v>0.28003454208374023</v>
      </c>
      <c r="AK443" s="281">
        <f t="shared" si="117"/>
        <v>4.6113675832748413</v>
      </c>
      <c r="AL443" s="281">
        <f t="shared" si="118"/>
        <v>6.7363870143890381</v>
      </c>
      <c r="AM443" s="281">
        <f t="shared" si="119"/>
        <v>6.8792730569839478</v>
      </c>
      <c r="AN443" s="281">
        <f t="shared" si="120"/>
        <v>1.2717819213867188</v>
      </c>
      <c r="AO443" s="281">
        <v>24.002579549902375</v>
      </c>
    </row>
    <row r="444" spans="1:41" x14ac:dyDescent="0.25">
      <c r="A444" s="230">
        <v>54</v>
      </c>
      <c r="B444" s="230" t="s">
        <v>296</v>
      </c>
      <c r="C444" s="230">
        <v>1</v>
      </c>
      <c r="D444" s="230" t="s">
        <v>369</v>
      </c>
      <c r="E444" s="230">
        <v>121</v>
      </c>
      <c r="F444" s="230" t="s">
        <v>202</v>
      </c>
      <c r="G444" s="268"/>
      <c r="H444" s="269">
        <v>0.50575435161590576</v>
      </c>
      <c r="I444" s="269">
        <v>4.9443399906158447</v>
      </c>
      <c r="J444" s="269">
        <v>7.0820742845535278</v>
      </c>
      <c r="K444" s="269">
        <v>8.6833977699279785</v>
      </c>
      <c r="L444" s="269">
        <v>6.7108482122421265</v>
      </c>
      <c r="M444" s="270">
        <f>IF(AND(H444&gt;=H$3, H444&lt;=H$4),1,0)</f>
        <v>1</v>
      </c>
      <c r="N444" s="270">
        <f>IF(AND(I444&gt;=I$3, I444&lt;=I$4),1,0)</f>
        <v>1</v>
      </c>
      <c r="O444" s="270">
        <f>IF(AND(J444&gt;=J$3, J444&lt;=J$4),1,0)</f>
        <v>1</v>
      </c>
      <c r="P444" s="270">
        <f t="shared" si="106"/>
        <v>1</v>
      </c>
      <c r="Q444" s="270">
        <f t="shared" si="107"/>
        <v>1</v>
      </c>
      <c r="R444" s="271">
        <f t="shared" si="108"/>
        <v>5</v>
      </c>
      <c r="S444" s="270">
        <f t="shared" si="109"/>
        <v>1</v>
      </c>
      <c r="T444" s="272">
        <f t="shared" si="110"/>
        <v>5</v>
      </c>
      <c r="U444" s="273">
        <v>27.926414608955383</v>
      </c>
      <c r="AD444" s="279">
        <f t="shared" si="111"/>
        <v>121</v>
      </c>
      <c r="AE444" s="279">
        <f t="shared" si="112"/>
        <v>54</v>
      </c>
      <c r="AF444" s="279" t="str">
        <f t="shared" si="113"/>
        <v>Marker 54</v>
      </c>
      <c r="AG444" s="279">
        <f t="shared" si="114"/>
        <v>1</v>
      </c>
      <c r="AH444" s="279" t="str">
        <f t="shared" si="115"/>
        <v>H</v>
      </c>
      <c r="AI444" s="280"/>
      <c r="AJ444" s="281">
        <f t="shared" si="116"/>
        <v>0.50575435161590576</v>
      </c>
      <c r="AK444" s="281">
        <f t="shared" si="117"/>
        <v>4.9443399906158447</v>
      </c>
      <c r="AL444" s="281">
        <f t="shared" si="118"/>
        <v>7.0820742845535278</v>
      </c>
      <c r="AM444" s="281">
        <f t="shared" si="119"/>
        <v>8.6833977699279785</v>
      </c>
      <c r="AN444" s="281">
        <f t="shared" si="120"/>
        <v>6.7108482122421265</v>
      </c>
      <c r="AO444" s="281">
        <v>33.890048588884817</v>
      </c>
    </row>
    <row r="445" spans="1:41" x14ac:dyDescent="0.25">
      <c r="A445" s="230">
        <v>54</v>
      </c>
      <c r="B445" s="230" t="s">
        <v>296</v>
      </c>
      <c r="C445" s="230">
        <v>3</v>
      </c>
      <c r="D445" s="230" t="s">
        <v>369</v>
      </c>
      <c r="E445" s="230">
        <v>122</v>
      </c>
      <c r="F445" s="230" t="s">
        <v>203</v>
      </c>
      <c r="G445" s="268"/>
      <c r="H445" s="269">
        <v>6.4434248208999634</v>
      </c>
      <c r="I445" s="269">
        <v>6.5832328796386719</v>
      </c>
      <c r="J445" s="269">
        <v>2.5596827268600464</v>
      </c>
      <c r="K445" s="269">
        <v>4.8177111148834229</v>
      </c>
      <c r="L445" s="269">
        <v>9.3564921617507935</v>
      </c>
      <c r="M445" s="270">
        <f>IF(AND(H445&gt;=H$3, H445&lt;=H$4),1,0)</f>
        <v>1</v>
      </c>
      <c r="N445" s="270">
        <f>IF(AND(I445&gt;=I$3, I445&lt;=I$4),1,0)</f>
        <v>1</v>
      </c>
      <c r="O445" s="270">
        <f>IF(AND(J445&gt;=J$3, J445&lt;=J$4),1,0)</f>
        <v>1</v>
      </c>
      <c r="P445" s="270">
        <f t="shared" si="106"/>
        <v>1</v>
      </c>
      <c r="Q445" s="270">
        <f t="shared" si="107"/>
        <v>1</v>
      </c>
      <c r="R445" s="271">
        <f t="shared" si="108"/>
        <v>5</v>
      </c>
      <c r="S445" s="270">
        <f t="shared" si="109"/>
        <v>1</v>
      </c>
      <c r="T445" s="272">
        <f t="shared" si="110"/>
        <v>5</v>
      </c>
      <c r="U445" s="273">
        <v>29.760543704032898</v>
      </c>
      <c r="AD445" s="279">
        <f t="shared" si="111"/>
        <v>122</v>
      </c>
      <c r="AE445" s="279">
        <f t="shared" si="112"/>
        <v>54</v>
      </c>
      <c r="AF445" s="279" t="str">
        <f t="shared" si="113"/>
        <v>Marker 54</v>
      </c>
      <c r="AG445" s="279">
        <f t="shared" si="114"/>
        <v>3</v>
      </c>
      <c r="AH445" s="279" t="str">
        <f t="shared" si="115"/>
        <v>H</v>
      </c>
      <c r="AI445" s="280"/>
      <c r="AJ445" s="281">
        <f t="shared" si="116"/>
        <v>6.4434248208999634</v>
      </c>
      <c r="AK445" s="281">
        <f t="shared" si="117"/>
        <v>6.5832328796386719</v>
      </c>
      <c r="AL445" s="281">
        <f t="shared" si="118"/>
        <v>2.5596827268600464</v>
      </c>
      <c r="AM445" s="281">
        <f t="shared" si="119"/>
        <v>4.8177111148834229</v>
      </c>
      <c r="AN445" s="281">
        <f t="shared" si="120"/>
        <v>9.3564921617507935</v>
      </c>
      <c r="AO445" s="281">
        <v>36.115852546208124</v>
      </c>
    </row>
    <row r="446" spans="1:41" x14ac:dyDescent="0.25">
      <c r="A446" s="230">
        <v>54</v>
      </c>
      <c r="B446" s="230" t="s">
        <v>296</v>
      </c>
      <c r="C446" s="230">
        <v>2</v>
      </c>
      <c r="D446" s="230" t="s">
        <v>369</v>
      </c>
      <c r="E446" s="230">
        <v>124</v>
      </c>
      <c r="F446" s="230" t="s">
        <v>205</v>
      </c>
      <c r="G446" s="268"/>
      <c r="H446" s="269">
        <v>9.254070520401001</v>
      </c>
      <c r="I446" s="269">
        <v>0.44194519519805908</v>
      </c>
      <c r="J446" s="269">
        <v>9.7365975379943848</v>
      </c>
      <c r="K446" s="269">
        <v>0.15281140804290771</v>
      </c>
      <c r="L446" s="269">
        <v>3.3786571025848389</v>
      </c>
      <c r="M446" s="270">
        <f>IF(AND(H446&gt;=H$3, H446&lt;=H$4),1,0)</f>
        <v>1</v>
      </c>
      <c r="N446" s="270">
        <f>IF(AND(I446&gt;=I$3, I446&lt;=I$4),1,0)</f>
        <v>1</v>
      </c>
      <c r="O446" s="270">
        <f>IF(AND(J446&gt;=J$3, J446&lt;=J$4),1,0)</f>
        <v>1</v>
      </c>
      <c r="P446" s="270">
        <f t="shared" si="106"/>
        <v>1</v>
      </c>
      <c r="Q446" s="270">
        <f t="shared" si="107"/>
        <v>1</v>
      </c>
      <c r="R446" s="271">
        <f t="shared" si="108"/>
        <v>5</v>
      </c>
      <c r="S446" s="270">
        <f t="shared" si="109"/>
        <v>1</v>
      </c>
      <c r="T446" s="272">
        <f t="shared" si="110"/>
        <v>5</v>
      </c>
      <c r="U446" s="273">
        <v>22.964081764221191</v>
      </c>
      <c r="AD446" s="279">
        <f t="shared" si="111"/>
        <v>124</v>
      </c>
      <c r="AE446" s="279">
        <f t="shared" si="112"/>
        <v>54</v>
      </c>
      <c r="AF446" s="279" t="str">
        <f t="shared" si="113"/>
        <v>Marker 54</v>
      </c>
      <c r="AG446" s="279">
        <f t="shared" si="114"/>
        <v>2</v>
      </c>
      <c r="AH446" s="279" t="str">
        <f t="shared" si="115"/>
        <v>H</v>
      </c>
      <c r="AI446" s="280"/>
      <c r="AJ446" s="281">
        <f t="shared" si="116"/>
        <v>9.254070520401001</v>
      </c>
      <c r="AK446" s="281">
        <f t="shared" si="117"/>
        <v>0.44194519519805908</v>
      </c>
      <c r="AL446" s="281">
        <f t="shared" si="118"/>
        <v>9.7365975379943848</v>
      </c>
      <c r="AM446" s="281">
        <f t="shared" si="119"/>
        <v>0.15281140804290771</v>
      </c>
      <c r="AN446" s="281">
        <f t="shared" si="120"/>
        <v>3.3786571025848389</v>
      </c>
      <c r="AO446" s="281">
        <v>27.868018780291656</v>
      </c>
    </row>
    <row r="447" spans="1:41" x14ac:dyDescent="0.25">
      <c r="A447" s="230">
        <v>54</v>
      </c>
      <c r="B447" s="230" t="s">
        <v>296</v>
      </c>
      <c r="C447" s="230">
        <v>4</v>
      </c>
      <c r="D447" s="230" t="s">
        <v>369</v>
      </c>
      <c r="E447" s="230">
        <v>125</v>
      </c>
      <c r="F447" s="230" t="s">
        <v>206</v>
      </c>
      <c r="G447" s="268"/>
      <c r="H447" s="269">
        <v>9.0396308898925781</v>
      </c>
      <c r="I447" s="269">
        <v>8.6670511960983276</v>
      </c>
      <c r="J447" s="269">
        <v>6.0659182071685791</v>
      </c>
      <c r="K447" s="269">
        <v>6.9009333848953247</v>
      </c>
      <c r="L447" s="269">
        <v>9.6760392189025879</v>
      </c>
      <c r="M447" s="270">
        <f>IF(AND(H447&gt;=H$3, H447&lt;=H$4),1,0)</f>
        <v>1</v>
      </c>
      <c r="N447" s="270">
        <f>IF(AND(I447&gt;=I$3, I447&lt;=I$4),1,0)</f>
        <v>1</v>
      </c>
      <c r="O447" s="270">
        <f>IF(AND(J447&gt;=J$3, J447&lt;=J$4),1,0)</f>
        <v>1</v>
      </c>
      <c r="P447" s="270">
        <f t="shared" si="106"/>
        <v>1</v>
      </c>
      <c r="Q447" s="270">
        <f t="shared" si="107"/>
        <v>1</v>
      </c>
      <c r="R447" s="271">
        <f t="shared" si="108"/>
        <v>5</v>
      </c>
      <c r="S447" s="270">
        <f t="shared" si="109"/>
        <v>1</v>
      </c>
      <c r="T447" s="272">
        <f t="shared" si="110"/>
        <v>5</v>
      </c>
      <c r="U447" s="273">
        <v>40.349572896957397</v>
      </c>
      <c r="AD447" s="279">
        <f t="shared" si="111"/>
        <v>125</v>
      </c>
      <c r="AE447" s="279">
        <f t="shared" si="112"/>
        <v>54</v>
      </c>
      <c r="AF447" s="279" t="str">
        <f t="shared" si="113"/>
        <v>Marker 54</v>
      </c>
      <c r="AG447" s="279">
        <f t="shared" si="114"/>
        <v>4</v>
      </c>
      <c r="AH447" s="279" t="str">
        <f t="shared" si="115"/>
        <v>H</v>
      </c>
      <c r="AI447" s="280"/>
      <c r="AJ447" s="281">
        <f t="shared" si="116"/>
        <v>9.0396308898925781</v>
      </c>
      <c r="AK447" s="281">
        <f t="shared" si="117"/>
        <v>8.6670511960983276</v>
      </c>
      <c r="AL447" s="281">
        <f t="shared" si="118"/>
        <v>6.0659182071685791</v>
      </c>
      <c r="AM447" s="281">
        <f t="shared" si="119"/>
        <v>6.9009333848953247</v>
      </c>
      <c r="AN447" s="281">
        <f t="shared" si="120"/>
        <v>9.6760392189025879</v>
      </c>
      <c r="AO447" s="281">
        <v>48.966149259279625</v>
      </c>
    </row>
    <row r="448" spans="1:41" x14ac:dyDescent="0.25">
      <c r="A448" s="230">
        <v>54</v>
      </c>
      <c r="B448" s="230" t="s">
        <v>296</v>
      </c>
      <c r="C448" s="230">
        <v>1</v>
      </c>
      <c r="D448" s="230" t="s">
        <v>369</v>
      </c>
      <c r="E448" s="230">
        <v>126</v>
      </c>
      <c r="F448" s="230" t="s">
        <v>207</v>
      </c>
      <c r="G448" s="268"/>
      <c r="H448" s="269">
        <v>2.3852676153182983</v>
      </c>
      <c r="I448" s="269">
        <v>0.52894473075866699</v>
      </c>
      <c r="J448" s="269">
        <v>9.158826470375061</v>
      </c>
      <c r="K448" s="269">
        <v>8.4614419937133789</v>
      </c>
      <c r="L448" s="269">
        <v>1.8518131971359253</v>
      </c>
      <c r="M448" s="270">
        <f>IF(AND(H448&gt;=H$3, H448&lt;=H$4),1,0)</f>
        <v>1</v>
      </c>
      <c r="N448" s="270">
        <f>IF(AND(I448&gt;=I$3, I448&lt;=I$4),1,0)</f>
        <v>1</v>
      </c>
      <c r="O448" s="270">
        <f>IF(AND(J448&gt;=J$3, J448&lt;=J$4),1,0)</f>
        <v>1</v>
      </c>
      <c r="P448" s="270">
        <f t="shared" si="106"/>
        <v>1</v>
      </c>
      <c r="Q448" s="270">
        <f t="shared" si="107"/>
        <v>1</v>
      </c>
      <c r="R448" s="271">
        <f t="shared" si="108"/>
        <v>5</v>
      </c>
      <c r="S448" s="270">
        <f t="shared" si="109"/>
        <v>1</v>
      </c>
      <c r="T448" s="272">
        <f t="shared" si="110"/>
        <v>5</v>
      </c>
      <c r="U448" s="273">
        <v>22.386294007301331</v>
      </c>
      <c r="AD448" s="279">
        <f t="shared" si="111"/>
        <v>126</v>
      </c>
      <c r="AE448" s="279">
        <f t="shared" si="112"/>
        <v>54</v>
      </c>
      <c r="AF448" s="279" t="str">
        <f t="shared" si="113"/>
        <v>Marker 54</v>
      </c>
      <c r="AG448" s="279">
        <f t="shared" si="114"/>
        <v>1</v>
      </c>
      <c r="AH448" s="279" t="str">
        <f t="shared" si="115"/>
        <v>H</v>
      </c>
      <c r="AI448" s="280"/>
      <c r="AJ448" s="281">
        <f t="shared" si="116"/>
        <v>2.3852676153182983</v>
      </c>
      <c r="AK448" s="281">
        <f t="shared" si="117"/>
        <v>0.52894473075866699</v>
      </c>
      <c r="AL448" s="281">
        <f t="shared" si="118"/>
        <v>9.158826470375061</v>
      </c>
      <c r="AM448" s="281">
        <f t="shared" si="119"/>
        <v>8.4614419937133789</v>
      </c>
      <c r="AN448" s="281">
        <f t="shared" si="120"/>
        <v>1.8518131971359253</v>
      </c>
      <c r="AO448" s="281">
        <v>27.166845520842962</v>
      </c>
    </row>
    <row r="449" spans="1:41" x14ac:dyDescent="0.25">
      <c r="A449" s="230">
        <v>54</v>
      </c>
      <c r="B449" s="230" t="s">
        <v>296</v>
      </c>
      <c r="C449" s="230">
        <v>1</v>
      </c>
      <c r="D449" s="230" t="s">
        <v>369</v>
      </c>
      <c r="E449" s="230">
        <v>127</v>
      </c>
      <c r="F449" s="230" t="s">
        <v>208</v>
      </c>
      <c r="G449" s="268"/>
      <c r="H449" s="269">
        <v>4.4400566816329956</v>
      </c>
      <c r="I449" s="269">
        <v>6.1638939380645752</v>
      </c>
      <c r="J449" s="269">
        <v>9.3560296297073364</v>
      </c>
      <c r="K449" s="269">
        <v>9.0636801719665527</v>
      </c>
      <c r="L449" s="269">
        <v>8.9635556936264038</v>
      </c>
      <c r="M449" s="270">
        <f>IF(AND(H449&gt;=H$3, H449&lt;=H$4),1,0)</f>
        <v>1</v>
      </c>
      <c r="N449" s="270">
        <f>IF(AND(I449&gt;=I$3, I449&lt;=I$4),1,0)</f>
        <v>1</v>
      </c>
      <c r="O449" s="270">
        <f>IF(AND(J449&gt;=J$3, J449&lt;=J$4),1,0)</f>
        <v>1</v>
      </c>
      <c r="P449" s="270">
        <f t="shared" si="106"/>
        <v>1</v>
      </c>
      <c r="Q449" s="270">
        <f t="shared" si="107"/>
        <v>1</v>
      </c>
      <c r="R449" s="271">
        <f t="shared" si="108"/>
        <v>5</v>
      </c>
      <c r="S449" s="270">
        <f t="shared" si="109"/>
        <v>1</v>
      </c>
      <c r="T449" s="272">
        <f t="shared" si="110"/>
        <v>5</v>
      </c>
      <c r="U449" s="273">
        <v>37.987216114997864</v>
      </c>
      <c r="AD449" s="279">
        <f t="shared" si="111"/>
        <v>127</v>
      </c>
      <c r="AE449" s="279">
        <f t="shared" si="112"/>
        <v>54</v>
      </c>
      <c r="AF449" s="279" t="str">
        <f t="shared" si="113"/>
        <v>Marker 54</v>
      </c>
      <c r="AG449" s="279">
        <f t="shared" si="114"/>
        <v>1</v>
      </c>
      <c r="AH449" s="279" t="str">
        <f t="shared" si="115"/>
        <v>H</v>
      </c>
      <c r="AI449" s="280"/>
      <c r="AJ449" s="281">
        <f t="shared" si="116"/>
        <v>4.4400566816329956</v>
      </c>
      <c r="AK449" s="281">
        <f t="shared" si="117"/>
        <v>6.1638939380645752</v>
      </c>
      <c r="AL449" s="281">
        <f t="shared" si="118"/>
        <v>9.3560296297073364</v>
      </c>
      <c r="AM449" s="281">
        <f t="shared" si="119"/>
        <v>9.0636801719665527</v>
      </c>
      <c r="AN449" s="281">
        <f t="shared" si="120"/>
        <v>8.9635556936264038</v>
      </c>
      <c r="AO449" s="281">
        <v>46.099315573468175</v>
      </c>
    </row>
    <row r="450" spans="1:41" x14ac:dyDescent="0.25">
      <c r="A450" s="230">
        <v>54</v>
      </c>
      <c r="B450" s="230" t="s">
        <v>296</v>
      </c>
      <c r="C450" s="230">
        <v>3</v>
      </c>
      <c r="D450" s="230" t="s">
        <v>369</v>
      </c>
      <c r="E450" s="230">
        <v>128</v>
      </c>
      <c r="F450" s="230" t="s">
        <v>209</v>
      </c>
      <c r="G450" s="268"/>
      <c r="H450" s="269">
        <v>3.8791996240615845</v>
      </c>
      <c r="I450" s="269">
        <v>3.4311819076538086</v>
      </c>
      <c r="J450" s="269">
        <v>9.5500153303146362</v>
      </c>
      <c r="K450" s="269">
        <v>6.2441742420196533</v>
      </c>
      <c r="L450" s="269">
        <v>2.8847199678421021</v>
      </c>
      <c r="M450" s="270">
        <f>IF(AND(H450&gt;=H$3, H450&lt;=H$4),1,0)</f>
        <v>1</v>
      </c>
      <c r="N450" s="270">
        <f>IF(AND(I450&gt;=I$3, I450&lt;=I$4),1,0)</f>
        <v>1</v>
      </c>
      <c r="O450" s="270">
        <f>IF(AND(J450&gt;=J$3, J450&lt;=J$4),1,0)</f>
        <v>1</v>
      </c>
      <c r="P450" s="270">
        <f t="shared" si="106"/>
        <v>1</v>
      </c>
      <c r="Q450" s="270">
        <f t="shared" si="107"/>
        <v>1</v>
      </c>
      <c r="R450" s="271">
        <f t="shared" si="108"/>
        <v>5</v>
      </c>
      <c r="S450" s="270">
        <f t="shared" si="109"/>
        <v>1</v>
      </c>
      <c r="T450" s="272">
        <f t="shared" si="110"/>
        <v>5</v>
      </c>
      <c r="U450" s="273">
        <v>25.989291071891785</v>
      </c>
      <c r="AD450" s="279">
        <f t="shared" si="111"/>
        <v>128</v>
      </c>
      <c r="AE450" s="279">
        <f t="shared" si="112"/>
        <v>54</v>
      </c>
      <c r="AF450" s="279" t="str">
        <f t="shared" si="113"/>
        <v>Marker 54</v>
      </c>
      <c r="AG450" s="279">
        <f t="shared" si="114"/>
        <v>3</v>
      </c>
      <c r="AH450" s="279" t="str">
        <f t="shared" si="115"/>
        <v>H</v>
      </c>
      <c r="AI450" s="280"/>
      <c r="AJ450" s="281">
        <f t="shared" si="116"/>
        <v>3.8791996240615845</v>
      </c>
      <c r="AK450" s="281">
        <f t="shared" si="117"/>
        <v>3.4311819076538086</v>
      </c>
      <c r="AL450" s="281">
        <f t="shared" si="118"/>
        <v>9.5500153303146362</v>
      </c>
      <c r="AM450" s="281">
        <f t="shared" si="119"/>
        <v>6.2441742420196533</v>
      </c>
      <c r="AN450" s="281">
        <f t="shared" si="120"/>
        <v>2.8847199678421021</v>
      </c>
      <c r="AO450" s="281">
        <v>31.539255917751682</v>
      </c>
    </row>
    <row r="451" spans="1:41" x14ac:dyDescent="0.25">
      <c r="A451" s="230">
        <v>55</v>
      </c>
      <c r="B451" s="230" t="s">
        <v>297</v>
      </c>
      <c r="C451" s="230">
        <v>3</v>
      </c>
      <c r="D451" s="230" t="s">
        <v>369</v>
      </c>
      <c r="E451" s="230">
        <v>119</v>
      </c>
      <c r="F451" s="230" t="s">
        <v>200</v>
      </c>
      <c r="G451" s="268"/>
      <c r="H451" s="269">
        <v>7.0561915636062622</v>
      </c>
      <c r="I451" s="269">
        <v>6.9446396827697754</v>
      </c>
      <c r="J451" s="269">
        <v>7.3763412237167358</v>
      </c>
      <c r="K451" s="269">
        <v>5.1650989055633545</v>
      </c>
      <c r="L451" s="269">
        <v>6.4222389459609985</v>
      </c>
      <c r="M451" s="270">
        <f>IF(AND(H451&gt;=H$3, H451&lt;=H$4),1,0)</f>
        <v>1</v>
      </c>
      <c r="N451" s="270">
        <f>IF(AND(I451&gt;=I$3, I451&lt;=I$4),1,0)</f>
        <v>1</v>
      </c>
      <c r="O451" s="270">
        <f>IF(AND(J451&gt;=J$3, J451&lt;=J$4),1,0)</f>
        <v>1</v>
      </c>
      <c r="P451" s="270">
        <f t="shared" si="106"/>
        <v>1</v>
      </c>
      <c r="Q451" s="270">
        <f t="shared" si="107"/>
        <v>1</v>
      </c>
      <c r="R451" s="271">
        <f t="shared" si="108"/>
        <v>5</v>
      </c>
      <c r="S451" s="270">
        <f t="shared" si="109"/>
        <v>1</v>
      </c>
      <c r="T451" s="272">
        <f t="shared" si="110"/>
        <v>5</v>
      </c>
      <c r="U451" s="273">
        <v>32.964510321617126</v>
      </c>
      <c r="AD451" s="279">
        <f t="shared" si="111"/>
        <v>119</v>
      </c>
      <c r="AE451" s="279">
        <f t="shared" si="112"/>
        <v>55</v>
      </c>
      <c r="AF451" s="279" t="str">
        <f t="shared" si="113"/>
        <v>Marker 55</v>
      </c>
      <c r="AG451" s="279">
        <f t="shared" si="114"/>
        <v>3</v>
      </c>
      <c r="AH451" s="279" t="str">
        <f t="shared" si="115"/>
        <v>H</v>
      </c>
      <c r="AI451" s="280"/>
      <c r="AJ451" s="281">
        <f t="shared" si="116"/>
        <v>7.0561915636062622</v>
      </c>
      <c r="AK451" s="281">
        <f t="shared" si="117"/>
        <v>6.9446396827697754</v>
      </c>
      <c r="AL451" s="281">
        <f t="shared" si="118"/>
        <v>7.3763412237167358</v>
      </c>
      <c r="AM451" s="281">
        <f t="shared" si="119"/>
        <v>5.1650989055633545</v>
      </c>
      <c r="AN451" s="281">
        <f t="shared" si="120"/>
        <v>6.4222389459609985</v>
      </c>
      <c r="AO451" s="281">
        <v>43.750414294873679</v>
      </c>
    </row>
    <row r="452" spans="1:41" x14ac:dyDescent="0.25">
      <c r="A452" s="230">
        <v>55</v>
      </c>
      <c r="B452" s="230" t="s">
        <v>297</v>
      </c>
      <c r="C452" s="230">
        <v>2</v>
      </c>
      <c r="D452" s="230" t="s">
        <v>369</v>
      </c>
      <c r="E452" s="230">
        <v>120</v>
      </c>
      <c r="F452" s="230" t="s">
        <v>201</v>
      </c>
      <c r="G452" s="268"/>
      <c r="H452" s="269">
        <v>1.4648687839508057</v>
      </c>
      <c r="I452" s="269">
        <v>8.760722279548645</v>
      </c>
      <c r="J452" s="269">
        <v>9.926750659942627</v>
      </c>
      <c r="K452" s="269">
        <v>4.1428989171981812</v>
      </c>
      <c r="L452" s="269">
        <v>7.7267539501190186</v>
      </c>
      <c r="M452" s="270">
        <f>IF(AND(H452&gt;=H$3, H452&lt;=H$4),1,0)</f>
        <v>1</v>
      </c>
      <c r="N452" s="270">
        <f>IF(AND(I452&gt;=I$3, I452&lt;=I$4),1,0)</f>
        <v>1</v>
      </c>
      <c r="O452" s="270">
        <f>IF(AND(J452&gt;=J$3, J452&lt;=J$4),1,0)</f>
        <v>1</v>
      </c>
      <c r="P452" s="270">
        <f t="shared" si="106"/>
        <v>1</v>
      </c>
      <c r="Q452" s="270">
        <f t="shared" si="107"/>
        <v>1</v>
      </c>
      <c r="R452" s="271">
        <f t="shared" si="108"/>
        <v>5</v>
      </c>
      <c r="S452" s="270">
        <f t="shared" si="109"/>
        <v>1</v>
      </c>
      <c r="T452" s="272">
        <f t="shared" si="110"/>
        <v>5</v>
      </c>
      <c r="U452" s="273">
        <v>32.021994590759277</v>
      </c>
      <c r="AD452" s="279">
        <f t="shared" si="111"/>
        <v>120</v>
      </c>
      <c r="AE452" s="279">
        <f t="shared" si="112"/>
        <v>55</v>
      </c>
      <c r="AF452" s="279" t="str">
        <f t="shared" si="113"/>
        <v>Marker 55</v>
      </c>
      <c r="AG452" s="279">
        <f t="shared" si="114"/>
        <v>2</v>
      </c>
      <c r="AH452" s="279" t="str">
        <f t="shared" si="115"/>
        <v>H</v>
      </c>
      <c r="AI452" s="280"/>
      <c r="AJ452" s="281">
        <f t="shared" si="116"/>
        <v>1.4648687839508057</v>
      </c>
      <c r="AK452" s="281">
        <f t="shared" si="117"/>
        <v>8.760722279548645</v>
      </c>
      <c r="AL452" s="281">
        <f t="shared" si="118"/>
        <v>9.926750659942627</v>
      </c>
      <c r="AM452" s="281">
        <f t="shared" si="119"/>
        <v>4.1428989171981812</v>
      </c>
      <c r="AN452" s="281">
        <f t="shared" si="120"/>
        <v>7.7267539501190186</v>
      </c>
      <c r="AO452" s="281">
        <v>42.499509812988336</v>
      </c>
    </row>
    <row r="453" spans="1:41" x14ac:dyDescent="0.25">
      <c r="A453" s="230">
        <v>55</v>
      </c>
      <c r="B453" s="230" t="s">
        <v>297</v>
      </c>
      <c r="C453" s="230">
        <v>4</v>
      </c>
      <c r="D453" s="230" t="s">
        <v>369</v>
      </c>
      <c r="E453" s="230">
        <v>121</v>
      </c>
      <c r="F453" s="230" t="s">
        <v>202</v>
      </c>
      <c r="G453" s="268"/>
      <c r="H453" s="269">
        <v>2.8419971466064453</v>
      </c>
      <c r="I453" s="269">
        <v>3.2267493009567261</v>
      </c>
      <c r="J453" s="269">
        <v>4.4864332675933838</v>
      </c>
      <c r="K453" s="269">
        <v>5.3405600786209106</v>
      </c>
      <c r="L453" s="269">
        <v>3.2536435127258301</v>
      </c>
      <c r="M453" s="270">
        <f>IF(AND(H453&gt;=H$3, H453&lt;=H$4),1,0)</f>
        <v>1</v>
      </c>
      <c r="N453" s="270">
        <f>IF(AND(I453&gt;=I$3, I453&lt;=I$4),1,0)</f>
        <v>1</v>
      </c>
      <c r="O453" s="270">
        <f>IF(AND(J453&gt;=J$3, J453&lt;=J$4),1,0)</f>
        <v>1</v>
      </c>
      <c r="P453" s="270">
        <f t="shared" si="106"/>
        <v>1</v>
      </c>
      <c r="Q453" s="270">
        <f t="shared" si="107"/>
        <v>1</v>
      </c>
      <c r="R453" s="271">
        <f t="shared" si="108"/>
        <v>5</v>
      </c>
      <c r="S453" s="270">
        <f t="shared" si="109"/>
        <v>1</v>
      </c>
      <c r="T453" s="272">
        <f t="shared" si="110"/>
        <v>5</v>
      </c>
      <c r="U453" s="273">
        <v>19.149383306503296</v>
      </c>
      <c r="AD453" s="279">
        <f t="shared" si="111"/>
        <v>121</v>
      </c>
      <c r="AE453" s="279">
        <f t="shared" si="112"/>
        <v>55</v>
      </c>
      <c r="AF453" s="279" t="str">
        <f t="shared" si="113"/>
        <v>Marker 55</v>
      </c>
      <c r="AG453" s="279">
        <f t="shared" si="114"/>
        <v>4</v>
      </c>
      <c r="AH453" s="279" t="str">
        <f t="shared" si="115"/>
        <v>H</v>
      </c>
      <c r="AI453" s="280"/>
      <c r="AJ453" s="281">
        <f t="shared" si="116"/>
        <v>2.8419971466064453</v>
      </c>
      <c r="AK453" s="281">
        <f t="shared" si="117"/>
        <v>3.2267493009567261</v>
      </c>
      <c r="AL453" s="281">
        <f t="shared" si="118"/>
        <v>4.4864332675933838</v>
      </c>
      <c r="AM453" s="281">
        <f t="shared" si="119"/>
        <v>5.3405600786209106</v>
      </c>
      <c r="AN453" s="281">
        <f t="shared" si="120"/>
        <v>3.2536435127258301</v>
      </c>
      <c r="AO453" s="281">
        <v>25.415012841900385</v>
      </c>
    </row>
    <row r="454" spans="1:41" x14ac:dyDescent="0.25">
      <c r="A454" s="230">
        <v>55</v>
      </c>
      <c r="B454" s="230" t="s">
        <v>297</v>
      </c>
      <c r="C454" s="230">
        <v>1</v>
      </c>
      <c r="D454" s="230" t="s">
        <v>369</v>
      </c>
      <c r="E454" s="230">
        <v>122</v>
      </c>
      <c r="F454" s="230" t="s">
        <v>203</v>
      </c>
      <c r="G454" s="268"/>
      <c r="H454" s="269">
        <v>4.9630016088485718</v>
      </c>
      <c r="I454" s="269">
        <v>2.8641021251678467</v>
      </c>
      <c r="J454" s="269">
        <v>1.948276162147522</v>
      </c>
      <c r="K454" s="269">
        <v>0.70832729339599609</v>
      </c>
      <c r="L454" s="269">
        <v>3.2654541730880737</v>
      </c>
      <c r="M454" s="270">
        <f>IF(AND(H454&gt;=H$3, H454&lt;=H$4),1,0)</f>
        <v>1</v>
      </c>
      <c r="N454" s="270">
        <f>IF(AND(I454&gt;=I$3, I454&lt;=I$4),1,0)</f>
        <v>1</v>
      </c>
      <c r="O454" s="270">
        <f>IF(AND(J454&gt;=J$3, J454&lt;=J$4),1,0)</f>
        <v>1</v>
      </c>
      <c r="P454" s="270">
        <f t="shared" ref="P454:P517" si="121">IF(AND(K454&gt;=K$3, K454&lt;=K$4),1,0)</f>
        <v>1</v>
      </c>
      <c r="Q454" s="270">
        <f t="shared" ref="Q454:Q517" si="122">IF(AND(L454&gt;=L$3, L454&lt;=L$4),1,0)</f>
        <v>1</v>
      </c>
      <c r="R454" s="271">
        <f t="shared" ref="R454:R517" si="123">SUM(M454:Q454)</f>
        <v>5</v>
      </c>
      <c r="S454" s="270">
        <f t="shared" ref="S454:S517" si="124">IF(COUNT(H454:L454)&lt;R$1,0,1)</f>
        <v>1</v>
      </c>
      <c r="T454" s="272">
        <f t="shared" ref="T454:T517" si="125">R454*S454</f>
        <v>5</v>
      </c>
      <c r="U454" s="273">
        <v>13.74916136264801</v>
      </c>
      <c r="AD454" s="279">
        <f t="shared" ref="AD454:AD517" si="126">E454</f>
        <v>122</v>
      </c>
      <c r="AE454" s="279">
        <f t="shared" ref="AE454:AE517" si="127">A454</f>
        <v>55</v>
      </c>
      <c r="AF454" s="279" t="str">
        <f t="shared" ref="AF454:AF517" si="128">B454</f>
        <v>Marker 55</v>
      </c>
      <c r="AG454" s="279">
        <f t="shared" ref="AG454:AG517" si="129">C454</f>
        <v>1</v>
      </c>
      <c r="AH454" s="279" t="str">
        <f t="shared" ref="AH454:AH517" si="130">D454</f>
        <v>H</v>
      </c>
      <c r="AI454" s="280"/>
      <c r="AJ454" s="281">
        <f t="shared" ref="AJ454:AJ517" si="131">IF(AND(LEN(H454)&gt;0,$S454=1),H454*VLOOKUP($AE454,$W:$AB,6,FALSE),"")</f>
        <v>4.9630016088485718</v>
      </c>
      <c r="AK454" s="281">
        <f t="shared" ref="AK454:AK517" si="132">IF(AND(LEN(I454)&gt;0,$S454=1),I454*VLOOKUP($AE454,$W:$AB,6,FALSE),"")</f>
        <v>2.8641021251678467</v>
      </c>
      <c r="AL454" s="281">
        <f t="shared" ref="AL454:AL517" si="133">IF(AND(LEN(J454)&gt;0,$S454=1),J454*VLOOKUP($AE454,$W:$AB,6,FALSE),"")</f>
        <v>1.948276162147522</v>
      </c>
      <c r="AM454" s="281">
        <f t="shared" ref="AM454:AM517" si="134">IF(AND(LEN(K454)&gt;0,$S454=1),K454*VLOOKUP($AE454,$W:$AB,6,FALSE),"")</f>
        <v>0.70832729339599609</v>
      </c>
      <c r="AN454" s="281">
        <f t="shared" ref="AN454:AN517" si="135">IF(AND(LEN(L454)&gt;0,$S454=1),L454*VLOOKUP($AE454,$W:$AB,6,FALSE),"")</f>
        <v>3.2654541730880737</v>
      </c>
      <c r="AO454" s="281">
        <v>18.247852006721732</v>
      </c>
    </row>
    <row r="455" spans="1:41" x14ac:dyDescent="0.25">
      <c r="A455" s="230">
        <v>55</v>
      </c>
      <c r="B455" s="230" t="s">
        <v>297</v>
      </c>
      <c r="C455" s="230">
        <v>3</v>
      </c>
      <c r="D455" s="230" t="s">
        <v>369</v>
      </c>
      <c r="E455" s="230">
        <v>123</v>
      </c>
      <c r="F455" s="230" t="s">
        <v>204</v>
      </c>
      <c r="G455" s="268"/>
      <c r="H455" s="269">
        <v>7.4501830339431763</v>
      </c>
      <c r="I455" s="269">
        <v>2.4911808967590332</v>
      </c>
      <c r="J455" s="269">
        <v>0.5511707067489624</v>
      </c>
      <c r="K455" s="269">
        <v>6.1972510814666748</v>
      </c>
      <c r="L455" s="269">
        <v>1.6558605432510376</v>
      </c>
      <c r="M455" s="270">
        <f>IF(AND(H455&gt;=H$3, H455&lt;=H$4),1,0)</f>
        <v>1</v>
      </c>
      <c r="N455" s="270">
        <f>IF(AND(I455&gt;=I$3, I455&lt;=I$4),1,0)</f>
        <v>1</v>
      </c>
      <c r="O455" s="270">
        <f>IF(AND(J455&gt;=J$3, J455&lt;=J$4),1,0)</f>
        <v>1</v>
      </c>
      <c r="P455" s="270">
        <f t="shared" si="121"/>
        <v>1</v>
      </c>
      <c r="Q455" s="270">
        <f t="shared" si="122"/>
        <v>1</v>
      </c>
      <c r="R455" s="271">
        <f t="shared" si="123"/>
        <v>5</v>
      </c>
      <c r="S455" s="270">
        <f t="shared" si="124"/>
        <v>1</v>
      </c>
      <c r="T455" s="272">
        <f t="shared" si="125"/>
        <v>5</v>
      </c>
      <c r="U455" s="273">
        <v>18.345646262168884</v>
      </c>
      <c r="AD455" s="279">
        <f t="shared" si="126"/>
        <v>123</v>
      </c>
      <c r="AE455" s="279">
        <f t="shared" si="127"/>
        <v>55</v>
      </c>
      <c r="AF455" s="279" t="str">
        <f t="shared" si="128"/>
        <v>Marker 55</v>
      </c>
      <c r="AG455" s="279">
        <f t="shared" si="129"/>
        <v>3</v>
      </c>
      <c r="AH455" s="279" t="str">
        <f t="shared" si="130"/>
        <v>H</v>
      </c>
      <c r="AI455" s="280"/>
      <c r="AJ455" s="281">
        <f t="shared" si="131"/>
        <v>7.4501830339431763</v>
      </c>
      <c r="AK455" s="281">
        <f t="shared" si="132"/>
        <v>2.4911808967590332</v>
      </c>
      <c r="AL455" s="281">
        <f t="shared" si="133"/>
        <v>0.5511707067489624</v>
      </c>
      <c r="AM455" s="281">
        <f t="shared" si="134"/>
        <v>6.1972510814666748</v>
      </c>
      <c r="AN455" s="281">
        <f t="shared" si="135"/>
        <v>1.6558605432510376</v>
      </c>
      <c r="AO455" s="281">
        <v>24.348295079959044</v>
      </c>
    </row>
    <row r="456" spans="1:41" x14ac:dyDescent="0.25">
      <c r="A456" s="230">
        <v>55</v>
      </c>
      <c r="B456" s="230" t="s">
        <v>297</v>
      </c>
      <c r="C456" s="230">
        <v>2</v>
      </c>
      <c r="D456" s="230" t="s">
        <v>369</v>
      </c>
      <c r="E456" s="230">
        <v>125</v>
      </c>
      <c r="F456" s="230" t="s">
        <v>206</v>
      </c>
      <c r="G456" s="268"/>
      <c r="H456" s="269">
        <v>0.53870081901550293</v>
      </c>
      <c r="I456" s="269">
        <v>0.83854258060455322</v>
      </c>
      <c r="J456" s="269">
        <v>8.2953405380249023</v>
      </c>
      <c r="K456" s="269">
        <v>7.730976939201355</v>
      </c>
      <c r="L456" s="269">
        <v>3.3809769153594971</v>
      </c>
      <c r="M456" s="270">
        <f>IF(AND(H456&gt;=H$3, H456&lt;=H$4),1,0)</f>
        <v>1</v>
      </c>
      <c r="N456" s="270">
        <f>IF(AND(I456&gt;=I$3, I456&lt;=I$4),1,0)</f>
        <v>1</v>
      </c>
      <c r="O456" s="270">
        <f>IF(AND(J456&gt;=J$3, J456&lt;=J$4),1,0)</f>
        <v>1</v>
      </c>
      <c r="P456" s="270">
        <f t="shared" si="121"/>
        <v>1</v>
      </c>
      <c r="Q456" s="270">
        <f t="shared" si="122"/>
        <v>1</v>
      </c>
      <c r="R456" s="271">
        <f t="shared" si="123"/>
        <v>5</v>
      </c>
      <c r="S456" s="270">
        <f t="shared" si="124"/>
        <v>1</v>
      </c>
      <c r="T456" s="272">
        <f t="shared" si="125"/>
        <v>5</v>
      </c>
      <c r="U456" s="273">
        <v>20.784537792205811</v>
      </c>
      <c r="AD456" s="279">
        <f t="shared" si="126"/>
        <v>125</v>
      </c>
      <c r="AE456" s="279">
        <f t="shared" si="127"/>
        <v>55</v>
      </c>
      <c r="AF456" s="279" t="str">
        <f t="shared" si="128"/>
        <v>Marker 55</v>
      </c>
      <c r="AG456" s="279">
        <f t="shared" si="129"/>
        <v>2</v>
      </c>
      <c r="AH456" s="279" t="str">
        <f t="shared" si="130"/>
        <v>H</v>
      </c>
      <c r="AI456" s="280"/>
      <c r="AJ456" s="281">
        <f t="shared" si="131"/>
        <v>0.53870081901550293</v>
      </c>
      <c r="AK456" s="281">
        <f t="shared" si="132"/>
        <v>0.83854258060455322</v>
      </c>
      <c r="AL456" s="281">
        <f t="shared" si="133"/>
        <v>8.2953405380249023</v>
      </c>
      <c r="AM456" s="281">
        <f t="shared" si="134"/>
        <v>7.730976939201355</v>
      </c>
      <c r="AN456" s="281">
        <f t="shared" si="135"/>
        <v>3.3809769153594971</v>
      </c>
      <c r="AO456" s="281">
        <v>27.585185718355746</v>
      </c>
    </row>
    <row r="457" spans="1:41" x14ac:dyDescent="0.25">
      <c r="A457" s="230">
        <v>55</v>
      </c>
      <c r="B457" s="230" t="s">
        <v>297</v>
      </c>
      <c r="C457" s="230">
        <v>4</v>
      </c>
      <c r="D457" s="230" t="s">
        <v>369</v>
      </c>
      <c r="E457" s="230">
        <v>126</v>
      </c>
      <c r="F457" s="230" t="s">
        <v>207</v>
      </c>
      <c r="G457" s="268"/>
      <c r="H457" s="269">
        <v>9.9481892585754395</v>
      </c>
      <c r="I457" s="269">
        <v>2.2817081212997437</v>
      </c>
      <c r="J457" s="269">
        <v>8.7009513378143311</v>
      </c>
      <c r="K457" s="269">
        <v>1.0588222742080688</v>
      </c>
      <c r="L457" s="269">
        <v>3.5134077072143555</v>
      </c>
      <c r="M457" s="270">
        <f>IF(AND(H457&gt;=H$3, H457&lt;=H$4),1,0)</f>
        <v>1</v>
      </c>
      <c r="N457" s="270">
        <f>IF(AND(I457&gt;=I$3, I457&lt;=I$4),1,0)</f>
        <v>1</v>
      </c>
      <c r="O457" s="270">
        <f>IF(AND(J457&gt;=J$3, J457&lt;=J$4),1,0)</f>
        <v>1</v>
      </c>
      <c r="P457" s="270">
        <f t="shared" si="121"/>
        <v>1</v>
      </c>
      <c r="Q457" s="270">
        <f t="shared" si="122"/>
        <v>1</v>
      </c>
      <c r="R457" s="271">
        <f t="shared" si="123"/>
        <v>5</v>
      </c>
      <c r="S457" s="270">
        <f t="shared" si="124"/>
        <v>1</v>
      </c>
      <c r="T457" s="272">
        <f t="shared" si="125"/>
        <v>5</v>
      </c>
      <c r="U457" s="273">
        <v>25.503078699111938</v>
      </c>
      <c r="AD457" s="279">
        <f t="shared" si="126"/>
        <v>126</v>
      </c>
      <c r="AE457" s="279">
        <f t="shared" si="127"/>
        <v>55</v>
      </c>
      <c r="AF457" s="279" t="str">
        <f t="shared" si="128"/>
        <v>Marker 55</v>
      </c>
      <c r="AG457" s="279">
        <f t="shared" si="129"/>
        <v>4</v>
      </c>
      <c r="AH457" s="279" t="str">
        <f t="shared" si="130"/>
        <v>H</v>
      </c>
      <c r="AI457" s="280"/>
      <c r="AJ457" s="281">
        <f t="shared" si="131"/>
        <v>9.9481892585754395</v>
      </c>
      <c r="AK457" s="281">
        <f t="shared" si="132"/>
        <v>2.2817081212997437</v>
      </c>
      <c r="AL457" s="281">
        <f t="shared" si="133"/>
        <v>8.7009513378143311</v>
      </c>
      <c r="AM457" s="281">
        <f t="shared" si="134"/>
        <v>1.0588222742080688</v>
      </c>
      <c r="AN457" s="281">
        <f t="shared" si="135"/>
        <v>3.5134077072143555</v>
      </c>
      <c r="AO457" s="281">
        <v>33.847621214298059</v>
      </c>
    </row>
    <row r="458" spans="1:41" x14ac:dyDescent="0.25">
      <c r="A458" s="230">
        <v>55</v>
      </c>
      <c r="B458" s="230" t="s">
        <v>297</v>
      </c>
      <c r="C458" s="230">
        <v>1</v>
      </c>
      <c r="D458" s="230" t="s">
        <v>369</v>
      </c>
      <c r="E458" s="230">
        <v>128</v>
      </c>
      <c r="F458" s="230" t="s">
        <v>209</v>
      </c>
      <c r="G458" s="268"/>
      <c r="H458" s="269">
        <v>4.7056382894515991</v>
      </c>
      <c r="I458" s="269">
        <v>3.1430280208587646</v>
      </c>
      <c r="J458" s="269">
        <v>7.5909906625747681</v>
      </c>
      <c r="K458" s="269">
        <v>9.3417072296142578</v>
      </c>
      <c r="L458" s="269">
        <v>5.6807440519332886</v>
      </c>
      <c r="M458" s="270">
        <f>IF(AND(H458&gt;=H$3, H458&lt;=H$4),1,0)</f>
        <v>1</v>
      </c>
      <c r="N458" s="270">
        <f>IF(AND(I458&gt;=I$3, I458&lt;=I$4),1,0)</f>
        <v>1</v>
      </c>
      <c r="O458" s="270">
        <f>IF(AND(J458&gt;=J$3, J458&lt;=J$4),1,0)</f>
        <v>1</v>
      </c>
      <c r="P458" s="270">
        <f t="shared" si="121"/>
        <v>1</v>
      </c>
      <c r="Q458" s="270">
        <f t="shared" si="122"/>
        <v>1</v>
      </c>
      <c r="R458" s="271">
        <f t="shared" si="123"/>
        <v>5</v>
      </c>
      <c r="S458" s="270">
        <f t="shared" si="124"/>
        <v>1</v>
      </c>
      <c r="T458" s="272">
        <f t="shared" si="125"/>
        <v>5</v>
      </c>
      <c r="U458" s="273">
        <v>30.462108254432678</v>
      </c>
      <c r="AD458" s="279">
        <f t="shared" si="126"/>
        <v>128</v>
      </c>
      <c r="AE458" s="279">
        <f t="shared" si="127"/>
        <v>55</v>
      </c>
      <c r="AF458" s="279" t="str">
        <f t="shared" si="128"/>
        <v>Marker 55</v>
      </c>
      <c r="AG458" s="279">
        <f t="shared" si="129"/>
        <v>1</v>
      </c>
      <c r="AH458" s="279" t="str">
        <f t="shared" si="130"/>
        <v>H</v>
      </c>
      <c r="AI458" s="280"/>
      <c r="AJ458" s="281">
        <f t="shared" si="131"/>
        <v>4.7056382894515991</v>
      </c>
      <c r="AK458" s="281">
        <f t="shared" si="132"/>
        <v>3.1430280208587646</v>
      </c>
      <c r="AL458" s="281">
        <f t="shared" si="133"/>
        <v>7.5909906625747681</v>
      </c>
      <c r="AM458" s="281">
        <f t="shared" si="134"/>
        <v>9.3417072296142578</v>
      </c>
      <c r="AN458" s="281">
        <f t="shared" si="135"/>
        <v>5.6807440519332886</v>
      </c>
      <c r="AO458" s="281">
        <v>40.429232633034353</v>
      </c>
    </row>
    <row r="459" spans="1:41" x14ac:dyDescent="0.25">
      <c r="A459" s="230">
        <v>55</v>
      </c>
      <c r="B459" s="230" t="s">
        <v>297</v>
      </c>
      <c r="C459" s="230">
        <v>3</v>
      </c>
      <c r="D459" s="230" t="s">
        <v>369</v>
      </c>
      <c r="E459" s="230">
        <v>129</v>
      </c>
      <c r="F459" s="230" t="s">
        <v>210</v>
      </c>
      <c r="G459" s="268"/>
      <c r="H459" s="269">
        <v>5.3653126955032349</v>
      </c>
      <c r="I459" s="269">
        <v>7.5104403495788574</v>
      </c>
      <c r="J459" s="269">
        <v>4.1994470357894897</v>
      </c>
      <c r="K459" s="269">
        <v>4.1342580318450928</v>
      </c>
      <c r="L459" s="269">
        <v>6.1993318796157837</v>
      </c>
      <c r="M459" s="270">
        <f>IF(AND(H459&gt;=H$3, H459&lt;=H$4),1,0)</f>
        <v>1</v>
      </c>
      <c r="N459" s="270">
        <f>IF(AND(I459&gt;=I$3, I459&lt;=I$4),1,0)</f>
        <v>1</v>
      </c>
      <c r="O459" s="270">
        <f>IF(AND(J459&gt;=J$3, J459&lt;=J$4),1,0)</f>
        <v>1</v>
      </c>
      <c r="P459" s="270">
        <f t="shared" si="121"/>
        <v>1</v>
      </c>
      <c r="Q459" s="270">
        <f t="shared" si="122"/>
        <v>1</v>
      </c>
      <c r="R459" s="271">
        <f t="shared" si="123"/>
        <v>5</v>
      </c>
      <c r="S459" s="270">
        <f t="shared" si="124"/>
        <v>1</v>
      </c>
      <c r="T459" s="272">
        <f t="shared" si="125"/>
        <v>5</v>
      </c>
      <c r="U459" s="273">
        <v>27.408789992332458</v>
      </c>
      <c r="AD459" s="279">
        <f t="shared" si="126"/>
        <v>129</v>
      </c>
      <c r="AE459" s="279">
        <f t="shared" si="127"/>
        <v>55</v>
      </c>
      <c r="AF459" s="279" t="str">
        <f t="shared" si="128"/>
        <v>Marker 55</v>
      </c>
      <c r="AG459" s="279">
        <f t="shared" si="129"/>
        <v>3</v>
      </c>
      <c r="AH459" s="279" t="str">
        <f t="shared" si="130"/>
        <v>H</v>
      </c>
      <c r="AI459" s="280"/>
      <c r="AJ459" s="281">
        <f t="shared" si="131"/>
        <v>5.3653126955032349</v>
      </c>
      <c r="AK459" s="281">
        <f t="shared" si="132"/>
        <v>7.5104403495788574</v>
      </c>
      <c r="AL459" s="281">
        <f t="shared" si="133"/>
        <v>4.1994470357894897</v>
      </c>
      <c r="AM459" s="281">
        <f t="shared" si="134"/>
        <v>4.1342580318450928</v>
      </c>
      <c r="AN459" s="281">
        <f t="shared" si="135"/>
        <v>6.1993318796157837</v>
      </c>
      <c r="AO459" s="281">
        <v>36.376876397868678</v>
      </c>
    </row>
    <row r="460" spans="1:41" x14ac:dyDescent="0.25">
      <c r="A460" s="230">
        <v>56</v>
      </c>
      <c r="B460" s="230" t="s">
        <v>298</v>
      </c>
      <c r="C460" s="230">
        <v>1</v>
      </c>
      <c r="D460" s="230" t="s">
        <v>369</v>
      </c>
      <c r="E460" s="230">
        <v>118</v>
      </c>
      <c r="F460" s="230" t="s">
        <v>199</v>
      </c>
      <c r="G460" s="268"/>
      <c r="H460" s="269">
        <v>4.2161506414413452</v>
      </c>
      <c r="I460" s="269">
        <v>0.79801440238952637</v>
      </c>
      <c r="J460" s="269">
        <v>1.0664612054824829</v>
      </c>
      <c r="K460" s="269">
        <v>4.5940065383911133</v>
      </c>
      <c r="L460" s="269">
        <v>7.8877133131027222</v>
      </c>
      <c r="M460" s="270">
        <f>IF(AND(H460&gt;=H$3, H460&lt;=H$4),1,0)</f>
        <v>1</v>
      </c>
      <c r="N460" s="270">
        <f>IF(AND(I460&gt;=I$3, I460&lt;=I$4),1,0)</f>
        <v>1</v>
      </c>
      <c r="O460" s="270">
        <f>IF(AND(J460&gt;=J$3, J460&lt;=J$4),1,0)</f>
        <v>1</v>
      </c>
      <c r="P460" s="270">
        <f t="shared" si="121"/>
        <v>1</v>
      </c>
      <c r="Q460" s="270">
        <f t="shared" si="122"/>
        <v>1</v>
      </c>
      <c r="R460" s="271">
        <f t="shared" si="123"/>
        <v>5</v>
      </c>
      <c r="S460" s="270">
        <f t="shared" si="124"/>
        <v>1</v>
      </c>
      <c r="T460" s="272">
        <f t="shared" si="125"/>
        <v>5</v>
      </c>
      <c r="U460" s="273">
        <v>18.56234610080719</v>
      </c>
      <c r="AD460" s="279">
        <f t="shared" si="126"/>
        <v>118</v>
      </c>
      <c r="AE460" s="279">
        <f t="shared" si="127"/>
        <v>56</v>
      </c>
      <c r="AF460" s="279" t="str">
        <f t="shared" si="128"/>
        <v>Marker 56</v>
      </c>
      <c r="AG460" s="279">
        <f t="shared" si="129"/>
        <v>1</v>
      </c>
      <c r="AH460" s="279" t="str">
        <f t="shared" si="130"/>
        <v>H</v>
      </c>
      <c r="AI460" s="280"/>
      <c r="AJ460" s="281">
        <f t="shared" si="131"/>
        <v>4.2161506414413452</v>
      </c>
      <c r="AK460" s="281">
        <f t="shared" si="132"/>
        <v>0.79801440238952637</v>
      </c>
      <c r="AL460" s="281">
        <f t="shared" si="133"/>
        <v>1.0664612054824829</v>
      </c>
      <c r="AM460" s="281">
        <f t="shared" si="134"/>
        <v>4.5940065383911133</v>
      </c>
      <c r="AN460" s="281">
        <f t="shared" si="135"/>
        <v>7.8877133131027222</v>
      </c>
      <c r="AO460" s="281">
        <v>22.980132540924515</v>
      </c>
    </row>
    <row r="461" spans="1:41" x14ac:dyDescent="0.25">
      <c r="A461" s="230">
        <v>56</v>
      </c>
      <c r="B461" s="230" t="s">
        <v>298</v>
      </c>
      <c r="C461" s="230">
        <v>4</v>
      </c>
      <c r="D461" s="230" t="s">
        <v>369</v>
      </c>
      <c r="E461" s="230">
        <v>119</v>
      </c>
      <c r="F461" s="230" t="s">
        <v>200</v>
      </c>
      <c r="G461" s="268"/>
      <c r="H461" s="269">
        <v>3.1555795669555664</v>
      </c>
      <c r="I461" s="269">
        <v>8.3162754774093628</v>
      </c>
      <c r="J461" s="269">
        <v>6.1270344257354736</v>
      </c>
      <c r="K461" s="269">
        <v>4.6912175416946411</v>
      </c>
      <c r="L461" s="269">
        <v>7.3842883110046387</v>
      </c>
      <c r="M461" s="270">
        <f>IF(AND(H461&gt;=H$3, H461&lt;=H$4),1,0)</f>
        <v>1</v>
      </c>
      <c r="N461" s="270">
        <f>IF(AND(I461&gt;=I$3, I461&lt;=I$4),1,0)</f>
        <v>1</v>
      </c>
      <c r="O461" s="270">
        <f>IF(AND(J461&gt;=J$3, J461&lt;=J$4),1,0)</f>
        <v>1</v>
      </c>
      <c r="P461" s="270">
        <f t="shared" si="121"/>
        <v>1</v>
      </c>
      <c r="Q461" s="270">
        <f t="shared" si="122"/>
        <v>1</v>
      </c>
      <c r="R461" s="271">
        <f t="shared" si="123"/>
        <v>5</v>
      </c>
      <c r="S461" s="270">
        <f t="shared" si="124"/>
        <v>1</v>
      </c>
      <c r="T461" s="272">
        <f t="shared" si="125"/>
        <v>5</v>
      </c>
      <c r="U461" s="273">
        <v>29.674395322799683</v>
      </c>
      <c r="AD461" s="279">
        <f t="shared" si="126"/>
        <v>119</v>
      </c>
      <c r="AE461" s="279">
        <f t="shared" si="127"/>
        <v>56</v>
      </c>
      <c r="AF461" s="279" t="str">
        <f t="shared" si="128"/>
        <v>Marker 56</v>
      </c>
      <c r="AG461" s="279">
        <f t="shared" si="129"/>
        <v>4</v>
      </c>
      <c r="AH461" s="279" t="str">
        <f t="shared" si="130"/>
        <v>H</v>
      </c>
      <c r="AI461" s="280"/>
      <c r="AJ461" s="281">
        <f t="shared" si="131"/>
        <v>3.1555795669555664</v>
      </c>
      <c r="AK461" s="281">
        <f t="shared" si="132"/>
        <v>8.3162754774093628</v>
      </c>
      <c r="AL461" s="281">
        <f t="shared" si="133"/>
        <v>6.1270344257354736</v>
      </c>
      <c r="AM461" s="281">
        <f t="shared" si="134"/>
        <v>4.6912175416946411</v>
      </c>
      <c r="AN461" s="281">
        <f t="shared" si="135"/>
        <v>7.3842883110046387</v>
      </c>
      <c r="AO461" s="281">
        <v>36.736818389571653</v>
      </c>
    </row>
    <row r="462" spans="1:41" x14ac:dyDescent="0.25">
      <c r="A462" s="230">
        <v>56</v>
      </c>
      <c r="B462" s="230" t="s">
        <v>298</v>
      </c>
      <c r="C462" s="230">
        <v>2</v>
      </c>
      <c r="D462" s="230" t="s">
        <v>369</v>
      </c>
      <c r="E462" s="230">
        <v>121</v>
      </c>
      <c r="F462" s="230" t="s">
        <v>202</v>
      </c>
      <c r="G462" s="268"/>
      <c r="H462" s="269">
        <v>3.5092341899871826</v>
      </c>
      <c r="I462" s="269">
        <v>2.3468643426895142</v>
      </c>
      <c r="J462" s="269">
        <v>2.5106096267700195</v>
      </c>
      <c r="K462" s="269">
        <v>8.8644665479660034</v>
      </c>
      <c r="L462" s="269">
        <v>8.6426174640655518</v>
      </c>
      <c r="M462" s="270">
        <f>IF(AND(H462&gt;=H$3, H462&lt;=H$4),1,0)</f>
        <v>1</v>
      </c>
      <c r="N462" s="270">
        <f>IF(AND(I462&gt;=I$3, I462&lt;=I$4),1,0)</f>
        <v>1</v>
      </c>
      <c r="O462" s="270">
        <f>IF(AND(J462&gt;=J$3, J462&lt;=J$4),1,0)</f>
        <v>1</v>
      </c>
      <c r="P462" s="270">
        <f t="shared" si="121"/>
        <v>1</v>
      </c>
      <c r="Q462" s="270">
        <f t="shared" si="122"/>
        <v>1</v>
      </c>
      <c r="R462" s="271">
        <f t="shared" si="123"/>
        <v>5</v>
      </c>
      <c r="S462" s="270">
        <f t="shared" si="124"/>
        <v>1</v>
      </c>
      <c r="T462" s="272">
        <f t="shared" si="125"/>
        <v>5</v>
      </c>
      <c r="U462" s="273">
        <v>25.873792171478271</v>
      </c>
      <c r="AD462" s="279">
        <f t="shared" si="126"/>
        <v>121</v>
      </c>
      <c r="AE462" s="279">
        <f t="shared" si="127"/>
        <v>56</v>
      </c>
      <c r="AF462" s="279" t="str">
        <f t="shared" si="128"/>
        <v>Marker 56</v>
      </c>
      <c r="AG462" s="279">
        <f t="shared" si="129"/>
        <v>2</v>
      </c>
      <c r="AH462" s="279" t="str">
        <f t="shared" si="130"/>
        <v>H</v>
      </c>
      <c r="AI462" s="280"/>
      <c r="AJ462" s="281">
        <f t="shared" si="131"/>
        <v>3.5092341899871826</v>
      </c>
      <c r="AK462" s="281">
        <f t="shared" si="132"/>
        <v>2.3468643426895142</v>
      </c>
      <c r="AL462" s="281">
        <f t="shared" si="133"/>
        <v>2.5106096267700195</v>
      </c>
      <c r="AM462" s="281">
        <f t="shared" si="134"/>
        <v>8.8644665479660034</v>
      </c>
      <c r="AN462" s="281">
        <f t="shared" si="135"/>
        <v>8.6426174640655518</v>
      </c>
      <c r="AO462" s="281">
        <v>32.031682321182998</v>
      </c>
    </row>
    <row r="463" spans="1:41" x14ac:dyDescent="0.25">
      <c r="A463" s="230">
        <v>56</v>
      </c>
      <c r="B463" s="230" t="s">
        <v>298</v>
      </c>
      <c r="C463" s="230">
        <v>4</v>
      </c>
      <c r="D463" s="230" t="s">
        <v>369</v>
      </c>
      <c r="E463" s="230">
        <v>122</v>
      </c>
      <c r="F463" s="230" t="s">
        <v>203</v>
      </c>
      <c r="G463" s="268"/>
      <c r="H463" s="269">
        <v>6.1765503883361816</v>
      </c>
      <c r="I463" s="269">
        <v>1.2821716070175171</v>
      </c>
      <c r="J463" s="269">
        <v>8.6429202556610107</v>
      </c>
      <c r="K463" s="269">
        <v>0.40283739566802979</v>
      </c>
      <c r="L463" s="269">
        <v>7.9715967178344727</v>
      </c>
      <c r="M463" s="270">
        <f>IF(AND(H463&gt;=H$3, H463&lt;=H$4),1,0)</f>
        <v>1</v>
      </c>
      <c r="N463" s="270">
        <f>IF(AND(I463&gt;=I$3, I463&lt;=I$4),1,0)</f>
        <v>1</v>
      </c>
      <c r="O463" s="270">
        <f>IF(AND(J463&gt;=J$3, J463&lt;=J$4),1,0)</f>
        <v>1</v>
      </c>
      <c r="P463" s="270">
        <f t="shared" si="121"/>
        <v>1</v>
      </c>
      <c r="Q463" s="270">
        <f t="shared" si="122"/>
        <v>1</v>
      </c>
      <c r="R463" s="271">
        <f t="shared" si="123"/>
        <v>5</v>
      </c>
      <c r="S463" s="270">
        <f t="shared" si="124"/>
        <v>1</v>
      </c>
      <c r="T463" s="272">
        <f t="shared" si="125"/>
        <v>5</v>
      </c>
      <c r="U463" s="273">
        <v>24.476076364517212</v>
      </c>
      <c r="AD463" s="279">
        <f t="shared" si="126"/>
        <v>122</v>
      </c>
      <c r="AE463" s="279">
        <f t="shared" si="127"/>
        <v>56</v>
      </c>
      <c r="AF463" s="279" t="str">
        <f t="shared" si="128"/>
        <v>Marker 56</v>
      </c>
      <c r="AG463" s="279">
        <f t="shared" si="129"/>
        <v>4</v>
      </c>
      <c r="AH463" s="279" t="str">
        <f t="shared" si="130"/>
        <v>H</v>
      </c>
      <c r="AI463" s="280"/>
      <c r="AJ463" s="281">
        <f t="shared" si="131"/>
        <v>6.1765503883361816</v>
      </c>
      <c r="AK463" s="281">
        <f t="shared" si="132"/>
        <v>1.2821716070175171</v>
      </c>
      <c r="AL463" s="281">
        <f t="shared" si="133"/>
        <v>8.6429202556610107</v>
      </c>
      <c r="AM463" s="281">
        <f t="shared" si="134"/>
        <v>0.40283739566802979</v>
      </c>
      <c r="AN463" s="281">
        <f t="shared" si="135"/>
        <v>7.9715967178344727</v>
      </c>
      <c r="AO463" s="281">
        <v>30.301314062554653</v>
      </c>
    </row>
    <row r="464" spans="1:41" x14ac:dyDescent="0.25">
      <c r="A464" s="230">
        <v>56</v>
      </c>
      <c r="B464" s="230" t="s">
        <v>298</v>
      </c>
      <c r="C464" s="230">
        <v>1</v>
      </c>
      <c r="D464" s="230" t="s">
        <v>369</v>
      </c>
      <c r="E464" s="230">
        <v>123</v>
      </c>
      <c r="F464" s="230" t="s">
        <v>204</v>
      </c>
      <c r="G464" s="268"/>
      <c r="H464" s="269">
        <v>3.594786524772644</v>
      </c>
      <c r="I464" s="269">
        <v>1.1118137836456299</v>
      </c>
      <c r="J464" s="269">
        <v>7.2759419679641724</v>
      </c>
      <c r="K464" s="269">
        <v>7.0129275321960449</v>
      </c>
      <c r="L464" s="269">
        <v>9.9888604879379272</v>
      </c>
      <c r="M464" s="270">
        <f>IF(AND(H464&gt;=H$3, H464&lt;=H$4),1,0)</f>
        <v>1</v>
      </c>
      <c r="N464" s="270">
        <f>IF(AND(I464&gt;=I$3, I464&lt;=I$4),1,0)</f>
        <v>1</v>
      </c>
      <c r="O464" s="270">
        <f>IF(AND(J464&gt;=J$3, J464&lt;=J$4),1,0)</f>
        <v>1</v>
      </c>
      <c r="P464" s="270">
        <f t="shared" si="121"/>
        <v>1</v>
      </c>
      <c r="Q464" s="270">
        <f t="shared" si="122"/>
        <v>1</v>
      </c>
      <c r="R464" s="271">
        <f t="shared" si="123"/>
        <v>5</v>
      </c>
      <c r="S464" s="270">
        <f t="shared" si="124"/>
        <v>1</v>
      </c>
      <c r="T464" s="272">
        <f t="shared" si="125"/>
        <v>5</v>
      </c>
      <c r="U464" s="273">
        <v>28.984330296516418</v>
      </c>
      <c r="AD464" s="279">
        <f t="shared" si="126"/>
        <v>123</v>
      </c>
      <c r="AE464" s="279">
        <f t="shared" si="127"/>
        <v>56</v>
      </c>
      <c r="AF464" s="279" t="str">
        <f t="shared" si="128"/>
        <v>Marker 56</v>
      </c>
      <c r="AG464" s="279">
        <f t="shared" si="129"/>
        <v>1</v>
      </c>
      <c r="AH464" s="279" t="str">
        <f t="shared" si="130"/>
        <v>H</v>
      </c>
      <c r="AI464" s="280"/>
      <c r="AJ464" s="281">
        <f t="shared" si="131"/>
        <v>3.594786524772644</v>
      </c>
      <c r="AK464" s="281">
        <f t="shared" si="132"/>
        <v>1.1118137836456299</v>
      </c>
      <c r="AL464" s="281">
        <f t="shared" si="133"/>
        <v>7.2759419679641724</v>
      </c>
      <c r="AM464" s="281">
        <f t="shared" si="134"/>
        <v>7.0129275321960449</v>
      </c>
      <c r="AN464" s="281">
        <f t="shared" si="135"/>
        <v>9.9888604879379272</v>
      </c>
      <c r="AO464" s="281">
        <v>35.882519817627859</v>
      </c>
    </row>
    <row r="465" spans="1:41" x14ac:dyDescent="0.25">
      <c r="A465" s="230">
        <v>56</v>
      </c>
      <c r="B465" s="230" t="s">
        <v>298</v>
      </c>
      <c r="C465" s="230">
        <v>3</v>
      </c>
      <c r="D465" s="230" t="s">
        <v>369</v>
      </c>
      <c r="E465" s="230">
        <v>124</v>
      </c>
      <c r="F465" s="230" t="s">
        <v>205</v>
      </c>
      <c r="G465" s="268"/>
      <c r="H465" s="269">
        <v>2.1526581048965454</v>
      </c>
      <c r="I465" s="269">
        <v>4.8510408401489258</v>
      </c>
      <c r="J465" s="269">
        <v>6.5697354078292847</v>
      </c>
      <c r="K465" s="269">
        <v>1.347123384475708</v>
      </c>
      <c r="L465" s="269">
        <v>9.089544415473938</v>
      </c>
      <c r="M465" s="270">
        <f>IF(AND(H465&gt;=H$3, H465&lt;=H$4),1,0)</f>
        <v>1</v>
      </c>
      <c r="N465" s="270">
        <f>IF(AND(I465&gt;=I$3, I465&lt;=I$4),1,0)</f>
        <v>1</v>
      </c>
      <c r="O465" s="270">
        <f>IF(AND(J465&gt;=J$3, J465&lt;=J$4),1,0)</f>
        <v>1</v>
      </c>
      <c r="P465" s="270">
        <f t="shared" si="121"/>
        <v>1</v>
      </c>
      <c r="Q465" s="270">
        <f t="shared" si="122"/>
        <v>1</v>
      </c>
      <c r="R465" s="271">
        <f t="shared" si="123"/>
        <v>5</v>
      </c>
      <c r="S465" s="270">
        <f t="shared" si="124"/>
        <v>1</v>
      </c>
      <c r="T465" s="272">
        <f t="shared" si="125"/>
        <v>5</v>
      </c>
      <c r="U465" s="273">
        <v>24.010102152824402</v>
      </c>
      <c r="AD465" s="279">
        <f t="shared" si="126"/>
        <v>124</v>
      </c>
      <c r="AE465" s="279">
        <f t="shared" si="127"/>
        <v>56</v>
      </c>
      <c r="AF465" s="279" t="str">
        <f t="shared" si="128"/>
        <v>Marker 56</v>
      </c>
      <c r="AG465" s="279">
        <f t="shared" si="129"/>
        <v>3</v>
      </c>
      <c r="AH465" s="279" t="str">
        <f t="shared" si="130"/>
        <v>H</v>
      </c>
      <c r="AI465" s="280"/>
      <c r="AJ465" s="281">
        <f t="shared" si="131"/>
        <v>2.1526581048965454</v>
      </c>
      <c r="AK465" s="281">
        <f t="shared" si="132"/>
        <v>4.8510408401489258</v>
      </c>
      <c r="AL465" s="281">
        <f t="shared" si="133"/>
        <v>6.5697354078292847</v>
      </c>
      <c r="AM465" s="281">
        <f t="shared" si="134"/>
        <v>1.347123384475708</v>
      </c>
      <c r="AN465" s="281">
        <f t="shared" si="135"/>
        <v>9.089544415473938</v>
      </c>
      <c r="AO465" s="281">
        <v>29.724439292134981</v>
      </c>
    </row>
    <row r="466" spans="1:41" x14ac:dyDescent="0.25">
      <c r="A466" s="230">
        <v>56</v>
      </c>
      <c r="B466" s="230" t="s">
        <v>298</v>
      </c>
      <c r="C466" s="230">
        <v>2</v>
      </c>
      <c r="D466" s="230" t="s">
        <v>369</v>
      </c>
      <c r="E466" s="230">
        <v>126</v>
      </c>
      <c r="F466" s="230" t="s">
        <v>207</v>
      </c>
      <c r="G466" s="268"/>
      <c r="H466" s="269">
        <v>7.1610462665557861</v>
      </c>
      <c r="I466" s="269">
        <v>6.6673070192337036</v>
      </c>
      <c r="J466" s="269">
        <v>6.2216448783874512</v>
      </c>
      <c r="K466" s="269">
        <v>0.2142709493637085</v>
      </c>
      <c r="L466" s="269">
        <v>9.6444737911224365</v>
      </c>
      <c r="M466" s="270">
        <f>IF(AND(H466&gt;=H$3, H466&lt;=H$4),1,0)</f>
        <v>1</v>
      </c>
      <c r="N466" s="270">
        <f>IF(AND(I466&gt;=I$3, I466&lt;=I$4),1,0)</f>
        <v>1</v>
      </c>
      <c r="O466" s="270">
        <f>IF(AND(J466&gt;=J$3, J466&lt;=J$4),1,0)</f>
        <v>1</v>
      </c>
      <c r="P466" s="270">
        <f t="shared" si="121"/>
        <v>1</v>
      </c>
      <c r="Q466" s="270">
        <f t="shared" si="122"/>
        <v>1</v>
      </c>
      <c r="R466" s="271">
        <f t="shared" si="123"/>
        <v>5</v>
      </c>
      <c r="S466" s="270">
        <f t="shared" si="124"/>
        <v>1</v>
      </c>
      <c r="T466" s="272">
        <f t="shared" si="125"/>
        <v>5</v>
      </c>
      <c r="U466" s="273">
        <v>29.908742904663086</v>
      </c>
      <c r="AD466" s="279">
        <f t="shared" si="126"/>
        <v>126</v>
      </c>
      <c r="AE466" s="279">
        <f t="shared" si="127"/>
        <v>56</v>
      </c>
      <c r="AF466" s="279" t="str">
        <f t="shared" si="128"/>
        <v>Marker 56</v>
      </c>
      <c r="AG466" s="279">
        <f t="shared" si="129"/>
        <v>2</v>
      </c>
      <c r="AH466" s="279" t="str">
        <f t="shared" si="130"/>
        <v>H</v>
      </c>
      <c r="AI466" s="280"/>
      <c r="AJ466" s="281">
        <f t="shared" si="131"/>
        <v>7.1610462665557861</v>
      </c>
      <c r="AK466" s="281">
        <f t="shared" si="132"/>
        <v>6.6673070192337036</v>
      </c>
      <c r="AL466" s="281">
        <f t="shared" si="133"/>
        <v>6.2216448783874512</v>
      </c>
      <c r="AM466" s="281">
        <f t="shared" si="134"/>
        <v>0.2142709493637085</v>
      </c>
      <c r="AN466" s="281">
        <f t="shared" si="135"/>
        <v>9.6444737911224365</v>
      </c>
      <c r="AO466" s="281">
        <v>37.026940040284323</v>
      </c>
    </row>
    <row r="467" spans="1:41" x14ac:dyDescent="0.25">
      <c r="A467" s="230">
        <v>56</v>
      </c>
      <c r="B467" s="230" t="s">
        <v>298</v>
      </c>
      <c r="C467" s="230">
        <v>3</v>
      </c>
      <c r="D467" s="230" t="s">
        <v>369</v>
      </c>
      <c r="E467" s="230">
        <v>127</v>
      </c>
      <c r="F467" s="230" t="s">
        <v>208</v>
      </c>
      <c r="G467" s="268"/>
      <c r="H467" s="269">
        <v>5.2959567308425903</v>
      </c>
      <c r="I467" s="269">
        <v>6.307375431060791</v>
      </c>
      <c r="J467" s="269">
        <v>7.042040228843689</v>
      </c>
      <c r="K467" s="269">
        <v>2.9062831401824951</v>
      </c>
      <c r="L467" s="269">
        <v>2.9838424921035767</v>
      </c>
      <c r="M467" s="270">
        <f>IF(AND(H467&gt;=H$3, H467&lt;=H$4),1,0)</f>
        <v>1</v>
      </c>
      <c r="N467" s="270">
        <f>IF(AND(I467&gt;=I$3, I467&lt;=I$4),1,0)</f>
        <v>1</v>
      </c>
      <c r="O467" s="270">
        <f>IF(AND(J467&gt;=J$3, J467&lt;=J$4),1,0)</f>
        <v>1</v>
      </c>
      <c r="P467" s="270">
        <f t="shared" si="121"/>
        <v>1</v>
      </c>
      <c r="Q467" s="270">
        <f t="shared" si="122"/>
        <v>1</v>
      </c>
      <c r="R467" s="271">
        <f t="shared" si="123"/>
        <v>5</v>
      </c>
      <c r="S467" s="270">
        <f t="shared" si="124"/>
        <v>1</v>
      </c>
      <c r="T467" s="272">
        <f t="shared" si="125"/>
        <v>5</v>
      </c>
      <c r="U467" s="273">
        <v>24.535498023033142</v>
      </c>
      <c r="AD467" s="279">
        <f t="shared" si="126"/>
        <v>127</v>
      </c>
      <c r="AE467" s="279">
        <f t="shared" si="127"/>
        <v>56</v>
      </c>
      <c r="AF467" s="279" t="str">
        <f t="shared" si="128"/>
        <v>Marker 56</v>
      </c>
      <c r="AG467" s="279">
        <f t="shared" si="129"/>
        <v>3</v>
      </c>
      <c r="AH467" s="279" t="str">
        <f t="shared" si="130"/>
        <v>H</v>
      </c>
      <c r="AI467" s="280"/>
      <c r="AJ467" s="281">
        <f t="shared" si="131"/>
        <v>5.2959567308425903</v>
      </c>
      <c r="AK467" s="281">
        <f t="shared" si="132"/>
        <v>6.307375431060791</v>
      </c>
      <c r="AL467" s="281">
        <f t="shared" si="133"/>
        <v>7.042040228843689</v>
      </c>
      <c r="AM467" s="281">
        <f t="shared" si="134"/>
        <v>2.9062831401824951</v>
      </c>
      <c r="AN467" s="281">
        <f t="shared" si="135"/>
        <v>2.9838424921035767</v>
      </c>
      <c r="AO467" s="281">
        <v>30.374877909553401</v>
      </c>
    </row>
    <row r="468" spans="1:41" x14ac:dyDescent="0.25">
      <c r="A468" s="230">
        <v>56</v>
      </c>
      <c r="B468" s="230" t="s">
        <v>298</v>
      </c>
      <c r="C468" s="230">
        <v>4</v>
      </c>
      <c r="D468" s="230" t="s">
        <v>369</v>
      </c>
      <c r="E468" s="230">
        <v>128</v>
      </c>
      <c r="F468" s="230" t="s">
        <v>209</v>
      </c>
      <c r="G468" s="268"/>
      <c r="H468" s="269">
        <v>7.1690154075622559</v>
      </c>
      <c r="I468" s="269">
        <v>8.5733312368392944</v>
      </c>
      <c r="J468" s="269">
        <v>0.96377730369567871</v>
      </c>
      <c r="K468" s="269">
        <v>5.8572584390640259</v>
      </c>
      <c r="L468" s="269">
        <v>9.3573570251464844</v>
      </c>
      <c r="M468" s="270">
        <f>IF(AND(H468&gt;=H$3, H468&lt;=H$4),1,0)</f>
        <v>1</v>
      </c>
      <c r="N468" s="270">
        <f>IF(AND(I468&gt;=I$3, I468&lt;=I$4),1,0)</f>
        <v>1</v>
      </c>
      <c r="O468" s="270">
        <f>IF(AND(J468&gt;=J$3, J468&lt;=J$4),1,0)</f>
        <v>1</v>
      </c>
      <c r="P468" s="270">
        <f t="shared" si="121"/>
        <v>1</v>
      </c>
      <c r="Q468" s="270">
        <f t="shared" si="122"/>
        <v>1</v>
      </c>
      <c r="R468" s="271">
        <f t="shared" si="123"/>
        <v>5</v>
      </c>
      <c r="S468" s="270">
        <f t="shared" si="124"/>
        <v>1</v>
      </c>
      <c r="T468" s="272">
        <f t="shared" si="125"/>
        <v>5</v>
      </c>
      <c r="U468" s="273">
        <v>31.920739412307739</v>
      </c>
      <c r="AD468" s="279">
        <f t="shared" si="126"/>
        <v>128</v>
      </c>
      <c r="AE468" s="279">
        <f t="shared" si="127"/>
        <v>56</v>
      </c>
      <c r="AF468" s="279" t="str">
        <f t="shared" si="128"/>
        <v>Marker 56</v>
      </c>
      <c r="AG468" s="279">
        <f t="shared" si="129"/>
        <v>4</v>
      </c>
      <c r="AH468" s="279" t="str">
        <f t="shared" si="130"/>
        <v>H</v>
      </c>
      <c r="AI468" s="280"/>
      <c r="AJ468" s="281">
        <f t="shared" si="131"/>
        <v>7.1690154075622559</v>
      </c>
      <c r="AK468" s="281">
        <f t="shared" si="132"/>
        <v>8.5733312368392944</v>
      </c>
      <c r="AL468" s="281">
        <f t="shared" si="133"/>
        <v>0.96377730369567871</v>
      </c>
      <c r="AM468" s="281">
        <f t="shared" si="134"/>
        <v>5.8572584390640259</v>
      </c>
      <c r="AN468" s="281">
        <f t="shared" si="135"/>
        <v>9.3573570251464844</v>
      </c>
      <c r="AO468" s="281">
        <v>39.517786087785879</v>
      </c>
    </row>
    <row r="469" spans="1:41" x14ac:dyDescent="0.25">
      <c r="A469" s="230">
        <v>56</v>
      </c>
      <c r="B469" s="230" t="s">
        <v>298</v>
      </c>
      <c r="C469" s="230">
        <v>1</v>
      </c>
      <c r="D469" s="230" t="s">
        <v>369</v>
      </c>
      <c r="E469" s="230">
        <v>129</v>
      </c>
      <c r="F469" s="230" t="s">
        <v>210</v>
      </c>
      <c r="G469" s="268"/>
      <c r="H469" s="269">
        <v>1.1904352903366089</v>
      </c>
      <c r="I469" s="269">
        <v>8.0660784244537354</v>
      </c>
      <c r="J469" s="269">
        <v>2.189515233039856</v>
      </c>
      <c r="K469" s="269">
        <v>9.9431061744689941</v>
      </c>
      <c r="L469" s="269">
        <v>3.1856292486190796</v>
      </c>
      <c r="M469" s="270">
        <f>IF(AND(H469&gt;=H$3, H469&lt;=H$4),1,0)</f>
        <v>1</v>
      </c>
      <c r="N469" s="270">
        <f>IF(AND(I469&gt;=I$3, I469&lt;=I$4),1,0)</f>
        <v>1</v>
      </c>
      <c r="O469" s="270">
        <f>IF(AND(J469&gt;=J$3, J469&lt;=J$4),1,0)</f>
        <v>1</v>
      </c>
      <c r="P469" s="270">
        <f t="shared" si="121"/>
        <v>1</v>
      </c>
      <c r="Q469" s="270">
        <f t="shared" si="122"/>
        <v>1</v>
      </c>
      <c r="R469" s="271">
        <f t="shared" si="123"/>
        <v>5</v>
      </c>
      <c r="S469" s="270">
        <f t="shared" si="124"/>
        <v>1</v>
      </c>
      <c r="T469" s="272">
        <f t="shared" si="125"/>
        <v>5</v>
      </c>
      <c r="U469" s="273">
        <v>24.574764370918274</v>
      </c>
      <c r="AD469" s="279">
        <f t="shared" si="126"/>
        <v>129</v>
      </c>
      <c r="AE469" s="279">
        <f t="shared" si="127"/>
        <v>56</v>
      </c>
      <c r="AF469" s="279" t="str">
        <f t="shared" si="128"/>
        <v>Marker 56</v>
      </c>
      <c r="AG469" s="279">
        <f t="shared" si="129"/>
        <v>1</v>
      </c>
      <c r="AH469" s="279" t="str">
        <f t="shared" si="130"/>
        <v>H</v>
      </c>
      <c r="AI469" s="280"/>
      <c r="AJ469" s="281">
        <f t="shared" si="131"/>
        <v>1.1904352903366089</v>
      </c>
      <c r="AK469" s="281">
        <f t="shared" si="132"/>
        <v>8.0660784244537354</v>
      </c>
      <c r="AL469" s="281">
        <f t="shared" si="133"/>
        <v>2.189515233039856</v>
      </c>
      <c r="AM469" s="281">
        <f t="shared" si="134"/>
        <v>9.9431061744689941</v>
      </c>
      <c r="AN469" s="281">
        <f t="shared" si="135"/>
        <v>3.1856292486190796</v>
      </c>
      <c r="AO469" s="281">
        <v>30.423489538379737</v>
      </c>
    </row>
    <row r="470" spans="1:41" x14ac:dyDescent="0.25">
      <c r="A470" s="230">
        <v>57</v>
      </c>
      <c r="B470" s="230" t="s">
        <v>299</v>
      </c>
      <c r="C470" s="230">
        <v>4</v>
      </c>
      <c r="D470" s="230" t="s">
        <v>369</v>
      </c>
      <c r="E470" s="230">
        <v>118</v>
      </c>
      <c r="F470" s="230" t="s">
        <v>199</v>
      </c>
      <c r="G470" s="268"/>
      <c r="H470" s="269">
        <v>2.1980023384094238</v>
      </c>
      <c r="I470" s="269">
        <v>9.0283626317977905</v>
      </c>
      <c r="J470" s="269">
        <v>7.9727065563201904</v>
      </c>
      <c r="K470" s="269">
        <v>4.7084003686904907</v>
      </c>
      <c r="L470" s="269">
        <v>8.1701421737670898</v>
      </c>
      <c r="M470" s="270">
        <f>IF(AND(H470&gt;=H$3, H470&lt;=H$4),1,0)</f>
        <v>1</v>
      </c>
      <c r="N470" s="270">
        <f>IF(AND(I470&gt;=I$3, I470&lt;=I$4),1,0)</f>
        <v>1</v>
      </c>
      <c r="O470" s="270">
        <f>IF(AND(J470&gt;=J$3, J470&lt;=J$4),1,0)</f>
        <v>1</v>
      </c>
      <c r="P470" s="270">
        <f t="shared" si="121"/>
        <v>1</v>
      </c>
      <c r="Q470" s="270">
        <f t="shared" si="122"/>
        <v>1</v>
      </c>
      <c r="R470" s="271">
        <f t="shared" si="123"/>
        <v>5</v>
      </c>
      <c r="S470" s="270">
        <f t="shared" si="124"/>
        <v>1</v>
      </c>
      <c r="T470" s="272">
        <f t="shared" si="125"/>
        <v>5</v>
      </c>
      <c r="U470" s="273">
        <v>32.077614068984985</v>
      </c>
      <c r="AD470" s="279">
        <f t="shared" si="126"/>
        <v>118</v>
      </c>
      <c r="AE470" s="279">
        <f t="shared" si="127"/>
        <v>57</v>
      </c>
      <c r="AF470" s="279" t="str">
        <f t="shared" si="128"/>
        <v>Marker 57</v>
      </c>
      <c r="AG470" s="279">
        <f t="shared" si="129"/>
        <v>4</v>
      </c>
      <c r="AH470" s="279" t="str">
        <f t="shared" si="130"/>
        <v>H</v>
      </c>
      <c r="AI470" s="280"/>
      <c r="AJ470" s="281">
        <f t="shared" si="131"/>
        <v>2.1980023384094238</v>
      </c>
      <c r="AK470" s="281">
        <f t="shared" si="132"/>
        <v>9.0283626317977905</v>
      </c>
      <c r="AL470" s="281">
        <f t="shared" si="133"/>
        <v>7.9727065563201904</v>
      </c>
      <c r="AM470" s="281">
        <f t="shared" si="134"/>
        <v>4.7084003686904907</v>
      </c>
      <c r="AN470" s="281">
        <f t="shared" si="135"/>
        <v>8.1701421737670898</v>
      </c>
      <c r="AO470" s="281">
        <v>44.579673192043124</v>
      </c>
    </row>
    <row r="471" spans="1:41" x14ac:dyDescent="0.25">
      <c r="A471" s="230">
        <v>57</v>
      </c>
      <c r="B471" s="230" t="s">
        <v>299</v>
      </c>
      <c r="C471" s="230">
        <v>1</v>
      </c>
      <c r="D471" s="230" t="s">
        <v>369</v>
      </c>
      <c r="E471" s="230">
        <v>119</v>
      </c>
      <c r="F471" s="230" t="s">
        <v>200</v>
      </c>
      <c r="G471" s="268"/>
      <c r="H471" s="269">
        <v>3.6534470319747925</v>
      </c>
      <c r="I471" s="269">
        <v>8.9729416370391846</v>
      </c>
      <c r="J471" s="269">
        <v>9.5812302827835083</v>
      </c>
      <c r="K471" s="269">
        <v>2.4310469627380371</v>
      </c>
      <c r="L471" s="269">
        <v>6.7325490713119507</v>
      </c>
      <c r="M471" s="270">
        <f>IF(AND(H471&gt;=H$3, H471&lt;=H$4),1,0)</f>
        <v>1</v>
      </c>
      <c r="N471" s="270">
        <f>IF(AND(I471&gt;=I$3, I471&lt;=I$4),1,0)</f>
        <v>1</v>
      </c>
      <c r="O471" s="270">
        <f>IF(AND(J471&gt;=J$3, J471&lt;=J$4),1,0)</f>
        <v>1</v>
      </c>
      <c r="P471" s="270">
        <f t="shared" si="121"/>
        <v>1</v>
      </c>
      <c r="Q471" s="270">
        <f t="shared" si="122"/>
        <v>1</v>
      </c>
      <c r="R471" s="271">
        <f t="shared" si="123"/>
        <v>5</v>
      </c>
      <c r="S471" s="270">
        <f t="shared" si="124"/>
        <v>1</v>
      </c>
      <c r="T471" s="272">
        <f t="shared" si="125"/>
        <v>5</v>
      </c>
      <c r="U471" s="273">
        <v>31.371214985847473</v>
      </c>
      <c r="AD471" s="279">
        <f t="shared" si="126"/>
        <v>119</v>
      </c>
      <c r="AE471" s="279">
        <f t="shared" si="127"/>
        <v>57</v>
      </c>
      <c r="AF471" s="279" t="str">
        <f t="shared" si="128"/>
        <v>Marker 57</v>
      </c>
      <c r="AG471" s="279">
        <f t="shared" si="129"/>
        <v>1</v>
      </c>
      <c r="AH471" s="279" t="str">
        <f t="shared" si="130"/>
        <v>H</v>
      </c>
      <c r="AI471" s="280"/>
      <c r="AJ471" s="281">
        <f t="shared" si="131"/>
        <v>3.6534470319747925</v>
      </c>
      <c r="AK471" s="281">
        <f t="shared" si="132"/>
        <v>8.9729416370391846</v>
      </c>
      <c r="AL471" s="281">
        <f t="shared" si="133"/>
        <v>9.5812302827835083</v>
      </c>
      <c r="AM471" s="281">
        <f t="shared" si="134"/>
        <v>2.4310469627380371</v>
      </c>
      <c r="AN471" s="281">
        <f t="shared" si="135"/>
        <v>6.7325490713119507</v>
      </c>
      <c r="AO471" s="281">
        <v>43.597959271496983</v>
      </c>
    </row>
    <row r="472" spans="1:41" x14ac:dyDescent="0.25">
      <c r="A472" s="230">
        <v>57</v>
      </c>
      <c r="B472" s="230" t="s">
        <v>299</v>
      </c>
      <c r="C472" s="230">
        <v>3</v>
      </c>
      <c r="D472" s="230" t="s">
        <v>369</v>
      </c>
      <c r="E472" s="230">
        <v>120</v>
      </c>
      <c r="F472" s="230" t="s">
        <v>201</v>
      </c>
      <c r="G472" s="268"/>
      <c r="H472" s="269">
        <v>0.15328943729400635</v>
      </c>
      <c r="I472" s="269">
        <v>7.714381217956543</v>
      </c>
      <c r="J472" s="269">
        <v>7.3840111494064331</v>
      </c>
      <c r="K472" s="269">
        <v>0.6914055347442627</v>
      </c>
      <c r="L472" s="269">
        <v>5.6953698396682739</v>
      </c>
      <c r="M472" s="270">
        <f>IF(AND(H472&gt;=H$3, H472&lt;=H$4),1,0)</f>
        <v>1</v>
      </c>
      <c r="N472" s="270">
        <f>IF(AND(I472&gt;=I$3, I472&lt;=I$4),1,0)</f>
        <v>1</v>
      </c>
      <c r="O472" s="270">
        <f>IF(AND(J472&gt;=J$3, J472&lt;=J$4),1,0)</f>
        <v>1</v>
      </c>
      <c r="P472" s="270">
        <f t="shared" si="121"/>
        <v>1</v>
      </c>
      <c r="Q472" s="270">
        <f t="shared" si="122"/>
        <v>1</v>
      </c>
      <c r="R472" s="271">
        <f t="shared" si="123"/>
        <v>5</v>
      </c>
      <c r="S472" s="270">
        <f t="shared" si="124"/>
        <v>1</v>
      </c>
      <c r="T472" s="272">
        <f t="shared" si="125"/>
        <v>5</v>
      </c>
      <c r="U472" s="273">
        <v>21.638457179069519</v>
      </c>
      <c r="AD472" s="279">
        <f t="shared" si="126"/>
        <v>120</v>
      </c>
      <c r="AE472" s="279">
        <f t="shared" si="127"/>
        <v>57</v>
      </c>
      <c r="AF472" s="279" t="str">
        <f t="shared" si="128"/>
        <v>Marker 57</v>
      </c>
      <c r="AG472" s="279">
        <f t="shared" si="129"/>
        <v>3</v>
      </c>
      <c r="AH472" s="279" t="str">
        <f t="shared" si="130"/>
        <v>H</v>
      </c>
      <c r="AI472" s="280"/>
      <c r="AJ472" s="281">
        <f t="shared" si="131"/>
        <v>0.15328943729400635</v>
      </c>
      <c r="AK472" s="281">
        <f t="shared" si="132"/>
        <v>7.714381217956543</v>
      </c>
      <c r="AL472" s="281">
        <f t="shared" si="133"/>
        <v>7.3840111494064331</v>
      </c>
      <c r="AM472" s="281">
        <f t="shared" si="134"/>
        <v>0.6914055347442627</v>
      </c>
      <c r="AN472" s="281">
        <f t="shared" si="135"/>
        <v>5.6953698396682739</v>
      </c>
      <c r="AO472" s="281">
        <v>30.071917049330033</v>
      </c>
    </row>
    <row r="473" spans="1:41" x14ac:dyDescent="0.25">
      <c r="A473" s="230">
        <v>57</v>
      </c>
      <c r="B473" s="230" t="s">
        <v>299</v>
      </c>
      <c r="C473" s="230">
        <v>2</v>
      </c>
      <c r="D473" s="230" t="s">
        <v>369</v>
      </c>
      <c r="E473" s="230">
        <v>122</v>
      </c>
      <c r="F473" s="230" t="s">
        <v>203</v>
      </c>
      <c r="G473" s="268"/>
      <c r="H473" s="269">
        <v>8.4572327136993408</v>
      </c>
      <c r="I473" s="269">
        <v>6.1674195528030396</v>
      </c>
      <c r="J473" s="269">
        <v>7.5552916526794434</v>
      </c>
      <c r="K473" s="269">
        <v>6.7113775014877319</v>
      </c>
      <c r="L473" s="269">
        <v>8.6590135097503662</v>
      </c>
      <c r="M473" s="270">
        <f>IF(AND(H473&gt;=H$3, H473&lt;=H$4),1,0)</f>
        <v>1</v>
      </c>
      <c r="N473" s="270">
        <f>IF(AND(I473&gt;=I$3, I473&lt;=I$4),1,0)</f>
        <v>1</v>
      </c>
      <c r="O473" s="270">
        <f>IF(AND(J473&gt;=J$3, J473&lt;=J$4),1,0)</f>
        <v>1</v>
      </c>
      <c r="P473" s="270">
        <f t="shared" si="121"/>
        <v>1</v>
      </c>
      <c r="Q473" s="270">
        <f t="shared" si="122"/>
        <v>1</v>
      </c>
      <c r="R473" s="271">
        <f t="shared" si="123"/>
        <v>5</v>
      </c>
      <c r="S473" s="270">
        <f t="shared" si="124"/>
        <v>1</v>
      </c>
      <c r="T473" s="272">
        <f t="shared" si="125"/>
        <v>5</v>
      </c>
      <c r="U473" s="273">
        <v>37.550334930419922</v>
      </c>
      <c r="AD473" s="279">
        <f t="shared" si="126"/>
        <v>122</v>
      </c>
      <c r="AE473" s="279">
        <f t="shared" si="127"/>
        <v>57</v>
      </c>
      <c r="AF473" s="279" t="str">
        <f t="shared" si="128"/>
        <v>Marker 57</v>
      </c>
      <c r="AG473" s="279">
        <f t="shared" si="129"/>
        <v>2</v>
      </c>
      <c r="AH473" s="279" t="str">
        <f t="shared" si="130"/>
        <v>H</v>
      </c>
      <c r="AI473" s="280"/>
      <c r="AJ473" s="281">
        <f t="shared" si="131"/>
        <v>8.4572327136993408</v>
      </c>
      <c r="AK473" s="281">
        <f t="shared" si="132"/>
        <v>6.1674195528030396</v>
      </c>
      <c r="AL473" s="281">
        <f t="shared" si="133"/>
        <v>7.5552916526794434</v>
      </c>
      <c r="AM473" s="281">
        <f t="shared" si="134"/>
        <v>6.7113775014877319</v>
      </c>
      <c r="AN473" s="281">
        <f t="shared" si="135"/>
        <v>8.6590135097503662</v>
      </c>
      <c r="AO473" s="281">
        <v>52.185354429723958</v>
      </c>
    </row>
    <row r="474" spans="1:41" x14ac:dyDescent="0.25">
      <c r="A474" s="230">
        <v>57</v>
      </c>
      <c r="B474" s="230" t="s">
        <v>299</v>
      </c>
      <c r="C474" s="230">
        <v>4</v>
      </c>
      <c r="D474" s="230" t="s">
        <v>369</v>
      </c>
      <c r="E474" s="230">
        <v>123</v>
      </c>
      <c r="F474" s="230" t="s">
        <v>204</v>
      </c>
      <c r="G474" s="268"/>
      <c r="H474" s="269">
        <v>2.4644804000854492</v>
      </c>
      <c r="I474" s="269">
        <v>5.3602761030197144</v>
      </c>
      <c r="J474" s="269">
        <v>8.2923173904418945E-2</v>
      </c>
      <c r="K474" s="269">
        <v>7.5598794221878052</v>
      </c>
      <c r="L474" s="269">
        <v>4.5693182945251465</v>
      </c>
      <c r="M474" s="270">
        <f>IF(AND(H474&gt;=H$3, H474&lt;=H$4),1,0)</f>
        <v>1</v>
      </c>
      <c r="N474" s="270">
        <f>IF(AND(I474&gt;=I$3, I474&lt;=I$4),1,0)</f>
        <v>1</v>
      </c>
      <c r="O474" s="270">
        <f>IF(AND(J474&gt;=J$3, J474&lt;=J$4),1,0)</f>
        <v>1</v>
      </c>
      <c r="P474" s="270">
        <f t="shared" si="121"/>
        <v>1</v>
      </c>
      <c r="Q474" s="270">
        <f t="shared" si="122"/>
        <v>1</v>
      </c>
      <c r="R474" s="271">
        <f t="shared" si="123"/>
        <v>5</v>
      </c>
      <c r="S474" s="270">
        <f t="shared" si="124"/>
        <v>1</v>
      </c>
      <c r="T474" s="272">
        <f t="shared" si="125"/>
        <v>5</v>
      </c>
      <c r="U474" s="273">
        <v>20.036877393722534</v>
      </c>
      <c r="AD474" s="279">
        <f t="shared" si="126"/>
        <v>123</v>
      </c>
      <c r="AE474" s="279">
        <f t="shared" si="127"/>
        <v>57</v>
      </c>
      <c r="AF474" s="279" t="str">
        <f t="shared" si="128"/>
        <v>Marker 57</v>
      </c>
      <c r="AG474" s="279">
        <f t="shared" si="129"/>
        <v>4</v>
      </c>
      <c r="AH474" s="279" t="str">
        <f t="shared" si="130"/>
        <v>H</v>
      </c>
      <c r="AI474" s="280"/>
      <c r="AJ474" s="281">
        <f t="shared" si="131"/>
        <v>2.4644804000854492</v>
      </c>
      <c r="AK474" s="281">
        <f t="shared" si="132"/>
        <v>5.3602761030197144</v>
      </c>
      <c r="AL474" s="281">
        <f t="shared" si="133"/>
        <v>8.2923173904418945E-2</v>
      </c>
      <c r="AM474" s="281">
        <f t="shared" si="134"/>
        <v>7.5598794221878052</v>
      </c>
      <c r="AN474" s="281">
        <f t="shared" si="135"/>
        <v>4.5693182945251465</v>
      </c>
      <c r="AO474" s="281">
        <v>27.846131076962969</v>
      </c>
    </row>
    <row r="475" spans="1:41" x14ac:dyDescent="0.25">
      <c r="A475" s="230">
        <v>57</v>
      </c>
      <c r="B475" s="230" t="s">
        <v>299</v>
      </c>
      <c r="C475" s="230">
        <v>1</v>
      </c>
      <c r="D475" s="230" t="s">
        <v>369</v>
      </c>
      <c r="E475" s="230">
        <v>124</v>
      </c>
      <c r="F475" s="230" t="s">
        <v>205</v>
      </c>
      <c r="G475" s="268"/>
      <c r="H475" s="269">
        <v>2.0950788259506226</v>
      </c>
      <c r="I475" s="269">
        <v>3.2305657863616943</v>
      </c>
      <c r="J475" s="269">
        <v>0.560799241065979</v>
      </c>
      <c r="K475" s="269">
        <v>0.735015869140625</v>
      </c>
      <c r="L475" s="269">
        <v>0.59261500835418701</v>
      </c>
      <c r="M475" s="270">
        <f>IF(AND(H475&gt;=H$3, H475&lt;=H$4),1,0)</f>
        <v>1</v>
      </c>
      <c r="N475" s="270">
        <f>IF(AND(I475&gt;=I$3, I475&lt;=I$4),1,0)</f>
        <v>1</v>
      </c>
      <c r="O475" s="270">
        <f>IF(AND(J475&gt;=J$3, J475&lt;=J$4),1,0)</f>
        <v>1</v>
      </c>
      <c r="P475" s="270">
        <f t="shared" si="121"/>
        <v>1</v>
      </c>
      <c r="Q475" s="270">
        <f t="shared" si="122"/>
        <v>1</v>
      </c>
      <c r="R475" s="271">
        <f t="shared" si="123"/>
        <v>5</v>
      </c>
      <c r="S475" s="270">
        <f t="shared" si="124"/>
        <v>1</v>
      </c>
      <c r="T475" s="272">
        <f t="shared" si="125"/>
        <v>5</v>
      </c>
      <c r="U475" s="273">
        <v>7.2140747308731079</v>
      </c>
      <c r="AD475" s="279">
        <f t="shared" si="126"/>
        <v>124</v>
      </c>
      <c r="AE475" s="279">
        <f t="shared" si="127"/>
        <v>57</v>
      </c>
      <c r="AF475" s="279" t="str">
        <f t="shared" si="128"/>
        <v>Marker 57</v>
      </c>
      <c r="AG475" s="279">
        <f t="shared" si="129"/>
        <v>1</v>
      </c>
      <c r="AH475" s="279" t="str">
        <f t="shared" si="130"/>
        <v>H</v>
      </c>
      <c r="AI475" s="280"/>
      <c r="AJ475" s="281">
        <f t="shared" si="131"/>
        <v>2.0950788259506226</v>
      </c>
      <c r="AK475" s="281">
        <f t="shared" si="132"/>
        <v>3.2305657863616943</v>
      </c>
      <c r="AL475" s="281">
        <f t="shared" si="133"/>
        <v>0.560799241065979</v>
      </c>
      <c r="AM475" s="281">
        <f t="shared" si="134"/>
        <v>0.735015869140625</v>
      </c>
      <c r="AN475" s="281">
        <f t="shared" si="135"/>
        <v>0.59261500835418701</v>
      </c>
      <c r="AO475" s="281">
        <v>10.025717411328523</v>
      </c>
    </row>
    <row r="476" spans="1:41" x14ac:dyDescent="0.25">
      <c r="A476" s="230">
        <v>57</v>
      </c>
      <c r="B476" s="230" t="s">
        <v>299</v>
      </c>
      <c r="C476" s="230">
        <v>3</v>
      </c>
      <c r="D476" s="230" t="s">
        <v>369</v>
      </c>
      <c r="E476" s="230">
        <v>125</v>
      </c>
      <c r="F476" s="230" t="s">
        <v>206</v>
      </c>
      <c r="G476" s="268"/>
      <c r="H476" s="269">
        <v>6.4352494478225708</v>
      </c>
      <c r="I476" s="269">
        <v>1.6346144676208496</v>
      </c>
      <c r="J476" s="269">
        <v>9.8249715566635132</v>
      </c>
      <c r="K476" s="269">
        <v>3.2635438442230225</v>
      </c>
      <c r="L476" s="269">
        <v>0.79389631748199463</v>
      </c>
      <c r="M476" s="270">
        <f>IF(AND(H476&gt;=H$3, H476&lt;=H$4),1,0)</f>
        <v>1</v>
      </c>
      <c r="N476" s="270">
        <f>IF(AND(I476&gt;=I$3, I476&lt;=I$4),1,0)</f>
        <v>1</v>
      </c>
      <c r="O476" s="270">
        <f>IF(AND(J476&gt;=J$3, J476&lt;=J$4),1,0)</f>
        <v>1</v>
      </c>
      <c r="P476" s="270">
        <f t="shared" si="121"/>
        <v>1</v>
      </c>
      <c r="Q476" s="270">
        <f t="shared" si="122"/>
        <v>1</v>
      </c>
      <c r="R476" s="271">
        <f t="shared" si="123"/>
        <v>5</v>
      </c>
      <c r="S476" s="270">
        <f t="shared" si="124"/>
        <v>1</v>
      </c>
      <c r="T476" s="272">
        <f t="shared" si="125"/>
        <v>5</v>
      </c>
      <c r="U476" s="273">
        <v>21.952275633811951</v>
      </c>
      <c r="AD476" s="279">
        <f t="shared" si="126"/>
        <v>125</v>
      </c>
      <c r="AE476" s="279">
        <f t="shared" si="127"/>
        <v>57</v>
      </c>
      <c r="AF476" s="279" t="str">
        <f t="shared" si="128"/>
        <v>Marker 57</v>
      </c>
      <c r="AG476" s="279">
        <f t="shared" si="129"/>
        <v>3</v>
      </c>
      <c r="AH476" s="279" t="str">
        <f t="shared" si="130"/>
        <v>H</v>
      </c>
      <c r="AI476" s="280"/>
      <c r="AJ476" s="281">
        <f t="shared" si="131"/>
        <v>6.4352494478225708</v>
      </c>
      <c r="AK476" s="281">
        <f t="shared" si="132"/>
        <v>1.6346144676208496</v>
      </c>
      <c r="AL476" s="281">
        <f t="shared" si="133"/>
        <v>9.8249715566635132</v>
      </c>
      <c r="AM476" s="281">
        <f t="shared" si="134"/>
        <v>3.2635438442230225</v>
      </c>
      <c r="AN476" s="281">
        <f t="shared" si="135"/>
        <v>0.79389631748199463</v>
      </c>
      <c r="AO476" s="281">
        <v>30.508044378624643</v>
      </c>
    </row>
    <row r="477" spans="1:41" x14ac:dyDescent="0.25">
      <c r="A477" s="230">
        <v>57</v>
      </c>
      <c r="B477" s="230" t="s">
        <v>299</v>
      </c>
      <c r="C477" s="230">
        <v>2</v>
      </c>
      <c r="D477" s="230" t="s">
        <v>369</v>
      </c>
      <c r="E477" s="230">
        <v>127</v>
      </c>
      <c r="F477" s="230" t="s">
        <v>208</v>
      </c>
      <c r="G477" s="268"/>
      <c r="H477" s="269">
        <v>1.5704476833343506</v>
      </c>
      <c r="I477" s="269">
        <v>8.7052160501480103</v>
      </c>
      <c r="J477" s="269">
        <v>6.8095779418945313</v>
      </c>
      <c r="K477" s="269">
        <v>0.84549129009246826</v>
      </c>
      <c r="L477" s="269">
        <v>3.0657541751861572</v>
      </c>
      <c r="M477" s="270">
        <f>IF(AND(H477&gt;=H$3, H477&lt;=H$4),1,0)</f>
        <v>1</v>
      </c>
      <c r="N477" s="270">
        <f>IF(AND(I477&gt;=I$3, I477&lt;=I$4),1,0)</f>
        <v>1</v>
      </c>
      <c r="O477" s="270">
        <f>IF(AND(J477&gt;=J$3, J477&lt;=J$4),1,0)</f>
        <v>1</v>
      </c>
      <c r="P477" s="270">
        <f t="shared" si="121"/>
        <v>1</v>
      </c>
      <c r="Q477" s="270">
        <f t="shared" si="122"/>
        <v>1</v>
      </c>
      <c r="R477" s="271">
        <f t="shared" si="123"/>
        <v>5</v>
      </c>
      <c r="S477" s="270">
        <f t="shared" si="124"/>
        <v>1</v>
      </c>
      <c r="T477" s="272">
        <f t="shared" si="125"/>
        <v>5</v>
      </c>
      <c r="U477" s="273">
        <v>20.996487140655518</v>
      </c>
      <c r="AD477" s="279">
        <f t="shared" si="126"/>
        <v>127</v>
      </c>
      <c r="AE477" s="279">
        <f t="shared" si="127"/>
        <v>57</v>
      </c>
      <c r="AF477" s="279" t="str">
        <f t="shared" si="128"/>
        <v>Marker 57</v>
      </c>
      <c r="AG477" s="279">
        <f t="shared" si="129"/>
        <v>2</v>
      </c>
      <c r="AH477" s="279" t="str">
        <f t="shared" si="130"/>
        <v>H</v>
      </c>
      <c r="AI477" s="280"/>
      <c r="AJ477" s="281">
        <f t="shared" si="131"/>
        <v>1.5704476833343506</v>
      </c>
      <c r="AK477" s="281">
        <f t="shared" si="132"/>
        <v>8.7052160501480103</v>
      </c>
      <c r="AL477" s="281">
        <f t="shared" si="133"/>
        <v>6.8095779418945313</v>
      </c>
      <c r="AM477" s="281">
        <f t="shared" si="134"/>
        <v>0.84549129009246826</v>
      </c>
      <c r="AN477" s="281">
        <f t="shared" si="135"/>
        <v>3.0657541751861572</v>
      </c>
      <c r="AO477" s="281">
        <v>29.179743010137685</v>
      </c>
    </row>
    <row r="478" spans="1:41" x14ac:dyDescent="0.25">
      <c r="A478" s="230">
        <v>57</v>
      </c>
      <c r="B478" s="230" t="s">
        <v>299</v>
      </c>
      <c r="C478" s="230">
        <v>2</v>
      </c>
      <c r="D478" s="230" t="s">
        <v>369</v>
      </c>
      <c r="E478" s="230">
        <v>128</v>
      </c>
      <c r="F478" s="230" t="s">
        <v>209</v>
      </c>
      <c r="G478" s="268"/>
      <c r="H478" s="269">
        <v>1.2650740146636963</v>
      </c>
      <c r="I478" s="269">
        <v>2.5827628374099731</v>
      </c>
      <c r="J478" s="269">
        <v>8.7926602363586426</v>
      </c>
      <c r="K478" s="269">
        <v>6.5490764379501343</v>
      </c>
      <c r="L478" s="269">
        <v>3.4965026378631592</v>
      </c>
      <c r="M478" s="270">
        <f>IF(AND(H478&gt;=H$3, H478&lt;=H$4),1,0)</f>
        <v>1</v>
      </c>
      <c r="N478" s="270">
        <f>IF(AND(I478&gt;=I$3, I478&lt;=I$4),1,0)</f>
        <v>1</v>
      </c>
      <c r="O478" s="270">
        <f>IF(AND(J478&gt;=J$3, J478&lt;=J$4),1,0)</f>
        <v>1</v>
      </c>
      <c r="P478" s="270">
        <f t="shared" si="121"/>
        <v>1</v>
      </c>
      <c r="Q478" s="270">
        <f t="shared" si="122"/>
        <v>1</v>
      </c>
      <c r="R478" s="271">
        <f t="shared" si="123"/>
        <v>5</v>
      </c>
      <c r="S478" s="270">
        <f t="shared" si="124"/>
        <v>1</v>
      </c>
      <c r="T478" s="272">
        <f t="shared" si="125"/>
        <v>5</v>
      </c>
      <c r="U478" s="273">
        <v>22.686076164245605</v>
      </c>
      <c r="AD478" s="279">
        <f t="shared" si="126"/>
        <v>128</v>
      </c>
      <c r="AE478" s="279">
        <f t="shared" si="127"/>
        <v>57</v>
      </c>
      <c r="AF478" s="279" t="str">
        <f t="shared" si="128"/>
        <v>Marker 57</v>
      </c>
      <c r="AG478" s="279">
        <f t="shared" si="129"/>
        <v>2</v>
      </c>
      <c r="AH478" s="279" t="str">
        <f t="shared" si="130"/>
        <v>H</v>
      </c>
      <c r="AI478" s="280"/>
      <c r="AJ478" s="281">
        <f t="shared" si="131"/>
        <v>1.2650740146636963</v>
      </c>
      <c r="AK478" s="281">
        <f t="shared" si="132"/>
        <v>2.5827628374099731</v>
      </c>
      <c r="AL478" s="281">
        <f t="shared" si="133"/>
        <v>8.7926602363586426</v>
      </c>
      <c r="AM478" s="281">
        <f t="shared" si="134"/>
        <v>6.5490764379501343</v>
      </c>
      <c r="AN478" s="281">
        <f t="shared" si="135"/>
        <v>3.4965026378631592</v>
      </c>
      <c r="AO478" s="281">
        <v>31.527839297427821</v>
      </c>
    </row>
    <row r="479" spans="1:41" x14ac:dyDescent="0.25">
      <c r="A479" s="230">
        <v>57</v>
      </c>
      <c r="B479" s="230" t="s">
        <v>299</v>
      </c>
      <c r="C479" s="230">
        <v>4</v>
      </c>
      <c r="D479" s="230" t="s">
        <v>369</v>
      </c>
      <c r="E479" s="230">
        <v>129</v>
      </c>
      <c r="F479" s="230" t="s">
        <v>210</v>
      </c>
      <c r="G479" s="268"/>
      <c r="H479" s="269">
        <v>8.7705898284912109</v>
      </c>
      <c r="I479" s="269">
        <v>1.6323775053024292</v>
      </c>
      <c r="J479" s="269">
        <v>0.69532990455627441</v>
      </c>
      <c r="K479" s="269">
        <v>2.4365264177322388</v>
      </c>
      <c r="L479" s="269">
        <v>4.7977757453918457</v>
      </c>
      <c r="M479" s="270">
        <f>IF(AND(H479&gt;=H$3, H479&lt;=H$4),1,0)</f>
        <v>1</v>
      </c>
      <c r="N479" s="270">
        <f>IF(AND(I479&gt;=I$3, I479&lt;=I$4),1,0)</f>
        <v>1</v>
      </c>
      <c r="O479" s="270">
        <f>IF(AND(J479&gt;=J$3, J479&lt;=J$4),1,0)</f>
        <v>1</v>
      </c>
      <c r="P479" s="270">
        <f t="shared" si="121"/>
        <v>1</v>
      </c>
      <c r="Q479" s="270">
        <f t="shared" si="122"/>
        <v>1</v>
      </c>
      <c r="R479" s="271">
        <f t="shared" si="123"/>
        <v>5</v>
      </c>
      <c r="S479" s="270">
        <f t="shared" si="124"/>
        <v>1</v>
      </c>
      <c r="T479" s="272">
        <f t="shared" si="125"/>
        <v>5</v>
      </c>
      <c r="U479" s="273">
        <v>18.332599401473999</v>
      </c>
      <c r="AD479" s="279">
        <f t="shared" si="126"/>
        <v>129</v>
      </c>
      <c r="AE479" s="279">
        <f t="shared" si="127"/>
        <v>57</v>
      </c>
      <c r="AF479" s="279" t="str">
        <f t="shared" si="128"/>
        <v>Marker 57</v>
      </c>
      <c r="AG479" s="279">
        <f t="shared" si="129"/>
        <v>4</v>
      </c>
      <c r="AH479" s="279" t="str">
        <f t="shared" si="130"/>
        <v>H</v>
      </c>
      <c r="AI479" s="280"/>
      <c r="AJ479" s="281">
        <f t="shared" si="131"/>
        <v>8.7705898284912109</v>
      </c>
      <c r="AK479" s="281">
        <f t="shared" si="132"/>
        <v>1.6323775053024292</v>
      </c>
      <c r="AL479" s="281">
        <f t="shared" si="133"/>
        <v>0.69532990455627441</v>
      </c>
      <c r="AM479" s="281">
        <f t="shared" si="134"/>
        <v>2.4365264177322388</v>
      </c>
      <c r="AN479" s="281">
        <f t="shared" si="135"/>
        <v>4.7977757453918457</v>
      </c>
      <c r="AO479" s="281">
        <v>25.477620882924242</v>
      </c>
    </row>
    <row r="480" spans="1:41" x14ac:dyDescent="0.25">
      <c r="A480" s="230">
        <v>58</v>
      </c>
      <c r="B480" s="230" t="s">
        <v>300</v>
      </c>
      <c r="C480" s="230">
        <v>2</v>
      </c>
      <c r="D480" s="230" t="s">
        <v>369</v>
      </c>
      <c r="E480" s="230">
        <v>118</v>
      </c>
      <c r="F480" s="230" t="s">
        <v>199</v>
      </c>
      <c r="G480" s="268"/>
      <c r="H480" s="269">
        <v>5.7525646686553955</v>
      </c>
      <c r="I480" s="269">
        <v>0.79509556293487549</v>
      </c>
      <c r="J480" s="269">
        <v>4.1312479972839355</v>
      </c>
      <c r="K480" s="269">
        <v>5.6065553426742554</v>
      </c>
      <c r="L480" s="269">
        <v>6.1043393611907959</v>
      </c>
      <c r="M480" s="270">
        <f>IF(AND(H480&gt;=H$3, H480&lt;=H$4),1,0)</f>
        <v>1</v>
      </c>
      <c r="N480" s="270">
        <f>IF(AND(I480&gt;=I$3, I480&lt;=I$4),1,0)</f>
        <v>1</v>
      </c>
      <c r="O480" s="270">
        <f>IF(AND(J480&gt;=J$3, J480&lt;=J$4),1,0)</f>
        <v>1</v>
      </c>
      <c r="P480" s="270">
        <f t="shared" si="121"/>
        <v>1</v>
      </c>
      <c r="Q480" s="270">
        <f t="shared" si="122"/>
        <v>1</v>
      </c>
      <c r="R480" s="271">
        <f t="shared" si="123"/>
        <v>5</v>
      </c>
      <c r="S480" s="270">
        <f t="shared" si="124"/>
        <v>1</v>
      </c>
      <c r="T480" s="272">
        <f t="shared" si="125"/>
        <v>5</v>
      </c>
      <c r="U480" s="273">
        <v>22.389802932739258</v>
      </c>
      <c r="AD480" s="279">
        <f t="shared" si="126"/>
        <v>118</v>
      </c>
      <c r="AE480" s="279">
        <f t="shared" si="127"/>
        <v>58</v>
      </c>
      <c r="AF480" s="279" t="str">
        <f t="shared" si="128"/>
        <v>Marker 58</v>
      </c>
      <c r="AG480" s="279">
        <f t="shared" si="129"/>
        <v>2</v>
      </c>
      <c r="AH480" s="279" t="str">
        <f t="shared" si="130"/>
        <v>H</v>
      </c>
      <c r="AI480" s="280"/>
      <c r="AJ480" s="281">
        <f t="shared" si="131"/>
        <v>5.7525646686553955</v>
      </c>
      <c r="AK480" s="281">
        <f t="shared" si="132"/>
        <v>0.79509556293487549</v>
      </c>
      <c r="AL480" s="281">
        <f t="shared" si="133"/>
        <v>4.1312479972839355</v>
      </c>
      <c r="AM480" s="281">
        <f t="shared" si="134"/>
        <v>5.6065553426742554</v>
      </c>
      <c r="AN480" s="281">
        <f t="shared" si="135"/>
        <v>6.1043393611907959</v>
      </c>
      <c r="AO480" s="281">
        <v>30.341502835559421</v>
      </c>
    </row>
    <row r="481" spans="1:41" x14ac:dyDescent="0.25">
      <c r="A481" s="230">
        <v>58</v>
      </c>
      <c r="B481" s="230" t="s">
        <v>300</v>
      </c>
      <c r="C481" s="230">
        <v>1</v>
      </c>
      <c r="D481" s="230" t="s">
        <v>369</v>
      </c>
      <c r="E481" s="230">
        <v>120</v>
      </c>
      <c r="F481" s="230" t="s">
        <v>201</v>
      </c>
      <c r="G481" s="268"/>
      <c r="H481" s="269">
        <v>1.023215651512146</v>
      </c>
      <c r="I481" s="269">
        <v>4.327014684677124</v>
      </c>
      <c r="J481" s="269">
        <v>3.6288744211196899</v>
      </c>
      <c r="K481" s="269">
        <v>2.4585247039794922</v>
      </c>
      <c r="L481" s="269">
        <v>2.6388853788375854</v>
      </c>
      <c r="M481" s="270">
        <f>IF(AND(H481&gt;=H$3, H481&lt;=H$4),1,0)</f>
        <v>1</v>
      </c>
      <c r="N481" s="270">
        <f>IF(AND(I481&gt;=I$3, I481&lt;=I$4),1,0)</f>
        <v>1</v>
      </c>
      <c r="O481" s="270">
        <f>IF(AND(J481&gt;=J$3, J481&lt;=J$4),1,0)</f>
        <v>1</v>
      </c>
      <c r="P481" s="270">
        <f t="shared" si="121"/>
        <v>1</v>
      </c>
      <c r="Q481" s="270">
        <f t="shared" si="122"/>
        <v>1</v>
      </c>
      <c r="R481" s="271">
        <f t="shared" si="123"/>
        <v>5</v>
      </c>
      <c r="S481" s="270">
        <f t="shared" si="124"/>
        <v>1</v>
      </c>
      <c r="T481" s="272">
        <f t="shared" si="125"/>
        <v>5</v>
      </c>
      <c r="U481" s="273">
        <v>14.076514840126038</v>
      </c>
      <c r="AD481" s="279">
        <f t="shared" si="126"/>
        <v>120</v>
      </c>
      <c r="AE481" s="279">
        <f t="shared" si="127"/>
        <v>58</v>
      </c>
      <c r="AF481" s="279" t="str">
        <f t="shared" si="128"/>
        <v>Marker 58</v>
      </c>
      <c r="AG481" s="279">
        <f t="shared" si="129"/>
        <v>1</v>
      </c>
      <c r="AH481" s="279" t="str">
        <f t="shared" si="130"/>
        <v>H</v>
      </c>
      <c r="AI481" s="280"/>
      <c r="AJ481" s="281">
        <f t="shared" si="131"/>
        <v>1.023215651512146</v>
      </c>
      <c r="AK481" s="281">
        <f t="shared" si="132"/>
        <v>4.327014684677124</v>
      </c>
      <c r="AL481" s="281">
        <f t="shared" si="133"/>
        <v>3.6288744211196899</v>
      </c>
      <c r="AM481" s="281">
        <f t="shared" si="134"/>
        <v>2.4585247039794922</v>
      </c>
      <c r="AN481" s="281">
        <f t="shared" si="135"/>
        <v>2.6388853788375854</v>
      </c>
      <c r="AO481" s="281">
        <v>19.075764812201722</v>
      </c>
    </row>
    <row r="482" spans="1:41" x14ac:dyDescent="0.25">
      <c r="A482" s="230">
        <v>58</v>
      </c>
      <c r="B482" s="230" t="s">
        <v>300</v>
      </c>
      <c r="C482" s="230">
        <v>3</v>
      </c>
      <c r="D482" s="230" t="s">
        <v>369</v>
      </c>
      <c r="E482" s="230">
        <v>121</v>
      </c>
      <c r="F482" s="230" t="s">
        <v>202</v>
      </c>
      <c r="G482" s="268"/>
      <c r="H482" s="269">
        <v>4.6639996767044067</v>
      </c>
      <c r="I482" s="269">
        <v>4.9073481559753418</v>
      </c>
      <c r="J482" s="269">
        <v>6.1298173666000366</v>
      </c>
      <c r="K482" s="269">
        <v>5.9798657894134521</v>
      </c>
      <c r="L482" s="269">
        <v>7.7523523569107056</v>
      </c>
      <c r="M482" s="270">
        <f>IF(AND(H482&gt;=H$3, H482&lt;=H$4),1,0)</f>
        <v>1</v>
      </c>
      <c r="N482" s="270">
        <f>IF(AND(I482&gt;=I$3, I482&lt;=I$4),1,0)</f>
        <v>1</v>
      </c>
      <c r="O482" s="270">
        <f>IF(AND(J482&gt;=J$3, J482&lt;=J$4),1,0)</f>
        <v>1</v>
      </c>
      <c r="P482" s="270">
        <f t="shared" si="121"/>
        <v>1</v>
      </c>
      <c r="Q482" s="270">
        <f t="shared" si="122"/>
        <v>1</v>
      </c>
      <c r="R482" s="271">
        <f t="shared" si="123"/>
        <v>5</v>
      </c>
      <c r="S482" s="270">
        <f t="shared" si="124"/>
        <v>1</v>
      </c>
      <c r="T482" s="272">
        <f t="shared" si="125"/>
        <v>5</v>
      </c>
      <c r="U482" s="273">
        <v>29.433383345603943</v>
      </c>
      <c r="AD482" s="279">
        <f t="shared" si="126"/>
        <v>121</v>
      </c>
      <c r="AE482" s="279">
        <f t="shared" si="127"/>
        <v>58</v>
      </c>
      <c r="AF482" s="279" t="str">
        <f t="shared" si="128"/>
        <v>Marker 58</v>
      </c>
      <c r="AG482" s="279">
        <f t="shared" si="129"/>
        <v>3</v>
      </c>
      <c r="AH482" s="279" t="str">
        <f t="shared" si="130"/>
        <v>H</v>
      </c>
      <c r="AI482" s="280"/>
      <c r="AJ482" s="281">
        <f t="shared" si="131"/>
        <v>4.6639996767044067</v>
      </c>
      <c r="AK482" s="281">
        <f t="shared" si="132"/>
        <v>4.9073481559753418</v>
      </c>
      <c r="AL482" s="281">
        <f t="shared" si="133"/>
        <v>6.1298173666000366</v>
      </c>
      <c r="AM482" s="281">
        <f t="shared" si="134"/>
        <v>5.9798657894134521</v>
      </c>
      <c r="AN482" s="281">
        <f t="shared" si="135"/>
        <v>7.7523523569107056</v>
      </c>
      <c r="AO482" s="281">
        <v>39.886598686176548</v>
      </c>
    </row>
    <row r="483" spans="1:41" x14ac:dyDescent="0.25">
      <c r="A483" s="230">
        <v>58</v>
      </c>
      <c r="B483" s="230" t="s">
        <v>300</v>
      </c>
      <c r="C483" s="230">
        <v>2</v>
      </c>
      <c r="D483" s="230" t="s">
        <v>369</v>
      </c>
      <c r="E483" s="230">
        <v>123</v>
      </c>
      <c r="F483" s="230" t="s">
        <v>204</v>
      </c>
      <c r="G483" s="268"/>
      <c r="H483" s="269">
        <v>3.8753926753997803</v>
      </c>
      <c r="I483" s="269">
        <v>5.6478029489517212</v>
      </c>
      <c r="J483" s="269">
        <v>4.4095516204833984</v>
      </c>
      <c r="K483" s="269">
        <v>2.7623671293258667</v>
      </c>
      <c r="L483" s="269">
        <v>3.1647360324859619</v>
      </c>
      <c r="M483" s="270">
        <f>IF(AND(H483&gt;=H$3, H483&lt;=H$4),1,0)</f>
        <v>1</v>
      </c>
      <c r="N483" s="270">
        <f>IF(AND(I483&gt;=I$3, I483&lt;=I$4),1,0)</f>
        <v>1</v>
      </c>
      <c r="O483" s="270">
        <f>IF(AND(J483&gt;=J$3, J483&lt;=J$4),1,0)</f>
        <v>1</v>
      </c>
      <c r="P483" s="270">
        <f t="shared" si="121"/>
        <v>1</v>
      </c>
      <c r="Q483" s="270">
        <f t="shared" si="122"/>
        <v>1</v>
      </c>
      <c r="R483" s="271">
        <f t="shared" si="123"/>
        <v>5</v>
      </c>
      <c r="S483" s="270">
        <f t="shared" si="124"/>
        <v>1</v>
      </c>
      <c r="T483" s="272">
        <f t="shared" si="125"/>
        <v>5</v>
      </c>
      <c r="U483" s="273">
        <v>19.859850406646729</v>
      </c>
      <c r="AD483" s="279">
        <f t="shared" si="126"/>
        <v>123</v>
      </c>
      <c r="AE483" s="279">
        <f t="shared" si="127"/>
        <v>58</v>
      </c>
      <c r="AF483" s="279" t="str">
        <f t="shared" si="128"/>
        <v>Marker 58</v>
      </c>
      <c r="AG483" s="279">
        <f t="shared" si="129"/>
        <v>2</v>
      </c>
      <c r="AH483" s="279" t="str">
        <f t="shared" si="130"/>
        <v>H</v>
      </c>
      <c r="AI483" s="280"/>
      <c r="AJ483" s="281">
        <f t="shared" si="131"/>
        <v>3.8753926753997803</v>
      </c>
      <c r="AK483" s="281">
        <f t="shared" si="132"/>
        <v>5.6478029489517212</v>
      </c>
      <c r="AL483" s="281">
        <f t="shared" si="133"/>
        <v>4.4095516204833984</v>
      </c>
      <c r="AM483" s="281">
        <f t="shared" si="134"/>
        <v>2.7623671293258667</v>
      </c>
      <c r="AN483" s="281">
        <f t="shared" si="135"/>
        <v>3.1647360324859619</v>
      </c>
      <c r="AO483" s="281">
        <v>26.913042032448825</v>
      </c>
    </row>
    <row r="484" spans="1:41" x14ac:dyDescent="0.25">
      <c r="A484" s="230">
        <v>58</v>
      </c>
      <c r="B484" s="230" t="s">
        <v>300</v>
      </c>
      <c r="C484" s="230">
        <v>4</v>
      </c>
      <c r="D484" s="230" t="s">
        <v>369</v>
      </c>
      <c r="E484" s="230">
        <v>124</v>
      </c>
      <c r="F484" s="230" t="s">
        <v>205</v>
      </c>
      <c r="G484" s="268"/>
      <c r="H484" s="269">
        <v>4.013526439666748</v>
      </c>
      <c r="I484" s="269">
        <v>1.6628450155258179</v>
      </c>
      <c r="J484" s="269">
        <v>0.8260953426361084</v>
      </c>
      <c r="K484" s="269">
        <v>8.8777261972427368</v>
      </c>
      <c r="L484" s="269">
        <v>2.4736881256103516</v>
      </c>
      <c r="M484" s="270">
        <f>IF(AND(H484&gt;=H$3, H484&lt;=H$4),1,0)</f>
        <v>1</v>
      </c>
      <c r="N484" s="270">
        <f>IF(AND(I484&gt;=I$3, I484&lt;=I$4),1,0)</f>
        <v>1</v>
      </c>
      <c r="O484" s="270">
        <f>IF(AND(J484&gt;=J$3, J484&lt;=J$4),1,0)</f>
        <v>1</v>
      </c>
      <c r="P484" s="270">
        <f t="shared" si="121"/>
        <v>1</v>
      </c>
      <c r="Q484" s="270">
        <f t="shared" si="122"/>
        <v>1</v>
      </c>
      <c r="R484" s="271">
        <f t="shared" si="123"/>
        <v>5</v>
      </c>
      <c r="S484" s="270">
        <f t="shared" si="124"/>
        <v>1</v>
      </c>
      <c r="T484" s="272">
        <f t="shared" si="125"/>
        <v>5</v>
      </c>
      <c r="U484" s="273">
        <v>17.853881120681763</v>
      </c>
      <c r="AD484" s="279">
        <f t="shared" si="126"/>
        <v>124</v>
      </c>
      <c r="AE484" s="279">
        <f t="shared" si="127"/>
        <v>58</v>
      </c>
      <c r="AF484" s="279" t="str">
        <f t="shared" si="128"/>
        <v>Marker 58</v>
      </c>
      <c r="AG484" s="279">
        <f t="shared" si="129"/>
        <v>4</v>
      </c>
      <c r="AH484" s="279" t="str">
        <f t="shared" si="130"/>
        <v>H</v>
      </c>
      <c r="AI484" s="280"/>
      <c r="AJ484" s="281">
        <f t="shared" si="131"/>
        <v>4.013526439666748</v>
      </c>
      <c r="AK484" s="281">
        <f t="shared" si="132"/>
        <v>1.6628450155258179</v>
      </c>
      <c r="AL484" s="281">
        <f t="shared" si="133"/>
        <v>0.8260953426361084</v>
      </c>
      <c r="AM484" s="281">
        <f t="shared" si="134"/>
        <v>8.8777261972427368</v>
      </c>
      <c r="AN484" s="281">
        <f t="shared" si="135"/>
        <v>2.4736881256103516</v>
      </c>
      <c r="AO484" s="281">
        <v>24.194656213645878</v>
      </c>
    </row>
    <row r="485" spans="1:41" x14ac:dyDescent="0.25">
      <c r="A485" s="230">
        <v>58</v>
      </c>
      <c r="B485" s="230" t="s">
        <v>300</v>
      </c>
      <c r="C485" s="230">
        <v>1</v>
      </c>
      <c r="D485" s="230" t="s">
        <v>369</v>
      </c>
      <c r="E485" s="230">
        <v>125</v>
      </c>
      <c r="F485" s="230" t="s">
        <v>206</v>
      </c>
      <c r="G485" s="268"/>
      <c r="H485" s="269">
        <v>5.3082388639450073</v>
      </c>
      <c r="I485" s="269">
        <v>5.31227707862854</v>
      </c>
      <c r="J485" s="269">
        <v>1.6520911455154419</v>
      </c>
      <c r="K485" s="269">
        <v>7.9518628120422363</v>
      </c>
      <c r="L485" s="269">
        <v>9.969906210899353</v>
      </c>
      <c r="M485" s="270">
        <f>IF(AND(H485&gt;=H$3, H485&lt;=H$4),1,0)</f>
        <v>1</v>
      </c>
      <c r="N485" s="270">
        <f>IF(AND(I485&gt;=I$3, I485&lt;=I$4),1,0)</f>
        <v>1</v>
      </c>
      <c r="O485" s="270">
        <f>IF(AND(J485&gt;=J$3, J485&lt;=J$4),1,0)</f>
        <v>1</v>
      </c>
      <c r="P485" s="270">
        <f t="shared" si="121"/>
        <v>1</v>
      </c>
      <c r="Q485" s="270">
        <f t="shared" si="122"/>
        <v>1</v>
      </c>
      <c r="R485" s="271">
        <f t="shared" si="123"/>
        <v>5</v>
      </c>
      <c r="S485" s="270">
        <f t="shared" si="124"/>
        <v>1</v>
      </c>
      <c r="T485" s="272">
        <f t="shared" si="125"/>
        <v>5</v>
      </c>
      <c r="U485" s="273">
        <v>30.194376111030579</v>
      </c>
      <c r="AD485" s="279">
        <f t="shared" si="126"/>
        <v>125</v>
      </c>
      <c r="AE485" s="279">
        <f t="shared" si="127"/>
        <v>58</v>
      </c>
      <c r="AF485" s="279" t="str">
        <f t="shared" si="128"/>
        <v>Marker 58</v>
      </c>
      <c r="AG485" s="279">
        <f t="shared" si="129"/>
        <v>1</v>
      </c>
      <c r="AH485" s="279" t="str">
        <f t="shared" si="130"/>
        <v>H</v>
      </c>
      <c r="AI485" s="280"/>
      <c r="AJ485" s="281">
        <f t="shared" si="131"/>
        <v>5.3082388639450073</v>
      </c>
      <c r="AK485" s="281">
        <f t="shared" si="132"/>
        <v>5.31227707862854</v>
      </c>
      <c r="AL485" s="281">
        <f t="shared" si="133"/>
        <v>1.6520911455154419</v>
      </c>
      <c r="AM485" s="281">
        <f t="shared" si="134"/>
        <v>7.9518628120422363</v>
      </c>
      <c r="AN485" s="281">
        <f t="shared" si="135"/>
        <v>9.969906210899353</v>
      </c>
      <c r="AO485" s="281">
        <v>40.917856719996479</v>
      </c>
    </row>
    <row r="486" spans="1:41" x14ac:dyDescent="0.25">
      <c r="A486" s="230">
        <v>58</v>
      </c>
      <c r="B486" s="230" t="s">
        <v>300</v>
      </c>
      <c r="C486" s="230">
        <v>3</v>
      </c>
      <c r="D486" s="230" t="s">
        <v>369</v>
      </c>
      <c r="E486" s="230">
        <v>126</v>
      </c>
      <c r="F486" s="230" t="s">
        <v>207</v>
      </c>
      <c r="G486" s="268"/>
      <c r="H486" s="269">
        <v>9.0046221017837524</v>
      </c>
      <c r="I486" s="269">
        <v>2.3469066619873047</v>
      </c>
      <c r="J486" s="269">
        <v>4.9268645048141479</v>
      </c>
      <c r="K486" s="269">
        <v>8.7415564060211182</v>
      </c>
      <c r="L486" s="269">
        <v>4.5087844133377075</v>
      </c>
      <c r="M486" s="270">
        <f>IF(AND(H486&gt;=H$3, H486&lt;=H$4),1,0)</f>
        <v>1</v>
      </c>
      <c r="N486" s="270">
        <f>IF(AND(I486&gt;=I$3, I486&lt;=I$4),1,0)</f>
        <v>1</v>
      </c>
      <c r="O486" s="270">
        <f>IF(AND(J486&gt;=J$3, J486&lt;=J$4),1,0)</f>
        <v>1</v>
      </c>
      <c r="P486" s="270">
        <f t="shared" si="121"/>
        <v>1</v>
      </c>
      <c r="Q486" s="270">
        <f t="shared" si="122"/>
        <v>1</v>
      </c>
      <c r="R486" s="271">
        <f t="shared" si="123"/>
        <v>5</v>
      </c>
      <c r="S486" s="270">
        <f t="shared" si="124"/>
        <v>1</v>
      </c>
      <c r="T486" s="272">
        <f t="shared" si="125"/>
        <v>5</v>
      </c>
      <c r="U486" s="273">
        <v>29.528734087944031</v>
      </c>
      <c r="AD486" s="279">
        <f t="shared" si="126"/>
        <v>126</v>
      </c>
      <c r="AE486" s="279">
        <f t="shared" si="127"/>
        <v>58</v>
      </c>
      <c r="AF486" s="279" t="str">
        <f t="shared" si="128"/>
        <v>Marker 58</v>
      </c>
      <c r="AG486" s="279">
        <f t="shared" si="129"/>
        <v>3</v>
      </c>
      <c r="AH486" s="279" t="str">
        <f t="shared" si="130"/>
        <v>H</v>
      </c>
      <c r="AI486" s="280"/>
      <c r="AJ486" s="281">
        <f t="shared" si="131"/>
        <v>9.0046221017837524</v>
      </c>
      <c r="AK486" s="281">
        <f t="shared" si="132"/>
        <v>2.3469066619873047</v>
      </c>
      <c r="AL486" s="281">
        <f t="shared" si="133"/>
        <v>4.9268645048141479</v>
      </c>
      <c r="AM486" s="281">
        <f t="shared" si="134"/>
        <v>8.7415564060211182</v>
      </c>
      <c r="AN486" s="281">
        <f t="shared" si="135"/>
        <v>4.5087844133377075</v>
      </c>
      <c r="AO486" s="281">
        <v>40.015813080236896</v>
      </c>
    </row>
    <row r="487" spans="1:41" x14ac:dyDescent="0.25">
      <c r="A487" s="230">
        <v>58</v>
      </c>
      <c r="B487" s="230" t="s">
        <v>300</v>
      </c>
      <c r="C487" s="230">
        <v>4</v>
      </c>
      <c r="D487" s="230" t="s">
        <v>369</v>
      </c>
      <c r="E487" s="230">
        <v>127</v>
      </c>
      <c r="F487" s="230" t="s">
        <v>208</v>
      </c>
      <c r="G487" s="268"/>
      <c r="H487" s="269">
        <v>4.115300178527832</v>
      </c>
      <c r="I487" s="269">
        <v>3.5035198926925659</v>
      </c>
      <c r="J487" s="269">
        <v>6.3660824298858643</v>
      </c>
      <c r="K487" s="269">
        <v>6.5717297792434692</v>
      </c>
      <c r="L487" s="269">
        <v>3.9497828483581543</v>
      </c>
      <c r="M487" s="270">
        <f>IF(AND(H487&gt;=H$3, H487&lt;=H$4),1,0)</f>
        <v>1</v>
      </c>
      <c r="N487" s="270">
        <f>IF(AND(I487&gt;=I$3, I487&lt;=I$4),1,0)</f>
        <v>1</v>
      </c>
      <c r="O487" s="270">
        <f>IF(AND(J487&gt;=J$3, J487&lt;=J$4),1,0)</f>
        <v>1</v>
      </c>
      <c r="P487" s="270">
        <f t="shared" si="121"/>
        <v>1</v>
      </c>
      <c r="Q487" s="270">
        <f t="shared" si="122"/>
        <v>1</v>
      </c>
      <c r="R487" s="271">
        <f t="shared" si="123"/>
        <v>5</v>
      </c>
      <c r="S487" s="270">
        <f t="shared" si="124"/>
        <v>1</v>
      </c>
      <c r="T487" s="272">
        <f t="shared" si="125"/>
        <v>5</v>
      </c>
      <c r="U487" s="273">
        <v>24.506415128707886</v>
      </c>
      <c r="AD487" s="279">
        <f t="shared" si="126"/>
        <v>127</v>
      </c>
      <c r="AE487" s="279">
        <f t="shared" si="127"/>
        <v>58</v>
      </c>
      <c r="AF487" s="279" t="str">
        <f t="shared" si="128"/>
        <v>Marker 58</v>
      </c>
      <c r="AG487" s="279">
        <f t="shared" si="129"/>
        <v>4</v>
      </c>
      <c r="AH487" s="279" t="str">
        <f t="shared" si="130"/>
        <v>H</v>
      </c>
      <c r="AI487" s="280"/>
      <c r="AJ487" s="281">
        <f t="shared" si="131"/>
        <v>4.115300178527832</v>
      </c>
      <c r="AK487" s="281">
        <f t="shared" si="132"/>
        <v>3.5035198926925659</v>
      </c>
      <c r="AL487" s="281">
        <f t="shared" si="133"/>
        <v>6.3660824298858643</v>
      </c>
      <c r="AM487" s="281">
        <f t="shared" si="134"/>
        <v>6.5717297792434692</v>
      </c>
      <c r="AN487" s="281">
        <f t="shared" si="135"/>
        <v>3.9497828483581543</v>
      </c>
      <c r="AO487" s="281">
        <v>33.209826203062363</v>
      </c>
    </row>
    <row r="488" spans="1:41" x14ac:dyDescent="0.25">
      <c r="A488" s="230">
        <v>58</v>
      </c>
      <c r="B488" s="230" t="s">
        <v>300</v>
      </c>
      <c r="C488" s="230">
        <v>2</v>
      </c>
      <c r="D488" s="230" t="s">
        <v>369</v>
      </c>
      <c r="E488" s="230">
        <v>129</v>
      </c>
      <c r="F488" s="230" t="s">
        <v>210</v>
      </c>
      <c r="G488" s="268"/>
      <c r="H488" s="269">
        <v>3.3231723308563232</v>
      </c>
      <c r="I488" s="269">
        <v>5.1902061700820923</v>
      </c>
      <c r="J488" s="269">
        <v>7.1251153945922852</v>
      </c>
      <c r="K488" s="269">
        <v>5.5873554944992065</v>
      </c>
      <c r="L488" s="269">
        <v>6.7747318744659424</v>
      </c>
      <c r="M488" s="270">
        <f>IF(AND(H488&gt;=H$3, H488&lt;=H$4),1,0)</f>
        <v>1</v>
      </c>
      <c r="N488" s="270">
        <f>IF(AND(I488&gt;=I$3, I488&lt;=I$4),1,0)</f>
        <v>1</v>
      </c>
      <c r="O488" s="270">
        <f>IF(AND(J488&gt;=J$3, J488&lt;=J$4),1,0)</f>
        <v>1</v>
      </c>
      <c r="P488" s="270">
        <f t="shared" si="121"/>
        <v>1</v>
      </c>
      <c r="Q488" s="270">
        <f t="shared" si="122"/>
        <v>1</v>
      </c>
      <c r="R488" s="271">
        <f t="shared" si="123"/>
        <v>5</v>
      </c>
      <c r="S488" s="270">
        <f t="shared" si="124"/>
        <v>1</v>
      </c>
      <c r="T488" s="272">
        <f t="shared" si="125"/>
        <v>5</v>
      </c>
      <c r="U488" s="273">
        <v>28.00058126449585</v>
      </c>
      <c r="AD488" s="279">
        <f t="shared" si="126"/>
        <v>129</v>
      </c>
      <c r="AE488" s="279">
        <f t="shared" si="127"/>
        <v>58</v>
      </c>
      <c r="AF488" s="279" t="str">
        <f t="shared" si="128"/>
        <v>Marker 58</v>
      </c>
      <c r="AG488" s="279">
        <f t="shared" si="129"/>
        <v>2</v>
      </c>
      <c r="AH488" s="279" t="str">
        <f t="shared" si="130"/>
        <v>H</v>
      </c>
      <c r="AI488" s="280"/>
      <c r="AJ488" s="281">
        <f t="shared" si="131"/>
        <v>3.3231723308563232</v>
      </c>
      <c r="AK488" s="281">
        <f t="shared" si="132"/>
        <v>5.1902061700820923</v>
      </c>
      <c r="AL488" s="281">
        <f t="shared" si="133"/>
        <v>7.1251153945922852</v>
      </c>
      <c r="AM488" s="281">
        <f t="shared" si="134"/>
        <v>5.5873554944992065</v>
      </c>
      <c r="AN488" s="281">
        <f t="shared" si="135"/>
        <v>6.7747318744659424</v>
      </c>
      <c r="AO488" s="281">
        <v>37.944939416671843</v>
      </c>
    </row>
    <row r="489" spans="1:41" x14ac:dyDescent="0.25">
      <c r="A489" s="230">
        <v>59</v>
      </c>
      <c r="B489" s="230" t="s">
        <v>301</v>
      </c>
      <c r="C489" s="230">
        <v>1</v>
      </c>
      <c r="D489" s="230" t="s">
        <v>369</v>
      </c>
      <c r="E489" s="230">
        <v>130</v>
      </c>
      <c r="F489" s="230" t="s">
        <v>211</v>
      </c>
      <c r="G489" s="268"/>
      <c r="H489" s="269">
        <v>1.8345111608505249</v>
      </c>
      <c r="I489" s="269">
        <v>7.7378547191619873</v>
      </c>
      <c r="J489" s="269">
        <v>0.8621746301651001</v>
      </c>
      <c r="K489" s="269">
        <v>3.3611631393432617</v>
      </c>
      <c r="L489" s="269">
        <v>7.1233528852462769</v>
      </c>
      <c r="M489" s="270">
        <f>IF(AND(H489&gt;=H$3, H489&lt;=H$4),1,0)</f>
        <v>1</v>
      </c>
      <c r="N489" s="270">
        <f>IF(AND(I489&gt;=I$3, I489&lt;=I$4),1,0)</f>
        <v>1</v>
      </c>
      <c r="O489" s="270">
        <f>IF(AND(J489&gt;=J$3, J489&lt;=J$4),1,0)</f>
        <v>1</v>
      </c>
      <c r="P489" s="270">
        <f t="shared" si="121"/>
        <v>1</v>
      </c>
      <c r="Q489" s="270">
        <f t="shared" si="122"/>
        <v>1</v>
      </c>
      <c r="R489" s="271">
        <f t="shared" si="123"/>
        <v>5</v>
      </c>
      <c r="S489" s="270">
        <f t="shared" si="124"/>
        <v>1</v>
      </c>
      <c r="T489" s="272">
        <f t="shared" si="125"/>
        <v>5</v>
      </c>
      <c r="U489" s="273">
        <v>20.919056534767151</v>
      </c>
      <c r="AD489" s="279">
        <f t="shared" si="126"/>
        <v>130</v>
      </c>
      <c r="AE489" s="279">
        <f t="shared" si="127"/>
        <v>59</v>
      </c>
      <c r="AF489" s="279" t="str">
        <f t="shared" si="128"/>
        <v>Marker 59</v>
      </c>
      <c r="AG489" s="279">
        <f t="shared" si="129"/>
        <v>1</v>
      </c>
      <c r="AH489" s="279" t="str">
        <f t="shared" si="130"/>
        <v>H</v>
      </c>
      <c r="AI489" s="280"/>
      <c r="AJ489" s="281">
        <f t="shared" si="131"/>
        <v>1.8345111608505249</v>
      </c>
      <c r="AK489" s="281">
        <f t="shared" si="132"/>
        <v>7.7378547191619873</v>
      </c>
      <c r="AL489" s="281">
        <f t="shared" si="133"/>
        <v>0.8621746301651001</v>
      </c>
      <c r="AM489" s="281">
        <f t="shared" si="134"/>
        <v>3.3611631393432617</v>
      </c>
      <c r="AN489" s="281">
        <f t="shared" si="135"/>
        <v>7.1233528852462769</v>
      </c>
      <c r="AO489" s="281">
        <v>24.517226315366081</v>
      </c>
    </row>
    <row r="490" spans="1:41" x14ac:dyDescent="0.25">
      <c r="A490" s="230">
        <v>59</v>
      </c>
      <c r="B490" s="230" t="s">
        <v>301</v>
      </c>
      <c r="C490" s="230">
        <v>3</v>
      </c>
      <c r="D490" s="230" t="s">
        <v>369</v>
      </c>
      <c r="E490" s="230">
        <v>131</v>
      </c>
      <c r="F490" s="230" t="s">
        <v>212</v>
      </c>
      <c r="G490" s="268"/>
      <c r="H490" s="269">
        <v>5.4306638240814209</v>
      </c>
      <c r="I490" s="269">
        <v>6.3921457529067993</v>
      </c>
      <c r="J490" s="269">
        <v>5.9460544586181641</v>
      </c>
      <c r="K490" s="269">
        <v>6.8442648649215698</v>
      </c>
      <c r="L490" s="269">
        <v>4.8448240756988525</v>
      </c>
      <c r="M490" s="270">
        <f>IF(AND(H490&gt;=H$3, H490&lt;=H$4),1,0)</f>
        <v>1</v>
      </c>
      <c r="N490" s="270">
        <f>IF(AND(I490&gt;=I$3, I490&lt;=I$4),1,0)</f>
        <v>1</v>
      </c>
      <c r="O490" s="270">
        <f>IF(AND(J490&gt;=J$3, J490&lt;=J$4),1,0)</f>
        <v>1</v>
      </c>
      <c r="P490" s="270">
        <f t="shared" si="121"/>
        <v>1</v>
      </c>
      <c r="Q490" s="270">
        <f t="shared" si="122"/>
        <v>1</v>
      </c>
      <c r="R490" s="271">
        <f t="shared" si="123"/>
        <v>5</v>
      </c>
      <c r="S490" s="270">
        <f t="shared" si="124"/>
        <v>1</v>
      </c>
      <c r="T490" s="272">
        <f t="shared" si="125"/>
        <v>5</v>
      </c>
      <c r="U490" s="273">
        <v>29.457952976226807</v>
      </c>
      <c r="AD490" s="279">
        <f t="shared" si="126"/>
        <v>131</v>
      </c>
      <c r="AE490" s="279">
        <f t="shared" si="127"/>
        <v>59</v>
      </c>
      <c r="AF490" s="279" t="str">
        <f t="shared" si="128"/>
        <v>Marker 59</v>
      </c>
      <c r="AG490" s="279">
        <f t="shared" si="129"/>
        <v>3</v>
      </c>
      <c r="AH490" s="279" t="str">
        <f t="shared" si="130"/>
        <v>H</v>
      </c>
      <c r="AI490" s="280"/>
      <c r="AJ490" s="281">
        <f t="shared" si="131"/>
        <v>5.4306638240814209</v>
      </c>
      <c r="AK490" s="281">
        <f t="shared" si="132"/>
        <v>6.3921457529067993</v>
      </c>
      <c r="AL490" s="281">
        <f t="shared" si="133"/>
        <v>5.9460544586181641</v>
      </c>
      <c r="AM490" s="281">
        <f t="shared" si="134"/>
        <v>6.8442648649215698</v>
      </c>
      <c r="AN490" s="281">
        <f t="shared" si="135"/>
        <v>4.8448240756988525</v>
      </c>
      <c r="AO490" s="281">
        <v>34.524850521113784</v>
      </c>
    </row>
    <row r="491" spans="1:41" x14ac:dyDescent="0.25">
      <c r="A491" s="230">
        <v>59</v>
      </c>
      <c r="B491" s="230" t="s">
        <v>301</v>
      </c>
      <c r="C491" s="230">
        <v>2</v>
      </c>
      <c r="D491" s="230" t="s">
        <v>369</v>
      </c>
      <c r="E491" s="230">
        <v>132</v>
      </c>
      <c r="F491" s="230" t="s">
        <v>213</v>
      </c>
      <c r="G491" s="268"/>
      <c r="H491" s="269">
        <v>8.6158514022827148</v>
      </c>
      <c r="I491" s="269">
        <v>1.2225693464279175</v>
      </c>
      <c r="J491" s="269">
        <v>9.5468246936798096</v>
      </c>
      <c r="K491" s="269">
        <v>8.0158311128616333</v>
      </c>
      <c r="L491" s="269">
        <v>6.6584944725036621</v>
      </c>
      <c r="M491" s="270">
        <f>IF(AND(H491&gt;=H$3, H491&lt;=H$4),1,0)</f>
        <v>1</v>
      </c>
      <c r="N491" s="270">
        <f>IF(AND(I491&gt;=I$3, I491&lt;=I$4),1,0)</f>
        <v>1</v>
      </c>
      <c r="O491" s="270">
        <f>IF(AND(J491&gt;=J$3, J491&lt;=J$4),1,0)</f>
        <v>1</v>
      </c>
      <c r="P491" s="270">
        <f t="shared" si="121"/>
        <v>1</v>
      </c>
      <c r="Q491" s="270">
        <f t="shared" si="122"/>
        <v>1</v>
      </c>
      <c r="R491" s="271">
        <f t="shared" si="123"/>
        <v>5</v>
      </c>
      <c r="S491" s="270">
        <f t="shared" si="124"/>
        <v>1</v>
      </c>
      <c r="T491" s="272">
        <f t="shared" si="125"/>
        <v>5</v>
      </c>
      <c r="U491" s="273">
        <v>34.059571027755737</v>
      </c>
      <c r="AD491" s="279">
        <f t="shared" si="126"/>
        <v>132</v>
      </c>
      <c r="AE491" s="279">
        <f t="shared" si="127"/>
        <v>59</v>
      </c>
      <c r="AF491" s="279" t="str">
        <f t="shared" si="128"/>
        <v>Marker 59</v>
      </c>
      <c r="AG491" s="279">
        <f t="shared" si="129"/>
        <v>2</v>
      </c>
      <c r="AH491" s="279" t="str">
        <f t="shared" si="130"/>
        <v>H</v>
      </c>
      <c r="AI491" s="280"/>
      <c r="AJ491" s="281">
        <f t="shared" si="131"/>
        <v>8.6158514022827148</v>
      </c>
      <c r="AK491" s="281">
        <f t="shared" si="132"/>
        <v>1.2225693464279175</v>
      </c>
      <c r="AL491" s="281">
        <f t="shared" si="133"/>
        <v>9.5468246936798096</v>
      </c>
      <c r="AM491" s="281">
        <f t="shared" si="134"/>
        <v>8.0158311128616333</v>
      </c>
      <c r="AN491" s="281">
        <f t="shared" si="135"/>
        <v>6.6584944725036621</v>
      </c>
      <c r="AO491" s="281">
        <v>39.917967127434224</v>
      </c>
    </row>
    <row r="492" spans="1:41" x14ac:dyDescent="0.25">
      <c r="A492" s="230">
        <v>59</v>
      </c>
      <c r="B492" s="230" t="s">
        <v>301</v>
      </c>
      <c r="C492" s="230">
        <v>1</v>
      </c>
      <c r="D492" s="230" t="s">
        <v>369</v>
      </c>
      <c r="E492" s="230">
        <v>133</v>
      </c>
      <c r="F492" s="230" t="s">
        <v>214</v>
      </c>
      <c r="G492" s="268"/>
      <c r="H492" s="269">
        <v>3.3181917667388916</v>
      </c>
      <c r="I492" s="269">
        <v>7.7222377061843872</v>
      </c>
      <c r="J492" s="269">
        <v>9.4777512550354004</v>
      </c>
      <c r="K492" s="269">
        <v>6.1832565069198608</v>
      </c>
      <c r="L492" s="269">
        <v>9.5256030559539795</v>
      </c>
      <c r="M492" s="270">
        <f>IF(AND(H492&gt;=H$3, H492&lt;=H$4),1,0)</f>
        <v>1</v>
      </c>
      <c r="N492" s="270">
        <f>IF(AND(I492&gt;=I$3, I492&lt;=I$4),1,0)</f>
        <v>1</v>
      </c>
      <c r="O492" s="270">
        <f>IF(AND(J492&gt;=J$3, J492&lt;=J$4),1,0)</f>
        <v>1</v>
      </c>
      <c r="P492" s="270">
        <f t="shared" si="121"/>
        <v>1</v>
      </c>
      <c r="Q492" s="270">
        <f t="shared" si="122"/>
        <v>1</v>
      </c>
      <c r="R492" s="271">
        <f t="shared" si="123"/>
        <v>5</v>
      </c>
      <c r="S492" s="270">
        <f t="shared" si="124"/>
        <v>1</v>
      </c>
      <c r="T492" s="272">
        <f t="shared" si="125"/>
        <v>5</v>
      </c>
      <c r="U492" s="273">
        <v>36.22704029083252</v>
      </c>
      <c r="AD492" s="279">
        <f t="shared" si="126"/>
        <v>133</v>
      </c>
      <c r="AE492" s="279">
        <f t="shared" si="127"/>
        <v>59</v>
      </c>
      <c r="AF492" s="279" t="str">
        <f t="shared" si="128"/>
        <v>Marker 59</v>
      </c>
      <c r="AG492" s="279">
        <f t="shared" si="129"/>
        <v>1</v>
      </c>
      <c r="AH492" s="279" t="str">
        <f t="shared" si="130"/>
        <v>H</v>
      </c>
      <c r="AI492" s="280"/>
      <c r="AJ492" s="281">
        <f t="shared" si="131"/>
        <v>3.3181917667388916</v>
      </c>
      <c r="AK492" s="281">
        <f t="shared" si="132"/>
        <v>7.7222377061843872</v>
      </c>
      <c r="AL492" s="281">
        <f t="shared" si="133"/>
        <v>9.4777512550354004</v>
      </c>
      <c r="AM492" s="281">
        <f t="shared" si="134"/>
        <v>6.1832565069198608</v>
      </c>
      <c r="AN492" s="281">
        <f t="shared" si="135"/>
        <v>9.5256030559539795</v>
      </c>
      <c r="AO492" s="281">
        <v>42.458250641948119</v>
      </c>
    </row>
    <row r="493" spans="1:41" x14ac:dyDescent="0.25">
      <c r="A493" s="230">
        <v>59</v>
      </c>
      <c r="B493" s="230" t="s">
        <v>301</v>
      </c>
      <c r="C493" s="230">
        <v>3</v>
      </c>
      <c r="D493" s="230" t="s">
        <v>369</v>
      </c>
      <c r="E493" s="230">
        <v>134</v>
      </c>
      <c r="F493" s="230" t="s">
        <v>215</v>
      </c>
      <c r="G493" s="268"/>
      <c r="H493" s="269">
        <v>2.7432519197463989</v>
      </c>
      <c r="I493" s="269">
        <v>8.6676383018493652</v>
      </c>
      <c r="J493" s="269">
        <v>0.85480630397796631</v>
      </c>
      <c r="K493" s="269">
        <v>3.7873208522796631</v>
      </c>
      <c r="L493" s="269">
        <v>8.3827215433120728</v>
      </c>
      <c r="M493" s="270">
        <f>IF(AND(H493&gt;=H$3, H493&lt;=H$4),1,0)</f>
        <v>1</v>
      </c>
      <c r="N493" s="270">
        <f>IF(AND(I493&gt;=I$3, I493&lt;=I$4),1,0)</f>
        <v>1</v>
      </c>
      <c r="O493" s="270">
        <f>IF(AND(J493&gt;=J$3, J493&lt;=J$4),1,0)</f>
        <v>1</v>
      </c>
      <c r="P493" s="270">
        <f t="shared" si="121"/>
        <v>1</v>
      </c>
      <c r="Q493" s="270">
        <f t="shared" si="122"/>
        <v>1</v>
      </c>
      <c r="R493" s="271">
        <f t="shared" si="123"/>
        <v>5</v>
      </c>
      <c r="S493" s="270">
        <f t="shared" si="124"/>
        <v>1</v>
      </c>
      <c r="T493" s="272">
        <f t="shared" si="125"/>
        <v>5</v>
      </c>
      <c r="U493" s="273">
        <v>24.435738921165466</v>
      </c>
      <c r="AD493" s="279">
        <f t="shared" si="126"/>
        <v>134</v>
      </c>
      <c r="AE493" s="279">
        <f t="shared" si="127"/>
        <v>59</v>
      </c>
      <c r="AF493" s="279" t="str">
        <f t="shared" si="128"/>
        <v>Marker 59</v>
      </c>
      <c r="AG493" s="279">
        <f t="shared" si="129"/>
        <v>3</v>
      </c>
      <c r="AH493" s="279" t="str">
        <f t="shared" si="130"/>
        <v>H</v>
      </c>
      <c r="AI493" s="280"/>
      <c r="AJ493" s="281">
        <f t="shared" si="131"/>
        <v>2.7432519197463989</v>
      </c>
      <c r="AK493" s="281">
        <f t="shared" si="132"/>
        <v>8.6676383018493652</v>
      </c>
      <c r="AL493" s="281">
        <f t="shared" si="133"/>
        <v>0.85480630397796631</v>
      </c>
      <c r="AM493" s="281">
        <f t="shared" si="134"/>
        <v>3.7873208522796631</v>
      </c>
      <c r="AN493" s="281">
        <f t="shared" si="135"/>
        <v>8.3827215433120728</v>
      </c>
      <c r="AO493" s="281">
        <v>28.638793547774199</v>
      </c>
    </row>
    <row r="494" spans="1:41" x14ac:dyDescent="0.25">
      <c r="A494" s="230">
        <v>59</v>
      </c>
      <c r="B494" s="230" t="s">
        <v>301</v>
      </c>
      <c r="C494" s="230">
        <v>2</v>
      </c>
      <c r="D494" s="230" t="s">
        <v>369</v>
      </c>
      <c r="E494" s="230">
        <v>135</v>
      </c>
      <c r="F494" s="230" t="s">
        <v>216</v>
      </c>
      <c r="G494" s="268"/>
      <c r="H494" s="269">
        <v>1.1622947454452515</v>
      </c>
      <c r="I494" s="269">
        <v>0.93614459037780762</v>
      </c>
      <c r="J494" s="269">
        <v>7.7223831415176392</v>
      </c>
      <c r="K494" s="269">
        <v>3.4153032302856445</v>
      </c>
      <c r="L494" s="269">
        <v>5.0566357374191284</v>
      </c>
      <c r="M494" s="270">
        <f>IF(AND(H494&gt;=H$3, H494&lt;=H$4),1,0)</f>
        <v>1</v>
      </c>
      <c r="N494" s="270">
        <f>IF(AND(I494&gt;=I$3, I494&lt;=I$4),1,0)</f>
        <v>1</v>
      </c>
      <c r="O494" s="270">
        <f>IF(AND(J494&gt;=J$3, J494&lt;=J$4),1,0)</f>
        <v>1</v>
      </c>
      <c r="P494" s="270">
        <f t="shared" si="121"/>
        <v>1</v>
      </c>
      <c r="Q494" s="270">
        <f t="shared" si="122"/>
        <v>1</v>
      </c>
      <c r="R494" s="271">
        <f t="shared" si="123"/>
        <v>5</v>
      </c>
      <c r="S494" s="270">
        <f t="shared" si="124"/>
        <v>1</v>
      </c>
      <c r="T494" s="272">
        <f t="shared" si="125"/>
        <v>5</v>
      </c>
      <c r="U494" s="273">
        <v>18.292761445045471</v>
      </c>
      <c r="AD494" s="279">
        <f t="shared" si="126"/>
        <v>135</v>
      </c>
      <c r="AE494" s="279">
        <f t="shared" si="127"/>
        <v>59</v>
      </c>
      <c r="AF494" s="279" t="str">
        <f t="shared" si="128"/>
        <v>Marker 59</v>
      </c>
      <c r="AG494" s="279">
        <f t="shared" si="129"/>
        <v>2</v>
      </c>
      <c r="AH494" s="279" t="str">
        <f t="shared" si="130"/>
        <v>H</v>
      </c>
      <c r="AI494" s="280"/>
      <c r="AJ494" s="281">
        <f t="shared" si="131"/>
        <v>1.1622947454452515</v>
      </c>
      <c r="AK494" s="281">
        <f t="shared" si="132"/>
        <v>0.93614459037780762</v>
      </c>
      <c r="AL494" s="281">
        <f t="shared" si="133"/>
        <v>7.7223831415176392</v>
      </c>
      <c r="AM494" s="281">
        <f t="shared" si="134"/>
        <v>3.4153032302856445</v>
      </c>
      <c r="AN494" s="281">
        <f t="shared" si="135"/>
        <v>5.0566357374191284</v>
      </c>
      <c r="AO494" s="281">
        <v>21.439196912910635</v>
      </c>
    </row>
    <row r="495" spans="1:41" x14ac:dyDescent="0.25">
      <c r="A495" s="230">
        <v>59</v>
      </c>
      <c r="B495" s="230" t="s">
        <v>301</v>
      </c>
      <c r="C495" s="230">
        <v>1</v>
      </c>
      <c r="D495" s="230" t="s">
        <v>369</v>
      </c>
      <c r="E495" s="230">
        <v>136</v>
      </c>
      <c r="F495" s="230" t="s">
        <v>217</v>
      </c>
      <c r="G495" s="268"/>
      <c r="H495" s="269">
        <v>7.7811914682388306</v>
      </c>
      <c r="I495" s="269">
        <v>4.7867298126220703</v>
      </c>
      <c r="J495" s="269">
        <v>1.2988013029098511</v>
      </c>
      <c r="K495" s="269">
        <v>8.5515272617340088</v>
      </c>
      <c r="L495" s="269">
        <v>8.3015280961990356</v>
      </c>
      <c r="M495" s="270">
        <f>IF(AND(H495&gt;=H$3, H495&lt;=H$4),1,0)</f>
        <v>1</v>
      </c>
      <c r="N495" s="270">
        <f>IF(AND(I495&gt;=I$3, I495&lt;=I$4),1,0)</f>
        <v>1</v>
      </c>
      <c r="O495" s="270">
        <f>IF(AND(J495&gt;=J$3, J495&lt;=J$4),1,0)</f>
        <v>1</v>
      </c>
      <c r="P495" s="270">
        <f t="shared" si="121"/>
        <v>1</v>
      </c>
      <c r="Q495" s="270">
        <f t="shared" si="122"/>
        <v>1</v>
      </c>
      <c r="R495" s="271">
        <f t="shared" si="123"/>
        <v>5</v>
      </c>
      <c r="S495" s="270">
        <f t="shared" si="124"/>
        <v>1</v>
      </c>
      <c r="T495" s="272">
        <f t="shared" si="125"/>
        <v>5</v>
      </c>
      <c r="U495" s="273">
        <v>30.719777941703796</v>
      </c>
      <c r="AD495" s="279">
        <f t="shared" si="126"/>
        <v>136</v>
      </c>
      <c r="AE495" s="279">
        <f t="shared" si="127"/>
        <v>59</v>
      </c>
      <c r="AF495" s="279" t="str">
        <f t="shared" si="128"/>
        <v>Marker 59</v>
      </c>
      <c r="AG495" s="279">
        <f t="shared" si="129"/>
        <v>1</v>
      </c>
      <c r="AH495" s="279" t="str">
        <f t="shared" si="130"/>
        <v>H</v>
      </c>
      <c r="AI495" s="280"/>
      <c r="AJ495" s="281">
        <f t="shared" si="131"/>
        <v>7.7811914682388306</v>
      </c>
      <c r="AK495" s="281">
        <f t="shared" si="132"/>
        <v>4.7867298126220703</v>
      </c>
      <c r="AL495" s="281">
        <f t="shared" si="133"/>
        <v>1.2988013029098511</v>
      </c>
      <c r="AM495" s="281">
        <f t="shared" si="134"/>
        <v>8.5515272617340088</v>
      </c>
      <c r="AN495" s="281">
        <f t="shared" si="135"/>
        <v>8.3015280961990356</v>
      </c>
      <c r="AO495" s="281">
        <v>36.003714933452954</v>
      </c>
    </row>
    <row r="496" spans="1:41" x14ac:dyDescent="0.25">
      <c r="A496" s="230">
        <v>60</v>
      </c>
      <c r="B496" s="230" t="s">
        <v>302</v>
      </c>
      <c r="C496" s="230">
        <v>2</v>
      </c>
      <c r="D496" s="230" t="s">
        <v>369</v>
      </c>
      <c r="E496" s="230">
        <v>130</v>
      </c>
      <c r="F496" s="230" t="s">
        <v>211</v>
      </c>
      <c r="G496" s="268"/>
      <c r="H496" s="269">
        <v>1.4343178272247314</v>
      </c>
      <c r="I496" s="269">
        <v>3.5838204622268677</v>
      </c>
      <c r="J496" s="269">
        <v>6.263120174407959</v>
      </c>
      <c r="K496" s="269">
        <v>7.7167981863021851</v>
      </c>
      <c r="L496" s="269">
        <v>4.2560327053070068</v>
      </c>
      <c r="M496" s="270">
        <f>IF(AND(H496&gt;=H$3, H496&lt;=H$4),1,0)</f>
        <v>1</v>
      </c>
      <c r="N496" s="270">
        <f>IF(AND(I496&gt;=I$3, I496&lt;=I$4),1,0)</f>
        <v>1</v>
      </c>
      <c r="O496" s="270">
        <f>IF(AND(J496&gt;=J$3, J496&lt;=J$4),1,0)</f>
        <v>1</v>
      </c>
      <c r="P496" s="270">
        <f t="shared" si="121"/>
        <v>1</v>
      </c>
      <c r="Q496" s="270">
        <f t="shared" si="122"/>
        <v>1</v>
      </c>
      <c r="R496" s="271">
        <f t="shared" si="123"/>
        <v>5</v>
      </c>
      <c r="S496" s="270">
        <f t="shared" si="124"/>
        <v>1</v>
      </c>
      <c r="T496" s="272">
        <f t="shared" si="125"/>
        <v>5</v>
      </c>
      <c r="U496" s="273">
        <v>23.25408935546875</v>
      </c>
      <c r="AD496" s="279">
        <f t="shared" si="126"/>
        <v>130</v>
      </c>
      <c r="AE496" s="279">
        <f t="shared" si="127"/>
        <v>60</v>
      </c>
      <c r="AF496" s="279" t="str">
        <f t="shared" si="128"/>
        <v>Marker 60</v>
      </c>
      <c r="AG496" s="279">
        <f t="shared" si="129"/>
        <v>2</v>
      </c>
      <c r="AH496" s="279" t="str">
        <f t="shared" si="130"/>
        <v>H</v>
      </c>
      <c r="AI496" s="280"/>
      <c r="AJ496" s="281">
        <f t="shared" si="131"/>
        <v>1.4343178272247314</v>
      </c>
      <c r="AK496" s="281">
        <f t="shared" si="132"/>
        <v>3.5838204622268677</v>
      </c>
      <c r="AL496" s="281">
        <f t="shared" si="133"/>
        <v>6.263120174407959</v>
      </c>
      <c r="AM496" s="281">
        <f t="shared" si="134"/>
        <v>7.7167981863021851</v>
      </c>
      <c r="AN496" s="281">
        <f t="shared" si="135"/>
        <v>4.2560327053070068</v>
      </c>
      <c r="AO496" s="281">
        <v>34.924966147827526</v>
      </c>
    </row>
    <row r="497" spans="1:41" x14ac:dyDescent="0.25">
      <c r="A497" s="230">
        <v>60</v>
      </c>
      <c r="B497" s="230" t="s">
        <v>302</v>
      </c>
      <c r="C497" s="230">
        <v>1</v>
      </c>
      <c r="D497" s="230" t="s">
        <v>369</v>
      </c>
      <c r="E497" s="230">
        <v>131</v>
      </c>
      <c r="F497" s="230" t="s">
        <v>212</v>
      </c>
      <c r="G497" s="268"/>
      <c r="H497" s="269">
        <v>0.89573144912719727</v>
      </c>
      <c r="I497" s="269">
        <v>9.8785346746444702</v>
      </c>
      <c r="J497" s="269">
        <v>4.5921123027801514</v>
      </c>
      <c r="K497" s="269">
        <v>7.3404175043106079</v>
      </c>
      <c r="L497" s="269">
        <v>2.8033876419067383</v>
      </c>
      <c r="M497" s="270">
        <f>IF(AND(H497&gt;=H$3, H497&lt;=H$4),1,0)</f>
        <v>1</v>
      </c>
      <c r="N497" s="270">
        <f>IF(AND(I497&gt;=I$3, I497&lt;=I$4),1,0)</f>
        <v>1</v>
      </c>
      <c r="O497" s="270">
        <f>IF(AND(J497&gt;=J$3, J497&lt;=J$4),1,0)</f>
        <v>1</v>
      </c>
      <c r="P497" s="270">
        <f t="shared" si="121"/>
        <v>1</v>
      </c>
      <c r="Q497" s="270">
        <f t="shared" si="122"/>
        <v>1</v>
      </c>
      <c r="R497" s="271">
        <f t="shared" si="123"/>
        <v>5</v>
      </c>
      <c r="S497" s="270">
        <f t="shared" si="124"/>
        <v>1</v>
      </c>
      <c r="T497" s="272">
        <f t="shared" si="125"/>
        <v>5</v>
      </c>
      <c r="U497" s="273">
        <v>25.510183572769165</v>
      </c>
      <c r="AD497" s="279">
        <f t="shared" si="126"/>
        <v>131</v>
      </c>
      <c r="AE497" s="279">
        <f t="shared" si="127"/>
        <v>60</v>
      </c>
      <c r="AF497" s="279" t="str">
        <f t="shared" si="128"/>
        <v>Marker 60</v>
      </c>
      <c r="AG497" s="279">
        <f t="shared" si="129"/>
        <v>1</v>
      </c>
      <c r="AH497" s="279" t="str">
        <f t="shared" si="130"/>
        <v>H</v>
      </c>
      <c r="AI497" s="280"/>
      <c r="AJ497" s="281">
        <f t="shared" si="131"/>
        <v>0.89573144912719727</v>
      </c>
      <c r="AK497" s="281">
        <f t="shared" si="132"/>
        <v>9.8785346746444702</v>
      </c>
      <c r="AL497" s="281">
        <f t="shared" si="133"/>
        <v>4.5921123027801514</v>
      </c>
      <c r="AM497" s="281">
        <f t="shared" si="134"/>
        <v>7.3404175043106079</v>
      </c>
      <c r="AN497" s="281">
        <f t="shared" si="135"/>
        <v>2.8033876419067383</v>
      </c>
      <c r="AO497" s="281">
        <v>38.313360032492646</v>
      </c>
    </row>
    <row r="498" spans="1:41" x14ac:dyDescent="0.25">
      <c r="A498" s="230">
        <v>60</v>
      </c>
      <c r="B498" s="230" t="s">
        <v>302</v>
      </c>
      <c r="C498" s="230">
        <v>3</v>
      </c>
      <c r="D498" s="230" t="s">
        <v>369</v>
      </c>
      <c r="E498" s="230">
        <v>132</v>
      </c>
      <c r="F498" s="230" t="s">
        <v>213</v>
      </c>
      <c r="G498" s="268"/>
      <c r="H498" s="269">
        <v>5.4564565420150757</v>
      </c>
      <c r="I498" s="269">
        <v>4.259713888168335</v>
      </c>
      <c r="J498" s="269">
        <v>4.1335111856460571</v>
      </c>
      <c r="K498" s="269">
        <v>3.6411285400390625E-2</v>
      </c>
      <c r="L498" s="269">
        <v>2.6298350095748901</v>
      </c>
      <c r="M498" s="270">
        <f>IF(AND(H498&gt;=H$3, H498&lt;=H$4),1,0)</f>
        <v>1</v>
      </c>
      <c r="N498" s="270">
        <f>IF(AND(I498&gt;=I$3, I498&lt;=I$4),1,0)</f>
        <v>1</v>
      </c>
      <c r="O498" s="270">
        <f>IF(AND(J498&gt;=J$3, J498&lt;=J$4),1,0)</f>
        <v>1</v>
      </c>
      <c r="P498" s="270">
        <f t="shared" si="121"/>
        <v>1</v>
      </c>
      <c r="Q498" s="270">
        <f t="shared" si="122"/>
        <v>1</v>
      </c>
      <c r="R498" s="271">
        <f t="shared" si="123"/>
        <v>5</v>
      </c>
      <c r="S498" s="270">
        <f t="shared" si="124"/>
        <v>1</v>
      </c>
      <c r="T498" s="272">
        <f t="shared" si="125"/>
        <v>5</v>
      </c>
      <c r="U498" s="273">
        <v>16.515927910804749</v>
      </c>
      <c r="AD498" s="279">
        <f t="shared" si="126"/>
        <v>132</v>
      </c>
      <c r="AE498" s="279">
        <f t="shared" si="127"/>
        <v>60</v>
      </c>
      <c r="AF498" s="279" t="str">
        <f t="shared" si="128"/>
        <v>Marker 60</v>
      </c>
      <c r="AG498" s="279">
        <f t="shared" si="129"/>
        <v>3</v>
      </c>
      <c r="AH498" s="279" t="str">
        <f t="shared" si="130"/>
        <v>H</v>
      </c>
      <c r="AI498" s="280"/>
      <c r="AJ498" s="281">
        <f t="shared" si="131"/>
        <v>5.4564565420150757</v>
      </c>
      <c r="AK498" s="281">
        <f t="shared" si="132"/>
        <v>4.259713888168335</v>
      </c>
      <c r="AL498" s="281">
        <f t="shared" si="133"/>
        <v>4.1335111856460571</v>
      </c>
      <c r="AM498" s="281">
        <f t="shared" si="134"/>
        <v>3.6411285400390625E-2</v>
      </c>
      <c r="AN498" s="281">
        <f t="shared" si="135"/>
        <v>2.6298350095748901</v>
      </c>
      <c r="AO498" s="281">
        <v>24.805023080775392</v>
      </c>
    </row>
    <row r="499" spans="1:41" x14ac:dyDescent="0.25">
      <c r="A499" s="230">
        <v>60</v>
      </c>
      <c r="B499" s="230" t="s">
        <v>302</v>
      </c>
      <c r="C499" s="230">
        <v>2</v>
      </c>
      <c r="D499" s="230" t="s">
        <v>369</v>
      </c>
      <c r="E499" s="230">
        <v>133</v>
      </c>
      <c r="F499" s="230" t="s">
        <v>214</v>
      </c>
      <c r="G499" s="268"/>
      <c r="H499" s="269">
        <v>0.99697649478912354</v>
      </c>
      <c r="I499" s="269">
        <v>6.4626169204711914</v>
      </c>
      <c r="J499" s="269">
        <v>7.3014134168624878</v>
      </c>
      <c r="K499" s="269">
        <v>2.4528706073760986</v>
      </c>
      <c r="L499" s="269">
        <v>5.8699589967727661</v>
      </c>
      <c r="M499" s="270">
        <f>IF(AND(H499&gt;=H$3, H499&lt;=H$4),1,0)</f>
        <v>1</v>
      </c>
      <c r="N499" s="270">
        <f>IF(AND(I499&gt;=I$3, I499&lt;=I$4),1,0)</f>
        <v>1</v>
      </c>
      <c r="O499" s="270">
        <f>IF(AND(J499&gt;=J$3, J499&lt;=J$4),1,0)</f>
        <v>1</v>
      </c>
      <c r="P499" s="270">
        <f t="shared" si="121"/>
        <v>1</v>
      </c>
      <c r="Q499" s="270">
        <f t="shared" si="122"/>
        <v>1</v>
      </c>
      <c r="R499" s="271">
        <f t="shared" si="123"/>
        <v>5</v>
      </c>
      <c r="S499" s="270">
        <f t="shared" si="124"/>
        <v>1</v>
      </c>
      <c r="T499" s="272">
        <f t="shared" si="125"/>
        <v>5</v>
      </c>
      <c r="U499" s="273">
        <v>23.083836436271667</v>
      </c>
      <c r="AD499" s="279">
        <f t="shared" si="126"/>
        <v>133</v>
      </c>
      <c r="AE499" s="279">
        <f t="shared" si="127"/>
        <v>60</v>
      </c>
      <c r="AF499" s="279" t="str">
        <f t="shared" si="128"/>
        <v>Marker 60</v>
      </c>
      <c r="AG499" s="279">
        <f t="shared" si="129"/>
        <v>2</v>
      </c>
      <c r="AH499" s="279" t="str">
        <f t="shared" si="130"/>
        <v>H</v>
      </c>
      <c r="AI499" s="280"/>
      <c r="AJ499" s="281">
        <f t="shared" si="131"/>
        <v>0.99697649478912354</v>
      </c>
      <c r="AK499" s="281">
        <f t="shared" si="132"/>
        <v>6.4626169204711914</v>
      </c>
      <c r="AL499" s="281">
        <f t="shared" si="133"/>
        <v>7.3014134168624878</v>
      </c>
      <c r="AM499" s="281">
        <f t="shared" si="134"/>
        <v>2.4528706073760986</v>
      </c>
      <c r="AN499" s="281">
        <f t="shared" si="135"/>
        <v>5.8699589967727661</v>
      </c>
      <c r="AO499" s="281">
        <v>34.669265855778526</v>
      </c>
    </row>
    <row r="500" spans="1:41" x14ac:dyDescent="0.25">
      <c r="A500" s="230">
        <v>60</v>
      </c>
      <c r="B500" s="230" t="s">
        <v>302</v>
      </c>
      <c r="C500" s="230">
        <v>1</v>
      </c>
      <c r="D500" s="230" t="s">
        <v>369</v>
      </c>
      <c r="E500" s="230">
        <v>134</v>
      </c>
      <c r="F500" s="230" t="s">
        <v>215</v>
      </c>
      <c r="G500" s="268"/>
      <c r="H500" s="269">
        <v>5.3789061307907104</v>
      </c>
      <c r="I500" s="269">
        <v>1.5260565280914307</v>
      </c>
      <c r="J500" s="269">
        <v>3.73340904712677</v>
      </c>
      <c r="K500" s="269">
        <v>9.539940357208252</v>
      </c>
      <c r="L500" s="269">
        <v>1.7095798254013062</v>
      </c>
      <c r="M500" s="270">
        <f>IF(AND(H500&gt;=H$3, H500&lt;=H$4),1,0)</f>
        <v>1</v>
      </c>
      <c r="N500" s="270">
        <f>IF(AND(I500&gt;=I$3, I500&lt;=I$4),1,0)</f>
        <v>1</v>
      </c>
      <c r="O500" s="270">
        <f>IF(AND(J500&gt;=J$3, J500&lt;=J$4),1,0)</f>
        <v>1</v>
      </c>
      <c r="P500" s="270">
        <f t="shared" si="121"/>
        <v>1</v>
      </c>
      <c r="Q500" s="270">
        <f t="shared" si="122"/>
        <v>1</v>
      </c>
      <c r="R500" s="271">
        <f t="shared" si="123"/>
        <v>5</v>
      </c>
      <c r="S500" s="270">
        <f t="shared" si="124"/>
        <v>1</v>
      </c>
      <c r="T500" s="272">
        <f t="shared" si="125"/>
        <v>5</v>
      </c>
      <c r="U500" s="273">
        <v>21.887891888618469</v>
      </c>
      <c r="AD500" s="279">
        <f t="shared" si="126"/>
        <v>134</v>
      </c>
      <c r="AE500" s="279">
        <f t="shared" si="127"/>
        <v>60</v>
      </c>
      <c r="AF500" s="279" t="str">
        <f t="shared" si="128"/>
        <v>Marker 60</v>
      </c>
      <c r="AG500" s="279">
        <f t="shared" si="129"/>
        <v>1</v>
      </c>
      <c r="AH500" s="279" t="str">
        <f t="shared" si="130"/>
        <v>H</v>
      </c>
      <c r="AI500" s="280"/>
      <c r="AJ500" s="281">
        <f t="shared" si="131"/>
        <v>5.3789061307907104</v>
      </c>
      <c r="AK500" s="281">
        <f t="shared" si="132"/>
        <v>1.5260565280914307</v>
      </c>
      <c r="AL500" s="281">
        <f t="shared" si="133"/>
        <v>3.73340904712677</v>
      </c>
      <c r="AM500" s="281">
        <f t="shared" si="134"/>
        <v>9.539940357208252</v>
      </c>
      <c r="AN500" s="281">
        <f t="shared" si="135"/>
        <v>1.7095798254013062</v>
      </c>
      <c r="AO500" s="281">
        <v>32.873094773652532</v>
      </c>
    </row>
    <row r="501" spans="1:41" x14ac:dyDescent="0.25">
      <c r="A501" s="230">
        <v>60</v>
      </c>
      <c r="B501" s="230" t="s">
        <v>302</v>
      </c>
      <c r="C501" s="230">
        <v>3</v>
      </c>
      <c r="D501" s="230" t="s">
        <v>369</v>
      </c>
      <c r="E501" s="230">
        <v>135</v>
      </c>
      <c r="F501" s="230" t="s">
        <v>216</v>
      </c>
      <c r="G501" s="268"/>
      <c r="H501" s="269">
        <v>3.3473598957061768</v>
      </c>
      <c r="I501" s="269">
        <v>0.70602238178253174</v>
      </c>
      <c r="J501" s="269">
        <v>6.3125300407409668</v>
      </c>
      <c r="K501" s="269">
        <v>3.3205217123031616</v>
      </c>
      <c r="L501" s="269">
        <v>0.18900275230407715</v>
      </c>
      <c r="M501" s="270">
        <f>IF(AND(H501&gt;=H$3, H501&lt;=H$4),1,0)</f>
        <v>1</v>
      </c>
      <c r="N501" s="270">
        <f>IF(AND(I501&gt;=I$3, I501&lt;=I$4),1,0)</f>
        <v>1</v>
      </c>
      <c r="O501" s="270">
        <f>IF(AND(J501&gt;=J$3, J501&lt;=J$4),1,0)</f>
        <v>1</v>
      </c>
      <c r="P501" s="270">
        <f t="shared" si="121"/>
        <v>1</v>
      </c>
      <c r="Q501" s="270">
        <f t="shared" si="122"/>
        <v>1</v>
      </c>
      <c r="R501" s="271">
        <f t="shared" si="123"/>
        <v>5</v>
      </c>
      <c r="S501" s="270">
        <f t="shared" si="124"/>
        <v>1</v>
      </c>
      <c r="T501" s="272">
        <f t="shared" si="125"/>
        <v>5</v>
      </c>
      <c r="U501" s="273">
        <v>13.875436782836914</v>
      </c>
      <c r="AD501" s="279">
        <f t="shared" si="126"/>
        <v>135</v>
      </c>
      <c r="AE501" s="279">
        <f t="shared" si="127"/>
        <v>60</v>
      </c>
      <c r="AF501" s="279" t="str">
        <f t="shared" si="128"/>
        <v>Marker 60</v>
      </c>
      <c r="AG501" s="279">
        <f t="shared" si="129"/>
        <v>3</v>
      </c>
      <c r="AH501" s="279" t="str">
        <f t="shared" si="130"/>
        <v>H</v>
      </c>
      <c r="AI501" s="280"/>
      <c r="AJ501" s="281">
        <f t="shared" si="131"/>
        <v>3.3473598957061768</v>
      </c>
      <c r="AK501" s="281">
        <f t="shared" si="132"/>
        <v>0.70602238178253174</v>
      </c>
      <c r="AL501" s="281">
        <f t="shared" si="133"/>
        <v>6.3125300407409668</v>
      </c>
      <c r="AM501" s="281">
        <f t="shared" si="134"/>
        <v>3.3205217123031616</v>
      </c>
      <c r="AN501" s="281">
        <f t="shared" si="135"/>
        <v>0.18900275230407715</v>
      </c>
      <c r="AO501" s="281">
        <v>20.839309272411267</v>
      </c>
    </row>
    <row r="502" spans="1:41" x14ac:dyDescent="0.25">
      <c r="A502" s="230">
        <v>60</v>
      </c>
      <c r="B502" s="230" t="s">
        <v>302</v>
      </c>
      <c r="C502" s="230">
        <v>2</v>
      </c>
      <c r="D502" s="230" t="s">
        <v>369</v>
      </c>
      <c r="E502" s="230">
        <v>136</v>
      </c>
      <c r="F502" s="230" t="s">
        <v>217</v>
      </c>
      <c r="G502" s="268"/>
      <c r="H502" s="269">
        <v>8.9019894599914551</v>
      </c>
      <c r="I502" s="269">
        <v>4.4242137670516968</v>
      </c>
      <c r="J502" s="269">
        <v>5.2617156505584717</v>
      </c>
      <c r="K502" s="269">
        <v>2.411685585975647</v>
      </c>
      <c r="L502" s="269">
        <v>6.3493490219116211</v>
      </c>
      <c r="M502" s="270">
        <f>IF(AND(H502&gt;=H$3, H502&lt;=H$4),1,0)</f>
        <v>1</v>
      </c>
      <c r="N502" s="270">
        <f>IF(AND(I502&gt;=I$3, I502&lt;=I$4),1,0)</f>
        <v>1</v>
      </c>
      <c r="O502" s="270">
        <f>IF(AND(J502&gt;=J$3, J502&lt;=J$4),1,0)</f>
        <v>1</v>
      </c>
      <c r="P502" s="270">
        <f t="shared" si="121"/>
        <v>1</v>
      </c>
      <c r="Q502" s="270">
        <f t="shared" si="122"/>
        <v>1</v>
      </c>
      <c r="R502" s="271">
        <f t="shared" si="123"/>
        <v>5</v>
      </c>
      <c r="S502" s="270">
        <f t="shared" si="124"/>
        <v>1</v>
      </c>
      <c r="T502" s="272">
        <f t="shared" si="125"/>
        <v>5</v>
      </c>
      <c r="U502" s="273">
        <v>27.348953485488892</v>
      </c>
      <c r="AD502" s="279">
        <f t="shared" si="126"/>
        <v>136</v>
      </c>
      <c r="AE502" s="279">
        <f t="shared" si="127"/>
        <v>60</v>
      </c>
      <c r="AF502" s="279" t="str">
        <f t="shared" si="128"/>
        <v>Marker 60</v>
      </c>
      <c r="AG502" s="279">
        <f t="shared" si="129"/>
        <v>2</v>
      </c>
      <c r="AH502" s="279" t="str">
        <f t="shared" si="130"/>
        <v>H</v>
      </c>
      <c r="AI502" s="280"/>
      <c r="AJ502" s="281">
        <f t="shared" si="131"/>
        <v>8.9019894599914551</v>
      </c>
      <c r="AK502" s="281">
        <f t="shared" si="132"/>
        <v>4.4242137670516968</v>
      </c>
      <c r="AL502" s="281">
        <f t="shared" si="133"/>
        <v>5.2617156505584717</v>
      </c>
      <c r="AM502" s="281">
        <f t="shared" si="134"/>
        <v>2.411685585975647</v>
      </c>
      <c r="AN502" s="281">
        <f t="shared" si="135"/>
        <v>6.3493490219116211</v>
      </c>
      <c r="AO502" s="281">
        <v>41.074980837062121</v>
      </c>
    </row>
    <row r="503" spans="1:41" x14ac:dyDescent="0.25">
      <c r="A503" s="230">
        <v>61</v>
      </c>
      <c r="B503" s="230" t="s">
        <v>303</v>
      </c>
      <c r="C503" s="230">
        <v>3</v>
      </c>
      <c r="D503" s="230" t="s">
        <v>369</v>
      </c>
      <c r="E503" s="230">
        <v>130</v>
      </c>
      <c r="F503" s="230" t="s">
        <v>211</v>
      </c>
      <c r="G503" s="268"/>
      <c r="H503" s="269">
        <v>3.8125234842300415</v>
      </c>
      <c r="I503" s="269">
        <v>1.9954681396484375</v>
      </c>
      <c r="J503" s="269">
        <v>3.7643831968307495</v>
      </c>
      <c r="K503" s="269">
        <v>8.8793909549713135</v>
      </c>
      <c r="L503" s="269">
        <v>4.1441088914871216</v>
      </c>
      <c r="M503" s="270">
        <f>IF(AND(H503&gt;=H$3, H503&lt;=H$4),1,0)</f>
        <v>1</v>
      </c>
      <c r="N503" s="270">
        <f>IF(AND(I503&gt;=I$3, I503&lt;=I$4),1,0)</f>
        <v>1</v>
      </c>
      <c r="O503" s="270">
        <f>IF(AND(J503&gt;=J$3, J503&lt;=J$4),1,0)</f>
        <v>1</v>
      </c>
      <c r="P503" s="270">
        <f t="shared" si="121"/>
        <v>1</v>
      </c>
      <c r="Q503" s="270">
        <f t="shared" si="122"/>
        <v>1</v>
      </c>
      <c r="R503" s="271">
        <f t="shared" si="123"/>
        <v>5</v>
      </c>
      <c r="S503" s="270">
        <f t="shared" si="124"/>
        <v>1</v>
      </c>
      <c r="T503" s="272">
        <f t="shared" si="125"/>
        <v>5</v>
      </c>
      <c r="U503" s="273">
        <v>22.595874667167664</v>
      </c>
      <c r="AD503" s="279">
        <f t="shared" si="126"/>
        <v>130</v>
      </c>
      <c r="AE503" s="279">
        <f t="shared" si="127"/>
        <v>61</v>
      </c>
      <c r="AF503" s="279" t="str">
        <f t="shared" si="128"/>
        <v>Marker 61</v>
      </c>
      <c r="AG503" s="279">
        <f t="shared" si="129"/>
        <v>3</v>
      </c>
      <c r="AH503" s="279" t="str">
        <f t="shared" si="130"/>
        <v>H</v>
      </c>
      <c r="AI503" s="280"/>
      <c r="AJ503" s="281">
        <f t="shared" si="131"/>
        <v>3.8125234842300415</v>
      </c>
      <c r="AK503" s="281">
        <f t="shared" si="132"/>
        <v>1.9954681396484375</v>
      </c>
      <c r="AL503" s="281">
        <f t="shared" si="133"/>
        <v>3.7643831968307495</v>
      </c>
      <c r="AM503" s="281">
        <f t="shared" si="134"/>
        <v>8.8793909549713135</v>
      </c>
      <c r="AN503" s="281">
        <f t="shared" si="135"/>
        <v>4.1441088914871216</v>
      </c>
      <c r="AO503" s="281">
        <v>26.028359892623175</v>
      </c>
    </row>
    <row r="504" spans="1:41" x14ac:dyDescent="0.25">
      <c r="A504" s="230">
        <v>61</v>
      </c>
      <c r="B504" s="230" t="s">
        <v>303</v>
      </c>
      <c r="C504" s="230">
        <v>2</v>
      </c>
      <c r="D504" s="230" t="s">
        <v>369</v>
      </c>
      <c r="E504" s="230">
        <v>131</v>
      </c>
      <c r="F504" s="230" t="s">
        <v>212</v>
      </c>
      <c r="G504" s="268"/>
      <c r="H504" s="269">
        <v>2.1658200025558472</v>
      </c>
      <c r="I504" s="269">
        <v>6.1994946002960205</v>
      </c>
      <c r="J504" s="269">
        <v>9.6105557680130005</v>
      </c>
      <c r="K504" s="269">
        <v>7.2161173820495605</v>
      </c>
      <c r="L504" s="269">
        <v>7.7581971883773804</v>
      </c>
      <c r="M504" s="270">
        <f>IF(AND(H504&gt;=H$3, H504&lt;=H$4),1,0)</f>
        <v>1</v>
      </c>
      <c r="N504" s="270">
        <f>IF(AND(I504&gt;=I$3, I504&lt;=I$4),1,0)</f>
        <v>1</v>
      </c>
      <c r="O504" s="270">
        <f>IF(AND(J504&gt;=J$3, J504&lt;=J$4),1,0)</f>
        <v>1</v>
      </c>
      <c r="P504" s="270">
        <f t="shared" si="121"/>
        <v>1</v>
      </c>
      <c r="Q504" s="270">
        <f t="shared" si="122"/>
        <v>1</v>
      </c>
      <c r="R504" s="271">
        <f t="shared" si="123"/>
        <v>5</v>
      </c>
      <c r="S504" s="270">
        <f t="shared" si="124"/>
        <v>1</v>
      </c>
      <c r="T504" s="272">
        <f t="shared" si="125"/>
        <v>5</v>
      </c>
      <c r="U504" s="273">
        <v>32.950184941291809</v>
      </c>
      <c r="AD504" s="279">
        <f t="shared" si="126"/>
        <v>131</v>
      </c>
      <c r="AE504" s="279">
        <f t="shared" si="127"/>
        <v>61</v>
      </c>
      <c r="AF504" s="279" t="str">
        <f t="shared" si="128"/>
        <v>Marker 61</v>
      </c>
      <c r="AG504" s="279">
        <f t="shared" si="129"/>
        <v>2</v>
      </c>
      <c r="AH504" s="279" t="str">
        <f t="shared" si="130"/>
        <v>H</v>
      </c>
      <c r="AI504" s="280"/>
      <c r="AJ504" s="281">
        <f t="shared" si="131"/>
        <v>2.1658200025558472</v>
      </c>
      <c r="AK504" s="281">
        <f t="shared" si="132"/>
        <v>6.1994946002960205</v>
      </c>
      <c r="AL504" s="281">
        <f t="shared" si="133"/>
        <v>9.6105557680130005</v>
      </c>
      <c r="AM504" s="281">
        <f t="shared" si="134"/>
        <v>7.2161173820495605</v>
      </c>
      <c r="AN504" s="281">
        <f t="shared" si="135"/>
        <v>7.7581971883773804</v>
      </c>
      <c r="AO504" s="281">
        <v>37.955568651945377</v>
      </c>
    </row>
    <row r="505" spans="1:41" x14ac:dyDescent="0.25">
      <c r="A505" s="230">
        <v>61</v>
      </c>
      <c r="B505" s="230" t="s">
        <v>303</v>
      </c>
      <c r="C505" s="230">
        <v>1</v>
      </c>
      <c r="D505" s="230" t="s">
        <v>369</v>
      </c>
      <c r="E505" s="230">
        <v>132</v>
      </c>
      <c r="F505" s="230" t="s">
        <v>213</v>
      </c>
      <c r="G505" s="268"/>
      <c r="H505" s="269">
        <v>0.63257515430450439</v>
      </c>
      <c r="I505" s="269">
        <v>8.2760357856750488</v>
      </c>
      <c r="J505" s="269">
        <v>7.2005122900009155</v>
      </c>
      <c r="K505" s="269">
        <v>4.2375075817108154</v>
      </c>
      <c r="L505" s="269">
        <v>3.5702472925186157</v>
      </c>
      <c r="M505" s="270">
        <f>IF(AND(H505&gt;=H$3, H505&lt;=H$4),1,0)</f>
        <v>1</v>
      </c>
      <c r="N505" s="270">
        <f>IF(AND(I505&gt;=I$3, I505&lt;=I$4),1,0)</f>
        <v>1</v>
      </c>
      <c r="O505" s="270">
        <f>IF(AND(J505&gt;=J$3, J505&lt;=J$4),1,0)</f>
        <v>1</v>
      </c>
      <c r="P505" s="270">
        <f t="shared" si="121"/>
        <v>1</v>
      </c>
      <c r="Q505" s="270">
        <f t="shared" si="122"/>
        <v>1</v>
      </c>
      <c r="R505" s="271">
        <f t="shared" si="123"/>
        <v>5</v>
      </c>
      <c r="S505" s="270">
        <f t="shared" si="124"/>
        <v>1</v>
      </c>
      <c r="T505" s="272">
        <f t="shared" si="125"/>
        <v>5</v>
      </c>
      <c r="U505" s="273">
        <v>23.9168781042099</v>
      </c>
      <c r="AD505" s="279">
        <f t="shared" si="126"/>
        <v>132</v>
      </c>
      <c r="AE505" s="279">
        <f t="shared" si="127"/>
        <v>61</v>
      </c>
      <c r="AF505" s="279" t="str">
        <f t="shared" si="128"/>
        <v>Marker 61</v>
      </c>
      <c r="AG505" s="279">
        <f t="shared" si="129"/>
        <v>1</v>
      </c>
      <c r="AH505" s="279" t="str">
        <f t="shared" si="130"/>
        <v>H</v>
      </c>
      <c r="AI505" s="280"/>
      <c r="AJ505" s="281">
        <f t="shared" si="131"/>
        <v>0.63257515430450439</v>
      </c>
      <c r="AK505" s="281">
        <f t="shared" si="132"/>
        <v>8.2760357856750488</v>
      </c>
      <c r="AL505" s="281">
        <f t="shared" si="133"/>
        <v>7.2005122900009155</v>
      </c>
      <c r="AM505" s="281">
        <f t="shared" si="134"/>
        <v>4.2375075817108154</v>
      </c>
      <c r="AN505" s="281">
        <f t="shared" si="135"/>
        <v>3.5702472925186157</v>
      </c>
      <c r="AO505" s="281">
        <v>27.55003379926276</v>
      </c>
    </row>
    <row r="506" spans="1:41" x14ac:dyDescent="0.25">
      <c r="A506" s="230">
        <v>61</v>
      </c>
      <c r="B506" s="230" t="s">
        <v>303</v>
      </c>
      <c r="C506" s="230">
        <v>3</v>
      </c>
      <c r="D506" s="230" t="s">
        <v>369</v>
      </c>
      <c r="E506" s="230">
        <v>133</v>
      </c>
      <c r="F506" s="230" t="s">
        <v>214</v>
      </c>
      <c r="G506" s="268"/>
      <c r="H506" s="269">
        <v>3.3793139457702637</v>
      </c>
      <c r="I506" s="269">
        <v>4.444388747215271</v>
      </c>
      <c r="J506" s="269">
        <v>9.844745397567749</v>
      </c>
      <c r="K506" s="269">
        <v>9.7319322824478149</v>
      </c>
      <c r="L506" s="269">
        <v>6.1806011199951172</v>
      </c>
      <c r="M506" s="270">
        <f>IF(AND(H506&gt;=H$3, H506&lt;=H$4),1,0)</f>
        <v>1</v>
      </c>
      <c r="N506" s="270">
        <f>IF(AND(I506&gt;=I$3, I506&lt;=I$4),1,0)</f>
        <v>1</v>
      </c>
      <c r="O506" s="270">
        <f>IF(AND(J506&gt;=J$3, J506&lt;=J$4),1,0)</f>
        <v>1</v>
      </c>
      <c r="P506" s="270">
        <f t="shared" si="121"/>
        <v>1</v>
      </c>
      <c r="Q506" s="270">
        <f t="shared" si="122"/>
        <v>1</v>
      </c>
      <c r="R506" s="271">
        <f t="shared" si="123"/>
        <v>5</v>
      </c>
      <c r="S506" s="270">
        <f t="shared" si="124"/>
        <v>1</v>
      </c>
      <c r="T506" s="272">
        <f t="shared" si="125"/>
        <v>5</v>
      </c>
      <c r="U506" s="273">
        <v>33.580981492996216</v>
      </c>
      <c r="AD506" s="279">
        <f t="shared" si="126"/>
        <v>133</v>
      </c>
      <c r="AE506" s="279">
        <f t="shared" si="127"/>
        <v>61</v>
      </c>
      <c r="AF506" s="279" t="str">
        <f t="shared" si="128"/>
        <v>Marker 61</v>
      </c>
      <c r="AG506" s="279">
        <f t="shared" si="129"/>
        <v>3</v>
      </c>
      <c r="AH506" s="279" t="str">
        <f t="shared" si="130"/>
        <v>H</v>
      </c>
      <c r="AI506" s="280"/>
      <c r="AJ506" s="281">
        <f t="shared" si="131"/>
        <v>3.3793139457702637</v>
      </c>
      <c r="AK506" s="281">
        <f t="shared" si="132"/>
        <v>4.444388747215271</v>
      </c>
      <c r="AL506" s="281">
        <f t="shared" si="133"/>
        <v>9.844745397567749</v>
      </c>
      <c r="AM506" s="281">
        <f t="shared" si="134"/>
        <v>9.7319322824478149</v>
      </c>
      <c r="AN506" s="281">
        <f t="shared" si="135"/>
        <v>6.1806011199951172</v>
      </c>
      <c r="AO506" s="281">
        <v>38.682187997672443</v>
      </c>
    </row>
    <row r="507" spans="1:41" x14ac:dyDescent="0.25">
      <c r="A507" s="230">
        <v>61</v>
      </c>
      <c r="B507" s="230" t="s">
        <v>303</v>
      </c>
      <c r="C507" s="230">
        <v>2</v>
      </c>
      <c r="D507" s="230" t="s">
        <v>369</v>
      </c>
      <c r="E507" s="230">
        <v>134</v>
      </c>
      <c r="F507" s="230" t="s">
        <v>215</v>
      </c>
      <c r="G507" s="268"/>
      <c r="H507" s="269">
        <v>5.8079612255096436</v>
      </c>
      <c r="I507" s="269">
        <v>3.5659176111221313</v>
      </c>
      <c r="J507" s="269">
        <v>4.507746696472168</v>
      </c>
      <c r="K507" s="269">
        <v>5.9101647138595581</v>
      </c>
      <c r="L507" s="269">
        <v>8.3941948413848877</v>
      </c>
      <c r="M507" s="270">
        <f>IF(AND(H507&gt;=H$3, H507&lt;=H$4),1,0)</f>
        <v>1</v>
      </c>
      <c r="N507" s="270">
        <f>IF(AND(I507&gt;=I$3, I507&lt;=I$4),1,0)</f>
        <v>1</v>
      </c>
      <c r="O507" s="270">
        <f>IF(AND(J507&gt;=J$3, J507&lt;=J$4),1,0)</f>
        <v>1</v>
      </c>
      <c r="P507" s="270">
        <f t="shared" si="121"/>
        <v>1</v>
      </c>
      <c r="Q507" s="270">
        <f t="shared" si="122"/>
        <v>1</v>
      </c>
      <c r="R507" s="271">
        <f t="shared" si="123"/>
        <v>5</v>
      </c>
      <c r="S507" s="270">
        <f t="shared" si="124"/>
        <v>1</v>
      </c>
      <c r="T507" s="272">
        <f t="shared" si="125"/>
        <v>5</v>
      </c>
      <c r="U507" s="273">
        <v>28.185985088348389</v>
      </c>
      <c r="AD507" s="279">
        <f t="shared" si="126"/>
        <v>134</v>
      </c>
      <c r="AE507" s="279">
        <f t="shared" si="127"/>
        <v>61</v>
      </c>
      <c r="AF507" s="279" t="str">
        <f t="shared" si="128"/>
        <v>Marker 61</v>
      </c>
      <c r="AG507" s="279">
        <f t="shared" si="129"/>
        <v>2</v>
      </c>
      <c r="AH507" s="279" t="str">
        <f t="shared" si="130"/>
        <v>H</v>
      </c>
      <c r="AI507" s="280"/>
      <c r="AJ507" s="281">
        <f t="shared" si="131"/>
        <v>5.8079612255096436</v>
      </c>
      <c r="AK507" s="281">
        <f t="shared" si="132"/>
        <v>3.5659176111221313</v>
      </c>
      <c r="AL507" s="281">
        <f t="shared" si="133"/>
        <v>4.507746696472168</v>
      </c>
      <c r="AM507" s="281">
        <f t="shared" si="134"/>
        <v>5.9101647138595581</v>
      </c>
      <c r="AN507" s="281">
        <f t="shared" si="135"/>
        <v>8.3941948413848877</v>
      </c>
      <c r="AO507" s="281">
        <v>32.467650604985465</v>
      </c>
    </row>
    <row r="508" spans="1:41" x14ac:dyDescent="0.25">
      <c r="A508" s="230">
        <v>61</v>
      </c>
      <c r="B508" s="230" t="s">
        <v>303</v>
      </c>
      <c r="C508" s="230">
        <v>1</v>
      </c>
      <c r="D508" s="230" t="s">
        <v>369</v>
      </c>
      <c r="E508" s="230">
        <v>135</v>
      </c>
      <c r="F508" s="230" t="s">
        <v>216</v>
      </c>
      <c r="G508" s="268"/>
      <c r="H508" s="269">
        <v>8.7926864624023438</v>
      </c>
      <c r="I508" s="269">
        <v>1.8492907285690308</v>
      </c>
      <c r="J508" s="269">
        <v>9.1949808597564697</v>
      </c>
      <c r="K508" s="269">
        <v>9.4864016771316528</v>
      </c>
      <c r="L508" s="269">
        <v>6.0016655921936035</v>
      </c>
      <c r="M508" s="270">
        <f>IF(AND(H508&gt;=H$3, H508&lt;=H$4),1,0)</f>
        <v>1</v>
      </c>
      <c r="N508" s="270">
        <f>IF(AND(I508&gt;=I$3, I508&lt;=I$4),1,0)</f>
        <v>1</v>
      </c>
      <c r="O508" s="270">
        <f>IF(AND(J508&gt;=J$3, J508&lt;=J$4),1,0)</f>
        <v>1</v>
      </c>
      <c r="P508" s="270">
        <f t="shared" si="121"/>
        <v>1</v>
      </c>
      <c r="Q508" s="270">
        <f t="shared" si="122"/>
        <v>1</v>
      </c>
      <c r="R508" s="271">
        <f t="shared" si="123"/>
        <v>5</v>
      </c>
      <c r="S508" s="270">
        <f t="shared" si="124"/>
        <v>1</v>
      </c>
      <c r="T508" s="272">
        <f t="shared" si="125"/>
        <v>5</v>
      </c>
      <c r="U508" s="273">
        <v>35.325025320053101</v>
      </c>
      <c r="AD508" s="279">
        <f t="shared" si="126"/>
        <v>135</v>
      </c>
      <c r="AE508" s="279">
        <f t="shared" si="127"/>
        <v>61</v>
      </c>
      <c r="AF508" s="279" t="str">
        <f t="shared" si="128"/>
        <v>Marker 61</v>
      </c>
      <c r="AG508" s="279">
        <f t="shared" si="129"/>
        <v>1</v>
      </c>
      <c r="AH508" s="279" t="str">
        <f t="shared" si="130"/>
        <v>H</v>
      </c>
      <c r="AI508" s="280"/>
      <c r="AJ508" s="281">
        <f t="shared" si="131"/>
        <v>8.7926864624023438</v>
      </c>
      <c r="AK508" s="281">
        <f t="shared" si="132"/>
        <v>1.8492907285690308</v>
      </c>
      <c r="AL508" s="281">
        <f t="shared" si="133"/>
        <v>9.1949808597564697</v>
      </c>
      <c r="AM508" s="281">
        <f t="shared" si="134"/>
        <v>9.4864016771316528</v>
      </c>
      <c r="AN508" s="281">
        <f t="shared" si="135"/>
        <v>6.0016655921936035</v>
      </c>
      <c r="AO508" s="281">
        <v>40.69116534720181</v>
      </c>
    </row>
    <row r="509" spans="1:41" x14ac:dyDescent="0.25">
      <c r="A509" s="230">
        <v>61</v>
      </c>
      <c r="B509" s="230" t="s">
        <v>303</v>
      </c>
      <c r="C509" s="230">
        <v>3</v>
      </c>
      <c r="D509" s="230" t="s">
        <v>369</v>
      </c>
      <c r="E509" s="230">
        <v>136</v>
      </c>
      <c r="F509" s="230" t="s">
        <v>217</v>
      </c>
      <c r="G509" s="268"/>
      <c r="H509" s="269">
        <v>5.2486389875411987</v>
      </c>
      <c r="I509" s="269">
        <v>5.7889282703399658</v>
      </c>
      <c r="J509" s="269">
        <v>4.3285828828811646</v>
      </c>
      <c r="K509" s="269">
        <v>2.6030516624450684</v>
      </c>
      <c r="L509" s="269">
        <v>2.9743474721908569</v>
      </c>
      <c r="M509" s="270">
        <f>IF(AND(H509&gt;=H$3, H509&lt;=H$4),1,0)</f>
        <v>1</v>
      </c>
      <c r="N509" s="270">
        <f>IF(AND(I509&gt;=I$3, I509&lt;=I$4),1,0)</f>
        <v>1</v>
      </c>
      <c r="O509" s="270">
        <f>IF(AND(J509&gt;=J$3, J509&lt;=J$4),1,0)</f>
        <v>1</v>
      </c>
      <c r="P509" s="270">
        <f t="shared" si="121"/>
        <v>1</v>
      </c>
      <c r="Q509" s="270">
        <f t="shared" si="122"/>
        <v>1</v>
      </c>
      <c r="R509" s="271">
        <f t="shared" si="123"/>
        <v>5</v>
      </c>
      <c r="S509" s="270">
        <f t="shared" si="124"/>
        <v>1</v>
      </c>
      <c r="T509" s="272">
        <f t="shared" si="125"/>
        <v>5</v>
      </c>
      <c r="U509" s="273">
        <v>20.943549275398254</v>
      </c>
      <c r="AD509" s="279">
        <f t="shared" si="126"/>
        <v>136</v>
      </c>
      <c r="AE509" s="279">
        <f t="shared" si="127"/>
        <v>61</v>
      </c>
      <c r="AF509" s="279" t="str">
        <f t="shared" si="128"/>
        <v>Marker 61</v>
      </c>
      <c r="AG509" s="279">
        <f t="shared" si="129"/>
        <v>3</v>
      </c>
      <c r="AH509" s="279" t="str">
        <f t="shared" si="130"/>
        <v>H</v>
      </c>
      <c r="AI509" s="280"/>
      <c r="AJ509" s="281">
        <f t="shared" si="131"/>
        <v>5.2486389875411987</v>
      </c>
      <c r="AK509" s="281">
        <f t="shared" si="132"/>
        <v>5.7889282703399658</v>
      </c>
      <c r="AL509" s="281">
        <f t="shared" si="133"/>
        <v>4.3285828828811646</v>
      </c>
      <c r="AM509" s="281">
        <f t="shared" si="134"/>
        <v>2.6030516624450684</v>
      </c>
      <c r="AN509" s="281">
        <f t="shared" si="135"/>
        <v>2.9743474721908569</v>
      </c>
      <c r="AO509" s="281">
        <v>24.125033706308976</v>
      </c>
    </row>
    <row r="510" spans="1:41" x14ac:dyDescent="0.25">
      <c r="A510" s="230">
        <v>62</v>
      </c>
      <c r="B510" s="230" t="s">
        <v>304</v>
      </c>
      <c r="C510" s="230">
        <v>1</v>
      </c>
      <c r="D510" s="230" t="s">
        <v>369</v>
      </c>
      <c r="E510" s="230">
        <v>137</v>
      </c>
      <c r="F510" s="230" t="s">
        <v>218</v>
      </c>
      <c r="G510" s="268"/>
      <c r="H510" s="269">
        <v>5.6513535976409912</v>
      </c>
      <c r="I510" s="269">
        <v>8.1226545572280884</v>
      </c>
      <c r="J510" s="269">
        <v>3.5767936706542969</v>
      </c>
      <c r="K510" s="269">
        <v>5.4852503538131714</v>
      </c>
      <c r="L510" s="269">
        <v>4.3222582340240479</v>
      </c>
      <c r="M510" s="270">
        <f>IF(AND(H510&gt;=H$3, H510&lt;=H$4),1,0)</f>
        <v>1</v>
      </c>
      <c r="N510" s="270">
        <f>IF(AND(I510&gt;=I$3, I510&lt;=I$4),1,0)</f>
        <v>1</v>
      </c>
      <c r="O510" s="270">
        <f>IF(AND(J510&gt;=J$3, J510&lt;=J$4),1,0)</f>
        <v>1</v>
      </c>
      <c r="P510" s="270">
        <f t="shared" si="121"/>
        <v>1</v>
      </c>
      <c r="Q510" s="270">
        <f t="shared" si="122"/>
        <v>1</v>
      </c>
      <c r="R510" s="271">
        <f t="shared" si="123"/>
        <v>5</v>
      </c>
      <c r="S510" s="270">
        <f t="shared" si="124"/>
        <v>1</v>
      </c>
      <c r="T510" s="272">
        <f t="shared" si="125"/>
        <v>5</v>
      </c>
      <c r="U510" s="273">
        <v>27.158310413360596</v>
      </c>
      <c r="AD510" s="279">
        <f t="shared" si="126"/>
        <v>137</v>
      </c>
      <c r="AE510" s="279">
        <f t="shared" si="127"/>
        <v>62</v>
      </c>
      <c r="AF510" s="279" t="str">
        <f t="shared" si="128"/>
        <v>Marker 62</v>
      </c>
      <c r="AG510" s="279">
        <f t="shared" si="129"/>
        <v>1</v>
      </c>
      <c r="AH510" s="279" t="str">
        <f t="shared" si="130"/>
        <v>H</v>
      </c>
      <c r="AI510" s="280"/>
      <c r="AJ510" s="281">
        <f t="shared" si="131"/>
        <v>5.6513535976409912</v>
      </c>
      <c r="AK510" s="281">
        <f t="shared" si="132"/>
        <v>8.1226545572280884</v>
      </c>
      <c r="AL510" s="281">
        <f t="shared" si="133"/>
        <v>3.5767936706542969</v>
      </c>
      <c r="AM510" s="281">
        <f t="shared" si="134"/>
        <v>5.4852503538131714</v>
      </c>
      <c r="AN510" s="281">
        <f t="shared" si="135"/>
        <v>4.3222582340240479</v>
      </c>
      <c r="AO510" s="281">
        <v>32.072897997946981</v>
      </c>
    </row>
    <row r="511" spans="1:41" x14ac:dyDescent="0.25">
      <c r="A511" s="230">
        <v>62</v>
      </c>
      <c r="B511" s="230" t="s">
        <v>304</v>
      </c>
      <c r="C511" s="230">
        <v>3</v>
      </c>
      <c r="D511" s="230" t="s">
        <v>369</v>
      </c>
      <c r="E511" s="230">
        <v>138</v>
      </c>
      <c r="F511" s="230" t="s">
        <v>219</v>
      </c>
      <c r="G511" s="268"/>
      <c r="H511" s="269">
        <v>1.6700512170791626</v>
      </c>
      <c r="I511" s="269">
        <v>9.4531583786010742</v>
      </c>
      <c r="J511" s="269">
        <v>3.3004921674728394</v>
      </c>
      <c r="K511" s="269">
        <v>9.5435249805450439</v>
      </c>
      <c r="L511" s="269">
        <v>9.3343240022659302</v>
      </c>
      <c r="M511" s="270">
        <f>IF(AND(H511&gt;=H$3, H511&lt;=H$4),1,0)</f>
        <v>1</v>
      </c>
      <c r="N511" s="270">
        <f>IF(AND(I511&gt;=I$3, I511&lt;=I$4),1,0)</f>
        <v>1</v>
      </c>
      <c r="O511" s="270">
        <f>IF(AND(J511&gt;=J$3, J511&lt;=J$4),1,0)</f>
        <v>1</v>
      </c>
      <c r="P511" s="270">
        <f t="shared" si="121"/>
        <v>1</v>
      </c>
      <c r="Q511" s="270">
        <f t="shared" si="122"/>
        <v>1</v>
      </c>
      <c r="R511" s="271">
        <f t="shared" si="123"/>
        <v>5</v>
      </c>
      <c r="S511" s="270">
        <f t="shared" si="124"/>
        <v>1</v>
      </c>
      <c r="T511" s="272">
        <f t="shared" si="125"/>
        <v>5</v>
      </c>
      <c r="U511" s="273">
        <v>33.30155074596405</v>
      </c>
      <c r="AD511" s="279">
        <f t="shared" si="126"/>
        <v>138</v>
      </c>
      <c r="AE511" s="279">
        <f t="shared" si="127"/>
        <v>62</v>
      </c>
      <c r="AF511" s="279" t="str">
        <f t="shared" si="128"/>
        <v>Marker 62</v>
      </c>
      <c r="AG511" s="279">
        <f t="shared" si="129"/>
        <v>3</v>
      </c>
      <c r="AH511" s="279" t="str">
        <f t="shared" si="130"/>
        <v>H</v>
      </c>
      <c r="AI511" s="280"/>
      <c r="AJ511" s="281">
        <f t="shared" si="131"/>
        <v>1.6700512170791626</v>
      </c>
      <c r="AK511" s="281">
        <f t="shared" si="132"/>
        <v>9.4531583786010742</v>
      </c>
      <c r="AL511" s="281">
        <f t="shared" si="133"/>
        <v>3.3004921674728394</v>
      </c>
      <c r="AM511" s="281">
        <f t="shared" si="134"/>
        <v>9.5435249805450439</v>
      </c>
      <c r="AN511" s="281">
        <f t="shared" si="135"/>
        <v>9.3343240022659302</v>
      </c>
      <c r="AO511" s="281">
        <v>39.327823564580697</v>
      </c>
    </row>
    <row r="512" spans="1:41" x14ac:dyDescent="0.25">
      <c r="A512" s="230">
        <v>62</v>
      </c>
      <c r="B512" s="230" t="s">
        <v>304</v>
      </c>
      <c r="C512" s="230">
        <v>2</v>
      </c>
      <c r="D512" s="230" t="s">
        <v>369</v>
      </c>
      <c r="E512" s="230">
        <v>139</v>
      </c>
      <c r="F512" s="230" t="s">
        <v>220</v>
      </c>
      <c r="G512" s="268"/>
      <c r="H512" s="269">
        <v>7.600213885307312</v>
      </c>
      <c r="I512" s="269">
        <v>6.512523889541626</v>
      </c>
      <c r="J512" s="269">
        <v>3.8228350877761841</v>
      </c>
      <c r="K512" s="269">
        <v>4.1251778602600098</v>
      </c>
      <c r="L512" s="269">
        <v>3.3933204412460327</v>
      </c>
      <c r="M512" s="270">
        <f>IF(AND(H512&gt;=H$3, H512&lt;=H$4),1,0)</f>
        <v>1</v>
      </c>
      <c r="N512" s="270">
        <f>IF(AND(I512&gt;=I$3, I512&lt;=I$4),1,0)</f>
        <v>1</v>
      </c>
      <c r="O512" s="270">
        <f>IF(AND(J512&gt;=J$3, J512&lt;=J$4),1,0)</f>
        <v>1</v>
      </c>
      <c r="P512" s="270">
        <f t="shared" si="121"/>
        <v>1</v>
      </c>
      <c r="Q512" s="270">
        <f t="shared" si="122"/>
        <v>1</v>
      </c>
      <c r="R512" s="271">
        <f t="shared" si="123"/>
        <v>5</v>
      </c>
      <c r="S512" s="270">
        <f t="shared" si="124"/>
        <v>1</v>
      </c>
      <c r="T512" s="272">
        <f t="shared" si="125"/>
        <v>5</v>
      </c>
      <c r="U512" s="273">
        <v>25.454071164131165</v>
      </c>
      <c r="AD512" s="279">
        <f t="shared" si="126"/>
        <v>139</v>
      </c>
      <c r="AE512" s="279">
        <f t="shared" si="127"/>
        <v>62</v>
      </c>
      <c r="AF512" s="279" t="str">
        <f t="shared" si="128"/>
        <v>Marker 62</v>
      </c>
      <c r="AG512" s="279">
        <f t="shared" si="129"/>
        <v>2</v>
      </c>
      <c r="AH512" s="279" t="str">
        <f t="shared" si="130"/>
        <v>H</v>
      </c>
      <c r="AI512" s="280"/>
      <c r="AJ512" s="281">
        <f t="shared" si="131"/>
        <v>7.600213885307312</v>
      </c>
      <c r="AK512" s="281">
        <f t="shared" si="132"/>
        <v>6.512523889541626</v>
      </c>
      <c r="AL512" s="281">
        <f t="shared" si="133"/>
        <v>3.8228350877761841</v>
      </c>
      <c r="AM512" s="281">
        <f t="shared" si="134"/>
        <v>4.1251778602600098</v>
      </c>
      <c r="AN512" s="281">
        <f t="shared" si="135"/>
        <v>3.3933204412460327</v>
      </c>
      <c r="AO512" s="281">
        <v>30.060258375942254</v>
      </c>
    </row>
    <row r="513" spans="1:41" x14ac:dyDescent="0.25">
      <c r="A513" s="230">
        <v>62</v>
      </c>
      <c r="B513" s="230" t="s">
        <v>304</v>
      </c>
      <c r="C513" s="230">
        <v>1</v>
      </c>
      <c r="D513" s="230" t="s">
        <v>369</v>
      </c>
      <c r="E513" s="230">
        <v>140</v>
      </c>
      <c r="F513" s="230" t="s">
        <v>221</v>
      </c>
      <c r="G513" s="268"/>
      <c r="H513" s="269">
        <v>2.358129620552063</v>
      </c>
      <c r="I513" s="269">
        <v>3.739020824432373</v>
      </c>
      <c r="J513" s="269">
        <v>3.8926118612289429</v>
      </c>
      <c r="K513" s="269">
        <v>9.9180448055267334</v>
      </c>
      <c r="L513" s="269">
        <v>4.2581278085708618</v>
      </c>
      <c r="M513" s="270">
        <f>IF(AND(H513&gt;=H$3, H513&lt;=H$4),1,0)</f>
        <v>1</v>
      </c>
      <c r="N513" s="270">
        <f>IF(AND(I513&gt;=I$3, I513&lt;=I$4),1,0)</f>
        <v>1</v>
      </c>
      <c r="O513" s="270">
        <f>IF(AND(J513&gt;=J$3, J513&lt;=J$4),1,0)</f>
        <v>1</v>
      </c>
      <c r="P513" s="270">
        <f t="shared" si="121"/>
        <v>1</v>
      </c>
      <c r="Q513" s="270">
        <f t="shared" si="122"/>
        <v>1</v>
      </c>
      <c r="R513" s="271">
        <f t="shared" si="123"/>
        <v>5</v>
      </c>
      <c r="S513" s="270">
        <f t="shared" si="124"/>
        <v>1</v>
      </c>
      <c r="T513" s="272">
        <f t="shared" si="125"/>
        <v>5</v>
      </c>
      <c r="U513" s="273">
        <v>24.165934920310974</v>
      </c>
      <c r="AD513" s="279">
        <f t="shared" si="126"/>
        <v>140</v>
      </c>
      <c r="AE513" s="279">
        <f t="shared" si="127"/>
        <v>62</v>
      </c>
      <c r="AF513" s="279" t="str">
        <f t="shared" si="128"/>
        <v>Marker 62</v>
      </c>
      <c r="AG513" s="279">
        <f t="shared" si="129"/>
        <v>1</v>
      </c>
      <c r="AH513" s="279" t="str">
        <f t="shared" si="130"/>
        <v>H</v>
      </c>
      <c r="AI513" s="280"/>
      <c r="AJ513" s="281">
        <f t="shared" si="131"/>
        <v>2.358129620552063</v>
      </c>
      <c r="AK513" s="281">
        <f t="shared" si="132"/>
        <v>3.739020824432373</v>
      </c>
      <c r="AL513" s="281">
        <f t="shared" si="133"/>
        <v>3.8926118612289429</v>
      </c>
      <c r="AM513" s="281">
        <f t="shared" si="134"/>
        <v>9.9180448055267334</v>
      </c>
      <c r="AN513" s="281">
        <f t="shared" si="135"/>
        <v>4.2581278085708618</v>
      </c>
      <c r="AO513" s="281">
        <v>28.539020061530067</v>
      </c>
    </row>
    <row r="514" spans="1:41" x14ac:dyDescent="0.25">
      <c r="A514" s="230">
        <v>63</v>
      </c>
      <c r="B514" s="230" t="s">
        <v>305</v>
      </c>
      <c r="C514" s="230">
        <v>2</v>
      </c>
      <c r="D514" s="230" t="s">
        <v>369</v>
      </c>
      <c r="E514" s="230">
        <v>137</v>
      </c>
      <c r="F514" s="230" t="s">
        <v>218</v>
      </c>
      <c r="G514" s="268"/>
      <c r="H514" s="269">
        <v>5.9991008043289185</v>
      </c>
      <c r="I514" s="269">
        <v>0.77997446060180664</v>
      </c>
      <c r="J514" s="269">
        <v>3.8781493902206421</v>
      </c>
      <c r="K514" s="269">
        <v>1.6362369060516357</v>
      </c>
      <c r="L514" s="269">
        <v>9.0791374444961548</v>
      </c>
      <c r="M514" s="270">
        <f>IF(AND(H514&gt;=H$3, H514&lt;=H$4),1,0)</f>
        <v>1</v>
      </c>
      <c r="N514" s="270">
        <f>IF(AND(I514&gt;=I$3, I514&lt;=I$4),1,0)</f>
        <v>1</v>
      </c>
      <c r="O514" s="270">
        <f>IF(AND(J514&gt;=J$3, J514&lt;=J$4),1,0)</f>
        <v>1</v>
      </c>
      <c r="P514" s="270">
        <f t="shared" si="121"/>
        <v>1</v>
      </c>
      <c r="Q514" s="270">
        <f t="shared" si="122"/>
        <v>1</v>
      </c>
      <c r="R514" s="271">
        <f t="shared" si="123"/>
        <v>5</v>
      </c>
      <c r="S514" s="270">
        <f t="shared" si="124"/>
        <v>1</v>
      </c>
      <c r="T514" s="272">
        <f t="shared" si="125"/>
        <v>5</v>
      </c>
      <c r="U514" s="273">
        <v>21.372599005699158</v>
      </c>
      <c r="AD514" s="279">
        <f t="shared" si="126"/>
        <v>137</v>
      </c>
      <c r="AE514" s="279">
        <f t="shared" si="127"/>
        <v>63</v>
      </c>
      <c r="AF514" s="279" t="str">
        <f t="shared" si="128"/>
        <v>Marker 63</v>
      </c>
      <c r="AG514" s="279">
        <f t="shared" si="129"/>
        <v>2</v>
      </c>
      <c r="AH514" s="279" t="str">
        <f t="shared" si="130"/>
        <v>H</v>
      </c>
      <c r="AI514" s="280"/>
      <c r="AJ514" s="281">
        <f t="shared" si="131"/>
        <v>5.9991008043289185</v>
      </c>
      <c r="AK514" s="281">
        <f t="shared" si="132"/>
        <v>0.77997446060180664</v>
      </c>
      <c r="AL514" s="281">
        <f t="shared" si="133"/>
        <v>3.8781493902206421</v>
      </c>
      <c r="AM514" s="281">
        <f t="shared" si="134"/>
        <v>1.6362369060516357</v>
      </c>
      <c r="AN514" s="281">
        <f t="shared" si="135"/>
        <v>9.0791374444961548</v>
      </c>
      <c r="AO514" s="281">
        <v>27.106269267905116</v>
      </c>
    </row>
    <row r="515" spans="1:41" x14ac:dyDescent="0.25">
      <c r="A515" s="230">
        <v>63</v>
      </c>
      <c r="B515" s="230" t="s">
        <v>305</v>
      </c>
      <c r="C515" s="230">
        <v>1</v>
      </c>
      <c r="D515" s="230" t="s">
        <v>369</v>
      </c>
      <c r="E515" s="230">
        <v>138</v>
      </c>
      <c r="F515" s="230" t="s">
        <v>219</v>
      </c>
      <c r="G515" s="268"/>
      <c r="H515" s="269">
        <v>3.4490960836410522</v>
      </c>
      <c r="I515" s="269">
        <v>9.2759358882904053</v>
      </c>
      <c r="J515" s="269">
        <v>2.1024233102798462</v>
      </c>
      <c r="K515" s="269">
        <v>7.0769405364990234</v>
      </c>
      <c r="L515" s="269">
        <v>8.6664503812789917</v>
      </c>
      <c r="M515" s="270">
        <f>IF(AND(H515&gt;=H$3, H515&lt;=H$4),1,0)</f>
        <v>1</v>
      </c>
      <c r="N515" s="270">
        <f>IF(AND(I515&gt;=I$3, I515&lt;=I$4),1,0)</f>
        <v>1</v>
      </c>
      <c r="O515" s="270">
        <f>IF(AND(J515&gt;=J$3, J515&lt;=J$4),1,0)</f>
        <v>1</v>
      </c>
      <c r="P515" s="270">
        <f t="shared" si="121"/>
        <v>1</v>
      </c>
      <c r="Q515" s="270">
        <f t="shared" si="122"/>
        <v>1</v>
      </c>
      <c r="R515" s="271">
        <f t="shared" si="123"/>
        <v>5</v>
      </c>
      <c r="S515" s="270">
        <f t="shared" si="124"/>
        <v>1</v>
      </c>
      <c r="T515" s="272">
        <f t="shared" si="125"/>
        <v>5</v>
      </c>
      <c r="U515" s="273">
        <v>30.570846199989319</v>
      </c>
      <c r="AD515" s="279">
        <f t="shared" si="126"/>
        <v>138</v>
      </c>
      <c r="AE515" s="279">
        <f t="shared" si="127"/>
        <v>63</v>
      </c>
      <c r="AF515" s="279" t="str">
        <f t="shared" si="128"/>
        <v>Marker 63</v>
      </c>
      <c r="AG515" s="279">
        <f t="shared" si="129"/>
        <v>1</v>
      </c>
      <c r="AH515" s="279" t="str">
        <f t="shared" si="130"/>
        <v>H</v>
      </c>
      <c r="AI515" s="280"/>
      <c r="AJ515" s="281">
        <f t="shared" si="131"/>
        <v>3.4490960836410522</v>
      </c>
      <c r="AK515" s="281">
        <f t="shared" si="132"/>
        <v>9.2759358882904053</v>
      </c>
      <c r="AL515" s="281">
        <f t="shared" si="133"/>
        <v>2.1024233102798462</v>
      </c>
      <c r="AM515" s="281">
        <f t="shared" si="134"/>
        <v>7.0769405364990234</v>
      </c>
      <c r="AN515" s="281">
        <f t="shared" si="135"/>
        <v>8.6664503812789917</v>
      </c>
      <c r="AO515" s="281">
        <v>38.772148797797392</v>
      </c>
    </row>
    <row r="516" spans="1:41" x14ac:dyDescent="0.25">
      <c r="A516" s="230">
        <v>63</v>
      </c>
      <c r="B516" s="230" t="s">
        <v>305</v>
      </c>
      <c r="C516" s="230">
        <v>3</v>
      </c>
      <c r="D516" s="230" t="s">
        <v>369</v>
      </c>
      <c r="E516" s="230">
        <v>139</v>
      </c>
      <c r="F516" s="230" t="s">
        <v>220</v>
      </c>
      <c r="G516" s="268"/>
      <c r="H516" s="269">
        <v>4.4383800029754639</v>
      </c>
      <c r="I516" s="269">
        <v>6.6297394037246704</v>
      </c>
      <c r="J516" s="269">
        <v>8.4510469436645508</v>
      </c>
      <c r="K516" s="269">
        <v>4.6759670972824097</v>
      </c>
      <c r="L516" s="269">
        <v>0.30967831611633301</v>
      </c>
      <c r="M516" s="270">
        <f>IF(AND(H516&gt;=H$3, H516&lt;=H$4),1,0)</f>
        <v>1</v>
      </c>
      <c r="N516" s="270">
        <f>IF(AND(I516&gt;=I$3, I516&lt;=I$4),1,0)</f>
        <v>1</v>
      </c>
      <c r="O516" s="270">
        <f>IF(AND(J516&gt;=J$3, J516&lt;=J$4),1,0)</f>
        <v>1</v>
      </c>
      <c r="P516" s="270">
        <f t="shared" si="121"/>
        <v>1</v>
      </c>
      <c r="Q516" s="270">
        <f t="shared" si="122"/>
        <v>1</v>
      </c>
      <c r="R516" s="271">
        <f t="shared" si="123"/>
        <v>5</v>
      </c>
      <c r="S516" s="270">
        <f t="shared" si="124"/>
        <v>1</v>
      </c>
      <c r="T516" s="272">
        <f t="shared" si="125"/>
        <v>5</v>
      </c>
      <c r="U516" s="273">
        <v>24.504811763763428</v>
      </c>
      <c r="AD516" s="279">
        <f t="shared" si="126"/>
        <v>139</v>
      </c>
      <c r="AE516" s="279">
        <f t="shared" si="127"/>
        <v>63</v>
      </c>
      <c r="AF516" s="279" t="str">
        <f t="shared" si="128"/>
        <v>Marker 63</v>
      </c>
      <c r="AG516" s="279">
        <f t="shared" si="129"/>
        <v>3</v>
      </c>
      <c r="AH516" s="279" t="str">
        <f t="shared" si="130"/>
        <v>H</v>
      </c>
      <c r="AI516" s="280"/>
      <c r="AJ516" s="281">
        <f t="shared" si="131"/>
        <v>4.4383800029754639</v>
      </c>
      <c r="AK516" s="281">
        <f t="shared" si="132"/>
        <v>6.6297394037246704</v>
      </c>
      <c r="AL516" s="281">
        <f t="shared" si="133"/>
        <v>8.4510469436645508</v>
      </c>
      <c r="AM516" s="281">
        <f t="shared" si="134"/>
        <v>4.6759670972824097</v>
      </c>
      <c r="AN516" s="281">
        <f t="shared" si="135"/>
        <v>0.30967831611633301</v>
      </c>
      <c r="AO516" s="281">
        <v>31.078767062947165</v>
      </c>
    </row>
    <row r="517" spans="1:41" x14ac:dyDescent="0.25">
      <c r="A517" s="230">
        <v>63</v>
      </c>
      <c r="B517" s="230" t="s">
        <v>305</v>
      </c>
      <c r="C517" s="230">
        <v>2</v>
      </c>
      <c r="D517" s="230" t="s">
        <v>369</v>
      </c>
      <c r="E517" s="230">
        <v>140</v>
      </c>
      <c r="F517" s="230" t="s">
        <v>221</v>
      </c>
      <c r="G517" s="268"/>
      <c r="H517" s="269">
        <v>8.3637332916259766</v>
      </c>
      <c r="I517" s="269">
        <v>1.5443533658981323</v>
      </c>
      <c r="J517" s="269">
        <v>4.885183572769165</v>
      </c>
      <c r="K517" s="269">
        <v>8.0896216630935669</v>
      </c>
      <c r="L517" s="269">
        <v>3.1705212593078613</v>
      </c>
      <c r="M517" s="270">
        <f>IF(AND(H517&gt;=H$3, H517&lt;=H$4),1,0)</f>
        <v>1</v>
      </c>
      <c r="N517" s="270">
        <f>IF(AND(I517&gt;=I$3, I517&lt;=I$4),1,0)</f>
        <v>1</v>
      </c>
      <c r="O517" s="270">
        <f>IF(AND(J517&gt;=J$3, J517&lt;=J$4),1,0)</f>
        <v>1</v>
      </c>
      <c r="P517" s="270">
        <f t="shared" si="121"/>
        <v>1</v>
      </c>
      <c r="Q517" s="270">
        <f t="shared" si="122"/>
        <v>1</v>
      </c>
      <c r="R517" s="271">
        <f t="shared" si="123"/>
        <v>5</v>
      </c>
      <c r="S517" s="270">
        <f t="shared" si="124"/>
        <v>1</v>
      </c>
      <c r="T517" s="272">
        <f t="shared" si="125"/>
        <v>5</v>
      </c>
      <c r="U517" s="273">
        <v>26.053413152694702</v>
      </c>
      <c r="AD517" s="279">
        <f t="shared" si="126"/>
        <v>140</v>
      </c>
      <c r="AE517" s="279">
        <f t="shared" si="127"/>
        <v>63</v>
      </c>
      <c r="AF517" s="279" t="str">
        <f t="shared" si="128"/>
        <v>Marker 63</v>
      </c>
      <c r="AG517" s="279">
        <f t="shared" si="129"/>
        <v>2</v>
      </c>
      <c r="AH517" s="279" t="str">
        <f t="shared" si="130"/>
        <v>H</v>
      </c>
      <c r="AI517" s="280"/>
      <c r="AJ517" s="281">
        <f t="shared" si="131"/>
        <v>8.3637332916259766</v>
      </c>
      <c r="AK517" s="281">
        <f t="shared" si="132"/>
        <v>1.5443533658981323</v>
      </c>
      <c r="AL517" s="281">
        <f t="shared" si="133"/>
        <v>4.885183572769165</v>
      </c>
      <c r="AM517" s="281">
        <f t="shared" si="134"/>
        <v>8.0896216630935669</v>
      </c>
      <c r="AN517" s="281">
        <f t="shared" si="135"/>
        <v>3.1705212593078613</v>
      </c>
      <c r="AO517" s="281">
        <v>33.042814871350323</v>
      </c>
    </row>
    <row r="518" spans="1:41" x14ac:dyDescent="0.25">
      <c r="A518" s="230">
        <v>64</v>
      </c>
      <c r="B518" s="230" t="s">
        <v>306</v>
      </c>
      <c r="C518" s="230">
        <v>3</v>
      </c>
      <c r="D518" s="230" t="s">
        <v>369</v>
      </c>
      <c r="E518" s="230">
        <v>137</v>
      </c>
      <c r="F518" s="230" t="s">
        <v>218</v>
      </c>
      <c r="G518" s="268"/>
      <c r="H518" s="269">
        <v>8.9739465713500977</v>
      </c>
      <c r="I518" s="269">
        <v>9.493986964225769</v>
      </c>
      <c r="J518" s="269">
        <v>6.6954624652862549</v>
      </c>
      <c r="K518" s="269">
        <v>0.68124592304229736</v>
      </c>
      <c r="L518" s="269">
        <v>6.3282656669616699</v>
      </c>
      <c r="M518" s="270">
        <f>IF(AND(H518&gt;=H$3, H518&lt;=H$4),1,0)</f>
        <v>1</v>
      </c>
      <c r="N518" s="270">
        <f>IF(AND(I518&gt;=I$3, I518&lt;=I$4),1,0)</f>
        <v>1</v>
      </c>
      <c r="O518" s="270">
        <f>IF(AND(J518&gt;=J$3, J518&lt;=J$4),1,0)</f>
        <v>1</v>
      </c>
      <c r="P518" s="270">
        <f t="shared" ref="P518:P581" si="136">IF(AND(K518&gt;=K$3, K518&lt;=K$4),1,0)</f>
        <v>1</v>
      </c>
      <c r="Q518" s="270">
        <f t="shared" ref="Q518:Q581" si="137">IF(AND(L518&gt;=L$3, L518&lt;=L$4),1,0)</f>
        <v>1</v>
      </c>
      <c r="R518" s="271">
        <f t="shared" ref="R518:R581" si="138">SUM(M518:Q518)</f>
        <v>5</v>
      </c>
      <c r="S518" s="270">
        <f t="shared" ref="S518:S581" si="139">IF(COUNT(H518:L518)&lt;R$1,0,1)</f>
        <v>1</v>
      </c>
      <c r="T518" s="272">
        <f t="shared" ref="T518:T581" si="140">R518*S518</f>
        <v>5</v>
      </c>
      <c r="U518" s="273">
        <v>32.172907590866089</v>
      </c>
      <c r="AD518" s="279">
        <f t="shared" ref="AD518:AD581" si="141">E518</f>
        <v>137</v>
      </c>
      <c r="AE518" s="279">
        <f t="shared" ref="AE518:AE581" si="142">A518</f>
        <v>64</v>
      </c>
      <c r="AF518" s="279" t="str">
        <f t="shared" ref="AF518:AF581" si="143">B518</f>
        <v>Marker 64</v>
      </c>
      <c r="AG518" s="279">
        <f t="shared" ref="AG518:AG581" si="144">C518</f>
        <v>3</v>
      </c>
      <c r="AH518" s="279" t="str">
        <f t="shared" ref="AH518:AH581" si="145">D518</f>
        <v>H</v>
      </c>
      <c r="AI518" s="280"/>
      <c r="AJ518" s="281">
        <f t="shared" ref="AJ518:AJ581" si="146">IF(AND(LEN(H518)&gt;0,$S518=1),H518*VLOOKUP($AE518,$W:$AB,6,FALSE),"")</f>
        <v>8.9739465713500977</v>
      </c>
      <c r="AK518" s="281">
        <f t="shared" ref="AK518:AK581" si="147">IF(AND(LEN(I518)&gt;0,$S518=1),I518*VLOOKUP($AE518,$W:$AB,6,FALSE),"")</f>
        <v>9.493986964225769</v>
      </c>
      <c r="AL518" s="281">
        <f t="shared" ref="AL518:AL581" si="148">IF(AND(LEN(J518)&gt;0,$S518=1),J518*VLOOKUP($AE518,$W:$AB,6,FALSE),"")</f>
        <v>6.6954624652862549</v>
      </c>
      <c r="AM518" s="281">
        <f t="shared" ref="AM518:AM581" si="149">IF(AND(LEN(K518)&gt;0,$S518=1),K518*VLOOKUP($AE518,$W:$AB,6,FALSE),"")</f>
        <v>0.68124592304229736</v>
      </c>
      <c r="AN518" s="281">
        <f t="shared" ref="AN518:AN581" si="150">IF(AND(LEN(L518)&gt;0,$S518=1),L518*VLOOKUP($AE518,$W:$AB,6,FALSE),"")</f>
        <v>6.3282656669616699</v>
      </c>
      <c r="AO518" s="281">
        <v>39.38754353160089</v>
      </c>
    </row>
    <row r="519" spans="1:41" x14ac:dyDescent="0.25">
      <c r="A519" s="230">
        <v>64</v>
      </c>
      <c r="B519" s="230" t="s">
        <v>306</v>
      </c>
      <c r="C519" s="230">
        <v>2</v>
      </c>
      <c r="D519" s="230" t="s">
        <v>369</v>
      </c>
      <c r="E519" s="230">
        <v>138</v>
      </c>
      <c r="F519" s="230" t="s">
        <v>219</v>
      </c>
      <c r="G519" s="268"/>
      <c r="H519" s="269">
        <v>3.7337362766265869</v>
      </c>
      <c r="I519" s="269">
        <v>0.89943230152130127</v>
      </c>
      <c r="J519" s="269">
        <v>6.6746830940246582</v>
      </c>
      <c r="K519" s="269">
        <v>4.4069141149520874</v>
      </c>
      <c r="L519" s="269">
        <v>5.4112708568572998</v>
      </c>
      <c r="M519" s="270">
        <f>IF(AND(H519&gt;=H$3, H519&lt;=H$4),1,0)</f>
        <v>1</v>
      </c>
      <c r="N519" s="270">
        <f>IF(AND(I519&gt;=I$3, I519&lt;=I$4),1,0)</f>
        <v>1</v>
      </c>
      <c r="O519" s="270">
        <f>IF(AND(J519&gt;=J$3, J519&lt;=J$4),1,0)</f>
        <v>1</v>
      </c>
      <c r="P519" s="270">
        <f t="shared" si="136"/>
        <v>1</v>
      </c>
      <c r="Q519" s="270">
        <f t="shared" si="137"/>
        <v>1</v>
      </c>
      <c r="R519" s="271">
        <f t="shared" si="138"/>
        <v>5</v>
      </c>
      <c r="S519" s="270">
        <f t="shared" si="139"/>
        <v>1</v>
      </c>
      <c r="T519" s="272">
        <f t="shared" si="140"/>
        <v>5</v>
      </c>
      <c r="U519" s="273">
        <v>21.126036643981934</v>
      </c>
      <c r="AD519" s="279">
        <f t="shared" si="141"/>
        <v>138</v>
      </c>
      <c r="AE519" s="279">
        <f t="shared" si="142"/>
        <v>64</v>
      </c>
      <c r="AF519" s="279" t="str">
        <f t="shared" si="143"/>
        <v>Marker 64</v>
      </c>
      <c r="AG519" s="279">
        <f t="shared" si="144"/>
        <v>2</v>
      </c>
      <c r="AH519" s="279" t="str">
        <f t="shared" si="145"/>
        <v>H</v>
      </c>
      <c r="AI519" s="280"/>
      <c r="AJ519" s="281">
        <f t="shared" si="146"/>
        <v>3.7337362766265869</v>
      </c>
      <c r="AK519" s="281">
        <f t="shared" si="147"/>
        <v>0.89943230152130127</v>
      </c>
      <c r="AL519" s="281">
        <f t="shared" si="148"/>
        <v>6.6746830940246582</v>
      </c>
      <c r="AM519" s="281">
        <f t="shared" si="149"/>
        <v>4.4069141149520874</v>
      </c>
      <c r="AN519" s="281">
        <f t="shared" si="150"/>
        <v>5.4112708568572998</v>
      </c>
      <c r="AO519" s="281">
        <v>25.863459359864276</v>
      </c>
    </row>
    <row r="520" spans="1:41" x14ac:dyDescent="0.25">
      <c r="A520" s="230">
        <v>64</v>
      </c>
      <c r="B520" s="230" t="s">
        <v>306</v>
      </c>
      <c r="C520" s="230">
        <v>1</v>
      </c>
      <c r="D520" s="230" t="s">
        <v>369</v>
      </c>
      <c r="E520" s="230">
        <v>139</v>
      </c>
      <c r="F520" s="230" t="s">
        <v>220</v>
      </c>
      <c r="G520" s="268"/>
      <c r="H520" s="269">
        <v>8.7772345542907715</v>
      </c>
      <c r="I520" s="269">
        <v>0.87758004665374756</v>
      </c>
      <c r="J520" s="269">
        <v>2.6643121242523193</v>
      </c>
      <c r="K520" s="269">
        <v>4.915810227394104</v>
      </c>
      <c r="L520" s="269">
        <v>9.70123291015625</v>
      </c>
      <c r="M520" s="270">
        <f>IF(AND(H520&gt;=H$3, H520&lt;=H$4),1,0)</f>
        <v>1</v>
      </c>
      <c r="N520" s="270">
        <f>IF(AND(I520&gt;=I$3, I520&lt;=I$4),1,0)</f>
        <v>1</v>
      </c>
      <c r="O520" s="270">
        <f>IF(AND(J520&gt;=J$3, J520&lt;=J$4),1,0)</f>
        <v>1</v>
      </c>
      <c r="P520" s="270">
        <f t="shared" si="136"/>
        <v>1</v>
      </c>
      <c r="Q520" s="270">
        <f t="shared" si="137"/>
        <v>1</v>
      </c>
      <c r="R520" s="271">
        <f t="shared" si="138"/>
        <v>5</v>
      </c>
      <c r="S520" s="270">
        <f t="shared" si="139"/>
        <v>1</v>
      </c>
      <c r="T520" s="272">
        <f t="shared" si="140"/>
        <v>5</v>
      </c>
      <c r="U520" s="273">
        <v>26.936169862747192</v>
      </c>
      <c r="AD520" s="279">
        <f t="shared" si="141"/>
        <v>139</v>
      </c>
      <c r="AE520" s="279">
        <f t="shared" si="142"/>
        <v>64</v>
      </c>
      <c r="AF520" s="279" t="str">
        <f t="shared" si="143"/>
        <v>Marker 64</v>
      </c>
      <c r="AG520" s="279">
        <f t="shared" si="144"/>
        <v>1</v>
      </c>
      <c r="AH520" s="279" t="str">
        <f t="shared" si="145"/>
        <v>H</v>
      </c>
      <c r="AI520" s="280"/>
      <c r="AJ520" s="281">
        <f t="shared" si="146"/>
        <v>8.7772345542907715</v>
      </c>
      <c r="AK520" s="281">
        <f t="shared" si="147"/>
        <v>0.87758004665374756</v>
      </c>
      <c r="AL520" s="281">
        <f t="shared" si="148"/>
        <v>2.6643121242523193</v>
      </c>
      <c r="AM520" s="281">
        <f t="shared" si="149"/>
        <v>4.915810227394104</v>
      </c>
      <c r="AN520" s="281">
        <f t="shared" si="150"/>
        <v>9.70123291015625</v>
      </c>
      <c r="AO520" s="281">
        <v>32.976489925478646</v>
      </c>
    </row>
    <row r="521" spans="1:41" x14ac:dyDescent="0.25">
      <c r="A521" s="230">
        <v>64</v>
      </c>
      <c r="B521" s="230" t="s">
        <v>306</v>
      </c>
      <c r="C521" s="230">
        <v>3</v>
      </c>
      <c r="D521" s="230" t="s">
        <v>369</v>
      </c>
      <c r="E521" s="230">
        <v>140</v>
      </c>
      <c r="F521" s="230" t="s">
        <v>221</v>
      </c>
      <c r="G521" s="268"/>
      <c r="H521" s="269">
        <v>0.72018086910247803</v>
      </c>
      <c r="I521" s="269">
        <v>9.0691268444061279</v>
      </c>
      <c r="J521" s="269">
        <v>2.9035145044326782</v>
      </c>
      <c r="K521" s="269">
        <v>9.1316747665405273</v>
      </c>
      <c r="L521" s="269">
        <v>4.12822425365448</v>
      </c>
      <c r="M521" s="270">
        <f>IF(AND(H521&gt;=H$3, H521&lt;=H$4),1,0)</f>
        <v>1</v>
      </c>
      <c r="N521" s="270">
        <f>IF(AND(I521&gt;=I$3, I521&lt;=I$4),1,0)</f>
        <v>1</v>
      </c>
      <c r="O521" s="270">
        <f>IF(AND(J521&gt;=J$3, J521&lt;=J$4),1,0)</f>
        <v>1</v>
      </c>
      <c r="P521" s="270">
        <f t="shared" si="136"/>
        <v>1</v>
      </c>
      <c r="Q521" s="270">
        <f t="shared" si="137"/>
        <v>1</v>
      </c>
      <c r="R521" s="271">
        <f t="shared" si="138"/>
        <v>5</v>
      </c>
      <c r="S521" s="270">
        <f t="shared" si="139"/>
        <v>1</v>
      </c>
      <c r="T521" s="272">
        <f t="shared" si="140"/>
        <v>5</v>
      </c>
      <c r="U521" s="273">
        <v>25.952721238136292</v>
      </c>
      <c r="AD521" s="279">
        <f t="shared" si="141"/>
        <v>140</v>
      </c>
      <c r="AE521" s="279">
        <f t="shared" si="142"/>
        <v>64</v>
      </c>
      <c r="AF521" s="279" t="str">
        <f t="shared" si="143"/>
        <v>Marker 64</v>
      </c>
      <c r="AG521" s="279">
        <f t="shared" si="144"/>
        <v>3</v>
      </c>
      <c r="AH521" s="279" t="str">
        <f t="shared" si="145"/>
        <v>H</v>
      </c>
      <c r="AI521" s="280"/>
      <c r="AJ521" s="281">
        <f t="shared" si="146"/>
        <v>0.72018086910247803</v>
      </c>
      <c r="AK521" s="281">
        <f t="shared" si="147"/>
        <v>9.0691268444061279</v>
      </c>
      <c r="AL521" s="281">
        <f t="shared" si="148"/>
        <v>2.9035145044326782</v>
      </c>
      <c r="AM521" s="281">
        <f t="shared" si="149"/>
        <v>9.1316747665405273</v>
      </c>
      <c r="AN521" s="281">
        <f t="shared" si="150"/>
        <v>4.12822425365448</v>
      </c>
      <c r="AO521" s="281">
        <v>31.772507183056199</v>
      </c>
    </row>
    <row r="522" spans="1:41" x14ac:dyDescent="0.25">
      <c r="A522" s="230">
        <v>65</v>
      </c>
      <c r="B522" s="230" t="s">
        <v>307</v>
      </c>
      <c r="C522" s="230">
        <v>1</v>
      </c>
      <c r="D522" s="230" t="s">
        <v>369</v>
      </c>
      <c r="E522" s="230">
        <v>141</v>
      </c>
      <c r="F522" s="230" t="s">
        <v>222</v>
      </c>
      <c r="G522" s="268"/>
      <c r="H522" s="269">
        <v>7.4704849720001221</v>
      </c>
      <c r="I522" s="269">
        <v>4.3229752779006958</v>
      </c>
      <c r="J522" s="269">
        <v>7.5026869773864746</v>
      </c>
      <c r="K522" s="269">
        <v>3.6270040273666382</v>
      </c>
      <c r="L522" s="269">
        <v>7.6386964321136475</v>
      </c>
      <c r="M522" s="270">
        <f>IF(AND(H522&gt;=H$3, H522&lt;=H$4),1,0)</f>
        <v>1</v>
      </c>
      <c r="N522" s="270">
        <f>IF(AND(I522&gt;=I$3, I522&lt;=I$4),1,0)</f>
        <v>1</v>
      </c>
      <c r="O522" s="270">
        <f>IF(AND(J522&gt;=J$3, J522&lt;=J$4),1,0)</f>
        <v>1</v>
      </c>
      <c r="P522" s="270">
        <f t="shared" si="136"/>
        <v>1</v>
      </c>
      <c r="Q522" s="270">
        <f t="shared" si="137"/>
        <v>1</v>
      </c>
      <c r="R522" s="271">
        <f t="shared" si="138"/>
        <v>5</v>
      </c>
      <c r="S522" s="270">
        <f t="shared" si="139"/>
        <v>1</v>
      </c>
      <c r="T522" s="272">
        <f t="shared" si="140"/>
        <v>5</v>
      </c>
      <c r="U522" s="273">
        <v>30.561847686767578</v>
      </c>
      <c r="AD522" s="279">
        <f t="shared" si="141"/>
        <v>141</v>
      </c>
      <c r="AE522" s="279">
        <f t="shared" si="142"/>
        <v>65</v>
      </c>
      <c r="AF522" s="279" t="str">
        <f t="shared" si="143"/>
        <v>Marker 65</v>
      </c>
      <c r="AG522" s="279">
        <f t="shared" si="144"/>
        <v>1</v>
      </c>
      <c r="AH522" s="279" t="str">
        <f t="shared" si="145"/>
        <v>H</v>
      </c>
      <c r="AI522" s="280"/>
      <c r="AJ522" s="281">
        <f t="shared" si="146"/>
        <v>7.4704849720001221</v>
      </c>
      <c r="AK522" s="281">
        <f t="shared" si="147"/>
        <v>4.3229752779006958</v>
      </c>
      <c r="AL522" s="281">
        <f t="shared" si="148"/>
        <v>7.5026869773864746</v>
      </c>
      <c r="AM522" s="281">
        <f t="shared" si="149"/>
        <v>3.6270040273666382</v>
      </c>
      <c r="AN522" s="281">
        <f t="shared" si="150"/>
        <v>7.6386964321136475</v>
      </c>
      <c r="AO522" s="281">
        <v>34.517431875015987</v>
      </c>
    </row>
    <row r="523" spans="1:41" x14ac:dyDescent="0.25">
      <c r="A523" s="230">
        <v>65</v>
      </c>
      <c r="B523" s="230" t="s">
        <v>307</v>
      </c>
      <c r="C523" s="230">
        <v>2</v>
      </c>
      <c r="D523" s="230" t="s">
        <v>369</v>
      </c>
      <c r="E523" s="230">
        <v>142</v>
      </c>
      <c r="F523" s="230" t="s">
        <v>223</v>
      </c>
      <c r="G523" s="268"/>
      <c r="H523" s="269">
        <v>4.9278295040130615</v>
      </c>
      <c r="I523" s="269">
        <v>5.8108049631118774</v>
      </c>
      <c r="J523" s="269">
        <v>3.9596080780029297</v>
      </c>
      <c r="K523" s="269">
        <v>3.9950102567672729</v>
      </c>
      <c r="L523" s="269">
        <v>9.8183691501617432</v>
      </c>
      <c r="M523" s="270">
        <f>IF(AND(H523&gt;=H$3, H523&lt;=H$4),1,0)</f>
        <v>1</v>
      </c>
      <c r="N523" s="270">
        <f>IF(AND(I523&gt;=I$3, I523&lt;=I$4),1,0)</f>
        <v>1</v>
      </c>
      <c r="O523" s="270">
        <f>IF(AND(J523&gt;=J$3, J523&lt;=J$4),1,0)</f>
        <v>1</v>
      </c>
      <c r="P523" s="270">
        <f t="shared" si="136"/>
        <v>1</v>
      </c>
      <c r="Q523" s="270">
        <f t="shared" si="137"/>
        <v>1</v>
      </c>
      <c r="R523" s="271">
        <f t="shared" si="138"/>
        <v>5</v>
      </c>
      <c r="S523" s="270">
        <f t="shared" si="139"/>
        <v>1</v>
      </c>
      <c r="T523" s="272">
        <f t="shared" si="140"/>
        <v>5</v>
      </c>
      <c r="U523" s="273">
        <v>28.511621952056885</v>
      </c>
      <c r="AD523" s="279">
        <f t="shared" si="141"/>
        <v>142</v>
      </c>
      <c r="AE523" s="279">
        <f t="shared" si="142"/>
        <v>65</v>
      </c>
      <c r="AF523" s="279" t="str">
        <f t="shared" si="143"/>
        <v>Marker 65</v>
      </c>
      <c r="AG523" s="279">
        <f t="shared" si="144"/>
        <v>2</v>
      </c>
      <c r="AH523" s="279" t="str">
        <f t="shared" si="145"/>
        <v>H</v>
      </c>
      <c r="AI523" s="280"/>
      <c r="AJ523" s="281">
        <f t="shared" si="146"/>
        <v>4.9278295040130615</v>
      </c>
      <c r="AK523" s="281">
        <f t="shared" si="147"/>
        <v>5.8108049631118774</v>
      </c>
      <c r="AL523" s="281">
        <f t="shared" si="148"/>
        <v>3.9596080780029297</v>
      </c>
      <c r="AM523" s="281">
        <f t="shared" si="149"/>
        <v>3.9950102567672729</v>
      </c>
      <c r="AN523" s="281">
        <f t="shared" si="150"/>
        <v>9.8183691501617432</v>
      </c>
      <c r="AO523" s="281">
        <v>32.201847822258543</v>
      </c>
    </row>
    <row r="524" spans="1:41" x14ac:dyDescent="0.25">
      <c r="A524" s="230">
        <v>65</v>
      </c>
      <c r="B524" s="230" t="s">
        <v>307</v>
      </c>
      <c r="C524" s="230">
        <v>3</v>
      </c>
      <c r="D524" s="230" t="s">
        <v>369</v>
      </c>
      <c r="E524" s="230">
        <v>143</v>
      </c>
      <c r="F524" s="230" t="s">
        <v>224</v>
      </c>
      <c r="G524" s="268"/>
      <c r="H524" s="269">
        <v>3.3320200443267822</v>
      </c>
      <c r="I524" s="269">
        <v>9.6534091234207153</v>
      </c>
      <c r="J524" s="269">
        <v>7.766268253326416</v>
      </c>
      <c r="K524" s="269">
        <v>9.071611762046814</v>
      </c>
      <c r="L524" s="269">
        <v>7.5988185405731201</v>
      </c>
      <c r="M524" s="270">
        <f>IF(AND(H524&gt;=H$3, H524&lt;=H$4),1,0)</f>
        <v>1</v>
      </c>
      <c r="N524" s="270">
        <f>IF(AND(I524&gt;=I$3, I524&lt;=I$4),1,0)</f>
        <v>1</v>
      </c>
      <c r="O524" s="270">
        <f>IF(AND(J524&gt;=J$3, J524&lt;=J$4),1,0)</f>
        <v>1</v>
      </c>
      <c r="P524" s="270">
        <f t="shared" si="136"/>
        <v>1</v>
      </c>
      <c r="Q524" s="270">
        <f t="shared" si="137"/>
        <v>1</v>
      </c>
      <c r="R524" s="271">
        <f t="shared" si="138"/>
        <v>5</v>
      </c>
      <c r="S524" s="270">
        <f t="shared" si="139"/>
        <v>1</v>
      </c>
      <c r="T524" s="272">
        <f t="shared" si="140"/>
        <v>5</v>
      </c>
      <c r="U524" s="273">
        <v>37.422127723693848</v>
      </c>
      <c r="AD524" s="279">
        <f t="shared" si="141"/>
        <v>143</v>
      </c>
      <c r="AE524" s="279">
        <f t="shared" si="142"/>
        <v>65</v>
      </c>
      <c r="AF524" s="279" t="str">
        <f t="shared" si="143"/>
        <v>Marker 65</v>
      </c>
      <c r="AG524" s="279">
        <f t="shared" si="144"/>
        <v>3</v>
      </c>
      <c r="AH524" s="279" t="str">
        <f t="shared" si="145"/>
        <v>H</v>
      </c>
      <c r="AI524" s="280"/>
      <c r="AJ524" s="281">
        <f t="shared" si="146"/>
        <v>3.3320200443267822</v>
      </c>
      <c r="AK524" s="281">
        <f t="shared" si="147"/>
        <v>9.6534091234207153</v>
      </c>
      <c r="AL524" s="281">
        <f t="shared" si="148"/>
        <v>7.766268253326416</v>
      </c>
      <c r="AM524" s="281">
        <f t="shared" si="149"/>
        <v>9.071611762046814</v>
      </c>
      <c r="AN524" s="281">
        <f t="shared" si="150"/>
        <v>7.5988185405731201</v>
      </c>
      <c r="AO524" s="281">
        <v>42.265629930484408</v>
      </c>
    </row>
    <row r="525" spans="1:41" x14ac:dyDescent="0.25">
      <c r="A525" s="230">
        <v>65</v>
      </c>
      <c r="B525" s="230" t="s">
        <v>307</v>
      </c>
      <c r="C525" s="230">
        <v>1</v>
      </c>
      <c r="D525" s="230" t="s">
        <v>369</v>
      </c>
      <c r="E525" s="230">
        <v>144</v>
      </c>
      <c r="F525" s="230" t="s">
        <v>225</v>
      </c>
      <c r="G525" s="268"/>
      <c r="H525" s="269">
        <v>6.5624862909317017</v>
      </c>
      <c r="I525" s="269">
        <v>0.41061878204345703</v>
      </c>
      <c r="J525" s="269">
        <v>3.5238140821456909</v>
      </c>
      <c r="K525" s="269">
        <v>9.5864498615264893</v>
      </c>
      <c r="L525" s="269">
        <v>7.0668774843215942</v>
      </c>
      <c r="M525" s="270">
        <f>IF(AND(H525&gt;=H$3, H525&lt;=H$4),1,0)</f>
        <v>1</v>
      </c>
      <c r="N525" s="270">
        <f>IF(AND(I525&gt;=I$3, I525&lt;=I$4),1,0)</f>
        <v>1</v>
      </c>
      <c r="O525" s="270">
        <f>IF(AND(J525&gt;=J$3, J525&lt;=J$4),1,0)</f>
        <v>1</v>
      </c>
      <c r="P525" s="270">
        <f t="shared" si="136"/>
        <v>1</v>
      </c>
      <c r="Q525" s="270">
        <f t="shared" si="137"/>
        <v>1</v>
      </c>
      <c r="R525" s="271">
        <f t="shared" si="138"/>
        <v>5</v>
      </c>
      <c r="S525" s="270">
        <f t="shared" si="139"/>
        <v>1</v>
      </c>
      <c r="T525" s="272">
        <f t="shared" si="140"/>
        <v>5</v>
      </c>
      <c r="U525" s="273">
        <v>27.150246500968933</v>
      </c>
      <c r="AD525" s="279">
        <f t="shared" si="141"/>
        <v>144</v>
      </c>
      <c r="AE525" s="279">
        <f t="shared" si="142"/>
        <v>65</v>
      </c>
      <c r="AF525" s="279" t="str">
        <f t="shared" si="143"/>
        <v>Marker 65</v>
      </c>
      <c r="AG525" s="279">
        <f t="shared" si="144"/>
        <v>1</v>
      </c>
      <c r="AH525" s="279" t="str">
        <f t="shared" si="145"/>
        <v>H</v>
      </c>
      <c r="AI525" s="280"/>
      <c r="AJ525" s="281">
        <f t="shared" si="146"/>
        <v>6.5624862909317017</v>
      </c>
      <c r="AK525" s="281">
        <f t="shared" si="147"/>
        <v>0.41061878204345703</v>
      </c>
      <c r="AL525" s="281">
        <f t="shared" si="148"/>
        <v>3.5238140821456909</v>
      </c>
      <c r="AM525" s="281">
        <f t="shared" si="149"/>
        <v>9.5864498615264893</v>
      </c>
      <c r="AN525" s="281">
        <f t="shared" si="150"/>
        <v>7.0668774843215942</v>
      </c>
      <c r="AO525" s="281">
        <v>30.664271139367298</v>
      </c>
    </row>
    <row r="526" spans="1:41" x14ac:dyDescent="0.25">
      <c r="A526" s="230">
        <v>65</v>
      </c>
      <c r="B526" s="230" t="s">
        <v>307</v>
      </c>
      <c r="C526" s="230">
        <v>2</v>
      </c>
      <c r="D526" s="230" t="s">
        <v>369</v>
      </c>
      <c r="E526" s="230">
        <v>145</v>
      </c>
      <c r="F526" s="230" t="s">
        <v>226</v>
      </c>
      <c r="G526" s="268"/>
      <c r="H526" s="269">
        <v>0.49900829792022705</v>
      </c>
      <c r="I526" s="269">
        <v>3.8574004173278809</v>
      </c>
      <c r="J526" s="269">
        <v>9.9144262075424194</v>
      </c>
      <c r="K526" s="269">
        <v>2.7217423915863037</v>
      </c>
      <c r="L526" s="269">
        <v>3.2396131753921509</v>
      </c>
      <c r="M526" s="270">
        <f>IF(AND(H526&gt;=H$3, H526&lt;=H$4),1,0)</f>
        <v>1</v>
      </c>
      <c r="N526" s="270">
        <f>IF(AND(I526&gt;=I$3, I526&lt;=I$4),1,0)</f>
        <v>1</v>
      </c>
      <c r="O526" s="270">
        <f>IF(AND(J526&gt;=J$3, J526&lt;=J$4),1,0)</f>
        <v>1</v>
      </c>
      <c r="P526" s="270">
        <f t="shared" si="136"/>
        <v>1</v>
      </c>
      <c r="Q526" s="270">
        <f t="shared" si="137"/>
        <v>1</v>
      </c>
      <c r="R526" s="271">
        <f t="shared" si="138"/>
        <v>5</v>
      </c>
      <c r="S526" s="270">
        <f t="shared" si="139"/>
        <v>1</v>
      </c>
      <c r="T526" s="272">
        <f t="shared" si="140"/>
        <v>5</v>
      </c>
      <c r="U526" s="273">
        <v>20.232190489768982</v>
      </c>
      <c r="AD526" s="279">
        <f t="shared" si="141"/>
        <v>145</v>
      </c>
      <c r="AE526" s="279">
        <f t="shared" si="142"/>
        <v>65</v>
      </c>
      <c r="AF526" s="279" t="str">
        <f t="shared" si="143"/>
        <v>Marker 65</v>
      </c>
      <c r="AG526" s="279">
        <f t="shared" si="144"/>
        <v>2</v>
      </c>
      <c r="AH526" s="279" t="str">
        <f t="shared" si="145"/>
        <v>H</v>
      </c>
      <c r="AI526" s="280"/>
      <c r="AJ526" s="281">
        <f t="shared" si="146"/>
        <v>0.49900829792022705</v>
      </c>
      <c r="AK526" s="281">
        <f t="shared" si="147"/>
        <v>3.8574004173278809</v>
      </c>
      <c r="AL526" s="281">
        <f t="shared" si="148"/>
        <v>9.9144262075424194</v>
      </c>
      <c r="AM526" s="281">
        <f t="shared" si="149"/>
        <v>2.7217423915863037</v>
      </c>
      <c r="AN526" s="281">
        <f t="shared" si="150"/>
        <v>3.2396131753921509</v>
      </c>
      <c r="AO526" s="281">
        <v>22.850819232873768</v>
      </c>
    </row>
    <row r="527" spans="1:41" x14ac:dyDescent="0.25">
      <c r="A527" s="230">
        <v>66</v>
      </c>
      <c r="B527" s="230" t="s">
        <v>308</v>
      </c>
      <c r="C527" s="230">
        <v>3</v>
      </c>
      <c r="D527" s="230" t="s">
        <v>369</v>
      </c>
      <c r="E527" s="230">
        <v>141</v>
      </c>
      <c r="F527" s="230" t="s">
        <v>222</v>
      </c>
      <c r="G527" s="268"/>
      <c r="H527" s="269">
        <v>6.3497757911682129</v>
      </c>
      <c r="I527" s="269">
        <v>8.7703078985214233</v>
      </c>
      <c r="J527" s="269">
        <v>2.155073881149292</v>
      </c>
      <c r="K527" s="269">
        <v>1.936689019203186</v>
      </c>
      <c r="L527" s="269">
        <v>7.1591043472290039</v>
      </c>
      <c r="M527" s="270">
        <f>IF(AND(H527&gt;=H$3, H527&lt;=H$4),1,0)</f>
        <v>1</v>
      </c>
      <c r="N527" s="270">
        <f>IF(AND(I527&gt;=I$3, I527&lt;=I$4),1,0)</f>
        <v>1</v>
      </c>
      <c r="O527" s="270">
        <f>IF(AND(J527&gt;=J$3, J527&lt;=J$4),1,0)</f>
        <v>1</v>
      </c>
      <c r="P527" s="270">
        <f t="shared" si="136"/>
        <v>1</v>
      </c>
      <c r="Q527" s="270">
        <f t="shared" si="137"/>
        <v>1</v>
      </c>
      <c r="R527" s="271">
        <f t="shared" si="138"/>
        <v>5</v>
      </c>
      <c r="S527" s="270">
        <f t="shared" si="139"/>
        <v>1</v>
      </c>
      <c r="T527" s="272">
        <f t="shared" si="140"/>
        <v>5</v>
      </c>
      <c r="U527" s="273">
        <v>26.370950937271118</v>
      </c>
      <c r="AD527" s="279">
        <f t="shared" si="141"/>
        <v>141</v>
      </c>
      <c r="AE527" s="279">
        <f t="shared" si="142"/>
        <v>66</v>
      </c>
      <c r="AF527" s="279" t="str">
        <f t="shared" si="143"/>
        <v>Marker 66</v>
      </c>
      <c r="AG527" s="279">
        <f t="shared" si="144"/>
        <v>3</v>
      </c>
      <c r="AH527" s="279" t="str">
        <f t="shared" si="145"/>
        <v>H</v>
      </c>
      <c r="AI527" s="280"/>
      <c r="AJ527" s="281">
        <f t="shared" si="146"/>
        <v>6.3497757911682129</v>
      </c>
      <c r="AK527" s="281">
        <f t="shared" si="147"/>
        <v>8.7703078985214233</v>
      </c>
      <c r="AL527" s="281">
        <f t="shared" si="148"/>
        <v>2.155073881149292</v>
      </c>
      <c r="AM527" s="281">
        <f t="shared" si="149"/>
        <v>1.936689019203186</v>
      </c>
      <c r="AN527" s="281">
        <f t="shared" si="150"/>
        <v>7.1591043472290039</v>
      </c>
      <c r="AO527" s="281">
        <v>35.140944076813469</v>
      </c>
    </row>
    <row r="528" spans="1:41" x14ac:dyDescent="0.25">
      <c r="A528" s="230">
        <v>66</v>
      </c>
      <c r="B528" s="230" t="s">
        <v>308</v>
      </c>
      <c r="C528" s="230">
        <v>1</v>
      </c>
      <c r="D528" s="230" t="s">
        <v>369</v>
      </c>
      <c r="E528" s="230">
        <v>142</v>
      </c>
      <c r="F528" s="230" t="s">
        <v>223</v>
      </c>
      <c r="G528" s="268"/>
      <c r="H528" s="269">
        <v>4.6650761365890503</v>
      </c>
      <c r="I528" s="269">
        <v>2.0025074481964111</v>
      </c>
      <c r="J528" s="269">
        <v>2.2991734743118286</v>
      </c>
      <c r="K528" s="269">
        <v>8.8572955131530762</v>
      </c>
      <c r="L528" s="269">
        <v>3.7135690450668335</v>
      </c>
      <c r="M528" s="270">
        <f>IF(AND(H528&gt;=H$3, H528&lt;=H$4),1,0)</f>
        <v>1</v>
      </c>
      <c r="N528" s="270">
        <f>IF(AND(I528&gt;=I$3, I528&lt;=I$4),1,0)</f>
        <v>1</v>
      </c>
      <c r="O528" s="270">
        <f>IF(AND(J528&gt;=J$3, J528&lt;=J$4),1,0)</f>
        <v>1</v>
      </c>
      <c r="P528" s="270">
        <f t="shared" si="136"/>
        <v>1</v>
      </c>
      <c r="Q528" s="270">
        <f t="shared" si="137"/>
        <v>1</v>
      </c>
      <c r="R528" s="271">
        <f t="shared" si="138"/>
        <v>5</v>
      </c>
      <c r="S528" s="270">
        <f t="shared" si="139"/>
        <v>1</v>
      </c>
      <c r="T528" s="272">
        <f t="shared" si="140"/>
        <v>5</v>
      </c>
      <c r="U528" s="273">
        <v>21.5376216173172</v>
      </c>
      <c r="AD528" s="279">
        <f t="shared" si="141"/>
        <v>142</v>
      </c>
      <c r="AE528" s="279">
        <f t="shared" si="142"/>
        <v>66</v>
      </c>
      <c r="AF528" s="279" t="str">
        <f t="shared" si="143"/>
        <v>Marker 66</v>
      </c>
      <c r="AG528" s="279">
        <f t="shared" si="144"/>
        <v>1</v>
      </c>
      <c r="AH528" s="279" t="str">
        <f t="shared" si="145"/>
        <v>H</v>
      </c>
      <c r="AI528" s="280"/>
      <c r="AJ528" s="281">
        <f t="shared" si="146"/>
        <v>4.6650761365890503</v>
      </c>
      <c r="AK528" s="281">
        <f t="shared" si="147"/>
        <v>2.0025074481964111</v>
      </c>
      <c r="AL528" s="281">
        <f t="shared" si="148"/>
        <v>2.2991734743118286</v>
      </c>
      <c r="AM528" s="281">
        <f t="shared" si="149"/>
        <v>8.8572955131530762</v>
      </c>
      <c r="AN528" s="281">
        <f t="shared" si="150"/>
        <v>3.7135690450668335</v>
      </c>
      <c r="AO528" s="281">
        <v>28.700229984199122</v>
      </c>
    </row>
    <row r="529" spans="1:41" x14ac:dyDescent="0.25">
      <c r="A529" s="230">
        <v>66</v>
      </c>
      <c r="B529" s="230" t="s">
        <v>308</v>
      </c>
      <c r="C529" s="230">
        <v>2</v>
      </c>
      <c r="D529" s="230" t="s">
        <v>369</v>
      </c>
      <c r="E529" s="230">
        <v>143</v>
      </c>
      <c r="F529" s="230" t="s">
        <v>224</v>
      </c>
      <c r="G529" s="268"/>
      <c r="H529" s="269">
        <v>0.28511941432952881</v>
      </c>
      <c r="I529" s="269">
        <v>3.3870065212249756</v>
      </c>
      <c r="J529" s="269">
        <v>5.9117895364761353</v>
      </c>
      <c r="K529" s="269">
        <v>7.2211074829101563</v>
      </c>
      <c r="L529" s="269">
        <v>3.5171526670455933</v>
      </c>
      <c r="M529" s="270">
        <f>IF(AND(H529&gt;=H$3, H529&lt;=H$4),1,0)</f>
        <v>1</v>
      </c>
      <c r="N529" s="270">
        <f>IF(AND(I529&gt;=I$3, I529&lt;=I$4),1,0)</f>
        <v>1</v>
      </c>
      <c r="O529" s="270">
        <f>IF(AND(J529&gt;=J$3, J529&lt;=J$4),1,0)</f>
        <v>1</v>
      </c>
      <c r="P529" s="270">
        <f t="shared" si="136"/>
        <v>1</v>
      </c>
      <c r="Q529" s="270">
        <f t="shared" si="137"/>
        <v>1</v>
      </c>
      <c r="R529" s="271">
        <f t="shared" si="138"/>
        <v>5</v>
      </c>
      <c r="S529" s="270">
        <f t="shared" si="139"/>
        <v>1</v>
      </c>
      <c r="T529" s="272">
        <f t="shared" si="140"/>
        <v>5</v>
      </c>
      <c r="U529" s="273">
        <v>20.322175621986389</v>
      </c>
      <c r="AD529" s="279">
        <f t="shared" si="141"/>
        <v>143</v>
      </c>
      <c r="AE529" s="279">
        <f t="shared" si="142"/>
        <v>66</v>
      </c>
      <c r="AF529" s="279" t="str">
        <f t="shared" si="143"/>
        <v>Marker 66</v>
      </c>
      <c r="AG529" s="279">
        <f t="shared" si="144"/>
        <v>2</v>
      </c>
      <c r="AH529" s="279" t="str">
        <f t="shared" si="145"/>
        <v>H</v>
      </c>
      <c r="AI529" s="280"/>
      <c r="AJ529" s="281">
        <f t="shared" si="146"/>
        <v>0.28511941432952881</v>
      </c>
      <c r="AK529" s="281">
        <f t="shared" si="147"/>
        <v>3.3870065212249756</v>
      </c>
      <c r="AL529" s="281">
        <f t="shared" si="148"/>
        <v>5.9117895364761353</v>
      </c>
      <c r="AM529" s="281">
        <f t="shared" si="149"/>
        <v>7.2211074829101563</v>
      </c>
      <c r="AN529" s="281">
        <f t="shared" si="150"/>
        <v>3.5171526670455933</v>
      </c>
      <c r="AO529" s="281">
        <v>27.080572056356242</v>
      </c>
    </row>
    <row r="530" spans="1:41" x14ac:dyDescent="0.25">
      <c r="A530" s="230">
        <v>66</v>
      </c>
      <c r="B530" s="230" t="s">
        <v>308</v>
      </c>
      <c r="C530" s="230">
        <v>3</v>
      </c>
      <c r="D530" s="230" t="s">
        <v>369</v>
      </c>
      <c r="E530" s="230">
        <v>144</v>
      </c>
      <c r="F530" s="230" t="s">
        <v>225</v>
      </c>
      <c r="G530" s="268"/>
      <c r="H530" s="269">
        <v>8.0921053886413574E-2</v>
      </c>
      <c r="I530" s="269">
        <v>6.3457930088043213</v>
      </c>
      <c r="J530" s="269">
        <v>2.4968558549880981</v>
      </c>
      <c r="K530" s="269">
        <v>3.5816311836242676</v>
      </c>
      <c r="L530" s="269">
        <v>8.5884135961532593</v>
      </c>
      <c r="M530" s="270">
        <f>IF(AND(H530&gt;=H$3, H530&lt;=H$4),1,0)</f>
        <v>1</v>
      </c>
      <c r="N530" s="270">
        <f>IF(AND(I530&gt;=I$3, I530&lt;=I$4),1,0)</f>
        <v>1</v>
      </c>
      <c r="O530" s="270">
        <f>IF(AND(J530&gt;=J$3, J530&lt;=J$4),1,0)</f>
        <v>1</v>
      </c>
      <c r="P530" s="270">
        <f t="shared" si="136"/>
        <v>1</v>
      </c>
      <c r="Q530" s="270">
        <f t="shared" si="137"/>
        <v>1</v>
      </c>
      <c r="R530" s="271">
        <f t="shared" si="138"/>
        <v>5</v>
      </c>
      <c r="S530" s="270">
        <f t="shared" si="139"/>
        <v>1</v>
      </c>
      <c r="T530" s="272">
        <f t="shared" si="140"/>
        <v>5</v>
      </c>
      <c r="U530" s="273">
        <v>21.09361469745636</v>
      </c>
      <c r="AD530" s="279">
        <f t="shared" si="141"/>
        <v>144</v>
      </c>
      <c r="AE530" s="279">
        <f t="shared" si="142"/>
        <v>66</v>
      </c>
      <c r="AF530" s="279" t="str">
        <f t="shared" si="143"/>
        <v>Marker 66</v>
      </c>
      <c r="AG530" s="279">
        <f t="shared" si="144"/>
        <v>3</v>
      </c>
      <c r="AH530" s="279" t="str">
        <f t="shared" si="145"/>
        <v>H</v>
      </c>
      <c r="AI530" s="280"/>
      <c r="AJ530" s="281">
        <f t="shared" si="146"/>
        <v>8.0921053886413574E-2</v>
      </c>
      <c r="AK530" s="281">
        <f t="shared" si="147"/>
        <v>6.3457930088043213</v>
      </c>
      <c r="AL530" s="281">
        <f t="shared" si="148"/>
        <v>2.4968558549880981</v>
      </c>
      <c r="AM530" s="281">
        <f t="shared" si="149"/>
        <v>3.5816311836242676</v>
      </c>
      <c r="AN530" s="281">
        <f t="shared" si="150"/>
        <v>8.5884135961532593</v>
      </c>
      <c r="AO530" s="281">
        <v>28.108562949602515</v>
      </c>
    </row>
    <row r="531" spans="1:41" x14ac:dyDescent="0.25">
      <c r="A531" s="230">
        <v>66</v>
      </c>
      <c r="B531" s="230" t="s">
        <v>308</v>
      </c>
      <c r="C531" s="230">
        <v>1</v>
      </c>
      <c r="D531" s="230" t="s">
        <v>369</v>
      </c>
      <c r="E531" s="230">
        <v>145</v>
      </c>
      <c r="F531" s="230" t="s">
        <v>226</v>
      </c>
      <c r="G531" s="268"/>
      <c r="H531" s="269">
        <v>8.1597411632537842</v>
      </c>
      <c r="I531" s="269">
        <v>7.5457340478897095</v>
      </c>
      <c r="J531" s="269">
        <v>9.4628286361694336</v>
      </c>
      <c r="K531" s="269">
        <v>0.36132514476776123</v>
      </c>
      <c r="L531" s="269">
        <v>7.0914947986602783</v>
      </c>
      <c r="M531" s="270">
        <f>IF(AND(H531&gt;=H$3, H531&lt;=H$4),1,0)</f>
        <v>1</v>
      </c>
      <c r="N531" s="270">
        <f>IF(AND(I531&gt;=I$3, I531&lt;=I$4),1,0)</f>
        <v>1</v>
      </c>
      <c r="O531" s="270">
        <f>IF(AND(J531&gt;=J$3, J531&lt;=J$4),1,0)</f>
        <v>1</v>
      </c>
      <c r="P531" s="270">
        <f t="shared" si="136"/>
        <v>1</v>
      </c>
      <c r="Q531" s="270">
        <f t="shared" si="137"/>
        <v>1</v>
      </c>
      <c r="R531" s="271">
        <f t="shared" si="138"/>
        <v>5</v>
      </c>
      <c r="S531" s="270">
        <f t="shared" si="139"/>
        <v>1</v>
      </c>
      <c r="T531" s="272">
        <f t="shared" si="140"/>
        <v>5</v>
      </c>
      <c r="U531" s="273">
        <v>32.621123790740967</v>
      </c>
      <c r="AD531" s="279">
        <f t="shared" si="141"/>
        <v>145</v>
      </c>
      <c r="AE531" s="279">
        <f t="shared" si="142"/>
        <v>66</v>
      </c>
      <c r="AF531" s="279" t="str">
        <f t="shared" si="143"/>
        <v>Marker 66</v>
      </c>
      <c r="AG531" s="279">
        <f t="shared" si="144"/>
        <v>1</v>
      </c>
      <c r="AH531" s="279" t="str">
        <f t="shared" si="145"/>
        <v>H</v>
      </c>
      <c r="AI531" s="280"/>
      <c r="AJ531" s="281">
        <f t="shared" si="146"/>
        <v>8.1597411632537842</v>
      </c>
      <c r="AK531" s="281">
        <f t="shared" si="147"/>
        <v>7.5457340478897095</v>
      </c>
      <c r="AL531" s="281">
        <f t="shared" si="148"/>
        <v>9.4628286361694336</v>
      </c>
      <c r="AM531" s="281">
        <f t="shared" si="149"/>
        <v>0.36132514476776123</v>
      </c>
      <c r="AN531" s="281">
        <f t="shared" si="150"/>
        <v>7.0914947986602783</v>
      </c>
      <c r="AO531" s="281">
        <v>43.469690933028652</v>
      </c>
    </row>
    <row r="532" spans="1:41" x14ac:dyDescent="0.25">
      <c r="A532" s="230">
        <v>67</v>
      </c>
      <c r="B532" s="230" t="s">
        <v>309</v>
      </c>
      <c r="C532" s="230">
        <v>2</v>
      </c>
      <c r="D532" s="230" t="s">
        <v>369</v>
      </c>
      <c r="E532" s="230">
        <v>141</v>
      </c>
      <c r="F532" s="230" t="s">
        <v>222</v>
      </c>
      <c r="G532" s="268"/>
      <c r="H532" s="269">
        <v>0.32468855381011963</v>
      </c>
      <c r="I532" s="269">
        <v>2.4785041809082031</v>
      </c>
      <c r="J532" s="269">
        <v>2.2566813230514526</v>
      </c>
      <c r="K532" s="269">
        <v>3.5782778263092041</v>
      </c>
      <c r="L532" s="269">
        <v>9.5201045274734497</v>
      </c>
      <c r="M532" s="270">
        <f>IF(AND(H532&gt;=H$3, H532&lt;=H$4),1,0)</f>
        <v>1</v>
      </c>
      <c r="N532" s="270">
        <f>IF(AND(I532&gt;=I$3, I532&lt;=I$4),1,0)</f>
        <v>1</v>
      </c>
      <c r="O532" s="270">
        <f>IF(AND(J532&gt;=J$3, J532&lt;=J$4),1,0)</f>
        <v>1</v>
      </c>
      <c r="P532" s="270">
        <f t="shared" si="136"/>
        <v>1</v>
      </c>
      <c r="Q532" s="270">
        <f t="shared" si="137"/>
        <v>1</v>
      </c>
      <c r="R532" s="271">
        <f t="shared" si="138"/>
        <v>5</v>
      </c>
      <c r="S532" s="270">
        <f t="shared" si="139"/>
        <v>1</v>
      </c>
      <c r="T532" s="272">
        <f t="shared" si="140"/>
        <v>5</v>
      </c>
      <c r="U532" s="273">
        <v>18.158256411552429</v>
      </c>
      <c r="AD532" s="279">
        <f t="shared" si="141"/>
        <v>141</v>
      </c>
      <c r="AE532" s="279">
        <f t="shared" si="142"/>
        <v>67</v>
      </c>
      <c r="AF532" s="279" t="str">
        <f t="shared" si="143"/>
        <v>Marker 67</v>
      </c>
      <c r="AG532" s="279">
        <f t="shared" si="144"/>
        <v>2</v>
      </c>
      <c r="AH532" s="279" t="str">
        <f t="shared" si="145"/>
        <v>H</v>
      </c>
      <c r="AI532" s="280"/>
      <c r="AJ532" s="281">
        <f t="shared" si="146"/>
        <v>0.32468855381011963</v>
      </c>
      <c r="AK532" s="281">
        <f t="shared" si="147"/>
        <v>2.4785041809082031</v>
      </c>
      <c r="AL532" s="281">
        <f t="shared" si="148"/>
        <v>2.2566813230514526</v>
      </c>
      <c r="AM532" s="281">
        <f t="shared" si="149"/>
        <v>3.5782778263092041</v>
      </c>
      <c r="AN532" s="281">
        <f t="shared" si="150"/>
        <v>9.5201045274734497</v>
      </c>
      <c r="AO532" s="281">
        <v>22.086382894994102</v>
      </c>
    </row>
    <row r="533" spans="1:41" x14ac:dyDescent="0.25">
      <c r="A533" s="230">
        <v>67</v>
      </c>
      <c r="B533" s="230" t="s">
        <v>309</v>
      </c>
      <c r="C533" s="230">
        <v>3</v>
      </c>
      <c r="D533" s="230" t="s">
        <v>369</v>
      </c>
      <c r="E533" s="230">
        <v>142</v>
      </c>
      <c r="F533" s="230" t="s">
        <v>223</v>
      </c>
      <c r="G533" s="268"/>
      <c r="H533" s="269">
        <v>6.4345961809158325</v>
      </c>
      <c r="I533" s="269">
        <v>8.7020039558410645</v>
      </c>
      <c r="J533" s="269">
        <v>2.4265140295028687</v>
      </c>
      <c r="K533" s="269">
        <v>9.0477836132049561</v>
      </c>
      <c r="L533" s="269">
        <v>7.6745754480361938</v>
      </c>
      <c r="M533" s="270">
        <f>IF(AND(H533&gt;=H$3, H533&lt;=H$4),1,0)</f>
        <v>1</v>
      </c>
      <c r="N533" s="270">
        <f>IF(AND(I533&gt;=I$3, I533&lt;=I$4),1,0)</f>
        <v>1</v>
      </c>
      <c r="O533" s="270">
        <f>IF(AND(J533&gt;=J$3, J533&lt;=J$4),1,0)</f>
        <v>1</v>
      </c>
      <c r="P533" s="270">
        <f t="shared" si="136"/>
        <v>1</v>
      </c>
      <c r="Q533" s="270">
        <f t="shared" si="137"/>
        <v>1</v>
      </c>
      <c r="R533" s="271">
        <f t="shared" si="138"/>
        <v>5</v>
      </c>
      <c r="S533" s="270">
        <f t="shared" si="139"/>
        <v>1</v>
      </c>
      <c r="T533" s="272">
        <f t="shared" si="140"/>
        <v>5</v>
      </c>
      <c r="U533" s="273">
        <v>34.285473227500916</v>
      </c>
      <c r="AD533" s="279">
        <f t="shared" si="141"/>
        <v>142</v>
      </c>
      <c r="AE533" s="279">
        <f t="shared" si="142"/>
        <v>67</v>
      </c>
      <c r="AF533" s="279" t="str">
        <f t="shared" si="143"/>
        <v>Marker 67</v>
      </c>
      <c r="AG533" s="279">
        <f t="shared" si="144"/>
        <v>3</v>
      </c>
      <c r="AH533" s="279" t="str">
        <f t="shared" si="145"/>
        <v>H</v>
      </c>
      <c r="AI533" s="280"/>
      <c r="AJ533" s="281">
        <f t="shared" si="146"/>
        <v>6.4345961809158325</v>
      </c>
      <c r="AK533" s="281">
        <f t="shared" si="147"/>
        <v>8.7020039558410645</v>
      </c>
      <c r="AL533" s="281">
        <f t="shared" si="148"/>
        <v>2.4265140295028687</v>
      </c>
      <c r="AM533" s="281">
        <f t="shared" si="149"/>
        <v>9.0477836132049561</v>
      </c>
      <c r="AN533" s="281">
        <f t="shared" si="150"/>
        <v>7.6745754480361938</v>
      </c>
      <c r="AO533" s="281">
        <v>41.702356893522612</v>
      </c>
    </row>
    <row r="534" spans="1:41" x14ac:dyDescent="0.25">
      <c r="A534" s="230">
        <v>67</v>
      </c>
      <c r="B534" s="230" t="s">
        <v>309</v>
      </c>
      <c r="C534" s="230">
        <v>1</v>
      </c>
      <c r="D534" s="230" t="s">
        <v>369</v>
      </c>
      <c r="E534" s="230">
        <v>143</v>
      </c>
      <c r="F534" s="230" t="s">
        <v>224</v>
      </c>
      <c r="G534" s="268"/>
      <c r="H534" s="269">
        <v>0.69739818572998047</v>
      </c>
      <c r="I534" s="269">
        <v>1.7943352460861206</v>
      </c>
      <c r="J534" s="269">
        <v>7.3823082447052002</v>
      </c>
      <c r="K534" s="269">
        <v>5.8570367097854614</v>
      </c>
      <c r="L534" s="269">
        <v>9.0919089317321777</v>
      </c>
      <c r="M534" s="270">
        <f>IF(AND(H534&gt;=H$3, H534&lt;=H$4),1,0)</f>
        <v>1</v>
      </c>
      <c r="N534" s="270">
        <f>IF(AND(I534&gt;=I$3, I534&lt;=I$4),1,0)</f>
        <v>1</v>
      </c>
      <c r="O534" s="270">
        <f>IF(AND(J534&gt;=J$3, J534&lt;=J$4),1,0)</f>
        <v>1</v>
      </c>
      <c r="P534" s="270">
        <f t="shared" si="136"/>
        <v>1</v>
      </c>
      <c r="Q534" s="270">
        <f t="shared" si="137"/>
        <v>1</v>
      </c>
      <c r="R534" s="271">
        <f t="shared" si="138"/>
        <v>5</v>
      </c>
      <c r="S534" s="270">
        <f t="shared" si="139"/>
        <v>1</v>
      </c>
      <c r="T534" s="272">
        <f t="shared" si="140"/>
        <v>5</v>
      </c>
      <c r="U534" s="273">
        <v>24.82298731803894</v>
      </c>
      <c r="AD534" s="279">
        <f t="shared" si="141"/>
        <v>143</v>
      </c>
      <c r="AE534" s="279">
        <f t="shared" si="142"/>
        <v>67</v>
      </c>
      <c r="AF534" s="279" t="str">
        <f t="shared" si="143"/>
        <v>Marker 67</v>
      </c>
      <c r="AG534" s="279">
        <f t="shared" si="144"/>
        <v>1</v>
      </c>
      <c r="AH534" s="279" t="str">
        <f t="shared" si="145"/>
        <v>H</v>
      </c>
      <c r="AI534" s="280"/>
      <c r="AJ534" s="281">
        <f t="shared" si="146"/>
        <v>0.69739818572998047</v>
      </c>
      <c r="AK534" s="281">
        <f t="shared" si="147"/>
        <v>1.7943352460861206</v>
      </c>
      <c r="AL534" s="281">
        <f t="shared" si="148"/>
        <v>7.3823082447052002</v>
      </c>
      <c r="AM534" s="281">
        <f t="shared" si="149"/>
        <v>5.8570367097854614</v>
      </c>
      <c r="AN534" s="281">
        <f t="shared" si="150"/>
        <v>9.0919089317321777</v>
      </c>
      <c r="AO534" s="281">
        <v>30.19287700745264</v>
      </c>
    </row>
    <row r="535" spans="1:41" x14ac:dyDescent="0.25">
      <c r="A535" s="230">
        <v>67</v>
      </c>
      <c r="B535" s="230" t="s">
        <v>309</v>
      </c>
      <c r="C535" s="230">
        <v>2</v>
      </c>
      <c r="D535" s="230" t="s">
        <v>369</v>
      </c>
      <c r="E535" s="230">
        <v>144</v>
      </c>
      <c r="F535" s="230" t="s">
        <v>225</v>
      </c>
      <c r="G535" s="268"/>
      <c r="H535" s="269">
        <v>1.9955897331237793</v>
      </c>
      <c r="I535" s="269">
        <v>1.9744676351547241</v>
      </c>
      <c r="J535" s="269">
        <v>7.1177899837493896</v>
      </c>
      <c r="K535" s="269">
        <v>8.3229547739028931</v>
      </c>
      <c r="L535" s="269">
        <v>9.1770648956298828</v>
      </c>
      <c r="M535" s="270">
        <f>IF(AND(H535&gt;=H$3, H535&lt;=H$4),1,0)</f>
        <v>1</v>
      </c>
      <c r="N535" s="270">
        <f>IF(AND(I535&gt;=I$3, I535&lt;=I$4),1,0)</f>
        <v>1</v>
      </c>
      <c r="O535" s="270">
        <f>IF(AND(J535&gt;=J$3, J535&lt;=J$4),1,0)</f>
        <v>1</v>
      </c>
      <c r="P535" s="270">
        <f t="shared" si="136"/>
        <v>1</v>
      </c>
      <c r="Q535" s="270">
        <f t="shared" si="137"/>
        <v>1</v>
      </c>
      <c r="R535" s="271">
        <f t="shared" si="138"/>
        <v>5</v>
      </c>
      <c r="S535" s="270">
        <f t="shared" si="139"/>
        <v>1</v>
      </c>
      <c r="T535" s="272">
        <f t="shared" si="140"/>
        <v>5</v>
      </c>
      <c r="U535" s="273">
        <v>28.587867021560669</v>
      </c>
      <c r="AD535" s="279">
        <f t="shared" si="141"/>
        <v>144</v>
      </c>
      <c r="AE535" s="279">
        <f t="shared" si="142"/>
        <v>67</v>
      </c>
      <c r="AF535" s="279" t="str">
        <f t="shared" si="143"/>
        <v>Marker 67</v>
      </c>
      <c r="AG535" s="279">
        <f t="shared" si="144"/>
        <v>2</v>
      </c>
      <c r="AH535" s="279" t="str">
        <f t="shared" si="145"/>
        <v>H</v>
      </c>
      <c r="AI535" s="280"/>
      <c r="AJ535" s="281">
        <f t="shared" si="146"/>
        <v>1.9955897331237793</v>
      </c>
      <c r="AK535" s="281">
        <f t="shared" si="147"/>
        <v>1.9744676351547241</v>
      </c>
      <c r="AL535" s="281">
        <f t="shared" si="148"/>
        <v>7.1177899837493896</v>
      </c>
      <c r="AM535" s="281">
        <f t="shared" si="149"/>
        <v>8.3229547739028931</v>
      </c>
      <c r="AN535" s="281">
        <f t="shared" si="150"/>
        <v>9.1770648956298828</v>
      </c>
      <c r="AO535" s="281">
        <v>34.77220295158186</v>
      </c>
    </row>
    <row r="536" spans="1:41" x14ac:dyDescent="0.25">
      <c r="A536" s="230">
        <v>67</v>
      </c>
      <c r="B536" s="230" t="s">
        <v>309</v>
      </c>
      <c r="C536" s="230">
        <v>3</v>
      </c>
      <c r="D536" s="230" t="s">
        <v>369</v>
      </c>
      <c r="E536" s="230">
        <v>145</v>
      </c>
      <c r="F536" s="230" t="s">
        <v>226</v>
      </c>
      <c r="G536" s="268"/>
      <c r="H536" s="269">
        <v>9.2415428161621094</v>
      </c>
      <c r="I536" s="269">
        <v>5.4441279172897339</v>
      </c>
      <c r="J536" s="269">
        <v>3.5862505435943604</v>
      </c>
      <c r="K536" s="269">
        <v>0.78524887561798096</v>
      </c>
      <c r="L536" s="269">
        <v>8.6871552467346191</v>
      </c>
      <c r="M536" s="270">
        <f>IF(AND(H536&gt;=H$3, H536&lt;=H$4),1,0)</f>
        <v>1</v>
      </c>
      <c r="N536" s="270">
        <f>IF(AND(I536&gt;=I$3, I536&lt;=I$4),1,0)</f>
        <v>1</v>
      </c>
      <c r="O536" s="270">
        <f>IF(AND(J536&gt;=J$3, J536&lt;=J$4),1,0)</f>
        <v>1</v>
      </c>
      <c r="P536" s="270">
        <f t="shared" si="136"/>
        <v>1</v>
      </c>
      <c r="Q536" s="270">
        <f t="shared" si="137"/>
        <v>1</v>
      </c>
      <c r="R536" s="271">
        <f t="shared" si="138"/>
        <v>5</v>
      </c>
      <c r="S536" s="270">
        <f t="shared" si="139"/>
        <v>1</v>
      </c>
      <c r="T536" s="272">
        <f t="shared" si="140"/>
        <v>5</v>
      </c>
      <c r="U536" s="273">
        <v>27.744325399398804</v>
      </c>
      <c r="AD536" s="279">
        <f t="shared" si="141"/>
        <v>145</v>
      </c>
      <c r="AE536" s="279">
        <f t="shared" si="142"/>
        <v>67</v>
      </c>
      <c r="AF536" s="279" t="str">
        <f t="shared" si="143"/>
        <v>Marker 67</v>
      </c>
      <c r="AG536" s="279">
        <f t="shared" si="144"/>
        <v>3</v>
      </c>
      <c r="AH536" s="279" t="str">
        <f t="shared" si="145"/>
        <v>H</v>
      </c>
      <c r="AI536" s="280"/>
      <c r="AJ536" s="281">
        <f t="shared" si="146"/>
        <v>9.2415428161621094</v>
      </c>
      <c r="AK536" s="281">
        <f t="shared" si="147"/>
        <v>5.4441279172897339</v>
      </c>
      <c r="AL536" s="281">
        <f t="shared" si="148"/>
        <v>3.5862505435943604</v>
      </c>
      <c r="AM536" s="281">
        <f t="shared" si="149"/>
        <v>0.78524887561798096</v>
      </c>
      <c r="AN536" s="281">
        <f t="shared" si="150"/>
        <v>8.6871552467346191</v>
      </c>
      <c r="AO536" s="281">
        <v>33.746180252448788</v>
      </c>
    </row>
    <row r="537" spans="1:41" x14ac:dyDescent="0.25">
      <c r="A537" s="230">
        <v>68</v>
      </c>
      <c r="B537" s="230" t="s">
        <v>310</v>
      </c>
      <c r="C537" s="230">
        <v>1</v>
      </c>
      <c r="D537" s="230" t="s">
        <v>369</v>
      </c>
      <c r="E537" s="230">
        <v>146</v>
      </c>
      <c r="F537" s="230" t="s">
        <v>227</v>
      </c>
      <c r="G537" s="268"/>
      <c r="H537" s="269">
        <v>3.3597320318222046</v>
      </c>
      <c r="I537" s="269">
        <v>3.5821139812469482</v>
      </c>
      <c r="J537" s="269">
        <v>2.0696312189102173</v>
      </c>
      <c r="K537" s="269">
        <v>3.5180902481079102</v>
      </c>
      <c r="L537" s="269">
        <v>5.3146809339523315</v>
      </c>
      <c r="M537" s="270">
        <f>IF(AND(H537&gt;=H$3, H537&lt;=H$4),1,0)</f>
        <v>1</v>
      </c>
      <c r="N537" s="270">
        <f>IF(AND(I537&gt;=I$3, I537&lt;=I$4),1,0)</f>
        <v>1</v>
      </c>
      <c r="O537" s="270">
        <f>IF(AND(J537&gt;=J$3, J537&lt;=J$4),1,0)</f>
        <v>1</v>
      </c>
      <c r="P537" s="270">
        <f t="shared" si="136"/>
        <v>1</v>
      </c>
      <c r="Q537" s="270">
        <f t="shared" si="137"/>
        <v>1</v>
      </c>
      <c r="R537" s="271">
        <f t="shared" si="138"/>
        <v>5</v>
      </c>
      <c r="S537" s="270">
        <f t="shared" si="139"/>
        <v>1</v>
      </c>
      <c r="T537" s="272">
        <f t="shared" si="140"/>
        <v>5</v>
      </c>
      <c r="U537" s="273">
        <v>17.844248414039612</v>
      </c>
      <c r="AD537" s="279">
        <f t="shared" si="141"/>
        <v>146</v>
      </c>
      <c r="AE537" s="279">
        <f t="shared" si="142"/>
        <v>68</v>
      </c>
      <c r="AF537" s="279" t="str">
        <f t="shared" si="143"/>
        <v>Marker 68</v>
      </c>
      <c r="AG537" s="279">
        <f t="shared" si="144"/>
        <v>1</v>
      </c>
      <c r="AH537" s="279" t="str">
        <f t="shared" si="145"/>
        <v>H</v>
      </c>
      <c r="AI537" s="280"/>
      <c r="AJ537" s="281">
        <f t="shared" si="146"/>
        <v>3.3597320318222046</v>
      </c>
      <c r="AK537" s="281">
        <f t="shared" si="147"/>
        <v>3.5821139812469482</v>
      </c>
      <c r="AL537" s="281">
        <f t="shared" si="148"/>
        <v>2.0696312189102173</v>
      </c>
      <c r="AM537" s="281">
        <f t="shared" si="149"/>
        <v>3.5180902481079102</v>
      </c>
      <c r="AN537" s="281">
        <f t="shared" si="150"/>
        <v>5.3146809339523315</v>
      </c>
      <c r="AO537" s="281">
        <v>25.140590012681834</v>
      </c>
    </row>
    <row r="538" spans="1:41" x14ac:dyDescent="0.25">
      <c r="A538" s="230">
        <v>68</v>
      </c>
      <c r="B538" s="230" t="s">
        <v>310</v>
      </c>
      <c r="C538" s="230">
        <v>3</v>
      </c>
      <c r="D538" s="230" t="s">
        <v>369</v>
      </c>
      <c r="E538" s="230">
        <v>147</v>
      </c>
      <c r="F538" s="230" t="s">
        <v>228</v>
      </c>
      <c r="G538" s="268"/>
      <c r="H538" s="269">
        <v>9.4781237840652466</v>
      </c>
      <c r="I538" s="269">
        <v>9.4249367713928223</v>
      </c>
      <c r="J538" s="269">
        <v>0.69716870784759521</v>
      </c>
      <c r="K538" s="269">
        <v>2.9174602031707764</v>
      </c>
      <c r="L538" s="269">
        <v>2.062380313873291E-2</v>
      </c>
      <c r="M538" s="270">
        <f>IF(AND(H538&gt;=H$3, H538&lt;=H$4),1,0)</f>
        <v>1</v>
      </c>
      <c r="N538" s="270">
        <f>IF(AND(I538&gt;=I$3, I538&lt;=I$4),1,0)</f>
        <v>1</v>
      </c>
      <c r="O538" s="270">
        <f>IF(AND(J538&gt;=J$3, J538&lt;=J$4),1,0)</f>
        <v>1</v>
      </c>
      <c r="P538" s="270">
        <f t="shared" si="136"/>
        <v>1</v>
      </c>
      <c r="Q538" s="270">
        <f t="shared" si="137"/>
        <v>1</v>
      </c>
      <c r="R538" s="271">
        <f t="shared" si="138"/>
        <v>5</v>
      </c>
      <c r="S538" s="270">
        <f t="shared" si="139"/>
        <v>1</v>
      </c>
      <c r="T538" s="272">
        <f t="shared" si="140"/>
        <v>5</v>
      </c>
      <c r="U538" s="273">
        <v>22.538313269615173</v>
      </c>
      <c r="AD538" s="279">
        <f t="shared" si="141"/>
        <v>147</v>
      </c>
      <c r="AE538" s="279">
        <f t="shared" si="142"/>
        <v>68</v>
      </c>
      <c r="AF538" s="279" t="str">
        <f t="shared" si="143"/>
        <v>Marker 68</v>
      </c>
      <c r="AG538" s="279">
        <f t="shared" si="144"/>
        <v>3</v>
      </c>
      <c r="AH538" s="279" t="str">
        <f t="shared" si="145"/>
        <v>H</v>
      </c>
      <c r="AI538" s="280"/>
      <c r="AJ538" s="281">
        <f t="shared" si="146"/>
        <v>9.4781237840652466</v>
      </c>
      <c r="AK538" s="281">
        <f t="shared" si="147"/>
        <v>9.4249367713928223</v>
      </c>
      <c r="AL538" s="281">
        <f t="shared" si="148"/>
        <v>0.69716870784759521</v>
      </c>
      <c r="AM538" s="281">
        <f t="shared" si="149"/>
        <v>2.9174602031707764</v>
      </c>
      <c r="AN538" s="281">
        <f t="shared" si="150"/>
        <v>2.062380313873291E-2</v>
      </c>
      <c r="AO538" s="281">
        <v>31.754012852845499</v>
      </c>
    </row>
    <row r="539" spans="1:41" x14ac:dyDescent="0.25">
      <c r="A539" s="230">
        <v>68</v>
      </c>
      <c r="B539" s="230" t="s">
        <v>310</v>
      </c>
      <c r="C539" s="230">
        <v>2</v>
      </c>
      <c r="D539" s="230" t="s">
        <v>369</v>
      </c>
      <c r="E539" s="230">
        <v>149</v>
      </c>
      <c r="F539" s="230" t="s">
        <v>230</v>
      </c>
      <c r="G539" s="268"/>
      <c r="H539" s="269">
        <v>8.4173572063446045</v>
      </c>
      <c r="I539" s="269">
        <v>1.9779640436172485</v>
      </c>
      <c r="J539" s="269">
        <v>0.55090427398681641</v>
      </c>
      <c r="K539" s="269">
        <v>3.9428013563156128</v>
      </c>
      <c r="L539" s="269">
        <v>5.8099567890167236</v>
      </c>
      <c r="M539" s="270">
        <f>IF(AND(H539&gt;=H$3, H539&lt;=H$4),1,0)</f>
        <v>1</v>
      </c>
      <c r="N539" s="270">
        <f>IF(AND(I539&gt;=I$3, I539&lt;=I$4),1,0)</f>
        <v>1</v>
      </c>
      <c r="O539" s="270">
        <f>IF(AND(J539&gt;=J$3, J539&lt;=J$4),1,0)</f>
        <v>1</v>
      </c>
      <c r="P539" s="270">
        <f t="shared" si="136"/>
        <v>1</v>
      </c>
      <c r="Q539" s="270">
        <f t="shared" si="137"/>
        <v>1</v>
      </c>
      <c r="R539" s="271">
        <f t="shared" si="138"/>
        <v>5</v>
      </c>
      <c r="S539" s="270">
        <f t="shared" si="139"/>
        <v>1</v>
      </c>
      <c r="T539" s="272">
        <f t="shared" si="140"/>
        <v>5</v>
      </c>
      <c r="U539" s="273">
        <v>20.698983669281006</v>
      </c>
      <c r="AD539" s="279">
        <f t="shared" si="141"/>
        <v>149</v>
      </c>
      <c r="AE539" s="279">
        <f t="shared" si="142"/>
        <v>68</v>
      </c>
      <c r="AF539" s="279" t="str">
        <f t="shared" si="143"/>
        <v>Marker 68</v>
      </c>
      <c r="AG539" s="279">
        <f t="shared" si="144"/>
        <v>2</v>
      </c>
      <c r="AH539" s="279" t="str">
        <f t="shared" si="145"/>
        <v>H</v>
      </c>
      <c r="AI539" s="280"/>
      <c r="AJ539" s="281">
        <f t="shared" si="146"/>
        <v>8.4173572063446045</v>
      </c>
      <c r="AK539" s="281">
        <f t="shared" si="147"/>
        <v>1.9779640436172485</v>
      </c>
      <c r="AL539" s="281">
        <f t="shared" si="148"/>
        <v>0.55090427398681641</v>
      </c>
      <c r="AM539" s="281">
        <f t="shared" si="149"/>
        <v>3.9428013563156128</v>
      </c>
      <c r="AN539" s="281">
        <f t="shared" si="150"/>
        <v>5.8099567890167236</v>
      </c>
      <c r="AO539" s="281">
        <v>29.16259906464645</v>
      </c>
    </row>
    <row r="540" spans="1:41" x14ac:dyDescent="0.25">
      <c r="A540" s="230">
        <v>68</v>
      </c>
      <c r="B540" s="230" t="s">
        <v>310</v>
      </c>
      <c r="C540" s="230">
        <v>4</v>
      </c>
      <c r="D540" s="230" t="s">
        <v>369</v>
      </c>
      <c r="E540" s="230">
        <v>150</v>
      </c>
      <c r="F540" s="230" t="s">
        <v>231</v>
      </c>
      <c r="G540" s="268"/>
      <c r="H540" s="269">
        <v>1.6011834144592285</v>
      </c>
      <c r="I540" s="269">
        <v>0.76999127864837646</v>
      </c>
      <c r="J540" s="269">
        <v>2.8943049907684326</v>
      </c>
      <c r="K540" s="269">
        <v>9.5041519403457642</v>
      </c>
      <c r="L540" s="269">
        <v>5.1012468338012695</v>
      </c>
      <c r="M540" s="270">
        <f>IF(AND(H540&gt;=H$3, H540&lt;=H$4),1,0)</f>
        <v>1</v>
      </c>
      <c r="N540" s="270">
        <f>IF(AND(I540&gt;=I$3, I540&lt;=I$4),1,0)</f>
        <v>1</v>
      </c>
      <c r="O540" s="270">
        <f>IF(AND(J540&gt;=J$3, J540&lt;=J$4),1,0)</f>
        <v>1</v>
      </c>
      <c r="P540" s="270">
        <f t="shared" si="136"/>
        <v>1</v>
      </c>
      <c r="Q540" s="270">
        <f t="shared" si="137"/>
        <v>1</v>
      </c>
      <c r="R540" s="271">
        <f t="shared" si="138"/>
        <v>5</v>
      </c>
      <c r="S540" s="270">
        <f t="shared" si="139"/>
        <v>1</v>
      </c>
      <c r="T540" s="272">
        <f t="shared" si="140"/>
        <v>5</v>
      </c>
      <c r="U540" s="273">
        <v>19.870878458023071</v>
      </c>
      <c r="AD540" s="279">
        <f t="shared" si="141"/>
        <v>150</v>
      </c>
      <c r="AE540" s="279">
        <f t="shared" si="142"/>
        <v>68</v>
      </c>
      <c r="AF540" s="279" t="str">
        <f t="shared" si="143"/>
        <v>Marker 68</v>
      </c>
      <c r="AG540" s="279">
        <f t="shared" si="144"/>
        <v>4</v>
      </c>
      <c r="AH540" s="279" t="str">
        <f t="shared" si="145"/>
        <v>H</v>
      </c>
      <c r="AI540" s="280"/>
      <c r="AJ540" s="281">
        <f t="shared" si="146"/>
        <v>1.6011834144592285</v>
      </c>
      <c r="AK540" s="281">
        <f t="shared" si="147"/>
        <v>0.76999127864837646</v>
      </c>
      <c r="AL540" s="281">
        <f t="shared" si="148"/>
        <v>2.8943049907684326</v>
      </c>
      <c r="AM540" s="281">
        <f t="shared" si="149"/>
        <v>9.5041519403457642</v>
      </c>
      <c r="AN540" s="281">
        <f t="shared" si="150"/>
        <v>5.1012468338012695</v>
      </c>
      <c r="AO540" s="281">
        <v>27.995889594987815</v>
      </c>
    </row>
    <row r="541" spans="1:41" x14ac:dyDescent="0.25">
      <c r="A541" s="230">
        <v>68</v>
      </c>
      <c r="B541" s="230" t="s">
        <v>310</v>
      </c>
      <c r="C541" s="230">
        <v>1</v>
      </c>
      <c r="D541" s="230" t="s">
        <v>369</v>
      </c>
      <c r="E541" s="230">
        <v>151</v>
      </c>
      <c r="F541" s="230" t="s">
        <v>232</v>
      </c>
      <c r="G541" s="268"/>
      <c r="H541" s="269">
        <v>8.9050549268722534</v>
      </c>
      <c r="I541" s="269">
        <v>5.0833523273468018</v>
      </c>
      <c r="J541" s="269">
        <v>5.6542950868606567</v>
      </c>
      <c r="K541" s="269">
        <v>0.9989619255065918</v>
      </c>
      <c r="L541" s="269">
        <v>0.66747605800628662</v>
      </c>
      <c r="M541" s="270">
        <f>IF(AND(H541&gt;=H$3, H541&lt;=H$4),1,0)</f>
        <v>1</v>
      </c>
      <c r="N541" s="270">
        <f>IF(AND(I541&gt;=I$3, I541&lt;=I$4),1,0)</f>
        <v>1</v>
      </c>
      <c r="O541" s="270">
        <f>IF(AND(J541&gt;=J$3, J541&lt;=J$4),1,0)</f>
        <v>1</v>
      </c>
      <c r="P541" s="270">
        <f t="shared" si="136"/>
        <v>1</v>
      </c>
      <c r="Q541" s="270">
        <f t="shared" si="137"/>
        <v>1</v>
      </c>
      <c r="R541" s="271">
        <f t="shared" si="138"/>
        <v>5</v>
      </c>
      <c r="S541" s="270">
        <f t="shared" si="139"/>
        <v>1</v>
      </c>
      <c r="T541" s="272">
        <f t="shared" si="140"/>
        <v>5</v>
      </c>
      <c r="U541" s="273">
        <v>21.30914032459259</v>
      </c>
      <c r="AD541" s="279">
        <f t="shared" si="141"/>
        <v>151</v>
      </c>
      <c r="AE541" s="279">
        <f t="shared" si="142"/>
        <v>68</v>
      </c>
      <c r="AF541" s="279" t="str">
        <f t="shared" si="143"/>
        <v>Marker 68</v>
      </c>
      <c r="AG541" s="279">
        <f t="shared" si="144"/>
        <v>1</v>
      </c>
      <c r="AH541" s="279" t="str">
        <f t="shared" si="145"/>
        <v>H</v>
      </c>
      <c r="AI541" s="280"/>
      <c r="AJ541" s="281">
        <f t="shared" si="146"/>
        <v>8.9050549268722534</v>
      </c>
      <c r="AK541" s="281">
        <f t="shared" si="147"/>
        <v>5.0833523273468018</v>
      </c>
      <c r="AL541" s="281">
        <f t="shared" si="148"/>
        <v>5.6542950868606567</v>
      </c>
      <c r="AM541" s="281">
        <f t="shared" si="149"/>
        <v>0.9989619255065918</v>
      </c>
      <c r="AN541" s="281">
        <f t="shared" si="150"/>
        <v>0.66747605800628662</v>
      </c>
      <c r="AO541" s="281">
        <v>30.022242909473714</v>
      </c>
    </row>
    <row r="542" spans="1:41" x14ac:dyDescent="0.25">
      <c r="A542" s="230">
        <v>68</v>
      </c>
      <c r="B542" s="230" t="s">
        <v>310</v>
      </c>
      <c r="C542" s="230">
        <v>3</v>
      </c>
      <c r="D542" s="230" t="s">
        <v>369</v>
      </c>
      <c r="E542" s="230">
        <v>152</v>
      </c>
      <c r="F542" s="230" t="s">
        <v>233</v>
      </c>
      <c r="G542" s="268"/>
      <c r="H542" s="269">
        <v>4.1616874933242798</v>
      </c>
      <c r="I542" s="269">
        <v>0.75754642486572266</v>
      </c>
      <c r="J542" s="269">
        <v>3.049437403678894</v>
      </c>
      <c r="K542" s="269">
        <v>9.3103611469268799</v>
      </c>
      <c r="L542" s="269">
        <v>2.9927998781204224</v>
      </c>
      <c r="M542" s="270">
        <f>IF(AND(H542&gt;=H$3, H542&lt;=H$4),1,0)</f>
        <v>1</v>
      </c>
      <c r="N542" s="270">
        <f>IF(AND(I542&gt;=I$3, I542&lt;=I$4),1,0)</f>
        <v>1</v>
      </c>
      <c r="O542" s="270">
        <f>IF(AND(J542&gt;=J$3, J542&lt;=J$4),1,0)</f>
        <v>1</v>
      </c>
      <c r="P542" s="270">
        <f t="shared" si="136"/>
        <v>1</v>
      </c>
      <c r="Q542" s="270">
        <f t="shared" si="137"/>
        <v>1</v>
      </c>
      <c r="R542" s="271">
        <f t="shared" si="138"/>
        <v>5</v>
      </c>
      <c r="S542" s="270">
        <f t="shared" si="139"/>
        <v>1</v>
      </c>
      <c r="T542" s="272">
        <f t="shared" si="140"/>
        <v>5</v>
      </c>
      <c r="U542" s="273">
        <v>20.271832346916199</v>
      </c>
      <c r="AD542" s="279">
        <f t="shared" si="141"/>
        <v>152</v>
      </c>
      <c r="AE542" s="279">
        <f t="shared" si="142"/>
        <v>68</v>
      </c>
      <c r="AF542" s="279" t="str">
        <f t="shared" si="143"/>
        <v>Marker 68</v>
      </c>
      <c r="AG542" s="279">
        <f t="shared" si="144"/>
        <v>3</v>
      </c>
      <c r="AH542" s="279" t="str">
        <f t="shared" si="145"/>
        <v>H</v>
      </c>
      <c r="AI542" s="280"/>
      <c r="AJ542" s="281">
        <f t="shared" si="146"/>
        <v>4.1616874933242798</v>
      </c>
      <c r="AK542" s="281">
        <f t="shared" si="147"/>
        <v>0.75754642486572266</v>
      </c>
      <c r="AL542" s="281">
        <f t="shared" si="148"/>
        <v>3.049437403678894</v>
      </c>
      <c r="AM542" s="281">
        <f t="shared" si="149"/>
        <v>9.3103611469268799</v>
      </c>
      <c r="AN542" s="281">
        <f t="shared" si="150"/>
        <v>2.9927998781204224</v>
      </c>
      <c r="AO542" s="281">
        <v>28.56078967375614</v>
      </c>
    </row>
    <row r="543" spans="1:41" x14ac:dyDescent="0.25">
      <c r="A543" s="230">
        <v>68</v>
      </c>
      <c r="B543" s="230" t="s">
        <v>310</v>
      </c>
      <c r="C543" s="230">
        <v>2</v>
      </c>
      <c r="D543" s="230" t="s">
        <v>369</v>
      </c>
      <c r="E543" s="230">
        <v>154</v>
      </c>
      <c r="F543" s="230" t="s">
        <v>235</v>
      </c>
      <c r="G543" s="268"/>
      <c r="H543" s="269">
        <v>6.303483247756958</v>
      </c>
      <c r="I543" s="269">
        <v>4.532964825630188</v>
      </c>
      <c r="J543" s="269">
        <v>6.745765209197998</v>
      </c>
      <c r="K543" s="269">
        <v>6.2786287069320679</v>
      </c>
      <c r="L543" s="269">
        <v>8.5412442684173584</v>
      </c>
      <c r="M543" s="270">
        <f>IF(AND(H543&gt;=H$3, H543&lt;=H$4),1,0)</f>
        <v>1</v>
      </c>
      <c r="N543" s="270">
        <f>IF(AND(I543&gt;=I$3, I543&lt;=I$4),1,0)</f>
        <v>1</v>
      </c>
      <c r="O543" s="270">
        <f>IF(AND(J543&gt;=J$3, J543&lt;=J$4),1,0)</f>
        <v>1</v>
      </c>
      <c r="P543" s="270">
        <f t="shared" si="136"/>
        <v>1</v>
      </c>
      <c r="Q543" s="270">
        <f t="shared" si="137"/>
        <v>1</v>
      </c>
      <c r="R543" s="271">
        <f t="shared" si="138"/>
        <v>5</v>
      </c>
      <c r="S543" s="270">
        <f t="shared" si="139"/>
        <v>1</v>
      </c>
      <c r="T543" s="272">
        <f t="shared" si="140"/>
        <v>5</v>
      </c>
      <c r="U543" s="273">
        <v>32.40208625793457</v>
      </c>
      <c r="AD543" s="279">
        <f t="shared" si="141"/>
        <v>154</v>
      </c>
      <c r="AE543" s="279">
        <f t="shared" si="142"/>
        <v>68</v>
      </c>
      <c r="AF543" s="279" t="str">
        <f t="shared" si="143"/>
        <v>Marker 68</v>
      </c>
      <c r="AG543" s="279">
        <f t="shared" si="144"/>
        <v>2</v>
      </c>
      <c r="AH543" s="279" t="str">
        <f t="shared" si="145"/>
        <v>H</v>
      </c>
      <c r="AI543" s="280"/>
      <c r="AJ543" s="281">
        <f t="shared" si="146"/>
        <v>6.303483247756958</v>
      </c>
      <c r="AK543" s="281">
        <f t="shared" si="147"/>
        <v>4.532964825630188</v>
      </c>
      <c r="AL543" s="281">
        <f t="shared" si="148"/>
        <v>6.745765209197998</v>
      </c>
      <c r="AM543" s="281">
        <f t="shared" si="149"/>
        <v>6.2786287069320679</v>
      </c>
      <c r="AN543" s="281">
        <f t="shared" si="150"/>
        <v>8.5412442684173584</v>
      </c>
      <c r="AO543" s="281">
        <v>45.650987772920885</v>
      </c>
    </row>
    <row r="544" spans="1:41" x14ac:dyDescent="0.25">
      <c r="A544" s="230">
        <v>68</v>
      </c>
      <c r="B544" s="230" t="s">
        <v>310</v>
      </c>
      <c r="C544" s="230">
        <v>4</v>
      </c>
      <c r="D544" s="230" t="s">
        <v>369</v>
      </c>
      <c r="E544" s="230">
        <v>155</v>
      </c>
      <c r="F544" s="230" t="s">
        <v>236</v>
      </c>
      <c r="G544" s="268"/>
      <c r="H544" s="269">
        <v>6.6380167007446289</v>
      </c>
      <c r="I544" s="269">
        <v>5.1345890760421753</v>
      </c>
      <c r="J544" s="269">
        <v>3.8752186298370361</v>
      </c>
      <c r="K544" s="269">
        <v>6.8372899293899536</v>
      </c>
      <c r="L544" s="269">
        <v>4.7741961479187012</v>
      </c>
      <c r="M544" s="270">
        <f>IF(AND(H544&gt;=H$3, H544&lt;=H$4),1,0)</f>
        <v>1</v>
      </c>
      <c r="N544" s="270">
        <f>IF(AND(I544&gt;=I$3, I544&lt;=I$4),1,0)</f>
        <v>1</v>
      </c>
      <c r="O544" s="270">
        <f>IF(AND(J544&gt;=J$3, J544&lt;=J$4),1,0)</f>
        <v>1</v>
      </c>
      <c r="P544" s="270">
        <f t="shared" si="136"/>
        <v>1</v>
      </c>
      <c r="Q544" s="270">
        <f t="shared" si="137"/>
        <v>1</v>
      </c>
      <c r="R544" s="271">
        <f t="shared" si="138"/>
        <v>5</v>
      </c>
      <c r="S544" s="270">
        <f t="shared" si="139"/>
        <v>1</v>
      </c>
      <c r="T544" s="272">
        <f t="shared" si="140"/>
        <v>5</v>
      </c>
      <c r="U544" s="273">
        <v>27.259310483932495</v>
      </c>
      <c r="AD544" s="279">
        <f t="shared" si="141"/>
        <v>155</v>
      </c>
      <c r="AE544" s="279">
        <f t="shared" si="142"/>
        <v>68</v>
      </c>
      <c r="AF544" s="279" t="str">
        <f t="shared" si="143"/>
        <v>Marker 68</v>
      </c>
      <c r="AG544" s="279">
        <f t="shared" si="144"/>
        <v>4</v>
      </c>
      <c r="AH544" s="279" t="str">
        <f t="shared" si="145"/>
        <v>H</v>
      </c>
      <c r="AI544" s="280"/>
      <c r="AJ544" s="281">
        <f t="shared" si="146"/>
        <v>6.6380167007446289</v>
      </c>
      <c r="AK544" s="281">
        <f t="shared" si="147"/>
        <v>5.1345890760421753</v>
      </c>
      <c r="AL544" s="281">
        <f t="shared" si="148"/>
        <v>3.8752186298370361</v>
      </c>
      <c r="AM544" s="281">
        <f t="shared" si="149"/>
        <v>6.8372899293899536</v>
      </c>
      <c r="AN544" s="281">
        <f t="shared" si="150"/>
        <v>4.7741961479187012</v>
      </c>
      <c r="AO544" s="281">
        <v>38.405380434277632</v>
      </c>
    </row>
    <row r="545" spans="1:41" x14ac:dyDescent="0.25">
      <c r="A545" s="230">
        <v>68</v>
      </c>
      <c r="B545" s="230" t="s">
        <v>310</v>
      </c>
      <c r="C545" s="230">
        <v>1</v>
      </c>
      <c r="D545" s="230" t="s">
        <v>369</v>
      </c>
      <c r="E545" s="230">
        <v>156</v>
      </c>
      <c r="F545" s="230" t="s">
        <v>237</v>
      </c>
      <c r="G545" s="268"/>
      <c r="H545" s="269">
        <v>7.3691171407699585</v>
      </c>
      <c r="I545" s="269">
        <v>9.7424352169036865</v>
      </c>
      <c r="J545" s="269">
        <v>4.0232378244400024</v>
      </c>
      <c r="K545" s="269">
        <v>1.3535594940185547</v>
      </c>
      <c r="L545" s="269">
        <v>5.7194060087203979</v>
      </c>
      <c r="M545" s="270">
        <f>IF(AND(H545&gt;=H$3, H545&lt;=H$4),1,0)</f>
        <v>1</v>
      </c>
      <c r="N545" s="270">
        <f>IF(AND(I545&gt;=I$3, I545&lt;=I$4),1,0)</f>
        <v>1</v>
      </c>
      <c r="O545" s="270">
        <f>IF(AND(J545&gt;=J$3, J545&lt;=J$4),1,0)</f>
        <v>1</v>
      </c>
      <c r="P545" s="270">
        <f t="shared" si="136"/>
        <v>1</v>
      </c>
      <c r="Q545" s="270">
        <f t="shared" si="137"/>
        <v>1</v>
      </c>
      <c r="R545" s="271">
        <f t="shared" si="138"/>
        <v>5</v>
      </c>
      <c r="S545" s="270">
        <f t="shared" si="139"/>
        <v>1</v>
      </c>
      <c r="T545" s="272">
        <f t="shared" si="140"/>
        <v>5</v>
      </c>
      <c r="U545" s="273">
        <v>28.2077556848526</v>
      </c>
      <c r="AD545" s="279">
        <f t="shared" si="141"/>
        <v>156</v>
      </c>
      <c r="AE545" s="279">
        <f t="shared" si="142"/>
        <v>68</v>
      </c>
      <c r="AF545" s="279" t="str">
        <f t="shared" si="143"/>
        <v>Marker 68</v>
      </c>
      <c r="AG545" s="279">
        <f t="shared" si="144"/>
        <v>1</v>
      </c>
      <c r="AH545" s="279" t="str">
        <f t="shared" si="145"/>
        <v>H</v>
      </c>
      <c r="AI545" s="280"/>
      <c r="AJ545" s="281">
        <f t="shared" si="146"/>
        <v>7.3691171407699585</v>
      </c>
      <c r="AK545" s="281">
        <f t="shared" si="147"/>
        <v>9.7424352169036865</v>
      </c>
      <c r="AL545" s="281">
        <f t="shared" si="148"/>
        <v>4.0232378244400024</v>
      </c>
      <c r="AM545" s="281">
        <f t="shared" si="149"/>
        <v>1.3535594940185547</v>
      </c>
      <c r="AN545" s="281">
        <f t="shared" si="150"/>
        <v>5.7194060087203979</v>
      </c>
      <c r="AO545" s="281">
        <v>39.741635758265808</v>
      </c>
    </row>
    <row r="546" spans="1:41" x14ac:dyDescent="0.25">
      <c r="A546" s="230">
        <v>68</v>
      </c>
      <c r="B546" s="230" t="s">
        <v>310</v>
      </c>
      <c r="C546" s="230">
        <v>3</v>
      </c>
      <c r="D546" s="230" t="s">
        <v>369</v>
      </c>
      <c r="E546" s="230">
        <v>157</v>
      </c>
      <c r="F546" s="230" t="s">
        <v>238</v>
      </c>
      <c r="G546" s="268"/>
      <c r="H546" s="269">
        <v>6.4682751893997192</v>
      </c>
      <c r="I546" s="269">
        <v>3.3226466178894043</v>
      </c>
      <c r="J546" s="269">
        <v>9.3995469808578491</v>
      </c>
      <c r="K546" s="269">
        <v>0.62380194664001465</v>
      </c>
      <c r="L546" s="269">
        <v>0.46116888523101807</v>
      </c>
      <c r="M546" s="270">
        <f>IF(AND(H546&gt;=H$3, H546&lt;=H$4),1,0)</f>
        <v>1</v>
      </c>
      <c r="N546" s="270">
        <f>IF(AND(I546&gt;=I$3, I546&lt;=I$4),1,0)</f>
        <v>1</v>
      </c>
      <c r="O546" s="270">
        <f>IF(AND(J546&gt;=J$3, J546&lt;=J$4),1,0)</f>
        <v>1</v>
      </c>
      <c r="P546" s="270">
        <f t="shared" si="136"/>
        <v>1</v>
      </c>
      <c r="Q546" s="270">
        <f t="shared" si="137"/>
        <v>1</v>
      </c>
      <c r="R546" s="271">
        <f t="shared" si="138"/>
        <v>5</v>
      </c>
      <c r="S546" s="270">
        <f t="shared" si="139"/>
        <v>1</v>
      </c>
      <c r="T546" s="272">
        <f t="shared" si="140"/>
        <v>5</v>
      </c>
      <c r="U546" s="273">
        <v>20.275439620018005</v>
      </c>
      <c r="AD546" s="279">
        <f t="shared" si="141"/>
        <v>157</v>
      </c>
      <c r="AE546" s="279">
        <f t="shared" si="142"/>
        <v>68</v>
      </c>
      <c r="AF546" s="279" t="str">
        <f t="shared" si="143"/>
        <v>Marker 68</v>
      </c>
      <c r="AG546" s="279">
        <f t="shared" si="144"/>
        <v>3</v>
      </c>
      <c r="AH546" s="279" t="str">
        <f t="shared" si="145"/>
        <v>H</v>
      </c>
      <c r="AI546" s="280"/>
      <c r="AJ546" s="281">
        <f t="shared" si="146"/>
        <v>6.4682751893997192</v>
      </c>
      <c r="AK546" s="281">
        <f t="shared" si="147"/>
        <v>3.3226466178894043</v>
      </c>
      <c r="AL546" s="281">
        <f t="shared" si="148"/>
        <v>9.3995469808578491</v>
      </c>
      <c r="AM546" s="281">
        <f t="shared" si="149"/>
        <v>0.62380194664001465</v>
      </c>
      <c r="AN546" s="281">
        <f t="shared" si="150"/>
        <v>0.46116888523101807</v>
      </c>
      <c r="AO546" s="281">
        <v>28.565871926144254</v>
      </c>
    </row>
    <row r="547" spans="1:41" x14ac:dyDescent="0.25">
      <c r="A547" s="230">
        <v>69</v>
      </c>
      <c r="B547" s="230" t="s">
        <v>311</v>
      </c>
      <c r="C547" s="230">
        <v>4</v>
      </c>
      <c r="D547" s="230" t="s">
        <v>369</v>
      </c>
      <c r="E547" s="230">
        <v>146</v>
      </c>
      <c r="F547" s="230" t="s">
        <v>227</v>
      </c>
      <c r="G547" s="268"/>
      <c r="H547" s="269">
        <v>8.1219029426574707</v>
      </c>
      <c r="I547" s="269">
        <v>8.2683795690536499</v>
      </c>
      <c r="J547" s="269">
        <v>9.2174994945526123</v>
      </c>
      <c r="K547" s="269">
        <v>4.0794903039932251</v>
      </c>
      <c r="L547" s="269">
        <v>0.74046611785888672</v>
      </c>
      <c r="M547" s="270">
        <f>IF(AND(H547&gt;=H$3, H547&lt;=H$4),1,0)</f>
        <v>1</v>
      </c>
      <c r="N547" s="270">
        <f>IF(AND(I547&gt;=I$3, I547&lt;=I$4),1,0)</f>
        <v>1</v>
      </c>
      <c r="O547" s="270">
        <f>IF(AND(J547&gt;=J$3, J547&lt;=J$4),1,0)</f>
        <v>1</v>
      </c>
      <c r="P547" s="270">
        <f t="shared" si="136"/>
        <v>1</v>
      </c>
      <c r="Q547" s="270">
        <f t="shared" si="137"/>
        <v>1</v>
      </c>
      <c r="R547" s="271">
        <f t="shared" si="138"/>
        <v>5</v>
      </c>
      <c r="S547" s="270">
        <f t="shared" si="139"/>
        <v>1</v>
      </c>
      <c r="T547" s="272">
        <f t="shared" si="140"/>
        <v>5</v>
      </c>
      <c r="U547" s="273">
        <v>30.427738428115845</v>
      </c>
      <c r="AD547" s="279">
        <f t="shared" si="141"/>
        <v>146</v>
      </c>
      <c r="AE547" s="279">
        <f t="shared" si="142"/>
        <v>69</v>
      </c>
      <c r="AF547" s="279" t="str">
        <f t="shared" si="143"/>
        <v>Marker 69</v>
      </c>
      <c r="AG547" s="279">
        <f t="shared" si="144"/>
        <v>4</v>
      </c>
      <c r="AH547" s="279" t="str">
        <f t="shared" si="145"/>
        <v>H</v>
      </c>
      <c r="AI547" s="280"/>
      <c r="AJ547" s="281">
        <f t="shared" si="146"/>
        <v>8.1219029426574707</v>
      </c>
      <c r="AK547" s="281">
        <f t="shared" si="147"/>
        <v>8.2683795690536499</v>
      </c>
      <c r="AL547" s="281">
        <f t="shared" si="148"/>
        <v>9.2174994945526123</v>
      </c>
      <c r="AM547" s="281">
        <f t="shared" si="149"/>
        <v>4.0794903039932251</v>
      </c>
      <c r="AN547" s="281">
        <f t="shared" si="150"/>
        <v>0.74046611785888672</v>
      </c>
      <c r="AO547" s="281">
        <v>44.441721152819788</v>
      </c>
    </row>
    <row r="548" spans="1:41" x14ac:dyDescent="0.25">
      <c r="A548" s="230">
        <v>69</v>
      </c>
      <c r="B548" s="230" t="s">
        <v>311</v>
      </c>
      <c r="C548" s="230">
        <v>1</v>
      </c>
      <c r="D548" s="230" t="s">
        <v>369</v>
      </c>
      <c r="E548" s="230">
        <v>147</v>
      </c>
      <c r="F548" s="230" t="s">
        <v>228</v>
      </c>
      <c r="G548" s="268"/>
      <c r="H548" s="269">
        <v>3.8916939496994019</v>
      </c>
      <c r="I548" s="269">
        <v>4.4105446338653564</v>
      </c>
      <c r="J548" s="269">
        <v>4.8113900423049927</v>
      </c>
      <c r="K548" s="269">
        <v>2.111661434173584</v>
      </c>
      <c r="L548" s="269">
        <v>1.5774244070053101</v>
      </c>
      <c r="M548" s="270">
        <f>IF(AND(H548&gt;=H$3, H548&lt;=H$4),1,0)</f>
        <v>1</v>
      </c>
      <c r="N548" s="270">
        <f>IF(AND(I548&gt;=I$3, I548&lt;=I$4),1,0)</f>
        <v>1</v>
      </c>
      <c r="O548" s="270">
        <f>IF(AND(J548&gt;=J$3, J548&lt;=J$4),1,0)</f>
        <v>1</v>
      </c>
      <c r="P548" s="270">
        <f t="shared" si="136"/>
        <v>1</v>
      </c>
      <c r="Q548" s="270">
        <f t="shared" si="137"/>
        <v>1</v>
      </c>
      <c r="R548" s="271">
        <f t="shared" si="138"/>
        <v>5</v>
      </c>
      <c r="S548" s="270">
        <f t="shared" si="139"/>
        <v>1</v>
      </c>
      <c r="T548" s="272">
        <f t="shared" si="140"/>
        <v>5</v>
      </c>
      <c r="U548" s="273">
        <v>16.802714467048645</v>
      </c>
      <c r="AD548" s="279">
        <f t="shared" si="141"/>
        <v>147</v>
      </c>
      <c r="AE548" s="279">
        <f t="shared" si="142"/>
        <v>69</v>
      </c>
      <c r="AF548" s="279" t="str">
        <f t="shared" si="143"/>
        <v>Marker 69</v>
      </c>
      <c r="AG548" s="279">
        <f t="shared" si="144"/>
        <v>1</v>
      </c>
      <c r="AH548" s="279" t="str">
        <f t="shared" si="145"/>
        <v>H</v>
      </c>
      <c r="AI548" s="280"/>
      <c r="AJ548" s="281">
        <f t="shared" si="146"/>
        <v>3.8916939496994019</v>
      </c>
      <c r="AK548" s="281">
        <f t="shared" si="147"/>
        <v>4.4105446338653564</v>
      </c>
      <c r="AL548" s="281">
        <f t="shared" si="148"/>
        <v>4.8113900423049927</v>
      </c>
      <c r="AM548" s="281">
        <f t="shared" si="149"/>
        <v>2.111661434173584</v>
      </c>
      <c r="AN548" s="281">
        <f t="shared" si="150"/>
        <v>1.5774244070053101</v>
      </c>
      <c r="AO548" s="281">
        <v>24.541473981681879</v>
      </c>
    </row>
    <row r="549" spans="1:41" x14ac:dyDescent="0.25">
      <c r="A549" s="230">
        <v>69</v>
      </c>
      <c r="B549" s="230" t="s">
        <v>311</v>
      </c>
      <c r="C549" s="230">
        <v>3</v>
      </c>
      <c r="D549" s="230" t="s">
        <v>369</v>
      </c>
      <c r="E549" s="230">
        <v>148</v>
      </c>
      <c r="F549" s="230" t="s">
        <v>229</v>
      </c>
      <c r="G549" s="268"/>
      <c r="H549" s="269">
        <v>8.8383442163467407</v>
      </c>
      <c r="I549" s="269">
        <v>9.8428106307983398</v>
      </c>
      <c r="J549" s="269">
        <v>6.4479416608810425</v>
      </c>
      <c r="K549" s="269">
        <v>7.1519577503204346</v>
      </c>
      <c r="L549" s="269">
        <v>5.3566819429397583</v>
      </c>
      <c r="M549" s="270">
        <f>IF(AND(H549&gt;=H$3, H549&lt;=H$4),1,0)</f>
        <v>1</v>
      </c>
      <c r="N549" s="270">
        <f>IF(AND(I549&gt;=I$3, I549&lt;=I$4),1,0)</f>
        <v>1</v>
      </c>
      <c r="O549" s="270">
        <f>IF(AND(J549&gt;=J$3, J549&lt;=J$4),1,0)</f>
        <v>1</v>
      </c>
      <c r="P549" s="270">
        <f t="shared" si="136"/>
        <v>1</v>
      </c>
      <c r="Q549" s="270">
        <f t="shared" si="137"/>
        <v>1</v>
      </c>
      <c r="R549" s="271">
        <f t="shared" si="138"/>
        <v>5</v>
      </c>
      <c r="S549" s="270">
        <f t="shared" si="139"/>
        <v>1</v>
      </c>
      <c r="T549" s="272">
        <f t="shared" si="140"/>
        <v>5</v>
      </c>
      <c r="U549" s="273">
        <v>37.637736201286316</v>
      </c>
      <c r="AD549" s="279">
        <f t="shared" si="141"/>
        <v>148</v>
      </c>
      <c r="AE549" s="279">
        <f t="shared" si="142"/>
        <v>69</v>
      </c>
      <c r="AF549" s="279" t="str">
        <f t="shared" si="143"/>
        <v>Marker 69</v>
      </c>
      <c r="AG549" s="279">
        <f t="shared" si="144"/>
        <v>3</v>
      </c>
      <c r="AH549" s="279" t="str">
        <f t="shared" si="145"/>
        <v>H</v>
      </c>
      <c r="AI549" s="280"/>
      <c r="AJ549" s="281">
        <f t="shared" si="146"/>
        <v>8.8383442163467407</v>
      </c>
      <c r="AK549" s="281">
        <f t="shared" si="147"/>
        <v>9.8428106307983398</v>
      </c>
      <c r="AL549" s="281">
        <f t="shared" si="148"/>
        <v>6.4479416608810425</v>
      </c>
      <c r="AM549" s="281">
        <f t="shared" si="149"/>
        <v>7.1519577503204346</v>
      </c>
      <c r="AN549" s="281">
        <f t="shared" si="150"/>
        <v>5.3566819429397583</v>
      </c>
      <c r="AO549" s="281">
        <v>54.972398984978838</v>
      </c>
    </row>
    <row r="550" spans="1:41" x14ac:dyDescent="0.25">
      <c r="A550" s="230">
        <v>69</v>
      </c>
      <c r="B550" s="230" t="s">
        <v>311</v>
      </c>
      <c r="C550" s="230">
        <v>2</v>
      </c>
      <c r="D550" s="230" t="s">
        <v>369</v>
      </c>
      <c r="E550" s="230">
        <v>150</v>
      </c>
      <c r="F550" s="230" t="s">
        <v>231</v>
      </c>
      <c r="G550" s="268"/>
      <c r="H550" s="269">
        <v>3.1282341480255127</v>
      </c>
      <c r="I550" s="269">
        <v>8.6973839998245239</v>
      </c>
      <c r="J550" s="269">
        <v>0.33649206161499023</v>
      </c>
      <c r="K550" s="269">
        <v>7.2544950246810913</v>
      </c>
      <c r="L550" s="269">
        <v>0.36950469017028809</v>
      </c>
      <c r="M550" s="270">
        <f>IF(AND(H550&gt;=H$3, H550&lt;=H$4),1,0)</f>
        <v>1</v>
      </c>
      <c r="N550" s="270">
        <f>IF(AND(I550&gt;=I$3, I550&lt;=I$4),1,0)</f>
        <v>1</v>
      </c>
      <c r="O550" s="270">
        <f>IF(AND(J550&gt;=J$3, J550&lt;=J$4),1,0)</f>
        <v>1</v>
      </c>
      <c r="P550" s="270">
        <f t="shared" si="136"/>
        <v>1</v>
      </c>
      <c r="Q550" s="270">
        <f t="shared" si="137"/>
        <v>1</v>
      </c>
      <c r="R550" s="271">
        <f t="shared" si="138"/>
        <v>5</v>
      </c>
      <c r="S550" s="270">
        <f t="shared" si="139"/>
        <v>1</v>
      </c>
      <c r="T550" s="272">
        <f t="shared" si="140"/>
        <v>5</v>
      </c>
      <c r="U550" s="273">
        <v>19.786109924316406</v>
      </c>
      <c r="AD550" s="279">
        <f t="shared" si="141"/>
        <v>150</v>
      </c>
      <c r="AE550" s="279">
        <f t="shared" si="142"/>
        <v>69</v>
      </c>
      <c r="AF550" s="279" t="str">
        <f t="shared" si="143"/>
        <v>Marker 69</v>
      </c>
      <c r="AG550" s="279">
        <f t="shared" si="144"/>
        <v>2</v>
      </c>
      <c r="AH550" s="279" t="str">
        <f t="shared" si="145"/>
        <v>H</v>
      </c>
      <c r="AI550" s="280"/>
      <c r="AJ550" s="281">
        <f t="shared" si="146"/>
        <v>3.1282341480255127</v>
      </c>
      <c r="AK550" s="281">
        <f t="shared" si="147"/>
        <v>8.6973839998245239</v>
      </c>
      <c r="AL550" s="281">
        <f t="shared" si="148"/>
        <v>0.33649206161499023</v>
      </c>
      <c r="AM550" s="281">
        <f t="shared" si="149"/>
        <v>7.2544950246810913</v>
      </c>
      <c r="AN550" s="281">
        <f t="shared" si="150"/>
        <v>0.36950469017028809</v>
      </c>
      <c r="AO550" s="281">
        <v>28.898920044054023</v>
      </c>
    </row>
    <row r="551" spans="1:41" x14ac:dyDescent="0.25">
      <c r="A551" s="230">
        <v>69</v>
      </c>
      <c r="B551" s="230" t="s">
        <v>311</v>
      </c>
      <c r="C551" s="230">
        <v>4</v>
      </c>
      <c r="D551" s="230" t="s">
        <v>369</v>
      </c>
      <c r="E551" s="230">
        <v>151</v>
      </c>
      <c r="F551" s="230" t="s">
        <v>232</v>
      </c>
      <c r="G551" s="268"/>
      <c r="H551" s="269">
        <v>2.7716207504272461</v>
      </c>
      <c r="I551" s="269">
        <v>4.8880738019943237</v>
      </c>
      <c r="J551" s="269">
        <v>0.15187382698059082</v>
      </c>
      <c r="K551" s="269">
        <v>1.3959962129592896</v>
      </c>
      <c r="L551" s="269">
        <v>0.93206167221069336</v>
      </c>
      <c r="M551" s="270">
        <f>IF(AND(H551&gt;=H$3, H551&lt;=H$4),1,0)</f>
        <v>1</v>
      </c>
      <c r="N551" s="270">
        <f>IF(AND(I551&gt;=I$3, I551&lt;=I$4),1,0)</f>
        <v>1</v>
      </c>
      <c r="O551" s="270">
        <f>IF(AND(J551&gt;=J$3, J551&lt;=J$4),1,0)</f>
        <v>1</v>
      </c>
      <c r="P551" s="270">
        <f t="shared" si="136"/>
        <v>1</v>
      </c>
      <c r="Q551" s="270">
        <f t="shared" si="137"/>
        <v>1</v>
      </c>
      <c r="R551" s="271">
        <f t="shared" si="138"/>
        <v>5</v>
      </c>
      <c r="S551" s="270">
        <f t="shared" si="139"/>
        <v>1</v>
      </c>
      <c r="T551" s="272">
        <f t="shared" si="140"/>
        <v>5</v>
      </c>
      <c r="U551" s="273">
        <v>10.139626264572144</v>
      </c>
      <c r="AD551" s="279">
        <f t="shared" si="141"/>
        <v>151</v>
      </c>
      <c r="AE551" s="279">
        <f t="shared" si="142"/>
        <v>69</v>
      </c>
      <c r="AF551" s="279" t="str">
        <f t="shared" si="143"/>
        <v>Marker 69</v>
      </c>
      <c r="AG551" s="279">
        <f t="shared" si="144"/>
        <v>4</v>
      </c>
      <c r="AH551" s="279" t="str">
        <f t="shared" si="145"/>
        <v>H</v>
      </c>
      <c r="AI551" s="280"/>
      <c r="AJ551" s="281">
        <f t="shared" si="146"/>
        <v>2.7716207504272461</v>
      </c>
      <c r="AK551" s="281">
        <f t="shared" si="147"/>
        <v>4.8880738019943237</v>
      </c>
      <c r="AL551" s="281">
        <f t="shared" si="148"/>
        <v>0.15187382698059082</v>
      </c>
      <c r="AM551" s="281">
        <f t="shared" si="149"/>
        <v>1.3959962129592896</v>
      </c>
      <c r="AN551" s="281">
        <f t="shared" si="150"/>
        <v>0.93206167221069336</v>
      </c>
      <c r="AO551" s="281">
        <v>14.8095936905892</v>
      </c>
    </row>
    <row r="552" spans="1:41" x14ac:dyDescent="0.25">
      <c r="A552" s="230">
        <v>69</v>
      </c>
      <c r="B552" s="230" t="s">
        <v>311</v>
      </c>
      <c r="C552" s="230">
        <v>1</v>
      </c>
      <c r="D552" s="230" t="s">
        <v>369</v>
      </c>
      <c r="E552" s="230">
        <v>152</v>
      </c>
      <c r="F552" s="230" t="s">
        <v>233</v>
      </c>
      <c r="G552" s="268"/>
      <c r="H552" s="269">
        <v>9.3935674428939819</v>
      </c>
      <c r="I552" s="269">
        <v>2.1749436855316162</v>
      </c>
      <c r="J552" s="269">
        <v>1.2081342935562134</v>
      </c>
      <c r="K552" s="269">
        <v>6.3516044616699219</v>
      </c>
      <c r="L552" s="269">
        <v>1.0670679807662964</v>
      </c>
      <c r="M552" s="270">
        <f>IF(AND(H552&gt;=H$3, H552&lt;=H$4),1,0)</f>
        <v>1</v>
      </c>
      <c r="N552" s="270">
        <f>IF(AND(I552&gt;=I$3, I552&lt;=I$4),1,0)</f>
        <v>1</v>
      </c>
      <c r="O552" s="270">
        <f>IF(AND(J552&gt;=J$3, J552&lt;=J$4),1,0)</f>
        <v>1</v>
      </c>
      <c r="P552" s="270">
        <f t="shared" si="136"/>
        <v>1</v>
      </c>
      <c r="Q552" s="270">
        <f t="shared" si="137"/>
        <v>1</v>
      </c>
      <c r="R552" s="271">
        <f t="shared" si="138"/>
        <v>5</v>
      </c>
      <c r="S552" s="270">
        <f t="shared" si="139"/>
        <v>1</v>
      </c>
      <c r="T552" s="272">
        <f t="shared" si="140"/>
        <v>5</v>
      </c>
      <c r="U552" s="273">
        <v>20.19531786441803</v>
      </c>
      <c r="AD552" s="279">
        <f t="shared" si="141"/>
        <v>152</v>
      </c>
      <c r="AE552" s="279">
        <f t="shared" si="142"/>
        <v>69</v>
      </c>
      <c r="AF552" s="279" t="str">
        <f t="shared" si="143"/>
        <v>Marker 69</v>
      </c>
      <c r="AG552" s="279">
        <f t="shared" si="144"/>
        <v>1</v>
      </c>
      <c r="AH552" s="279" t="str">
        <f t="shared" si="145"/>
        <v>H</v>
      </c>
      <c r="AI552" s="280"/>
      <c r="AJ552" s="281">
        <f t="shared" si="146"/>
        <v>9.3935674428939819</v>
      </c>
      <c r="AK552" s="281">
        <f t="shared" si="147"/>
        <v>2.1749436855316162</v>
      </c>
      <c r="AL552" s="281">
        <f t="shared" si="148"/>
        <v>1.2081342935562134</v>
      </c>
      <c r="AM552" s="281">
        <f t="shared" si="149"/>
        <v>6.3516044616699219</v>
      </c>
      <c r="AN552" s="281">
        <f t="shared" si="150"/>
        <v>1.0670679807662964</v>
      </c>
      <c r="AO552" s="281">
        <v>29.496595261043272</v>
      </c>
    </row>
    <row r="553" spans="1:41" x14ac:dyDescent="0.25">
      <c r="A553" s="230">
        <v>69</v>
      </c>
      <c r="B553" s="230" t="s">
        <v>311</v>
      </c>
      <c r="C553" s="230">
        <v>3</v>
      </c>
      <c r="D553" s="230" t="s">
        <v>369</v>
      </c>
      <c r="E553" s="230">
        <v>153</v>
      </c>
      <c r="F553" s="230" t="s">
        <v>234</v>
      </c>
      <c r="G553" s="268"/>
      <c r="H553" s="269">
        <v>1.5018582344055176E-2</v>
      </c>
      <c r="I553" s="269">
        <v>6.2664008140563965</v>
      </c>
      <c r="J553" s="269">
        <v>9.8163312673568726</v>
      </c>
      <c r="K553" s="269">
        <v>1.6293084621429443</v>
      </c>
      <c r="L553" s="269">
        <v>0.677071213722229</v>
      </c>
      <c r="M553" s="270">
        <f>IF(AND(H553&gt;=H$3, H553&lt;=H$4),1,0)</f>
        <v>1</v>
      </c>
      <c r="N553" s="270">
        <f>IF(AND(I553&gt;=I$3, I553&lt;=I$4),1,0)</f>
        <v>1</v>
      </c>
      <c r="O553" s="270">
        <f>IF(AND(J553&gt;=J$3, J553&lt;=J$4),1,0)</f>
        <v>1</v>
      </c>
      <c r="P553" s="270">
        <f t="shared" si="136"/>
        <v>1</v>
      </c>
      <c r="Q553" s="270">
        <f t="shared" si="137"/>
        <v>1</v>
      </c>
      <c r="R553" s="271">
        <f t="shared" si="138"/>
        <v>5</v>
      </c>
      <c r="S553" s="270">
        <f t="shared" si="139"/>
        <v>1</v>
      </c>
      <c r="T553" s="272">
        <f t="shared" si="140"/>
        <v>5</v>
      </c>
      <c r="U553" s="273">
        <v>18.404130339622498</v>
      </c>
      <c r="AD553" s="279">
        <f t="shared" si="141"/>
        <v>153</v>
      </c>
      <c r="AE553" s="279">
        <f t="shared" si="142"/>
        <v>69</v>
      </c>
      <c r="AF553" s="279" t="str">
        <f t="shared" si="143"/>
        <v>Marker 69</v>
      </c>
      <c r="AG553" s="279">
        <f t="shared" si="144"/>
        <v>3</v>
      </c>
      <c r="AH553" s="279" t="str">
        <f t="shared" si="145"/>
        <v>H</v>
      </c>
      <c r="AI553" s="280"/>
      <c r="AJ553" s="281">
        <f t="shared" si="146"/>
        <v>1.5018582344055176E-2</v>
      </c>
      <c r="AK553" s="281">
        <f t="shared" si="147"/>
        <v>6.2664008140563965</v>
      </c>
      <c r="AL553" s="281">
        <f t="shared" si="148"/>
        <v>9.8163312673568726</v>
      </c>
      <c r="AM553" s="281">
        <f t="shared" si="149"/>
        <v>1.6293084621429443</v>
      </c>
      <c r="AN553" s="281">
        <f t="shared" si="150"/>
        <v>0.677071213722229</v>
      </c>
      <c r="AO553" s="281">
        <v>26.880447606907488</v>
      </c>
    </row>
    <row r="554" spans="1:41" x14ac:dyDescent="0.25">
      <c r="A554" s="230">
        <v>69</v>
      </c>
      <c r="B554" s="230" t="s">
        <v>311</v>
      </c>
      <c r="C554" s="230">
        <v>2</v>
      </c>
      <c r="D554" s="230" t="s">
        <v>369</v>
      </c>
      <c r="E554" s="230">
        <v>155</v>
      </c>
      <c r="F554" s="230" t="s">
        <v>236</v>
      </c>
      <c r="G554" s="268"/>
      <c r="H554" s="269">
        <v>1.5450990200042725</v>
      </c>
      <c r="I554" s="269">
        <v>1.2617307901382446</v>
      </c>
      <c r="J554" s="269">
        <v>1.6986274719238281</v>
      </c>
      <c r="K554" s="269">
        <v>8.5025614500045776</v>
      </c>
      <c r="L554" s="269">
        <v>3.1218874454498291</v>
      </c>
      <c r="M554" s="270">
        <f>IF(AND(H554&gt;=H$3, H554&lt;=H$4),1,0)</f>
        <v>1</v>
      </c>
      <c r="N554" s="270">
        <f>IF(AND(I554&gt;=I$3, I554&lt;=I$4),1,0)</f>
        <v>1</v>
      </c>
      <c r="O554" s="270">
        <f>IF(AND(J554&gt;=J$3, J554&lt;=J$4),1,0)</f>
        <v>1</v>
      </c>
      <c r="P554" s="270">
        <f t="shared" si="136"/>
        <v>1</v>
      </c>
      <c r="Q554" s="270">
        <f t="shared" si="137"/>
        <v>1</v>
      </c>
      <c r="R554" s="271">
        <f t="shared" si="138"/>
        <v>5</v>
      </c>
      <c r="S554" s="270">
        <f t="shared" si="139"/>
        <v>1</v>
      </c>
      <c r="T554" s="272">
        <f t="shared" si="140"/>
        <v>5</v>
      </c>
      <c r="U554" s="273">
        <v>16.129906177520752</v>
      </c>
      <c r="AD554" s="279">
        <f t="shared" si="141"/>
        <v>155</v>
      </c>
      <c r="AE554" s="279">
        <f t="shared" si="142"/>
        <v>69</v>
      </c>
      <c r="AF554" s="279" t="str">
        <f t="shared" si="143"/>
        <v>Marker 69</v>
      </c>
      <c r="AG554" s="279">
        <f t="shared" si="144"/>
        <v>2</v>
      </c>
      <c r="AH554" s="279" t="str">
        <f t="shared" si="145"/>
        <v>H</v>
      </c>
      <c r="AI554" s="280"/>
      <c r="AJ554" s="281">
        <f t="shared" si="146"/>
        <v>1.5450990200042725</v>
      </c>
      <c r="AK554" s="281">
        <f t="shared" si="147"/>
        <v>1.2617307901382446</v>
      </c>
      <c r="AL554" s="281">
        <f t="shared" si="148"/>
        <v>1.6986274719238281</v>
      </c>
      <c r="AM554" s="281">
        <f t="shared" si="149"/>
        <v>8.5025614500045776</v>
      </c>
      <c r="AN554" s="281">
        <f t="shared" si="150"/>
        <v>3.1218874454498291</v>
      </c>
      <c r="AO554" s="281">
        <v>23.558793048521387</v>
      </c>
    </row>
    <row r="555" spans="1:41" x14ac:dyDescent="0.25">
      <c r="A555" s="230">
        <v>69</v>
      </c>
      <c r="B555" s="230" t="s">
        <v>311</v>
      </c>
      <c r="C555" s="230">
        <v>4</v>
      </c>
      <c r="D555" s="230" t="s">
        <v>369</v>
      </c>
      <c r="E555" s="230">
        <v>156</v>
      </c>
      <c r="F555" s="230" t="s">
        <v>237</v>
      </c>
      <c r="G555" s="268"/>
      <c r="H555" s="269">
        <v>2.4013876914978027</v>
      </c>
      <c r="I555" s="269">
        <v>1.7629331350326538</v>
      </c>
      <c r="J555" s="269">
        <v>4.7348153591156006</v>
      </c>
      <c r="K555" s="269">
        <v>4.5246130228042603</v>
      </c>
      <c r="L555" s="269">
        <v>3.4138870239257813</v>
      </c>
      <c r="M555" s="270">
        <f>IF(AND(H555&gt;=H$3, H555&lt;=H$4),1,0)</f>
        <v>1</v>
      </c>
      <c r="N555" s="270">
        <f>IF(AND(I555&gt;=I$3, I555&lt;=I$4),1,0)</f>
        <v>1</v>
      </c>
      <c r="O555" s="270">
        <f>IF(AND(J555&gt;=J$3, J555&lt;=J$4),1,0)</f>
        <v>1</v>
      </c>
      <c r="P555" s="270">
        <f t="shared" si="136"/>
        <v>1</v>
      </c>
      <c r="Q555" s="270">
        <f t="shared" si="137"/>
        <v>1</v>
      </c>
      <c r="R555" s="271">
        <f t="shared" si="138"/>
        <v>5</v>
      </c>
      <c r="S555" s="270">
        <f t="shared" si="139"/>
        <v>1</v>
      </c>
      <c r="T555" s="272">
        <f t="shared" si="140"/>
        <v>5</v>
      </c>
      <c r="U555" s="273">
        <v>16.837636232376099</v>
      </c>
      <c r="AD555" s="279">
        <f t="shared" si="141"/>
        <v>156</v>
      </c>
      <c r="AE555" s="279">
        <f t="shared" si="142"/>
        <v>69</v>
      </c>
      <c r="AF555" s="279" t="str">
        <f t="shared" si="143"/>
        <v>Marker 69</v>
      </c>
      <c r="AG555" s="279">
        <f t="shared" si="144"/>
        <v>4</v>
      </c>
      <c r="AH555" s="279" t="str">
        <f t="shared" si="145"/>
        <v>H</v>
      </c>
      <c r="AI555" s="280"/>
      <c r="AJ555" s="281">
        <f t="shared" si="146"/>
        <v>2.4013876914978027</v>
      </c>
      <c r="AK555" s="281">
        <f t="shared" si="147"/>
        <v>1.7629331350326538</v>
      </c>
      <c r="AL555" s="281">
        <f t="shared" si="148"/>
        <v>4.7348153591156006</v>
      </c>
      <c r="AM555" s="281">
        <f t="shared" si="149"/>
        <v>4.5246130228042603</v>
      </c>
      <c r="AN555" s="281">
        <f t="shared" si="150"/>
        <v>3.4138870239257813</v>
      </c>
      <c r="AO555" s="281">
        <v>24.592479525866942</v>
      </c>
    </row>
    <row r="556" spans="1:41" x14ac:dyDescent="0.25">
      <c r="A556" s="230">
        <v>69</v>
      </c>
      <c r="B556" s="230" t="s">
        <v>311</v>
      </c>
      <c r="C556" s="230">
        <v>1</v>
      </c>
      <c r="D556" s="230" t="s">
        <v>369</v>
      </c>
      <c r="E556" s="230">
        <v>157</v>
      </c>
      <c r="F556" s="230" t="s">
        <v>238</v>
      </c>
      <c r="G556" s="268"/>
      <c r="H556" s="269">
        <v>8.8450640439987183</v>
      </c>
      <c r="I556" s="269">
        <v>5.6295359134674072</v>
      </c>
      <c r="J556" s="269">
        <v>7.9171115159988403</v>
      </c>
      <c r="K556" s="269">
        <v>7.506411075592041</v>
      </c>
      <c r="L556" s="269">
        <v>6.257433295249939</v>
      </c>
      <c r="M556" s="270">
        <f>IF(AND(H556&gt;=H$3, H556&lt;=H$4),1,0)</f>
        <v>1</v>
      </c>
      <c r="N556" s="270">
        <f>IF(AND(I556&gt;=I$3, I556&lt;=I$4),1,0)</f>
        <v>1</v>
      </c>
      <c r="O556" s="270">
        <f>IF(AND(J556&gt;=J$3, J556&lt;=J$4),1,0)</f>
        <v>1</v>
      </c>
      <c r="P556" s="270">
        <f t="shared" si="136"/>
        <v>1</v>
      </c>
      <c r="Q556" s="270">
        <f t="shared" si="137"/>
        <v>1</v>
      </c>
      <c r="R556" s="271">
        <f t="shared" si="138"/>
        <v>5</v>
      </c>
      <c r="S556" s="270">
        <f t="shared" si="139"/>
        <v>1</v>
      </c>
      <c r="T556" s="272">
        <f t="shared" si="140"/>
        <v>5</v>
      </c>
      <c r="U556" s="273">
        <v>36.155555844306946</v>
      </c>
      <c r="AD556" s="279">
        <f t="shared" si="141"/>
        <v>157</v>
      </c>
      <c r="AE556" s="279">
        <f t="shared" si="142"/>
        <v>69</v>
      </c>
      <c r="AF556" s="279" t="str">
        <f t="shared" si="143"/>
        <v>Marker 69</v>
      </c>
      <c r="AG556" s="279">
        <f t="shared" si="144"/>
        <v>1</v>
      </c>
      <c r="AH556" s="279" t="str">
        <f t="shared" si="145"/>
        <v>H</v>
      </c>
      <c r="AI556" s="280"/>
      <c r="AJ556" s="281">
        <f t="shared" si="146"/>
        <v>8.8450640439987183</v>
      </c>
      <c r="AK556" s="281">
        <f t="shared" si="147"/>
        <v>5.6295359134674072</v>
      </c>
      <c r="AL556" s="281">
        <f t="shared" si="148"/>
        <v>7.9171115159988403</v>
      </c>
      <c r="AM556" s="281">
        <f t="shared" si="149"/>
        <v>7.506411075592041</v>
      </c>
      <c r="AN556" s="281">
        <f t="shared" si="150"/>
        <v>6.257433295249939</v>
      </c>
      <c r="AO556" s="281">
        <v>52.80757670353718</v>
      </c>
    </row>
    <row r="557" spans="1:41" x14ac:dyDescent="0.25">
      <c r="A557" s="230">
        <v>70</v>
      </c>
      <c r="B557" s="230" t="s">
        <v>312</v>
      </c>
      <c r="C557" s="230">
        <v>2</v>
      </c>
      <c r="D557" s="230" t="s">
        <v>369</v>
      </c>
      <c r="E557" s="230">
        <v>146</v>
      </c>
      <c r="F557" s="230" t="s">
        <v>227</v>
      </c>
      <c r="G557" s="268"/>
      <c r="H557" s="269">
        <v>0.87400555610656738</v>
      </c>
      <c r="I557" s="269">
        <v>3.2237416505813599</v>
      </c>
      <c r="J557" s="269">
        <v>3.4664034843444824</v>
      </c>
      <c r="K557" s="269">
        <v>7.7378076314926147</v>
      </c>
      <c r="L557" s="269">
        <v>9.3004262447357178</v>
      </c>
      <c r="M557" s="270">
        <f>IF(AND(H557&gt;=H$3, H557&lt;=H$4),1,0)</f>
        <v>1</v>
      </c>
      <c r="N557" s="270">
        <f>IF(AND(I557&gt;=I$3, I557&lt;=I$4),1,0)</f>
        <v>1</v>
      </c>
      <c r="O557" s="270">
        <f>IF(AND(J557&gt;=J$3, J557&lt;=J$4),1,0)</f>
        <v>1</v>
      </c>
      <c r="P557" s="270">
        <f t="shared" si="136"/>
        <v>1</v>
      </c>
      <c r="Q557" s="270">
        <f t="shared" si="137"/>
        <v>1</v>
      </c>
      <c r="R557" s="271">
        <f t="shared" si="138"/>
        <v>5</v>
      </c>
      <c r="S557" s="270">
        <f t="shared" si="139"/>
        <v>1</v>
      </c>
      <c r="T557" s="272">
        <f t="shared" si="140"/>
        <v>5</v>
      </c>
      <c r="U557" s="273">
        <v>24.602384567260742</v>
      </c>
      <c r="AD557" s="279">
        <f t="shared" si="141"/>
        <v>146</v>
      </c>
      <c r="AE557" s="279">
        <f t="shared" si="142"/>
        <v>70</v>
      </c>
      <c r="AF557" s="279" t="str">
        <f t="shared" si="143"/>
        <v>Marker 70</v>
      </c>
      <c r="AG557" s="279">
        <f t="shared" si="144"/>
        <v>2</v>
      </c>
      <c r="AH557" s="279" t="str">
        <f t="shared" si="145"/>
        <v>H</v>
      </c>
      <c r="AI557" s="280"/>
      <c r="AJ557" s="281">
        <f t="shared" si="146"/>
        <v>0.87400555610656738</v>
      </c>
      <c r="AK557" s="281">
        <f t="shared" si="147"/>
        <v>3.2237416505813599</v>
      </c>
      <c r="AL557" s="281">
        <f t="shared" si="148"/>
        <v>3.4664034843444824</v>
      </c>
      <c r="AM557" s="281">
        <f t="shared" si="149"/>
        <v>7.7378076314926147</v>
      </c>
      <c r="AN557" s="281">
        <f t="shared" si="150"/>
        <v>9.3004262447357178</v>
      </c>
      <c r="AO557" s="281">
        <v>30.800788318515998</v>
      </c>
    </row>
    <row r="558" spans="1:41" x14ac:dyDescent="0.25">
      <c r="A558" s="230">
        <v>70</v>
      </c>
      <c r="B558" s="230" t="s">
        <v>312</v>
      </c>
      <c r="C558" s="230">
        <v>4</v>
      </c>
      <c r="D558" s="230" t="s">
        <v>369</v>
      </c>
      <c r="E558" s="230">
        <v>147</v>
      </c>
      <c r="F558" s="230" t="s">
        <v>228</v>
      </c>
      <c r="G558" s="268"/>
      <c r="H558" s="269">
        <v>1.7940187454223633</v>
      </c>
      <c r="I558" s="269">
        <v>4.1001766920089722</v>
      </c>
      <c r="J558" s="269">
        <v>3.6776745319366455</v>
      </c>
      <c r="K558" s="269">
        <v>7.3322659730911255</v>
      </c>
      <c r="L558" s="269">
        <v>3.5822367668151855</v>
      </c>
      <c r="M558" s="270">
        <f>IF(AND(H558&gt;=H$3, H558&lt;=H$4),1,0)</f>
        <v>1</v>
      </c>
      <c r="N558" s="270">
        <f>IF(AND(I558&gt;=I$3, I558&lt;=I$4),1,0)</f>
        <v>1</v>
      </c>
      <c r="O558" s="270">
        <f>IF(AND(J558&gt;=J$3, J558&lt;=J$4),1,0)</f>
        <v>1</v>
      </c>
      <c r="P558" s="270">
        <f t="shared" si="136"/>
        <v>1</v>
      </c>
      <c r="Q558" s="270">
        <f t="shared" si="137"/>
        <v>1</v>
      </c>
      <c r="R558" s="271">
        <f t="shared" si="138"/>
        <v>5</v>
      </c>
      <c r="S558" s="270">
        <f t="shared" si="139"/>
        <v>1</v>
      </c>
      <c r="T558" s="272">
        <f t="shared" si="140"/>
        <v>5</v>
      </c>
      <c r="U558" s="273">
        <v>20.486372709274292</v>
      </c>
      <c r="AD558" s="279">
        <f t="shared" si="141"/>
        <v>147</v>
      </c>
      <c r="AE558" s="279">
        <f t="shared" si="142"/>
        <v>70</v>
      </c>
      <c r="AF558" s="279" t="str">
        <f t="shared" si="143"/>
        <v>Marker 70</v>
      </c>
      <c r="AG558" s="279">
        <f t="shared" si="144"/>
        <v>4</v>
      </c>
      <c r="AH558" s="279" t="str">
        <f t="shared" si="145"/>
        <v>H</v>
      </c>
      <c r="AI558" s="280"/>
      <c r="AJ558" s="281">
        <f t="shared" si="146"/>
        <v>1.7940187454223633</v>
      </c>
      <c r="AK558" s="281">
        <f t="shared" si="147"/>
        <v>4.1001766920089722</v>
      </c>
      <c r="AL558" s="281">
        <f t="shared" si="148"/>
        <v>3.6776745319366455</v>
      </c>
      <c r="AM558" s="281">
        <f t="shared" si="149"/>
        <v>7.3322659730911255</v>
      </c>
      <c r="AN558" s="281">
        <f t="shared" si="150"/>
        <v>3.5822367668151855</v>
      </c>
      <c r="AO558" s="281">
        <v>25.64777521900335</v>
      </c>
    </row>
    <row r="559" spans="1:41" x14ac:dyDescent="0.25">
      <c r="A559" s="230">
        <v>70</v>
      </c>
      <c r="B559" s="230" t="s">
        <v>312</v>
      </c>
      <c r="C559" s="230">
        <v>1</v>
      </c>
      <c r="D559" s="230" t="s">
        <v>369</v>
      </c>
      <c r="E559" s="230">
        <v>148</v>
      </c>
      <c r="F559" s="230" t="s">
        <v>229</v>
      </c>
      <c r="G559" s="268"/>
      <c r="H559" s="269">
        <v>6.6089034080505371E-2</v>
      </c>
      <c r="I559" s="269">
        <v>4.2882382869720459</v>
      </c>
      <c r="J559" s="269">
        <v>2.4756723642349243</v>
      </c>
      <c r="K559" s="269">
        <v>9.7267246246337891</v>
      </c>
      <c r="L559" s="269">
        <v>9.4085043668746948</v>
      </c>
      <c r="M559" s="270">
        <f>IF(AND(H559&gt;=H$3, H559&lt;=H$4),1,0)</f>
        <v>1</v>
      </c>
      <c r="N559" s="270">
        <f>IF(AND(I559&gt;=I$3, I559&lt;=I$4),1,0)</f>
        <v>1</v>
      </c>
      <c r="O559" s="270">
        <f>IF(AND(J559&gt;=J$3, J559&lt;=J$4),1,0)</f>
        <v>1</v>
      </c>
      <c r="P559" s="270">
        <f t="shared" si="136"/>
        <v>1</v>
      </c>
      <c r="Q559" s="270">
        <f t="shared" si="137"/>
        <v>1</v>
      </c>
      <c r="R559" s="271">
        <f t="shared" si="138"/>
        <v>5</v>
      </c>
      <c r="S559" s="270">
        <f t="shared" si="139"/>
        <v>1</v>
      </c>
      <c r="T559" s="272">
        <f t="shared" si="140"/>
        <v>5</v>
      </c>
      <c r="U559" s="273">
        <v>25.965228676795959</v>
      </c>
      <c r="AD559" s="279">
        <f t="shared" si="141"/>
        <v>148</v>
      </c>
      <c r="AE559" s="279">
        <f t="shared" si="142"/>
        <v>70</v>
      </c>
      <c r="AF559" s="279" t="str">
        <f t="shared" si="143"/>
        <v>Marker 70</v>
      </c>
      <c r="AG559" s="279">
        <f t="shared" si="144"/>
        <v>1</v>
      </c>
      <c r="AH559" s="279" t="str">
        <f t="shared" si="145"/>
        <v>H</v>
      </c>
      <c r="AI559" s="280"/>
      <c r="AJ559" s="281">
        <f t="shared" si="146"/>
        <v>6.6089034080505371E-2</v>
      </c>
      <c r="AK559" s="281">
        <f t="shared" si="147"/>
        <v>4.2882382869720459</v>
      </c>
      <c r="AL559" s="281">
        <f t="shared" si="148"/>
        <v>2.4756723642349243</v>
      </c>
      <c r="AM559" s="281">
        <f t="shared" si="149"/>
        <v>9.7267246246337891</v>
      </c>
      <c r="AN559" s="281">
        <f t="shared" si="150"/>
        <v>9.4085043668746948</v>
      </c>
      <c r="AO559" s="281">
        <v>32.50699174827583</v>
      </c>
    </row>
    <row r="560" spans="1:41" x14ac:dyDescent="0.25">
      <c r="A560" s="230">
        <v>70</v>
      </c>
      <c r="B560" s="230" t="s">
        <v>312</v>
      </c>
      <c r="C560" s="230">
        <v>3</v>
      </c>
      <c r="D560" s="230" t="s">
        <v>369</v>
      </c>
      <c r="E560" s="230">
        <v>149</v>
      </c>
      <c r="F560" s="230" t="s">
        <v>230</v>
      </c>
      <c r="G560" s="268"/>
      <c r="H560" s="269">
        <v>5.9549504518508911</v>
      </c>
      <c r="I560" s="269">
        <v>2.6555895805358887</v>
      </c>
      <c r="J560" s="269">
        <v>8.021811842918396</v>
      </c>
      <c r="K560" s="269">
        <v>4.893726110458374</v>
      </c>
      <c r="L560" s="269">
        <v>7.2412401437759399</v>
      </c>
      <c r="M560" s="270">
        <f>IF(AND(H560&gt;=H$3, H560&lt;=H$4),1,0)</f>
        <v>1</v>
      </c>
      <c r="N560" s="270">
        <f>IF(AND(I560&gt;=I$3, I560&lt;=I$4),1,0)</f>
        <v>1</v>
      </c>
      <c r="O560" s="270">
        <f>IF(AND(J560&gt;=J$3, J560&lt;=J$4),1,0)</f>
        <v>1</v>
      </c>
      <c r="P560" s="270">
        <f t="shared" si="136"/>
        <v>1</v>
      </c>
      <c r="Q560" s="270">
        <f t="shared" si="137"/>
        <v>1</v>
      </c>
      <c r="R560" s="271">
        <f t="shared" si="138"/>
        <v>5</v>
      </c>
      <c r="S560" s="270">
        <f t="shared" si="139"/>
        <v>1</v>
      </c>
      <c r="T560" s="272">
        <f t="shared" si="140"/>
        <v>5</v>
      </c>
      <c r="U560" s="273">
        <v>28.76731812953949</v>
      </c>
      <c r="AD560" s="279">
        <f t="shared" si="141"/>
        <v>149</v>
      </c>
      <c r="AE560" s="279">
        <f t="shared" si="142"/>
        <v>70</v>
      </c>
      <c r="AF560" s="279" t="str">
        <f t="shared" si="143"/>
        <v>Marker 70</v>
      </c>
      <c r="AG560" s="279">
        <f t="shared" si="144"/>
        <v>3</v>
      </c>
      <c r="AH560" s="279" t="str">
        <f t="shared" si="145"/>
        <v>H</v>
      </c>
      <c r="AI560" s="280"/>
      <c r="AJ560" s="281">
        <f t="shared" si="146"/>
        <v>5.9549504518508911</v>
      </c>
      <c r="AK560" s="281">
        <f t="shared" si="147"/>
        <v>2.6555895805358887</v>
      </c>
      <c r="AL560" s="281">
        <f t="shared" si="148"/>
        <v>8.021811842918396</v>
      </c>
      <c r="AM560" s="281">
        <f t="shared" si="149"/>
        <v>4.893726110458374</v>
      </c>
      <c r="AN560" s="281">
        <f t="shared" si="150"/>
        <v>7.2412401437759399</v>
      </c>
      <c r="AO560" s="281">
        <v>36.015048613558349</v>
      </c>
    </row>
    <row r="561" spans="1:41" x14ac:dyDescent="0.25">
      <c r="A561" s="230">
        <v>70</v>
      </c>
      <c r="B561" s="230" t="s">
        <v>312</v>
      </c>
      <c r="C561" s="230">
        <v>2</v>
      </c>
      <c r="D561" s="230" t="s">
        <v>369</v>
      </c>
      <c r="E561" s="230">
        <v>151</v>
      </c>
      <c r="F561" s="230" t="s">
        <v>232</v>
      </c>
      <c r="G561" s="268"/>
      <c r="H561" s="269">
        <v>3.9293897151947021</v>
      </c>
      <c r="I561" s="269">
        <v>9.2162805795669556</v>
      </c>
      <c r="J561" s="269">
        <v>2.5127124786376953</v>
      </c>
      <c r="K561" s="269">
        <v>2.0271033048629761</v>
      </c>
      <c r="L561" s="269">
        <v>4.6478712558746338</v>
      </c>
      <c r="M561" s="270">
        <f>IF(AND(H561&gt;=H$3, H561&lt;=H$4),1,0)</f>
        <v>1</v>
      </c>
      <c r="N561" s="270">
        <f>IF(AND(I561&gt;=I$3, I561&lt;=I$4),1,0)</f>
        <v>1</v>
      </c>
      <c r="O561" s="270">
        <f>IF(AND(J561&gt;=J$3, J561&lt;=J$4),1,0)</f>
        <v>1</v>
      </c>
      <c r="P561" s="270">
        <f t="shared" si="136"/>
        <v>1</v>
      </c>
      <c r="Q561" s="270">
        <f t="shared" si="137"/>
        <v>1</v>
      </c>
      <c r="R561" s="271">
        <f t="shared" si="138"/>
        <v>5</v>
      </c>
      <c r="S561" s="270">
        <f t="shared" si="139"/>
        <v>1</v>
      </c>
      <c r="T561" s="272">
        <f t="shared" si="140"/>
        <v>5</v>
      </c>
      <c r="U561" s="273">
        <v>22.333357334136963</v>
      </c>
      <c r="AD561" s="279">
        <f t="shared" si="141"/>
        <v>151</v>
      </c>
      <c r="AE561" s="279">
        <f t="shared" si="142"/>
        <v>70</v>
      </c>
      <c r="AF561" s="279" t="str">
        <f t="shared" si="143"/>
        <v>Marker 70</v>
      </c>
      <c r="AG561" s="279">
        <f t="shared" si="144"/>
        <v>2</v>
      </c>
      <c r="AH561" s="279" t="str">
        <f t="shared" si="145"/>
        <v>H</v>
      </c>
      <c r="AI561" s="280"/>
      <c r="AJ561" s="281">
        <f t="shared" si="146"/>
        <v>3.9293897151947021</v>
      </c>
      <c r="AK561" s="281">
        <f t="shared" si="147"/>
        <v>9.2162805795669556</v>
      </c>
      <c r="AL561" s="281">
        <f t="shared" si="148"/>
        <v>2.5127124786376953</v>
      </c>
      <c r="AM561" s="281">
        <f t="shared" si="149"/>
        <v>2.0271033048629761</v>
      </c>
      <c r="AN561" s="281">
        <f t="shared" si="150"/>
        <v>4.6478712558746338</v>
      </c>
      <c r="AO561" s="281">
        <v>27.960095079804667</v>
      </c>
    </row>
    <row r="562" spans="1:41" x14ac:dyDescent="0.25">
      <c r="A562" s="230">
        <v>70</v>
      </c>
      <c r="B562" s="230" t="s">
        <v>312</v>
      </c>
      <c r="C562" s="230">
        <v>4</v>
      </c>
      <c r="D562" s="230" t="s">
        <v>369</v>
      </c>
      <c r="E562" s="230">
        <v>152</v>
      </c>
      <c r="F562" s="230" t="s">
        <v>233</v>
      </c>
      <c r="G562" s="268"/>
      <c r="H562" s="269">
        <v>8.9248538017272949</v>
      </c>
      <c r="I562" s="269">
        <v>7.0655816793441772</v>
      </c>
      <c r="J562" s="269">
        <v>4.2077291011810303</v>
      </c>
      <c r="K562" s="269">
        <v>9.9632936716079712</v>
      </c>
      <c r="L562" s="269">
        <v>5.5255794525146484</v>
      </c>
      <c r="M562" s="270">
        <f>IF(AND(H562&gt;=H$3, H562&lt;=H$4),1,0)</f>
        <v>1</v>
      </c>
      <c r="N562" s="270">
        <f>IF(AND(I562&gt;=I$3, I562&lt;=I$4),1,0)</f>
        <v>1</v>
      </c>
      <c r="O562" s="270">
        <f>IF(AND(J562&gt;=J$3, J562&lt;=J$4),1,0)</f>
        <v>1</v>
      </c>
      <c r="P562" s="270">
        <f t="shared" si="136"/>
        <v>1</v>
      </c>
      <c r="Q562" s="270">
        <f t="shared" si="137"/>
        <v>1</v>
      </c>
      <c r="R562" s="271">
        <f t="shared" si="138"/>
        <v>5</v>
      </c>
      <c r="S562" s="270">
        <f t="shared" si="139"/>
        <v>1</v>
      </c>
      <c r="T562" s="272">
        <f t="shared" si="140"/>
        <v>5</v>
      </c>
      <c r="U562" s="273">
        <v>35.687037706375122</v>
      </c>
      <c r="AD562" s="279">
        <f t="shared" si="141"/>
        <v>152</v>
      </c>
      <c r="AE562" s="279">
        <f t="shared" si="142"/>
        <v>70</v>
      </c>
      <c r="AF562" s="279" t="str">
        <f t="shared" si="143"/>
        <v>Marker 70</v>
      </c>
      <c r="AG562" s="279">
        <f t="shared" si="144"/>
        <v>4</v>
      </c>
      <c r="AH562" s="279" t="str">
        <f t="shared" si="145"/>
        <v>H</v>
      </c>
      <c r="AI562" s="280"/>
      <c r="AJ562" s="281">
        <f t="shared" si="146"/>
        <v>8.9248538017272949</v>
      </c>
      <c r="AK562" s="281">
        <f t="shared" si="147"/>
        <v>7.0655816793441772</v>
      </c>
      <c r="AL562" s="281">
        <f t="shared" si="148"/>
        <v>4.2077291011810303</v>
      </c>
      <c r="AM562" s="281">
        <f t="shared" si="149"/>
        <v>9.9632936716079712</v>
      </c>
      <c r="AN562" s="281">
        <f t="shared" si="150"/>
        <v>5.5255794525146484</v>
      </c>
      <c r="AO562" s="281">
        <v>44.678144555617102</v>
      </c>
    </row>
    <row r="563" spans="1:41" x14ac:dyDescent="0.25">
      <c r="A563" s="230">
        <v>70</v>
      </c>
      <c r="B563" s="230" t="s">
        <v>312</v>
      </c>
      <c r="C563" s="230">
        <v>1</v>
      </c>
      <c r="D563" s="230" t="s">
        <v>369</v>
      </c>
      <c r="E563" s="230">
        <v>153</v>
      </c>
      <c r="F563" s="230" t="s">
        <v>234</v>
      </c>
      <c r="G563" s="268"/>
      <c r="H563" s="269">
        <v>7.2267836332321167</v>
      </c>
      <c r="I563" s="269">
        <v>6.3339865207672119</v>
      </c>
      <c r="J563" s="269">
        <v>8.2549315690994263</v>
      </c>
      <c r="K563" s="269">
        <v>9.1394352912902832</v>
      </c>
      <c r="L563" s="269">
        <v>3.4189075231552124</v>
      </c>
      <c r="M563" s="270">
        <f>IF(AND(H563&gt;=H$3, H563&lt;=H$4),1,0)</f>
        <v>1</v>
      </c>
      <c r="N563" s="270">
        <f>IF(AND(I563&gt;=I$3, I563&lt;=I$4),1,0)</f>
        <v>1</v>
      </c>
      <c r="O563" s="270">
        <f>IF(AND(J563&gt;=J$3, J563&lt;=J$4),1,0)</f>
        <v>1</v>
      </c>
      <c r="P563" s="270">
        <f t="shared" si="136"/>
        <v>1</v>
      </c>
      <c r="Q563" s="270">
        <f t="shared" si="137"/>
        <v>1</v>
      </c>
      <c r="R563" s="271">
        <f t="shared" si="138"/>
        <v>5</v>
      </c>
      <c r="S563" s="270">
        <f t="shared" si="139"/>
        <v>1</v>
      </c>
      <c r="T563" s="272">
        <f t="shared" si="140"/>
        <v>5</v>
      </c>
      <c r="U563" s="273">
        <v>34.37404453754425</v>
      </c>
      <c r="AD563" s="279">
        <f t="shared" si="141"/>
        <v>153</v>
      </c>
      <c r="AE563" s="279">
        <f t="shared" si="142"/>
        <v>70</v>
      </c>
      <c r="AF563" s="279" t="str">
        <f t="shared" si="143"/>
        <v>Marker 70</v>
      </c>
      <c r="AG563" s="279">
        <f t="shared" si="144"/>
        <v>1</v>
      </c>
      <c r="AH563" s="279" t="str">
        <f t="shared" si="145"/>
        <v>H</v>
      </c>
      <c r="AI563" s="280"/>
      <c r="AJ563" s="281">
        <f t="shared" si="146"/>
        <v>7.2267836332321167</v>
      </c>
      <c r="AK563" s="281">
        <f t="shared" si="147"/>
        <v>6.3339865207672119</v>
      </c>
      <c r="AL563" s="281">
        <f t="shared" si="148"/>
        <v>8.2549315690994263</v>
      </c>
      <c r="AM563" s="281">
        <f t="shared" si="149"/>
        <v>9.1394352912902832</v>
      </c>
      <c r="AN563" s="281">
        <f t="shared" si="150"/>
        <v>3.4189075231552124</v>
      </c>
      <c r="AO563" s="281">
        <v>43.034351672603897</v>
      </c>
    </row>
    <row r="564" spans="1:41" x14ac:dyDescent="0.25">
      <c r="A564" s="230">
        <v>70</v>
      </c>
      <c r="B564" s="230" t="s">
        <v>312</v>
      </c>
      <c r="C564" s="230">
        <v>3</v>
      </c>
      <c r="D564" s="230" t="s">
        <v>369</v>
      </c>
      <c r="E564" s="230">
        <v>154</v>
      </c>
      <c r="F564" s="230" t="s">
        <v>235</v>
      </c>
      <c r="G564" s="268"/>
      <c r="H564" s="269">
        <v>1.0447794198989868</v>
      </c>
      <c r="I564" s="269">
        <v>3.5028457641601563E-2</v>
      </c>
      <c r="J564" s="269">
        <v>0.43671786785125732</v>
      </c>
      <c r="K564" s="269">
        <v>6.48934006690979</v>
      </c>
      <c r="L564" s="269">
        <v>8.4334021806716919</v>
      </c>
      <c r="M564" s="270">
        <f>IF(AND(H564&gt;=H$3, H564&lt;=H$4),1,0)</f>
        <v>1</v>
      </c>
      <c r="N564" s="270">
        <f>IF(AND(I564&gt;=I$3, I564&lt;=I$4),1,0)</f>
        <v>1</v>
      </c>
      <c r="O564" s="270">
        <f>IF(AND(J564&gt;=J$3, J564&lt;=J$4),1,0)</f>
        <v>1</v>
      </c>
      <c r="P564" s="270">
        <f t="shared" si="136"/>
        <v>1</v>
      </c>
      <c r="Q564" s="270">
        <f t="shared" si="137"/>
        <v>1</v>
      </c>
      <c r="R564" s="271">
        <f t="shared" si="138"/>
        <v>5</v>
      </c>
      <c r="S564" s="270">
        <f t="shared" si="139"/>
        <v>1</v>
      </c>
      <c r="T564" s="272">
        <f t="shared" si="140"/>
        <v>5</v>
      </c>
      <c r="U564" s="273">
        <v>16.439267992973328</v>
      </c>
      <c r="AD564" s="279">
        <f t="shared" si="141"/>
        <v>154</v>
      </c>
      <c r="AE564" s="279">
        <f t="shared" si="142"/>
        <v>70</v>
      </c>
      <c r="AF564" s="279" t="str">
        <f t="shared" si="143"/>
        <v>Marker 70</v>
      </c>
      <c r="AG564" s="279">
        <f t="shared" si="144"/>
        <v>3</v>
      </c>
      <c r="AH564" s="279" t="str">
        <f t="shared" si="145"/>
        <v>H</v>
      </c>
      <c r="AI564" s="280"/>
      <c r="AJ564" s="281">
        <f t="shared" si="146"/>
        <v>1.0447794198989868</v>
      </c>
      <c r="AK564" s="281">
        <f t="shared" si="147"/>
        <v>3.5028457641601563E-2</v>
      </c>
      <c r="AL564" s="281">
        <f t="shared" si="148"/>
        <v>0.43671786785125732</v>
      </c>
      <c r="AM564" s="281">
        <f t="shared" si="149"/>
        <v>6.48934006690979</v>
      </c>
      <c r="AN564" s="281">
        <f t="shared" si="150"/>
        <v>8.4334021806716919</v>
      </c>
      <c r="AO564" s="281">
        <v>20.581029947671595</v>
      </c>
    </row>
    <row r="565" spans="1:41" x14ac:dyDescent="0.25">
      <c r="A565" s="230">
        <v>70</v>
      </c>
      <c r="B565" s="230" t="s">
        <v>312</v>
      </c>
      <c r="C565" s="230">
        <v>2</v>
      </c>
      <c r="D565" s="230" t="s">
        <v>369</v>
      </c>
      <c r="E565" s="230">
        <v>156</v>
      </c>
      <c r="F565" s="230" t="s">
        <v>237</v>
      </c>
      <c r="G565" s="268"/>
      <c r="H565" s="269">
        <v>2.9264318943023682</v>
      </c>
      <c r="I565" s="269">
        <v>2.2666579484939575</v>
      </c>
      <c r="J565" s="269">
        <v>5.7370686531066895</v>
      </c>
      <c r="K565" s="269">
        <v>7.7275699377059937</v>
      </c>
      <c r="L565" s="269">
        <v>3.9258658885955811</v>
      </c>
      <c r="M565" s="270">
        <f>IF(AND(H565&gt;=H$3, H565&lt;=H$4),1,0)</f>
        <v>1</v>
      </c>
      <c r="N565" s="270">
        <f>IF(AND(I565&gt;=I$3, I565&lt;=I$4),1,0)</f>
        <v>1</v>
      </c>
      <c r="O565" s="270">
        <f>IF(AND(J565&gt;=J$3, J565&lt;=J$4),1,0)</f>
        <v>1</v>
      </c>
      <c r="P565" s="270">
        <f t="shared" si="136"/>
        <v>1</v>
      </c>
      <c r="Q565" s="270">
        <f t="shared" si="137"/>
        <v>1</v>
      </c>
      <c r="R565" s="271">
        <f t="shared" si="138"/>
        <v>5</v>
      </c>
      <c r="S565" s="270">
        <f t="shared" si="139"/>
        <v>1</v>
      </c>
      <c r="T565" s="272">
        <f t="shared" si="140"/>
        <v>5</v>
      </c>
      <c r="U565" s="273">
        <v>22.58359432220459</v>
      </c>
      <c r="AD565" s="279">
        <f t="shared" si="141"/>
        <v>156</v>
      </c>
      <c r="AE565" s="279">
        <f t="shared" si="142"/>
        <v>70</v>
      </c>
      <c r="AF565" s="279" t="str">
        <f t="shared" si="143"/>
        <v>Marker 70</v>
      </c>
      <c r="AG565" s="279">
        <f t="shared" si="144"/>
        <v>2</v>
      </c>
      <c r="AH565" s="279" t="str">
        <f t="shared" si="145"/>
        <v>H</v>
      </c>
      <c r="AI565" s="280"/>
      <c r="AJ565" s="281">
        <f t="shared" si="146"/>
        <v>2.9264318943023682</v>
      </c>
      <c r="AK565" s="281">
        <f t="shared" si="147"/>
        <v>2.2666579484939575</v>
      </c>
      <c r="AL565" s="281">
        <f t="shared" si="148"/>
        <v>5.7370686531066895</v>
      </c>
      <c r="AM565" s="281">
        <f t="shared" si="149"/>
        <v>7.7275699377059937</v>
      </c>
      <c r="AN565" s="281">
        <f t="shared" si="150"/>
        <v>3.9258658885955811</v>
      </c>
      <c r="AO565" s="281">
        <v>28.2733775780057</v>
      </c>
    </row>
    <row r="566" spans="1:41" x14ac:dyDescent="0.25">
      <c r="A566" s="230">
        <v>70</v>
      </c>
      <c r="B566" s="230" t="s">
        <v>312</v>
      </c>
      <c r="C566" s="230">
        <v>4</v>
      </c>
      <c r="D566" s="230" t="s">
        <v>369</v>
      </c>
      <c r="E566" s="230">
        <v>157</v>
      </c>
      <c r="F566" s="230" t="s">
        <v>238</v>
      </c>
      <c r="G566" s="268"/>
      <c r="H566" s="269">
        <v>4.7936725616455078</v>
      </c>
      <c r="I566" s="269">
        <v>7.1373480558395386</v>
      </c>
      <c r="J566" s="269">
        <v>3.4577620029449463</v>
      </c>
      <c r="K566" s="269">
        <v>6.3171988725662231</v>
      </c>
      <c r="L566" s="269">
        <v>6.6518521308898926</v>
      </c>
      <c r="M566" s="270">
        <f>IF(AND(H566&gt;=H$3, H566&lt;=H$4),1,0)</f>
        <v>1</v>
      </c>
      <c r="N566" s="270">
        <f>IF(AND(I566&gt;=I$3, I566&lt;=I$4),1,0)</f>
        <v>1</v>
      </c>
      <c r="O566" s="270">
        <f>IF(AND(J566&gt;=J$3, J566&lt;=J$4),1,0)</f>
        <v>1</v>
      </c>
      <c r="P566" s="270">
        <f t="shared" si="136"/>
        <v>1</v>
      </c>
      <c r="Q566" s="270">
        <f t="shared" si="137"/>
        <v>1</v>
      </c>
      <c r="R566" s="271">
        <f t="shared" si="138"/>
        <v>5</v>
      </c>
      <c r="S566" s="270">
        <f t="shared" si="139"/>
        <v>1</v>
      </c>
      <c r="T566" s="272">
        <f t="shared" si="140"/>
        <v>5</v>
      </c>
      <c r="U566" s="273">
        <v>28.357833623886108</v>
      </c>
      <c r="AD566" s="279">
        <f t="shared" si="141"/>
        <v>157</v>
      </c>
      <c r="AE566" s="279">
        <f t="shared" si="142"/>
        <v>70</v>
      </c>
      <c r="AF566" s="279" t="str">
        <f t="shared" si="143"/>
        <v>Marker 70</v>
      </c>
      <c r="AG566" s="279">
        <f t="shared" si="144"/>
        <v>4</v>
      </c>
      <c r="AH566" s="279" t="str">
        <f t="shared" si="145"/>
        <v>H</v>
      </c>
      <c r="AI566" s="280"/>
      <c r="AJ566" s="281">
        <f t="shared" si="146"/>
        <v>4.7936725616455078</v>
      </c>
      <c r="AK566" s="281">
        <f t="shared" si="147"/>
        <v>7.1373480558395386</v>
      </c>
      <c r="AL566" s="281">
        <f t="shared" si="148"/>
        <v>3.4577620029449463</v>
      </c>
      <c r="AM566" s="281">
        <f t="shared" si="149"/>
        <v>6.3171988725662231</v>
      </c>
      <c r="AN566" s="281">
        <f t="shared" si="150"/>
        <v>6.6518521308898926</v>
      </c>
      <c r="AO566" s="281">
        <v>35.502397266943532</v>
      </c>
    </row>
    <row r="567" spans="1:41" x14ac:dyDescent="0.25">
      <c r="A567" s="230">
        <v>71</v>
      </c>
      <c r="B567" s="230" t="s">
        <v>313</v>
      </c>
      <c r="C567" s="230">
        <v>2</v>
      </c>
      <c r="D567" s="230" t="s">
        <v>369</v>
      </c>
      <c r="E567" s="230">
        <v>147</v>
      </c>
      <c r="F567" s="230" t="s">
        <v>228</v>
      </c>
      <c r="G567" s="268"/>
      <c r="H567" s="269">
        <v>8.4554040431976318</v>
      </c>
      <c r="I567" s="269">
        <v>3.8706594705581665</v>
      </c>
      <c r="J567" s="269">
        <v>3.8523101806640625</v>
      </c>
      <c r="K567" s="269">
        <v>2.1001070737838745</v>
      </c>
      <c r="L567" s="269">
        <v>2.1534693241119385</v>
      </c>
      <c r="M567" s="270">
        <f>IF(AND(H567&gt;=H$3, H567&lt;=H$4),1,0)</f>
        <v>1</v>
      </c>
      <c r="N567" s="270">
        <f>IF(AND(I567&gt;=I$3, I567&lt;=I$4),1,0)</f>
        <v>1</v>
      </c>
      <c r="O567" s="270">
        <f>IF(AND(J567&gt;=J$3, J567&lt;=J$4),1,0)</f>
        <v>1</v>
      </c>
      <c r="P567" s="270">
        <f t="shared" si="136"/>
        <v>1</v>
      </c>
      <c r="Q567" s="270">
        <f t="shared" si="137"/>
        <v>1</v>
      </c>
      <c r="R567" s="271">
        <f t="shared" si="138"/>
        <v>5</v>
      </c>
      <c r="S567" s="270">
        <f t="shared" si="139"/>
        <v>1</v>
      </c>
      <c r="T567" s="272">
        <f t="shared" si="140"/>
        <v>5</v>
      </c>
      <c r="U567" s="273">
        <v>20.431950092315674</v>
      </c>
      <c r="AD567" s="279">
        <f t="shared" si="141"/>
        <v>147</v>
      </c>
      <c r="AE567" s="279">
        <f t="shared" si="142"/>
        <v>71</v>
      </c>
      <c r="AF567" s="279" t="str">
        <f t="shared" si="143"/>
        <v>Marker 71</v>
      </c>
      <c r="AG567" s="279">
        <f t="shared" si="144"/>
        <v>2</v>
      </c>
      <c r="AH567" s="279" t="str">
        <f t="shared" si="145"/>
        <v>H</v>
      </c>
      <c r="AI567" s="280"/>
      <c r="AJ567" s="281">
        <f t="shared" si="146"/>
        <v>8.4554040431976318</v>
      </c>
      <c r="AK567" s="281">
        <f t="shared" si="147"/>
        <v>3.8706594705581665</v>
      </c>
      <c r="AL567" s="281">
        <f t="shared" si="148"/>
        <v>3.8523101806640625</v>
      </c>
      <c r="AM567" s="281">
        <f t="shared" si="149"/>
        <v>2.1001070737838745</v>
      </c>
      <c r="AN567" s="281">
        <f t="shared" si="150"/>
        <v>2.1534693241119385</v>
      </c>
      <c r="AO567" s="281">
        <v>29.944247695289132</v>
      </c>
    </row>
    <row r="568" spans="1:41" x14ac:dyDescent="0.25">
      <c r="A568" s="230">
        <v>71</v>
      </c>
      <c r="B568" s="230" t="s">
        <v>313</v>
      </c>
      <c r="C568" s="230">
        <v>4</v>
      </c>
      <c r="D568" s="230" t="s">
        <v>369</v>
      </c>
      <c r="E568" s="230">
        <v>148</v>
      </c>
      <c r="F568" s="230" t="s">
        <v>229</v>
      </c>
      <c r="G568" s="268"/>
      <c r="H568" s="269">
        <v>4.1671919822692871</v>
      </c>
      <c r="I568" s="269">
        <v>4.3366140127182007</v>
      </c>
      <c r="J568" s="269">
        <v>3.40049147605896</v>
      </c>
      <c r="K568" s="269">
        <v>9.3674284219741821</v>
      </c>
      <c r="L568" s="269">
        <v>6.3659095764160156</v>
      </c>
      <c r="M568" s="270">
        <f>IF(AND(H568&gt;=H$3, H568&lt;=H$4),1,0)</f>
        <v>1</v>
      </c>
      <c r="N568" s="270">
        <f>IF(AND(I568&gt;=I$3, I568&lt;=I$4),1,0)</f>
        <v>1</v>
      </c>
      <c r="O568" s="270">
        <f>IF(AND(J568&gt;=J$3, J568&lt;=J$4),1,0)</f>
        <v>1</v>
      </c>
      <c r="P568" s="270">
        <f t="shared" si="136"/>
        <v>1</v>
      </c>
      <c r="Q568" s="270">
        <f t="shared" si="137"/>
        <v>1</v>
      </c>
      <c r="R568" s="271">
        <f t="shared" si="138"/>
        <v>5</v>
      </c>
      <c r="S568" s="270">
        <f t="shared" si="139"/>
        <v>1</v>
      </c>
      <c r="T568" s="272">
        <f t="shared" si="140"/>
        <v>5</v>
      </c>
      <c r="U568" s="273">
        <v>27.637635469436646</v>
      </c>
      <c r="AD568" s="279">
        <f t="shared" si="141"/>
        <v>148</v>
      </c>
      <c r="AE568" s="279">
        <f t="shared" si="142"/>
        <v>71</v>
      </c>
      <c r="AF568" s="279" t="str">
        <f t="shared" si="143"/>
        <v>Marker 71</v>
      </c>
      <c r="AG568" s="279">
        <f t="shared" si="144"/>
        <v>4</v>
      </c>
      <c r="AH568" s="279" t="str">
        <f t="shared" si="145"/>
        <v>H</v>
      </c>
      <c r="AI568" s="280"/>
      <c r="AJ568" s="281">
        <f t="shared" si="146"/>
        <v>4.1671919822692871</v>
      </c>
      <c r="AK568" s="281">
        <f t="shared" si="147"/>
        <v>4.3366140127182007</v>
      </c>
      <c r="AL568" s="281">
        <f t="shared" si="148"/>
        <v>3.40049147605896</v>
      </c>
      <c r="AM568" s="281">
        <f t="shared" si="149"/>
        <v>9.3674284219741821</v>
      </c>
      <c r="AN568" s="281">
        <f t="shared" si="150"/>
        <v>6.3659095764160156</v>
      </c>
      <c r="AO568" s="281">
        <v>40.504611574994499</v>
      </c>
    </row>
    <row r="569" spans="1:41" x14ac:dyDescent="0.25">
      <c r="A569" s="230">
        <v>71</v>
      </c>
      <c r="B569" s="230" t="s">
        <v>313</v>
      </c>
      <c r="C569" s="230">
        <v>1</v>
      </c>
      <c r="D569" s="230" t="s">
        <v>369</v>
      </c>
      <c r="E569" s="230">
        <v>149</v>
      </c>
      <c r="F569" s="230" t="s">
        <v>230</v>
      </c>
      <c r="G569" s="268"/>
      <c r="H569" s="269">
        <v>7.5475901365280151</v>
      </c>
      <c r="I569" s="269">
        <v>6.8461763858795166</v>
      </c>
      <c r="J569" s="269">
        <v>2.2945338487625122</v>
      </c>
      <c r="K569" s="269">
        <v>0.29211282730102539</v>
      </c>
      <c r="L569" s="269">
        <v>0.14642179012298584</v>
      </c>
      <c r="M569" s="270">
        <f>IF(AND(H569&gt;=H$3, H569&lt;=H$4),1,0)</f>
        <v>1</v>
      </c>
      <c r="N569" s="270">
        <f>IF(AND(I569&gt;=I$3, I569&lt;=I$4),1,0)</f>
        <v>1</v>
      </c>
      <c r="O569" s="270">
        <f>IF(AND(J569&gt;=J$3, J569&lt;=J$4),1,0)</f>
        <v>1</v>
      </c>
      <c r="P569" s="270">
        <f t="shared" si="136"/>
        <v>1</v>
      </c>
      <c r="Q569" s="270">
        <f t="shared" si="137"/>
        <v>1</v>
      </c>
      <c r="R569" s="271">
        <f t="shared" si="138"/>
        <v>5</v>
      </c>
      <c r="S569" s="270">
        <f t="shared" si="139"/>
        <v>1</v>
      </c>
      <c r="T569" s="272">
        <f t="shared" si="140"/>
        <v>5</v>
      </c>
      <c r="U569" s="273">
        <v>17.126834988594055</v>
      </c>
      <c r="AD569" s="279">
        <f t="shared" si="141"/>
        <v>149</v>
      </c>
      <c r="AE569" s="279">
        <f t="shared" si="142"/>
        <v>71</v>
      </c>
      <c r="AF569" s="279" t="str">
        <f t="shared" si="143"/>
        <v>Marker 71</v>
      </c>
      <c r="AG569" s="279">
        <f t="shared" si="144"/>
        <v>1</v>
      </c>
      <c r="AH569" s="279" t="str">
        <f t="shared" si="145"/>
        <v>H</v>
      </c>
      <c r="AI569" s="280"/>
      <c r="AJ569" s="281">
        <f t="shared" si="146"/>
        <v>7.5475901365280151</v>
      </c>
      <c r="AK569" s="281">
        <f t="shared" si="147"/>
        <v>6.8461763858795166</v>
      </c>
      <c r="AL569" s="281">
        <f t="shared" si="148"/>
        <v>2.2945338487625122</v>
      </c>
      <c r="AM569" s="281">
        <f t="shared" si="149"/>
        <v>0.29211282730102539</v>
      </c>
      <c r="AN569" s="281">
        <f t="shared" si="150"/>
        <v>0.14642179012298584</v>
      </c>
      <c r="AO569" s="281">
        <v>25.100403378906275</v>
      </c>
    </row>
    <row r="570" spans="1:41" x14ac:dyDescent="0.25">
      <c r="A570" s="230">
        <v>71</v>
      </c>
      <c r="B570" s="230" t="s">
        <v>313</v>
      </c>
      <c r="C570" s="230">
        <v>3</v>
      </c>
      <c r="D570" s="230" t="s">
        <v>369</v>
      </c>
      <c r="E570" s="230">
        <v>150</v>
      </c>
      <c r="F570" s="230" t="s">
        <v>231</v>
      </c>
      <c r="G570" s="268"/>
      <c r="H570" s="269">
        <v>1.2924200296401978</v>
      </c>
      <c r="I570" s="269">
        <v>2.0948410034179688</v>
      </c>
      <c r="J570" s="269">
        <v>5.8490771055221558</v>
      </c>
      <c r="K570" s="269">
        <v>5.4768717288970947</v>
      </c>
      <c r="L570" s="269">
        <v>5.7969790697097778</v>
      </c>
      <c r="M570" s="270">
        <f>IF(AND(H570&gt;=H$3, H570&lt;=H$4),1,0)</f>
        <v>1</v>
      </c>
      <c r="N570" s="270">
        <f>IF(AND(I570&gt;=I$3, I570&lt;=I$4),1,0)</f>
        <v>1</v>
      </c>
      <c r="O570" s="270">
        <f>IF(AND(J570&gt;=J$3, J570&lt;=J$4),1,0)</f>
        <v>1</v>
      </c>
      <c r="P570" s="270">
        <f t="shared" si="136"/>
        <v>1</v>
      </c>
      <c r="Q570" s="270">
        <f t="shared" si="137"/>
        <v>1</v>
      </c>
      <c r="R570" s="271">
        <f t="shared" si="138"/>
        <v>5</v>
      </c>
      <c r="S570" s="270">
        <f t="shared" si="139"/>
        <v>1</v>
      </c>
      <c r="T570" s="272">
        <f t="shared" si="140"/>
        <v>5</v>
      </c>
      <c r="U570" s="273">
        <v>20.510188937187195</v>
      </c>
      <c r="AD570" s="279">
        <f t="shared" si="141"/>
        <v>150</v>
      </c>
      <c r="AE570" s="279">
        <f t="shared" si="142"/>
        <v>71</v>
      </c>
      <c r="AF570" s="279" t="str">
        <f t="shared" si="143"/>
        <v>Marker 71</v>
      </c>
      <c r="AG570" s="279">
        <f t="shared" si="144"/>
        <v>3</v>
      </c>
      <c r="AH570" s="279" t="str">
        <f t="shared" si="145"/>
        <v>H</v>
      </c>
      <c r="AI570" s="280"/>
      <c r="AJ570" s="281">
        <f t="shared" si="146"/>
        <v>1.2924200296401978</v>
      </c>
      <c r="AK570" s="281">
        <f t="shared" si="147"/>
        <v>2.0948410034179688</v>
      </c>
      <c r="AL570" s="281">
        <f t="shared" si="148"/>
        <v>5.8490771055221558</v>
      </c>
      <c r="AM570" s="281">
        <f t="shared" si="149"/>
        <v>5.4768717288970947</v>
      </c>
      <c r="AN570" s="281">
        <f t="shared" si="150"/>
        <v>5.7969790697097778</v>
      </c>
      <c r="AO570" s="281">
        <v>30.05891141263578</v>
      </c>
    </row>
    <row r="571" spans="1:41" x14ac:dyDescent="0.25">
      <c r="A571" s="230">
        <v>71</v>
      </c>
      <c r="B571" s="230" t="s">
        <v>313</v>
      </c>
      <c r="C571" s="230">
        <v>2</v>
      </c>
      <c r="D571" s="230" t="s">
        <v>369</v>
      </c>
      <c r="E571" s="230">
        <v>152</v>
      </c>
      <c r="F571" s="230" t="s">
        <v>233</v>
      </c>
      <c r="G571" s="268"/>
      <c r="H571" s="269">
        <v>5.8580553531646729</v>
      </c>
      <c r="I571" s="269">
        <v>6.5479594469070435</v>
      </c>
      <c r="J571" s="269">
        <v>3.6646485328674316</v>
      </c>
      <c r="K571" s="269">
        <v>1.6303771734237671</v>
      </c>
      <c r="L571" s="269">
        <v>9.1608035564422607</v>
      </c>
      <c r="M571" s="270">
        <f>IF(AND(H571&gt;=H$3, H571&lt;=H$4),1,0)</f>
        <v>1</v>
      </c>
      <c r="N571" s="270">
        <f>IF(AND(I571&gt;=I$3, I571&lt;=I$4),1,0)</f>
        <v>1</v>
      </c>
      <c r="O571" s="270">
        <f>IF(AND(J571&gt;=J$3, J571&lt;=J$4),1,0)</f>
        <v>1</v>
      </c>
      <c r="P571" s="270">
        <f t="shared" si="136"/>
        <v>1</v>
      </c>
      <c r="Q571" s="270">
        <f t="shared" si="137"/>
        <v>1</v>
      </c>
      <c r="R571" s="271">
        <f t="shared" si="138"/>
        <v>5</v>
      </c>
      <c r="S571" s="270">
        <f t="shared" si="139"/>
        <v>1</v>
      </c>
      <c r="T571" s="272">
        <f t="shared" si="140"/>
        <v>5</v>
      </c>
      <c r="U571" s="273">
        <v>26.861844062805176</v>
      </c>
      <c r="AD571" s="279">
        <f t="shared" si="141"/>
        <v>152</v>
      </c>
      <c r="AE571" s="279">
        <f t="shared" si="142"/>
        <v>71</v>
      </c>
      <c r="AF571" s="279" t="str">
        <f t="shared" si="143"/>
        <v>Marker 71</v>
      </c>
      <c r="AG571" s="279">
        <f t="shared" si="144"/>
        <v>2</v>
      </c>
      <c r="AH571" s="279" t="str">
        <f t="shared" si="145"/>
        <v>H</v>
      </c>
      <c r="AI571" s="280"/>
      <c r="AJ571" s="281">
        <f t="shared" si="146"/>
        <v>5.8580553531646729</v>
      </c>
      <c r="AK571" s="281">
        <f t="shared" si="147"/>
        <v>6.5479594469070435</v>
      </c>
      <c r="AL571" s="281">
        <f t="shared" si="148"/>
        <v>3.6646485328674316</v>
      </c>
      <c r="AM571" s="281">
        <f t="shared" si="149"/>
        <v>1.6303771734237671</v>
      </c>
      <c r="AN571" s="281">
        <f t="shared" si="150"/>
        <v>9.1608035564422607</v>
      </c>
      <c r="AO571" s="281">
        <v>39.367642762174896</v>
      </c>
    </row>
    <row r="572" spans="1:41" x14ac:dyDescent="0.25">
      <c r="A572" s="230">
        <v>71</v>
      </c>
      <c r="B572" s="230" t="s">
        <v>313</v>
      </c>
      <c r="C572" s="230">
        <v>4</v>
      </c>
      <c r="D572" s="230" t="s">
        <v>369</v>
      </c>
      <c r="E572" s="230">
        <v>153</v>
      </c>
      <c r="F572" s="230" t="s">
        <v>234</v>
      </c>
      <c r="G572" s="268"/>
      <c r="H572" s="269">
        <v>4.448699951171875</v>
      </c>
      <c r="I572" s="269">
        <v>7.264062762260437</v>
      </c>
      <c r="J572" s="269">
        <v>5.802227258682251</v>
      </c>
      <c r="K572" s="269">
        <v>1.1099749803543091</v>
      </c>
      <c r="L572" s="269">
        <v>6.7950081825256348</v>
      </c>
      <c r="M572" s="270">
        <f>IF(AND(H572&gt;=H$3, H572&lt;=H$4),1,0)</f>
        <v>1</v>
      </c>
      <c r="N572" s="270">
        <f>IF(AND(I572&gt;=I$3, I572&lt;=I$4),1,0)</f>
        <v>1</v>
      </c>
      <c r="O572" s="270">
        <f>IF(AND(J572&gt;=J$3, J572&lt;=J$4),1,0)</f>
        <v>1</v>
      </c>
      <c r="P572" s="270">
        <f t="shared" si="136"/>
        <v>1</v>
      </c>
      <c r="Q572" s="270">
        <f t="shared" si="137"/>
        <v>1</v>
      </c>
      <c r="R572" s="271">
        <f t="shared" si="138"/>
        <v>5</v>
      </c>
      <c r="S572" s="270">
        <f t="shared" si="139"/>
        <v>1</v>
      </c>
      <c r="T572" s="272">
        <f t="shared" si="140"/>
        <v>5</v>
      </c>
      <c r="U572" s="273">
        <v>25.419973134994507</v>
      </c>
      <c r="AD572" s="279">
        <f t="shared" si="141"/>
        <v>153</v>
      </c>
      <c r="AE572" s="279">
        <f t="shared" si="142"/>
        <v>71</v>
      </c>
      <c r="AF572" s="279" t="str">
        <f t="shared" si="143"/>
        <v>Marker 71</v>
      </c>
      <c r="AG572" s="279">
        <f t="shared" si="144"/>
        <v>4</v>
      </c>
      <c r="AH572" s="279" t="str">
        <f t="shared" si="145"/>
        <v>H</v>
      </c>
      <c r="AI572" s="280"/>
      <c r="AJ572" s="281">
        <f t="shared" si="146"/>
        <v>4.448699951171875</v>
      </c>
      <c r="AK572" s="281">
        <f t="shared" si="147"/>
        <v>7.264062762260437</v>
      </c>
      <c r="AL572" s="281">
        <f t="shared" si="148"/>
        <v>5.802227258682251</v>
      </c>
      <c r="AM572" s="281">
        <f t="shared" si="149"/>
        <v>1.1099749803543091</v>
      </c>
      <c r="AN572" s="281">
        <f t="shared" si="150"/>
        <v>6.7950081825256348</v>
      </c>
      <c r="AO572" s="281">
        <v>37.254494481569168</v>
      </c>
    </row>
    <row r="573" spans="1:41" x14ac:dyDescent="0.25">
      <c r="A573" s="230">
        <v>71</v>
      </c>
      <c r="B573" s="230" t="s">
        <v>313</v>
      </c>
      <c r="C573" s="230">
        <v>1</v>
      </c>
      <c r="D573" s="230" t="s">
        <v>369</v>
      </c>
      <c r="E573" s="230">
        <v>154</v>
      </c>
      <c r="F573" s="230" t="s">
        <v>235</v>
      </c>
      <c r="G573" s="268"/>
      <c r="H573" s="269">
        <v>1.7900794744491577</v>
      </c>
      <c r="I573" s="269">
        <v>2.9352903366088867E-2</v>
      </c>
      <c r="J573" s="269">
        <v>7.5130707025527954</v>
      </c>
      <c r="K573" s="269">
        <v>2.8323030471801758</v>
      </c>
      <c r="L573" s="269">
        <v>0.43844878673553467</v>
      </c>
      <c r="M573" s="270">
        <f>IF(AND(H573&gt;=H$3, H573&lt;=H$4),1,0)</f>
        <v>1</v>
      </c>
      <c r="N573" s="270">
        <f>IF(AND(I573&gt;=I$3, I573&lt;=I$4),1,0)</f>
        <v>1</v>
      </c>
      <c r="O573" s="270">
        <f>IF(AND(J573&gt;=J$3, J573&lt;=J$4),1,0)</f>
        <v>1</v>
      </c>
      <c r="P573" s="270">
        <f t="shared" si="136"/>
        <v>1</v>
      </c>
      <c r="Q573" s="270">
        <f t="shared" si="137"/>
        <v>1</v>
      </c>
      <c r="R573" s="271">
        <f t="shared" si="138"/>
        <v>5</v>
      </c>
      <c r="S573" s="270">
        <f t="shared" si="139"/>
        <v>1</v>
      </c>
      <c r="T573" s="272">
        <f t="shared" si="140"/>
        <v>5</v>
      </c>
      <c r="U573" s="273">
        <v>12.603254914283752</v>
      </c>
      <c r="AD573" s="279">
        <f t="shared" si="141"/>
        <v>154</v>
      </c>
      <c r="AE573" s="279">
        <f t="shared" si="142"/>
        <v>71</v>
      </c>
      <c r="AF573" s="279" t="str">
        <f t="shared" si="143"/>
        <v>Marker 71</v>
      </c>
      <c r="AG573" s="279">
        <f t="shared" si="144"/>
        <v>1</v>
      </c>
      <c r="AH573" s="279" t="str">
        <f t="shared" si="145"/>
        <v>H</v>
      </c>
      <c r="AI573" s="280"/>
      <c r="AJ573" s="281">
        <f t="shared" si="146"/>
        <v>1.7900794744491577</v>
      </c>
      <c r="AK573" s="281">
        <f t="shared" si="147"/>
        <v>2.9352903366088867E-2</v>
      </c>
      <c r="AL573" s="281">
        <f t="shared" si="148"/>
        <v>7.5130707025527954</v>
      </c>
      <c r="AM573" s="281">
        <f t="shared" si="149"/>
        <v>2.8323030471801758</v>
      </c>
      <c r="AN573" s="281">
        <f t="shared" si="150"/>
        <v>0.43844878673553467</v>
      </c>
      <c r="AO573" s="281">
        <v>18.470825604753138</v>
      </c>
    </row>
    <row r="574" spans="1:41" x14ac:dyDescent="0.25">
      <c r="A574" s="230">
        <v>71</v>
      </c>
      <c r="B574" s="230" t="s">
        <v>313</v>
      </c>
      <c r="C574" s="230">
        <v>3</v>
      </c>
      <c r="D574" s="230" t="s">
        <v>369</v>
      </c>
      <c r="E574" s="230">
        <v>155</v>
      </c>
      <c r="F574" s="230" t="s">
        <v>236</v>
      </c>
      <c r="G574" s="268"/>
      <c r="H574" s="269">
        <v>6.0455256700515747</v>
      </c>
      <c r="I574" s="269">
        <v>1.3047623634338379</v>
      </c>
      <c r="J574" s="269">
        <v>0.31159818172454834</v>
      </c>
      <c r="K574" s="269">
        <v>8.312453031539917</v>
      </c>
      <c r="L574" s="269">
        <v>1.120801568031311</v>
      </c>
      <c r="M574" s="270">
        <f>IF(AND(H574&gt;=H$3, H574&lt;=H$4),1,0)</f>
        <v>1</v>
      </c>
      <c r="N574" s="270">
        <f>IF(AND(I574&gt;=I$3, I574&lt;=I$4),1,0)</f>
        <v>1</v>
      </c>
      <c r="O574" s="270">
        <f>IF(AND(J574&gt;=J$3, J574&lt;=J$4),1,0)</f>
        <v>1</v>
      </c>
      <c r="P574" s="270">
        <f t="shared" si="136"/>
        <v>1</v>
      </c>
      <c r="Q574" s="270">
        <f t="shared" si="137"/>
        <v>1</v>
      </c>
      <c r="R574" s="271">
        <f t="shared" si="138"/>
        <v>5</v>
      </c>
      <c r="S574" s="270">
        <f t="shared" si="139"/>
        <v>1</v>
      </c>
      <c r="T574" s="272">
        <f t="shared" si="140"/>
        <v>5</v>
      </c>
      <c r="U574" s="273">
        <v>17.095140814781189</v>
      </c>
      <c r="AD574" s="279">
        <f t="shared" si="141"/>
        <v>155</v>
      </c>
      <c r="AE574" s="279">
        <f t="shared" si="142"/>
        <v>71</v>
      </c>
      <c r="AF574" s="279" t="str">
        <f t="shared" si="143"/>
        <v>Marker 71</v>
      </c>
      <c r="AG574" s="279">
        <f t="shared" si="144"/>
        <v>3</v>
      </c>
      <c r="AH574" s="279" t="str">
        <f t="shared" si="145"/>
        <v>H</v>
      </c>
      <c r="AI574" s="280"/>
      <c r="AJ574" s="281">
        <f t="shared" si="146"/>
        <v>6.0455256700515747</v>
      </c>
      <c r="AK574" s="281">
        <f t="shared" si="147"/>
        <v>1.3047623634338379</v>
      </c>
      <c r="AL574" s="281">
        <f t="shared" si="148"/>
        <v>0.31159818172454834</v>
      </c>
      <c r="AM574" s="281">
        <f t="shared" si="149"/>
        <v>8.312453031539917</v>
      </c>
      <c r="AN574" s="281">
        <f t="shared" si="150"/>
        <v>1.120801568031311</v>
      </c>
      <c r="AO574" s="281">
        <v>25.053953667211506</v>
      </c>
    </row>
    <row r="575" spans="1:41" x14ac:dyDescent="0.25">
      <c r="A575" s="230">
        <v>71</v>
      </c>
      <c r="B575" s="230" t="s">
        <v>313</v>
      </c>
      <c r="C575" s="230">
        <v>2</v>
      </c>
      <c r="D575" s="230" t="s">
        <v>369</v>
      </c>
      <c r="E575" s="230">
        <v>157</v>
      </c>
      <c r="F575" s="230" t="s">
        <v>238</v>
      </c>
      <c r="G575" s="268"/>
      <c r="H575" s="269">
        <v>6.8226039409637451</v>
      </c>
      <c r="I575" s="269">
        <v>6.5473800897598267</v>
      </c>
      <c r="J575" s="269">
        <v>7.487187385559082</v>
      </c>
      <c r="K575" s="269">
        <v>1.2003582715988159</v>
      </c>
      <c r="L575" s="269">
        <v>9.8380672931671143</v>
      </c>
      <c r="M575" s="270">
        <f>IF(AND(H575&gt;=H$3, H575&lt;=H$4),1,0)</f>
        <v>1</v>
      </c>
      <c r="N575" s="270">
        <f>IF(AND(I575&gt;=I$3, I575&lt;=I$4),1,0)</f>
        <v>1</v>
      </c>
      <c r="O575" s="270">
        <f>IF(AND(J575&gt;=J$3, J575&lt;=J$4),1,0)</f>
        <v>1</v>
      </c>
      <c r="P575" s="270">
        <f t="shared" si="136"/>
        <v>1</v>
      </c>
      <c r="Q575" s="270">
        <f t="shared" si="137"/>
        <v>1</v>
      </c>
      <c r="R575" s="271">
        <f t="shared" si="138"/>
        <v>5</v>
      </c>
      <c r="S575" s="270">
        <f t="shared" si="139"/>
        <v>1</v>
      </c>
      <c r="T575" s="272">
        <f t="shared" si="140"/>
        <v>5</v>
      </c>
      <c r="U575" s="273">
        <v>31.895596981048584</v>
      </c>
      <c r="AD575" s="279">
        <f t="shared" si="141"/>
        <v>157</v>
      </c>
      <c r="AE575" s="279">
        <f t="shared" si="142"/>
        <v>71</v>
      </c>
      <c r="AF575" s="279" t="str">
        <f t="shared" si="143"/>
        <v>Marker 71</v>
      </c>
      <c r="AG575" s="279">
        <f t="shared" si="144"/>
        <v>2</v>
      </c>
      <c r="AH575" s="279" t="str">
        <f t="shared" si="145"/>
        <v>H</v>
      </c>
      <c r="AI575" s="280"/>
      <c r="AJ575" s="281">
        <f t="shared" si="146"/>
        <v>6.8226039409637451</v>
      </c>
      <c r="AK575" s="281">
        <f t="shared" si="147"/>
        <v>6.5473800897598267</v>
      </c>
      <c r="AL575" s="281">
        <f t="shared" si="148"/>
        <v>7.487187385559082</v>
      </c>
      <c r="AM575" s="281">
        <f t="shared" si="149"/>
        <v>1.2003582715988159</v>
      </c>
      <c r="AN575" s="281">
        <f t="shared" si="150"/>
        <v>9.8380672931671143</v>
      </c>
      <c r="AO575" s="281">
        <v>46.74490942246566</v>
      </c>
    </row>
    <row r="576" spans="1:41" x14ac:dyDescent="0.25">
      <c r="A576" s="230">
        <v>72</v>
      </c>
      <c r="B576" s="230" t="s">
        <v>314</v>
      </c>
      <c r="C576" s="230">
        <v>3</v>
      </c>
      <c r="D576" s="230" t="s">
        <v>369</v>
      </c>
      <c r="E576" s="230">
        <v>146</v>
      </c>
      <c r="F576" s="230" t="s">
        <v>227</v>
      </c>
      <c r="G576" s="268"/>
      <c r="H576" s="269">
        <v>3.3570772409439087</v>
      </c>
      <c r="I576" s="269">
        <v>9.3286037445068359</v>
      </c>
      <c r="J576" s="269">
        <v>3.8645857572555542</v>
      </c>
      <c r="K576" s="269">
        <v>2.2799551486968994</v>
      </c>
      <c r="L576" s="269">
        <v>2.8389006853103638</v>
      </c>
      <c r="M576" s="270">
        <f>IF(AND(H576&gt;=H$3, H576&lt;=H$4),1,0)</f>
        <v>1</v>
      </c>
      <c r="N576" s="270">
        <f>IF(AND(I576&gt;=I$3, I576&lt;=I$4),1,0)</f>
        <v>1</v>
      </c>
      <c r="O576" s="270">
        <f>IF(AND(J576&gt;=J$3, J576&lt;=J$4),1,0)</f>
        <v>1</v>
      </c>
      <c r="P576" s="270">
        <f t="shared" si="136"/>
        <v>1</v>
      </c>
      <c r="Q576" s="270">
        <f t="shared" si="137"/>
        <v>1</v>
      </c>
      <c r="R576" s="271">
        <f t="shared" si="138"/>
        <v>5</v>
      </c>
      <c r="S576" s="270">
        <f t="shared" si="139"/>
        <v>1</v>
      </c>
      <c r="T576" s="272">
        <f t="shared" si="140"/>
        <v>5</v>
      </c>
      <c r="U576" s="273">
        <v>21.669122576713562</v>
      </c>
      <c r="AD576" s="279">
        <f t="shared" si="141"/>
        <v>146</v>
      </c>
      <c r="AE576" s="279">
        <f t="shared" si="142"/>
        <v>72</v>
      </c>
      <c r="AF576" s="279" t="str">
        <f t="shared" si="143"/>
        <v>Marker 72</v>
      </c>
      <c r="AG576" s="279">
        <f t="shared" si="144"/>
        <v>3</v>
      </c>
      <c r="AH576" s="279" t="str">
        <f t="shared" si="145"/>
        <v>H</v>
      </c>
      <c r="AI576" s="280"/>
      <c r="AJ576" s="281">
        <f t="shared" si="146"/>
        <v>3.3570772409439087</v>
      </c>
      <c r="AK576" s="281">
        <f t="shared" si="147"/>
        <v>9.3286037445068359</v>
      </c>
      <c r="AL576" s="281">
        <f t="shared" si="148"/>
        <v>3.8645857572555542</v>
      </c>
      <c r="AM576" s="281">
        <f t="shared" si="149"/>
        <v>2.2799551486968994</v>
      </c>
      <c r="AN576" s="281">
        <f t="shared" si="150"/>
        <v>2.8389006853103638</v>
      </c>
      <c r="AO576" s="281">
        <v>28.742622293070355</v>
      </c>
    </row>
    <row r="577" spans="1:41" x14ac:dyDescent="0.25">
      <c r="A577" s="230">
        <v>72</v>
      </c>
      <c r="B577" s="230" t="s">
        <v>314</v>
      </c>
      <c r="C577" s="230">
        <v>2</v>
      </c>
      <c r="D577" s="230" t="s">
        <v>369</v>
      </c>
      <c r="E577" s="230">
        <v>148</v>
      </c>
      <c r="F577" s="230" t="s">
        <v>229</v>
      </c>
      <c r="G577" s="268"/>
      <c r="H577" s="269">
        <v>5.4333555698394775</v>
      </c>
      <c r="I577" s="269">
        <v>4.0232306718826294</v>
      </c>
      <c r="J577" s="269">
        <v>2.6353192329406738</v>
      </c>
      <c r="K577" s="269">
        <v>0.52891194820404053</v>
      </c>
      <c r="L577" s="269">
        <v>5.0335586071014404</v>
      </c>
      <c r="M577" s="270">
        <f>IF(AND(H577&gt;=H$3, H577&lt;=H$4),1,0)</f>
        <v>1</v>
      </c>
      <c r="N577" s="270">
        <f>IF(AND(I577&gt;=I$3, I577&lt;=I$4),1,0)</f>
        <v>1</v>
      </c>
      <c r="O577" s="270">
        <f>IF(AND(J577&gt;=J$3, J577&lt;=J$4),1,0)</f>
        <v>1</v>
      </c>
      <c r="P577" s="270">
        <f t="shared" si="136"/>
        <v>1</v>
      </c>
      <c r="Q577" s="270">
        <f t="shared" si="137"/>
        <v>1</v>
      </c>
      <c r="R577" s="271">
        <f t="shared" si="138"/>
        <v>5</v>
      </c>
      <c r="S577" s="270">
        <f t="shared" si="139"/>
        <v>1</v>
      </c>
      <c r="T577" s="272">
        <f t="shared" si="140"/>
        <v>5</v>
      </c>
      <c r="U577" s="273">
        <v>17.654376029968262</v>
      </c>
      <c r="AD577" s="279">
        <f t="shared" si="141"/>
        <v>148</v>
      </c>
      <c r="AE577" s="279">
        <f t="shared" si="142"/>
        <v>72</v>
      </c>
      <c r="AF577" s="279" t="str">
        <f t="shared" si="143"/>
        <v>Marker 72</v>
      </c>
      <c r="AG577" s="279">
        <f t="shared" si="144"/>
        <v>2</v>
      </c>
      <c r="AH577" s="279" t="str">
        <f t="shared" si="145"/>
        <v>H</v>
      </c>
      <c r="AI577" s="280"/>
      <c r="AJ577" s="281">
        <f t="shared" si="146"/>
        <v>5.4333555698394775</v>
      </c>
      <c r="AK577" s="281">
        <f t="shared" si="147"/>
        <v>4.0232306718826294</v>
      </c>
      <c r="AL577" s="281">
        <f t="shared" si="148"/>
        <v>2.6353192329406738</v>
      </c>
      <c r="AM577" s="281">
        <f t="shared" si="149"/>
        <v>0.52891194820404053</v>
      </c>
      <c r="AN577" s="281">
        <f t="shared" si="150"/>
        <v>5.0335586071014404</v>
      </c>
      <c r="AO577" s="281">
        <v>23.417333131638607</v>
      </c>
    </row>
    <row r="578" spans="1:41" x14ac:dyDescent="0.25">
      <c r="A578" s="230">
        <v>72</v>
      </c>
      <c r="B578" s="230" t="s">
        <v>314</v>
      </c>
      <c r="C578" s="230">
        <v>4</v>
      </c>
      <c r="D578" s="230" t="s">
        <v>369</v>
      </c>
      <c r="E578" s="230">
        <v>149</v>
      </c>
      <c r="F578" s="230" t="s">
        <v>230</v>
      </c>
      <c r="G578" s="268"/>
      <c r="H578" s="269">
        <v>5.6839275360107422</v>
      </c>
      <c r="I578" s="269">
        <v>0.77517688274383545</v>
      </c>
      <c r="J578" s="269">
        <v>3.6184942722320557</v>
      </c>
      <c r="K578" s="269">
        <v>2.612345814704895</v>
      </c>
      <c r="L578" s="269">
        <v>7.434380054473877</v>
      </c>
      <c r="M578" s="270">
        <f>IF(AND(H578&gt;=H$3, H578&lt;=H$4),1,0)</f>
        <v>1</v>
      </c>
      <c r="N578" s="270">
        <f>IF(AND(I578&gt;=I$3, I578&lt;=I$4),1,0)</f>
        <v>1</v>
      </c>
      <c r="O578" s="270">
        <f>IF(AND(J578&gt;=J$3, J578&lt;=J$4),1,0)</f>
        <v>1</v>
      </c>
      <c r="P578" s="270">
        <f t="shared" si="136"/>
        <v>1</v>
      </c>
      <c r="Q578" s="270">
        <f t="shared" si="137"/>
        <v>1</v>
      </c>
      <c r="R578" s="271">
        <f t="shared" si="138"/>
        <v>5</v>
      </c>
      <c r="S578" s="270">
        <f t="shared" si="139"/>
        <v>1</v>
      </c>
      <c r="T578" s="272">
        <f t="shared" si="140"/>
        <v>5</v>
      </c>
      <c r="U578" s="273">
        <v>20.124324560165405</v>
      </c>
      <c r="AD578" s="279">
        <f t="shared" si="141"/>
        <v>149</v>
      </c>
      <c r="AE578" s="279">
        <f t="shared" si="142"/>
        <v>72</v>
      </c>
      <c r="AF578" s="279" t="str">
        <f t="shared" si="143"/>
        <v>Marker 72</v>
      </c>
      <c r="AG578" s="279">
        <f t="shared" si="144"/>
        <v>4</v>
      </c>
      <c r="AH578" s="279" t="str">
        <f t="shared" si="145"/>
        <v>H</v>
      </c>
      <c r="AI578" s="280"/>
      <c r="AJ578" s="281">
        <f t="shared" si="146"/>
        <v>5.6839275360107422</v>
      </c>
      <c r="AK578" s="281">
        <f t="shared" si="147"/>
        <v>0.77517688274383545</v>
      </c>
      <c r="AL578" s="281">
        <f t="shared" si="148"/>
        <v>3.6184942722320557</v>
      </c>
      <c r="AM578" s="281">
        <f t="shared" si="149"/>
        <v>2.612345814704895</v>
      </c>
      <c r="AN578" s="281">
        <f t="shared" si="150"/>
        <v>7.434380054473877</v>
      </c>
      <c r="AO578" s="281">
        <v>26.693552435648279</v>
      </c>
    </row>
    <row r="579" spans="1:41" x14ac:dyDescent="0.25">
      <c r="A579" s="230">
        <v>72</v>
      </c>
      <c r="B579" s="230" t="s">
        <v>314</v>
      </c>
      <c r="C579" s="230">
        <v>1</v>
      </c>
      <c r="D579" s="230" t="s">
        <v>369</v>
      </c>
      <c r="E579" s="230">
        <v>150</v>
      </c>
      <c r="F579" s="230" t="s">
        <v>231</v>
      </c>
      <c r="G579" s="268"/>
      <c r="H579" s="269">
        <v>4.4325107336044312</v>
      </c>
      <c r="I579" s="269">
        <v>8.4204185009002686</v>
      </c>
      <c r="J579" s="269">
        <v>3.3847957849502563</v>
      </c>
      <c r="K579" s="269">
        <v>2.082362174987793</v>
      </c>
      <c r="L579" s="269">
        <v>2.0925682783126831</v>
      </c>
      <c r="M579" s="270">
        <f>IF(AND(H579&gt;=H$3, H579&lt;=H$4),1,0)</f>
        <v>1</v>
      </c>
      <c r="N579" s="270">
        <f>IF(AND(I579&gt;=I$3, I579&lt;=I$4),1,0)</f>
        <v>1</v>
      </c>
      <c r="O579" s="270">
        <f>IF(AND(J579&gt;=J$3, J579&lt;=J$4),1,0)</f>
        <v>1</v>
      </c>
      <c r="P579" s="270">
        <f t="shared" si="136"/>
        <v>1</v>
      </c>
      <c r="Q579" s="270">
        <f t="shared" si="137"/>
        <v>1</v>
      </c>
      <c r="R579" s="271">
        <f t="shared" si="138"/>
        <v>5</v>
      </c>
      <c r="S579" s="270">
        <f t="shared" si="139"/>
        <v>1</v>
      </c>
      <c r="T579" s="272">
        <f t="shared" si="140"/>
        <v>5</v>
      </c>
      <c r="U579" s="273">
        <v>20.412655472755432</v>
      </c>
      <c r="AD579" s="279">
        <f t="shared" si="141"/>
        <v>150</v>
      </c>
      <c r="AE579" s="279">
        <f t="shared" si="142"/>
        <v>72</v>
      </c>
      <c r="AF579" s="279" t="str">
        <f t="shared" si="143"/>
        <v>Marker 72</v>
      </c>
      <c r="AG579" s="279">
        <f t="shared" si="144"/>
        <v>1</v>
      </c>
      <c r="AH579" s="279" t="str">
        <f t="shared" si="145"/>
        <v>H</v>
      </c>
      <c r="AI579" s="280"/>
      <c r="AJ579" s="281">
        <f t="shared" si="146"/>
        <v>4.4325107336044312</v>
      </c>
      <c r="AK579" s="281">
        <f t="shared" si="147"/>
        <v>8.4204185009002686</v>
      </c>
      <c r="AL579" s="281">
        <f t="shared" si="148"/>
        <v>3.3847957849502563</v>
      </c>
      <c r="AM579" s="281">
        <f t="shared" si="149"/>
        <v>2.082362174987793</v>
      </c>
      <c r="AN579" s="281">
        <f t="shared" si="150"/>
        <v>2.0925682783126831</v>
      </c>
      <c r="AO579" s="281">
        <v>27.07600384717416</v>
      </c>
    </row>
    <row r="580" spans="1:41" x14ac:dyDescent="0.25">
      <c r="A580" s="230">
        <v>72</v>
      </c>
      <c r="B580" s="230" t="s">
        <v>314</v>
      </c>
      <c r="C580" s="230">
        <v>3</v>
      </c>
      <c r="D580" s="230" t="s">
        <v>369</v>
      </c>
      <c r="E580" s="230">
        <v>151</v>
      </c>
      <c r="F580" s="230" t="s">
        <v>232</v>
      </c>
      <c r="G580" s="268"/>
      <c r="H580" s="269">
        <v>5.1687461137771606</v>
      </c>
      <c r="I580" s="269">
        <v>2.8315854072570801</v>
      </c>
      <c r="J580" s="269">
        <v>9.0416759252548218</v>
      </c>
      <c r="K580" s="269">
        <v>2.1905791759490967</v>
      </c>
      <c r="L580" s="269">
        <v>9.281345009803772</v>
      </c>
      <c r="M580" s="270">
        <f>IF(AND(H580&gt;=H$3, H580&lt;=H$4),1,0)</f>
        <v>1</v>
      </c>
      <c r="N580" s="270">
        <f>IF(AND(I580&gt;=I$3, I580&lt;=I$4),1,0)</f>
        <v>1</v>
      </c>
      <c r="O580" s="270">
        <f>IF(AND(J580&gt;=J$3, J580&lt;=J$4),1,0)</f>
        <v>1</v>
      </c>
      <c r="P580" s="270">
        <f t="shared" si="136"/>
        <v>1</v>
      </c>
      <c r="Q580" s="270">
        <f t="shared" si="137"/>
        <v>1</v>
      </c>
      <c r="R580" s="271">
        <f t="shared" si="138"/>
        <v>5</v>
      </c>
      <c r="S580" s="270">
        <f t="shared" si="139"/>
        <v>1</v>
      </c>
      <c r="T580" s="272">
        <f t="shared" si="140"/>
        <v>5</v>
      </c>
      <c r="U580" s="273">
        <v>28.513931632041931</v>
      </c>
      <c r="AD580" s="279">
        <f t="shared" si="141"/>
        <v>151</v>
      </c>
      <c r="AE580" s="279">
        <f t="shared" si="142"/>
        <v>72</v>
      </c>
      <c r="AF580" s="279" t="str">
        <f t="shared" si="143"/>
        <v>Marker 72</v>
      </c>
      <c r="AG580" s="279">
        <f t="shared" si="144"/>
        <v>3</v>
      </c>
      <c r="AH580" s="279" t="str">
        <f t="shared" si="145"/>
        <v>H</v>
      </c>
      <c r="AI580" s="280"/>
      <c r="AJ580" s="281">
        <f t="shared" si="146"/>
        <v>5.1687461137771606</v>
      </c>
      <c r="AK580" s="281">
        <f t="shared" si="147"/>
        <v>2.8315854072570801</v>
      </c>
      <c r="AL580" s="281">
        <f t="shared" si="148"/>
        <v>9.0416759252548218</v>
      </c>
      <c r="AM580" s="281">
        <f t="shared" si="149"/>
        <v>2.1905791759490967</v>
      </c>
      <c r="AN580" s="281">
        <f t="shared" si="150"/>
        <v>9.281345009803772</v>
      </c>
      <c r="AO580" s="281">
        <v>37.821797541121818</v>
      </c>
    </row>
    <row r="581" spans="1:41" x14ac:dyDescent="0.25">
      <c r="A581" s="230">
        <v>72</v>
      </c>
      <c r="B581" s="230" t="s">
        <v>314</v>
      </c>
      <c r="C581" s="230">
        <v>2</v>
      </c>
      <c r="D581" s="230" t="s">
        <v>369</v>
      </c>
      <c r="E581" s="230">
        <v>153</v>
      </c>
      <c r="F581" s="230" t="s">
        <v>234</v>
      </c>
      <c r="G581" s="268"/>
      <c r="H581" s="269">
        <v>9.1565406322479248</v>
      </c>
      <c r="I581" s="269">
        <v>8.0904918909072876</v>
      </c>
      <c r="J581" s="269">
        <v>7.2230863571166992</v>
      </c>
      <c r="K581" s="269">
        <v>8.8969582319259644</v>
      </c>
      <c r="L581" s="269">
        <v>6.0353767871856689</v>
      </c>
      <c r="M581" s="270">
        <f>IF(AND(H581&gt;=H$3, H581&lt;=H$4),1,0)</f>
        <v>1</v>
      </c>
      <c r="N581" s="270">
        <f>IF(AND(I581&gt;=I$3, I581&lt;=I$4),1,0)</f>
        <v>1</v>
      </c>
      <c r="O581" s="270">
        <f>IF(AND(J581&gt;=J$3, J581&lt;=J$4),1,0)</f>
        <v>1</v>
      </c>
      <c r="P581" s="270">
        <f t="shared" si="136"/>
        <v>1</v>
      </c>
      <c r="Q581" s="270">
        <f t="shared" si="137"/>
        <v>1</v>
      </c>
      <c r="R581" s="271">
        <f t="shared" si="138"/>
        <v>5</v>
      </c>
      <c r="S581" s="270">
        <f t="shared" si="139"/>
        <v>1</v>
      </c>
      <c r="T581" s="272">
        <f t="shared" si="140"/>
        <v>5</v>
      </c>
      <c r="U581" s="273">
        <v>39.402453899383545</v>
      </c>
      <c r="AD581" s="279">
        <f t="shared" si="141"/>
        <v>153</v>
      </c>
      <c r="AE581" s="279">
        <f t="shared" si="142"/>
        <v>72</v>
      </c>
      <c r="AF581" s="279" t="str">
        <f t="shared" si="143"/>
        <v>Marker 72</v>
      </c>
      <c r="AG581" s="279">
        <f t="shared" si="144"/>
        <v>2</v>
      </c>
      <c r="AH581" s="279" t="str">
        <f t="shared" si="145"/>
        <v>H</v>
      </c>
      <c r="AI581" s="280"/>
      <c r="AJ581" s="281">
        <f t="shared" si="146"/>
        <v>9.1565406322479248</v>
      </c>
      <c r="AK581" s="281">
        <f t="shared" si="147"/>
        <v>8.0904918909072876</v>
      </c>
      <c r="AL581" s="281">
        <f t="shared" si="148"/>
        <v>7.2230863571166992</v>
      </c>
      <c r="AM581" s="281">
        <f t="shared" si="149"/>
        <v>8.8969582319259644</v>
      </c>
      <c r="AN581" s="281">
        <f t="shared" si="150"/>
        <v>6.0353767871856689</v>
      </c>
      <c r="AO581" s="281">
        <v>52.264684268626389</v>
      </c>
    </row>
    <row r="582" spans="1:41" x14ac:dyDescent="0.25">
      <c r="A582" s="230">
        <v>72</v>
      </c>
      <c r="B582" s="230" t="s">
        <v>314</v>
      </c>
      <c r="C582" s="230">
        <v>4</v>
      </c>
      <c r="D582" s="230" t="s">
        <v>369</v>
      </c>
      <c r="E582" s="230">
        <v>154</v>
      </c>
      <c r="F582" s="230" t="s">
        <v>235</v>
      </c>
      <c r="G582" s="268"/>
      <c r="H582" s="269">
        <v>6.6704297065734863</v>
      </c>
      <c r="I582" s="269">
        <v>6.626705527305603</v>
      </c>
      <c r="J582" s="269">
        <v>2.1308028697967529</v>
      </c>
      <c r="K582" s="269">
        <v>1.3747364282608032</v>
      </c>
      <c r="L582" s="269">
        <v>0.74925899505615234</v>
      </c>
      <c r="M582" s="270">
        <f>IF(AND(H582&gt;=H$3, H582&lt;=H$4),1,0)</f>
        <v>1</v>
      </c>
      <c r="N582" s="270">
        <f>IF(AND(I582&gt;=I$3, I582&lt;=I$4),1,0)</f>
        <v>1</v>
      </c>
      <c r="O582" s="270">
        <f>IF(AND(J582&gt;=J$3, J582&lt;=J$4),1,0)</f>
        <v>1</v>
      </c>
      <c r="P582" s="270">
        <f t="shared" ref="P582:P632" si="151">IF(AND(K582&gt;=K$3, K582&lt;=K$4),1,0)</f>
        <v>1</v>
      </c>
      <c r="Q582" s="270">
        <f t="shared" ref="Q582:Q632" si="152">IF(AND(L582&gt;=L$3, L582&lt;=L$4),1,0)</f>
        <v>1</v>
      </c>
      <c r="R582" s="271">
        <f t="shared" ref="R582:R632" si="153">SUM(M582:Q582)</f>
        <v>5</v>
      </c>
      <c r="S582" s="270">
        <f t="shared" ref="S582:S632" si="154">IF(COUNT(H582:L582)&lt;R$1,0,1)</f>
        <v>1</v>
      </c>
      <c r="T582" s="272">
        <f t="shared" ref="T582:T632" si="155">R582*S582</f>
        <v>5</v>
      </c>
      <c r="U582" s="273">
        <v>17.551933526992798</v>
      </c>
      <c r="AD582" s="279">
        <f t="shared" ref="AD582:AD632" si="156">E582</f>
        <v>154</v>
      </c>
      <c r="AE582" s="279">
        <f t="shared" ref="AE582:AE632" si="157">A582</f>
        <v>72</v>
      </c>
      <c r="AF582" s="279" t="str">
        <f t="shared" ref="AF582:AF632" si="158">B582</f>
        <v>Marker 72</v>
      </c>
      <c r="AG582" s="279">
        <f t="shared" ref="AG582:AG632" si="159">C582</f>
        <v>4</v>
      </c>
      <c r="AH582" s="279" t="str">
        <f t="shared" ref="AH582:AH632" si="160">D582</f>
        <v>H</v>
      </c>
      <c r="AI582" s="280"/>
      <c r="AJ582" s="281">
        <f t="shared" ref="AJ582:AJ632" si="161">IF(AND(LEN(H582)&gt;0,$S582=1),H582*VLOOKUP($AE582,$W:$AB,6,FALSE),"")</f>
        <v>6.6704297065734863</v>
      </c>
      <c r="AK582" s="281">
        <f t="shared" ref="AK582:AK632" si="162">IF(AND(LEN(I582)&gt;0,$S582=1),I582*VLOOKUP($AE582,$W:$AB,6,FALSE),"")</f>
        <v>6.626705527305603</v>
      </c>
      <c r="AL582" s="281">
        <f t="shared" ref="AL582:AL632" si="163">IF(AND(LEN(J582)&gt;0,$S582=1),J582*VLOOKUP($AE582,$W:$AB,6,FALSE),"")</f>
        <v>2.1308028697967529</v>
      </c>
      <c r="AM582" s="281">
        <f t="shared" ref="AM582:AM632" si="164">IF(AND(LEN(K582)&gt;0,$S582=1),K582*VLOOKUP($AE582,$W:$AB,6,FALSE),"")</f>
        <v>1.3747364282608032</v>
      </c>
      <c r="AN582" s="281">
        <f t="shared" ref="AN582:AN632" si="165">IF(AND(LEN(L582)&gt;0,$S582=1),L582*VLOOKUP($AE582,$W:$AB,6,FALSE),"")</f>
        <v>0.74925899505615234</v>
      </c>
      <c r="AO582" s="281">
        <v>23.281450095334002</v>
      </c>
    </row>
    <row r="583" spans="1:41" x14ac:dyDescent="0.25">
      <c r="A583" s="230">
        <v>72</v>
      </c>
      <c r="B583" s="230" t="s">
        <v>314</v>
      </c>
      <c r="C583" s="230">
        <v>1</v>
      </c>
      <c r="D583" s="230" t="s">
        <v>369</v>
      </c>
      <c r="E583" s="230">
        <v>155</v>
      </c>
      <c r="F583" s="230" t="s">
        <v>236</v>
      </c>
      <c r="G583" s="268"/>
      <c r="H583" s="269">
        <v>8.181721568107605</v>
      </c>
      <c r="I583" s="269">
        <v>8.5912430286407471</v>
      </c>
      <c r="J583" s="269">
        <v>1.1169511079788208</v>
      </c>
      <c r="K583" s="269">
        <v>6.6520094871520996</v>
      </c>
      <c r="L583" s="269">
        <v>7.5852864980697632</v>
      </c>
      <c r="M583" s="270">
        <f>IF(AND(H583&gt;=H$3, H583&lt;=H$4),1,0)</f>
        <v>1</v>
      </c>
      <c r="N583" s="270">
        <f>IF(AND(I583&gt;=I$3, I583&lt;=I$4),1,0)</f>
        <v>1</v>
      </c>
      <c r="O583" s="270">
        <f>IF(AND(J583&gt;=J$3, J583&lt;=J$4),1,0)</f>
        <v>1</v>
      </c>
      <c r="P583" s="270">
        <f t="shared" si="151"/>
        <v>1</v>
      </c>
      <c r="Q583" s="270">
        <f t="shared" si="152"/>
        <v>1</v>
      </c>
      <c r="R583" s="271">
        <f t="shared" si="153"/>
        <v>5</v>
      </c>
      <c r="S583" s="270">
        <f t="shared" si="154"/>
        <v>1</v>
      </c>
      <c r="T583" s="272">
        <f t="shared" si="155"/>
        <v>5</v>
      </c>
      <c r="U583" s="273">
        <v>32.127211689949036</v>
      </c>
      <c r="AD583" s="279">
        <f t="shared" si="156"/>
        <v>155</v>
      </c>
      <c r="AE583" s="279">
        <f t="shared" si="157"/>
        <v>72</v>
      </c>
      <c r="AF583" s="279" t="str">
        <f t="shared" si="158"/>
        <v>Marker 72</v>
      </c>
      <c r="AG583" s="279">
        <f t="shared" si="159"/>
        <v>1</v>
      </c>
      <c r="AH583" s="279" t="str">
        <f t="shared" si="160"/>
        <v>H</v>
      </c>
      <c r="AI583" s="280"/>
      <c r="AJ583" s="281">
        <f t="shared" si="161"/>
        <v>8.181721568107605</v>
      </c>
      <c r="AK583" s="281">
        <f t="shared" si="162"/>
        <v>8.5912430286407471</v>
      </c>
      <c r="AL583" s="281">
        <f t="shared" si="163"/>
        <v>1.1169511079788208</v>
      </c>
      <c r="AM583" s="281">
        <f t="shared" si="164"/>
        <v>6.6520094871520996</v>
      </c>
      <c r="AN583" s="281">
        <f t="shared" si="165"/>
        <v>7.5852864980697632</v>
      </c>
      <c r="AO583" s="281">
        <v>42.614568617838785</v>
      </c>
    </row>
    <row r="584" spans="1:41" x14ac:dyDescent="0.25">
      <c r="A584" s="230">
        <v>72</v>
      </c>
      <c r="B584" s="230" t="s">
        <v>314</v>
      </c>
      <c r="C584" s="230">
        <v>3</v>
      </c>
      <c r="D584" s="230" t="s">
        <v>369</v>
      </c>
      <c r="E584" s="230">
        <v>156</v>
      </c>
      <c r="F584" s="230" t="s">
        <v>237</v>
      </c>
      <c r="G584" s="268"/>
      <c r="H584" s="269">
        <v>0.69657862186431885</v>
      </c>
      <c r="I584" s="269">
        <v>8.6626386642456055</v>
      </c>
      <c r="J584" s="269">
        <v>6.8048638105392456</v>
      </c>
      <c r="K584" s="269">
        <v>5.6319725513458252</v>
      </c>
      <c r="L584" s="269">
        <v>1.2642937898635864</v>
      </c>
      <c r="M584" s="270">
        <f>IF(AND(H584&gt;=H$3, H584&lt;=H$4),1,0)</f>
        <v>1</v>
      </c>
      <c r="N584" s="270">
        <f>IF(AND(I584&gt;=I$3, I584&lt;=I$4),1,0)</f>
        <v>1</v>
      </c>
      <c r="O584" s="270">
        <f>IF(AND(J584&gt;=J$3, J584&lt;=J$4),1,0)</f>
        <v>1</v>
      </c>
      <c r="P584" s="270">
        <f t="shared" si="151"/>
        <v>1</v>
      </c>
      <c r="Q584" s="270">
        <f t="shared" si="152"/>
        <v>1</v>
      </c>
      <c r="R584" s="271">
        <f t="shared" si="153"/>
        <v>5</v>
      </c>
      <c r="S584" s="270">
        <f t="shared" si="154"/>
        <v>1</v>
      </c>
      <c r="T584" s="272">
        <f t="shared" si="155"/>
        <v>5</v>
      </c>
      <c r="U584" s="273">
        <v>23.060347437858582</v>
      </c>
      <c r="AD584" s="279">
        <f t="shared" si="156"/>
        <v>156</v>
      </c>
      <c r="AE584" s="279">
        <f t="shared" si="157"/>
        <v>72</v>
      </c>
      <c r="AF584" s="279" t="str">
        <f t="shared" si="158"/>
        <v>Marker 72</v>
      </c>
      <c r="AG584" s="279">
        <f t="shared" si="159"/>
        <v>3</v>
      </c>
      <c r="AH584" s="279" t="str">
        <f t="shared" si="160"/>
        <v>H</v>
      </c>
      <c r="AI584" s="280"/>
      <c r="AJ584" s="281">
        <f t="shared" si="161"/>
        <v>0.69657862186431885</v>
      </c>
      <c r="AK584" s="281">
        <f t="shared" si="162"/>
        <v>8.6626386642456055</v>
      </c>
      <c r="AL584" s="281">
        <f t="shared" si="163"/>
        <v>6.8048638105392456</v>
      </c>
      <c r="AM584" s="281">
        <f t="shared" si="164"/>
        <v>5.6319725513458252</v>
      </c>
      <c r="AN584" s="281">
        <f t="shared" si="165"/>
        <v>1.2642937898635864</v>
      </c>
      <c r="AO584" s="281">
        <v>30.587987769547581</v>
      </c>
    </row>
    <row r="585" spans="1:41" x14ac:dyDescent="0.25">
      <c r="A585" s="230"/>
      <c r="B585" s="230" t="s">
        <v>484</v>
      </c>
      <c r="C585" s="230"/>
      <c r="D585" s="230"/>
      <c r="E585" s="230"/>
      <c r="F585" s="230" t="s">
        <v>484</v>
      </c>
      <c r="G585" s="268"/>
      <c r="H585" s="269"/>
      <c r="I585" s="269"/>
      <c r="J585" s="269"/>
      <c r="K585" s="269"/>
      <c r="L585" s="269"/>
      <c r="M585" s="270">
        <f t="shared" ref="M582:M632" si="166">IF(AND(H585&gt;=H$3, H585&lt;=H$4),1,0)</f>
        <v>1</v>
      </c>
      <c r="N585" s="270">
        <f t="shared" ref="N582:N632" si="167">IF(AND(I585&gt;=I$3, I585&lt;=I$4),1,0)</f>
        <v>1</v>
      </c>
      <c r="O585" s="270">
        <f t="shared" ref="O582:O632" si="168">IF(AND(J585&gt;=J$3, J585&lt;=J$4),1,0)</f>
        <v>1</v>
      </c>
      <c r="P585" s="270">
        <f t="shared" si="151"/>
        <v>1</v>
      </c>
      <c r="Q585" s="270">
        <f t="shared" si="152"/>
        <v>1</v>
      </c>
      <c r="R585" s="271">
        <f t="shared" si="153"/>
        <v>5</v>
      </c>
      <c r="S585" s="270">
        <f t="shared" si="154"/>
        <v>0</v>
      </c>
      <c r="T585" s="272">
        <f t="shared" si="155"/>
        <v>0</v>
      </c>
      <c r="U585" s="273" t="s">
        <v>484</v>
      </c>
      <c r="AD585" s="279">
        <f t="shared" si="156"/>
        <v>0</v>
      </c>
      <c r="AE585" s="279">
        <f t="shared" si="157"/>
        <v>0</v>
      </c>
      <c r="AF585" s="279" t="str">
        <f t="shared" si="158"/>
        <v/>
      </c>
      <c r="AG585" s="279">
        <f t="shared" si="159"/>
        <v>0</v>
      </c>
      <c r="AH585" s="279">
        <f t="shared" si="160"/>
        <v>0</v>
      </c>
      <c r="AI585" s="280"/>
      <c r="AJ585" s="281" t="str">
        <f t="shared" si="161"/>
        <v/>
      </c>
      <c r="AK585" s="281" t="str">
        <f t="shared" si="162"/>
        <v/>
      </c>
      <c r="AL585" s="281" t="str">
        <f t="shared" si="163"/>
        <v/>
      </c>
      <c r="AM585" s="281" t="str">
        <f t="shared" si="164"/>
        <v/>
      </c>
      <c r="AN585" s="281" t="str">
        <f t="shared" si="165"/>
        <v/>
      </c>
      <c r="AO585" s="281">
        <v>0</v>
      </c>
    </row>
    <row r="586" spans="1:41" x14ac:dyDescent="0.25">
      <c r="A586" s="230"/>
      <c r="B586" s="230" t="s">
        <v>484</v>
      </c>
      <c r="C586" s="230"/>
      <c r="D586" s="230"/>
      <c r="E586" s="230"/>
      <c r="F586" s="230" t="s">
        <v>484</v>
      </c>
      <c r="G586" s="268"/>
      <c r="H586" s="269"/>
      <c r="I586" s="269"/>
      <c r="J586" s="269"/>
      <c r="K586" s="269"/>
      <c r="L586" s="269"/>
      <c r="M586" s="270">
        <f t="shared" si="166"/>
        <v>1</v>
      </c>
      <c r="N586" s="270">
        <f t="shared" si="167"/>
        <v>1</v>
      </c>
      <c r="O586" s="270">
        <f t="shared" si="168"/>
        <v>1</v>
      </c>
      <c r="P586" s="270">
        <f t="shared" si="151"/>
        <v>1</v>
      </c>
      <c r="Q586" s="270">
        <f t="shared" si="152"/>
        <v>1</v>
      </c>
      <c r="R586" s="271">
        <f t="shared" si="153"/>
        <v>5</v>
      </c>
      <c r="S586" s="270">
        <f t="shared" si="154"/>
        <v>0</v>
      </c>
      <c r="T586" s="272">
        <f t="shared" si="155"/>
        <v>0</v>
      </c>
      <c r="U586" s="273" t="s">
        <v>484</v>
      </c>
      <c r="AD586" s="279">
        <f t="shared" si="156"/>
        <v>0</v>
      </c>
      <c r="AE586" s="279">
        <f t="shared" si="157"/>
        <v>0</v>
      </c>
      <c r="AF586" s="279" t="str">
        <f t="shared" si="158"/>
        <v/>
      </c>
      <c r="AG586" s="279">
        <f t="shared" si="159"/>
        <v>0</v>
      </c>
      <c r="AH586" s="279">
        <f t="shared" si="160"/>
        <v>0</v>
      </c>
      <c r="AI586" s="280"/>
      <c r="AJ586" s="281" t="str">
        <f t="shared" si="161"/>
        <v/>
      </c>
      <c r="AK586" s="281" t="str">
        <f t="shared" si="162"/>
        <v/>
      </c>
      <c r="AL586" s="281" t="str">
        <f t="shared" si="163"/>
        <v/>
      </c>
      <c r="AM586" s="281" t="str">
        <f t="shared" si="164"/>
        <v/>
      </c>
      <c r="AN586" s="281" t="str">
        <f t="shared" si="165"/>
        <v/>
      </c>
      <c r="AO586" s="281">
        <v>0</v>
      </c>
    </row>
    <row r="587" spans="1:41" x14ac:dyDescent="0.25">
      <c r="A587" s="230"/>
      <c r="B587" s="230" t="s">
        <v>484</v>
      </c>
      <c r="C587" s="230"/>
      <c r="D587" s="230"/>
      <c r="E587" s="230"/>
      <c r="F587" s="230" t="s">
        <v>484</v>
      </c>
      <c r="G587" s="268"/>
      <c r="H587" s="269"/>
      <c r="I587" s="269"/>
      <c r="J587" s="269"/>
      <c r="K587" s="269"/>
      <c r="L587" s="269"/>
      <c r="M587" s="270">
        <f t="shared" si="166"/>
        <v>1</v>
      </c>
      <c r="N587" s="270">
        <f t="shared" si="167"/>
        <v>1</v>
      </c>
      <c r="O587" s="270">
        <f t="shared" si="168"/>
        <v>1</v>
      </c>
      <c r="P587" s="270">
        <f t="shared" si="151"/>
        <v>1</v>
      </c>
      <c r="Q587" s="270">
        <f t="shared" si="152"/>
        <v>1</v>
      </c>
      <c r="R587" s="271">
        <f t="shared" si="153"/>
        <v>5</v>
      </c>
      <c r="S587" s="270">
        <f t="shared" si="154"/>
        <v>0</v>
      </c>
      <c r="T587" s="272">
        <f t="shared" si="155"/>
        <v>0</v>
      </c>
      <c r="U587" s="273" t="s">
        <v>484</v>
      </c>
      <c r="AD587" s="279">
        <f t="shared" si="156"/>
        <v>0</v>
      </c>
      <c r="AE587" s="279">
        <f t="shared" si="157"/>
        <v>0</v>
      </c>
      <c r="AF587" s="279" t="str">
        <f t="shared" si="158"/>
        <v/>
      </c>
      <c r="AG587" s="279">
        <f t="shared" si="159"/>
        <v>0</v>
      </c>
      <c r="AH587" s="279">
        <f t="shared" si="160"/>
        <v>0</v>
      </c>
      <c r="AI587" s="280"/>
      <c r="AJ587" s="281" t="str">
        <f t="shared" si="161"/>
        <v/>
      </c>
      <c r="AK587" s="281" t="str">
        <f t="shared" si="162"/>
        <v/>
      </c>
      <c r="AL587" s="281" t="str">
        <f t="shared" si="163"/>
        <v/>
      </c>
      <c r="AM587" s="281" t="str">
        <f t="shared" si="164"/>
        <v/>
      </c>
      <c r="AN587" s="281" t="str">
        <f t="shared" si="165"/>
        <v/>
      </c>
      <c r="AO587" s="281">
        <v>0</v>
      </c>
    </row>
    <row r="588" spans="1:41" x14ac:dyDescent="0.25">
      <c r="A588" s="230"/>
      <c r="B588" s="230" t="s">
        <v>484</v>
      </c>
      <c r="C588" s="230"/>
      <c r="D588" s="230"/>
      <c r="E588" s="230"/>
      <c r="F588" s="230" t="s">
        <v>484</v>
      </c>
      <c r="G588" s="268"/>
      <c r="H588" s="269"/>
      <c r="I588" s="269"/>
      <c r="J588" s="269"/>
      <c r="K588" s="269"/>
      <c r="L588" s="269"/>
      <c r="M588" s="270">
        <f t="shared" si="166"/>
        <v>1</v>
      </c>
      <c r="N588" s="270">
        <f t="shared" si="167"/>
        <v>1</v>
      </c>
      <c r="O588" s="270">
        <f t="shared" si="168"/>
        <v>1</v>
      </c>
      <c r="P588" s="270">
        <f t="shared" si="151"/>
        <v>1</v>
      </c>
      <c r="Q588" s="270">
        <f t="shared" si="152"/>
        <v>1</v>
      </c>
      <c r="R588" s="271">
        <f t="shared" si="153"/>
        <v>5</v>
      </c>
      <c r="S588" s="270">
        <f t="shared" si="154"/>
        <v>0</v>
      </c>
      <c r="T588" s="272">
        <f t="shared" si="155"/>
        <v>0</v>
      </c>
      <c r="U588" s="273" t="s">
        <v>484</v>
      </c>
      <c r="AD588" s="279">
        <f t="shared" si="156"/>
        <v>0</v>
      </c>
      <c r="AE588" s="279">
        <f t="shared" si="157"/>
        <v>0</v>
      </c>
      <c r="AF588" s="279" t="str">
        <f t="shared" si="158"/>
        <v/>
      </c>
      <c r="AG588" s="279">
        <f t="shared" si="159"/>
        <v>0</v>
      </c>
      <c r="AH588" s="279">
        <f t="shared" si="160"/>
        <v>0</v>
      </c>
      <c r="AI588" s="280"/>
      <c r="AJ588" s="281" t="str">
        <f t="shared" si="161"/>
        <v/>
      </c>
      <c r="AK588" s="281" t="str">
        <f t="shared" si="162"/>
        <v/>
      </c>
      <c r="AL588" s="281" t="str">
        <f t="shared" si="163"/>
        <v/>
      </c>
      <c r="AM588" s="281" t="str">
        <f t="shared" si="164"/>
        <v/>
      </c>
      <c r="AN588" s="281" t="str">
        <f t="shared" si="165"/>
        <v/>
      </c>
      <c r="AO588" s="281">
        <v>0</v>
      </c>
    </row>
    <row r="589" spans="1:41" x14ac:dyDescent="0.25">
      <c r="A589" s="230"/>
      <c r="B589" s="230" t="s">
        <v>484</v>
      </c>
      <c r="C589" s="230"/>
      <c r="D589" s="230"/>
      <c r="E589" s="230"/>
      <c r="F589" s="230" t="s">
        <v>484</v>
      </c>
      <c r="G589" s="268"/>
      <c r="H589" s="269"/>
      <c r="I589" s="269"/>
      <c r="J589" s="269"/>
      <c r="K589" s="269"/>
      <c r="L589" s="269"/>
      <c r="M589" s="270">
        <f t="shared" si="166"/>
        <v>1</v>
      </c>
      <c r="N589" s="270">
        <f t="shared" si="167"/>
        <v>1</v>
      </c>
      <c r="O589" s="270">
        <f t="shared" si="168"/>
        <v>1</v>
      </c>
      <c r="P589" s="270">
        <f t="shared" si="151"/>
        <v>1</v>
      </c>
      <c r="Q589" s="270">
        <f t="shared" si="152"/>
        <v>1</v>
      </c>
      <c r="R589" s="271">
        <f t="shared" si="153"/>
        <v>5</v>
      </c>
      <c r="S589" s="270">
        <f t="shared" si="154"/>
        <v>0</v>
      </c>
      <c r="T589" s="272">
        <f t="shared" si="155"/>
        <v>0</v>
      </c>
      <c r="U589" s="273" t="s">
        <v>484</v>
      </c>
      <c r="AD589" s="279">
        <f t="shared" si="156"/>
        <v>0</v>
      </c>
      <c r="AE589" s="279">
        <f t="shared" si="157"/>
        <v>0</v>
      </c>
      <c r="AF589" s="279" t="str">
        <f t="shared" si="158"/>
        <v/>
      </c>
      <c r="AG589" s="279">
        <f t="shared" si="159"/>
        <v>0</v>
      </c>
      <c r="AH589" s="279">
        <f t="shared" si="160"/>
        <v>0</v>
      </c>
      <c r="AI589" s="280"/>
      <c r="AJ589" s="281" t="str">
        <f t="shared" si="161"/>
        <v/>
      </c>
      <c r="AK589" s="281" t="str">
        <f t="shared" si="162"/>
        <v/>
      </c>
      <c r="AL589" s="281" t="str">
        <f t="shared" si="163"/>
        <v/>
      </c>
      <c r="AM589" s="281" t="str">
        <f t="shared" si="164"/>
        <v/>
      </c>
      <c r="AN589" s="281" t="str">
        <f t="shared" si="165"/>
        <v/>
      </c>
      <c r="AO589" s="281">
        <v>0</v>
      </c>
    </row>
    <row r="590" spans="1:41" x14ac:dyDescent="0.25">
      <c r="A590" s="230"/>
      <c r="B590" s="230" t="s">
        <v>484</v>
      </c>
      <c r="C590" s="230"/>
      <c r="D590" s="230"/>
      <c r="E590" s="230"/>
      <c r="F590" s="230" t="s">
        <v>484</v>
      </c>
      <c r="G590" s="268"/>
      <c r="H590" s="269"/>
      <c r="I590" s="269"/>
      <c r="J590" s="269"/>
      <c r="K590" s="269"/>
      <c r="L590" s="269"/>
      <c r="M590" s="270">
        <f t="shared" si="166"/>
        <v>1</v>
      </c>
      <c r="N590" s="270">
        <f t="shared" si="167"/>
        <v>1</v>
      </c>
      <c r="O590" s="270">
        <f t="shared" si="168"/>
        <v>1</v>
      </c>
      <c r="P590" s="270">
        <f t="shared" si="151"/>
        <v>1</v>
      </c>
      <c r="Q590" s="270">
        <f t="shared" si="152"/>
        <v>1</v>
      </c>
      <c r="R590" s="271">
        <f t="shared" si="153"/>
        <v>5</v>
      </c>
      <c r="S590" s="270">
        <f t="shared" si="154"/>
        <v>0</v>
      </c>
      <c r="T590" s="272">
        <f t="shared" si="155"/>
        <v>0</v>
      </c>
      <c r="U590" s="273" t="s">
        <v>484</v>
      </c>
      <c r="AD590" s="279">
        <f t="shared" si="156"/>
        <v>0</v>
      </c>
      <c r="AE590" s="279">
        <f t="shared" si="157"/>
        <v>0</v>
      </c>
      <c r="AF590" s="279" t="str">
        <f t="shared" si="158"/>
        <v/>
      </c>
      <c r="AG590" s="279">
        <f t="shared" si="159"/>
        <v>0</v>
      </c>
      <c r="AH590" s="279">
        <f t="shared" si="160"/>
        <v>0</v>
      </c>
      <c r="AI590" s="280"/>
      <c r="AJ590" s="281" t="str">
        <f t="shared" si="161"/>
        <v/>
      </c>
      <c r="AK590" s="281" t="str">
        <f t="shared" si="162"/>
        <v/>
      </c>
      <c r="AL590" s="281" t="str">
        <f t="shared" si="163"/>
        <v/>
      </c>
      <c r="AM590" s="281" t="str">
        <f t="shared" si="164"/>
        <v/>
      </c>
      <c r="AN590" s="281" t="str">
        <f t="shared" si="165"/>
        <v/>
      </c>
      <c r="AO590" s="281">
        <v>0</v>
      </c>
    </row>
    <row r="591" spans="1:41" x14ac:dyDescent="0.25">
      <c r="A591" s="230"/>
      <c r="B591" s="230" t="s">
        <v>484</v>
      </c>
      <c r="C591" s="230"/>
      <c r="D591" s="230"/>
      <c r="E591" s="230"/>
      <c r="F591" s="230" t="s">
        <v>484</v>
      </c>
      <c r="G591" s="268"/>
      <c r="H591" s="269"/>
      <c r="I591" s="269"/>
      <c r="J591" s="269"/>
      <c r="K591" s="269"/>
      <c r="L591" s="269"/>
      <c r="M591" s="270">
        <f t="shared" si="166"/>
        <v>1</v>
      </c>
      <c r="N591" s="270">
        <f t="shared" si="167"/>
        <v>1</v>
      </c>
      <c r="O591" s="270">
        <f t="shared" si="168"/>
        <v>1</v>
      </c>
      <c r="P591" s="270">
        <f t="shared" si="151"/>
        <v>1</v>
      </c>
      <c r="Q591" s="270">
        <f t="shared" si="152"/>
        <v>1</v>
      </c>
      <c r="R591" s="271">
        <f t="shared" si="153"/>
        <v>5</v>
      </c>
      <c r="S591" s="270">
        <f t="shared" si="154"/>
        <v>0</v>
      </c>
      <c r="T591" s="272">
        <f t="shared" si="155"/>
        <v>0</v>
      </c>
      <c r="U591" s="273" t="s">
        <v>484</v>
      </c>
      <c r="AD591" s="279">
        <f t="shared" si="156"/>
        <v>0</v>
      </c>
      <c r="AE591" s="279">
        <f t="shared" si="157"/>
        <v>0</v>
      </c>
      <c r="AF591" s="279" t="str">
        <f t="shared" si="158"/>
        <v/>
      </c>
      <c r="AG591" s="279">
        <f t="shared" si="159"/>
        <v>0</v>
      </c>
      <c r="AH591" s="279">
        <f t="shared" si="160"/>
        <v>0</v>
      </c>
      <c r="AI591" s="280"/>
      <c r="AJ591" s="281" t="str">
        <f t="shared" si="161"/>
        <v/>
      </c>
      <c r="AK591" s="281" t="str">
        <f t="shared" si="162"/>
        <v/>
      </c>
      <c r="AL591" s="281" t="str">
        <f t="shared" si="163"/>
        <v/>
      </c>
      <c r="AM591" s="281" t="str">
        <f t="shared" si="164"/>
        <v/>
      </c>
      <c r="AN591" s="281" t="str">
        <f t="shared" si="165"/>
        <v/>
      </c>
      <c r="AO591" s="281">
        <v>0</v>
      </c>
    </row>
    <row r="592" spans="1:41" x14ac:dyDescent="0.25">
      <c r="A592" s="230"/>
      <c r="B592" s="230" t="s">
        <v>484</v>
      </c>
      <c r="C592" s="230"/>
      <c r="D592" s="230"/>
      <c r="E592" s="230"/>
      <c r="F592" s="230" t="s">
        <v>484</v>
      </c>
      <c r="G592" s="268"/>
      <c r="H592" s="269"/>
      <c r="I592" s="269"/>
      <c r="J592" s="269"/>
      <c r="K592" s="269"/>
      <c r="L592" s="269"/>
      <c r="M592" s="270">
        <f t="shared" si="166"/>
        <v>1</v>
      </c>
      <c r="N592" s="270">
        <f t="shared" si="167"/>
        <v>1</v>
      </c>
      <c r="O592" s="270">
        <f t="shared" si="168"/>
        <v>1</v>
      </c>
      <c r="P592" s="270">
        <f t="shared" si="151"/>
        <v>1</v>
      </c>
      <c r="Q592" s="270">
        <f t="shared" si="152"/>
        <v>1</v>
      </c>
      <c r="R592" s="271">
        <f t="shared" si="153"/>
        <v>5</v>
      </c>
      <c r="S592" s="270">
        <f t="shared" si="154"/>
        <v>0</v>
      </c>
      <c r="T592" s="272">
        <f t="shared" si="155"/>
        <v>0</v>
      </c>
      <c r="U592" s="273" t="s">
        <v>484</v>
      </c>
      <c r="AD592" s="279">
        <f t="shared" si="156"/>
        <v>0</v>
      </c>
      <c r="AE592" s="279">
        <f t="shared" si="157"/>
        <v>0</v>
      </c>
      <c r="AF592" s="279" t="str">
        <f t="shared" si="158"/>
        <v/>
      </c>
      <c r="AG592" s="279">
        <f t="shared" si="159"/>
        <v>0</v>
      </c>
      <c r="AH592" s="279">
        <f t="shared" si="160"/>
        <v>0</v>
      </c>
      <c r="AI592" s="280"/>
      <c r="AJ592" s="281" t="str">
        <f t="shared" si="161"/>
        <v/>
      </c>
      <c r="AK592" s="281" t="str">
        <f t="shared" si="162"/>
        <v/>
      </c>
      <c r="AL592" s="281" t="str">
        <f t="shared" si="163"/>
        <v/>
      </c>
      <c r="AM592" s="281" t="str">
        <f t="shared" si="164"/>
        <v/>
      </c>
      <c r="AN592" s="281" t="str">
        <f t="shared" si="165"/>
        <v/>
      </c>
      <c r="AO592" s="281">
        <v>0</v>
      </c>
    </row>
    <row r="593" spans="1:41" x14ac:dyDescent="0.25">
      <c r="A593" s="230"/>
      <c r="B593" s="230" t="s">
        <v>484</v>
      </c>
      <c r="C593" s="230"/>
      <c r="D593" s="230"/>
      <c r="E593" s="230"/>
      <c r="F593" s="230" t="s">
        <v>484</v>
      </c>
      <c r="G593" s="268"/>
      <c r="H593" s="269"/>
      <c r="I593" s="269"/>
      <c r="J593" s="269"/>
      <c r="K593" s="269"/>
      <c r="L593" s="269"/>
      <c r="M593" s="270">
        <f t="shared" si="166"/>
        <v>1</v>
      </c>
      <c r="N593" s="270">
        <f t="shared" si="167"/>
        <v>1</v>
      </c>
      <c r="O593" s="270">
        <f t="shared" si="168"/>
        <v>1</v>
      </c>
      <c r="P593" s="270">
        <f t="shared" si="151"/>
        <v>1</v>
      </c>
      <c r="Q593" s="270">
        <f t="shared" si="152"/>
        <v>1</v>
      </c>
      <c r="R593" s="271">
        <f t="shared" si="153"/>
        <v>5</v>
      </c>
      <c r="S593" s="270">
        <f t="shared" si="154"/>
        <v>0</v>
      </c>
      <c r="T593" s="272">
        <f t="shared" si="155"/>
        <v>0</v>
      </c>
      <c r="U593" s="273" t="s">
        <v>484</v>
      </c>
      <c r="AD593" s="279">
        <f t="shared" si="156"/>
        <v>0</v>
      </c>
      <c r="AE593" s="279">
        <f t="shared" si="157"/>
        <v>0</v>
      </c>
      <c r="AF593" s="279" t="str">
        <f t="shared" si="158"/>
        <v/>
      </c>
      <c r="AG593" s="279">
        <f t="shared" si="159"/>
        <v>0</v>
      </c>
      <c r="AH593" s="279">
        <f t="shared" si="160"/>
        <v>0</v>
      </c>
      <c r="AI593" s="280"/>
      <c r="AJ593" s="281" t="str">
        <f t="shared" si="161"/>
        <v/>
      </c>
      <c r="AK593" s="281" t="str">
        <f t="shared" si="162"/>
        <v/>
      </c>
      <c r="AL593" s="281" t="str">
        <f t="shared" si="163"/>
        <v/>
      </c>
      <c r="AM593" s="281" t="str">
        <f t="shared" si="164"/>
        <v/>
      </c>
      <c r="AN593" s="281" t="str">
        <f t="shared" si="165"/>
        <v/>
      </c>
      <c r="AO593" s="281">
        <v>0</v>
      </c>
    </row>
    <row r="594" spans="1:41" x14ac:dyDescent="0.25">
      <c r="A594" s="230"/>
      <c r="B594" s="230" t="s">
        <v>484</v>
      </c>
      <c r="C594" s="230"/>
      <c r="D594" s="230"/>
      <c r="E594" s="230"/>
      <c r="F594" s="230" t="s">
        <v>484</v>
      </c>
      <c r="G594" s="268"/>
      <c r="H594" s="269"/>
      <c r="I594" s="269"/>
      <c r="J594" s="269"/>
      <c r="K594" s="269"/>
      <c r="L594" s="269"/>
      <c r="M594" s="270">
        <f t="shared" si="166"/>
        <v>1</v>
      </c>
      <c r="N594" s="270">
        <f t="shared" si="167"/>
        <v>1</v>
      </c>
      <c r="O594" s="270">
        <f t="shared" si="168"/>
        <v>1</v>
      </c>
      <c r="P594" s="270">
        <f t="shared" si="151"/>
        <v>1</v>
      </c>
      <c r="Q594" s="270">
        <f t="shared" si="152"/>
        <v>1</v>
      </c>
      <c r="R594" s="271">
        <f t="shared" si="153"/>
        <v>5</v>
      </c>
      <c r="S594" s="270">
        <f t="shared" si="154"/>
        <v>0</v>
      </c>
      <c r="T594" s="272">
        <f t="shared" si="155"/>
        <v>0</v>
      </c>
      <c r="U594" s="273" t="s">
        <v>484</v>
      </c>
      <c r="AD594" s="279">
        <f t="shared" si="156"/>
        <v>0</v>
      </c>
      <c r="AE594" s="279">
        <f t="shared" si="157"/>
        <v>0</v>
      </c>
      <c r="AF594" s="279" t="str">
        <f t="shared" si="158"/>
        <v/>
      </c>
      <c r="AG594" s="279">
        <f t="shared" si="159"/>
        <v>0</v>
      </c>
      <c r="AH594" s="279">
        <f t="shared" si="160"/>
        <v>0</v>
      </c>
      <c r="AI594" s="280"/>
      <c r="AJ594" s="281" t="str">
        <f t="shared" si="161"/>
        <v/>
      </c>
      <c r="AK594" s="281" t="str">
        <f t="shared" si="162"/>
        <v/>
      </c>
      <c r="AL594" s="281" t="str">
        <f t="shared" si="163"/>
        <v/>
      </c>
      <c r="AM594" s="281" t="str">
        <f t="shared" si="164"/>
        <v/>
      </c>
      <c r="AN594" s="281" t="str">
        <f t="shared" si="165"/>
        <v/>
      </c>
      <c r="AO594" s="281">
        <v>0</v>
      </c>
    </row>
    <row r="595" spans="1:41" x14ac:dyDescent="0.25">
      <c r="A595" s="230"/>
      <c r="B595" s="230" t="s">
        <v>484</v>
      </c>
      <c r="C595" s="230"/>
      <c r="D595" s="230"/>
      <c r="E595" s="230"/>
      <c r="F595" s="230" t="s">
        <v>484</v>
      </c>
      <c r="G595" s="268"/>
      <c r="H595" s="269"/>
      <c r="I595" s="269"/>
      <c r="J595" s="269"/>
      <c r="K595" s="269"/>
      <c r="L595" s="269"/>
      <c r="M595" s="270">
        <f t="shared" si="166"/>
        <v>1</v>
      </c>
      <c r="N595" s="270">
        <f t="shared" si="167"/>
        <v>1</v>
      </c>
      <c r="O595" s="270">
        <f t="shared" si="168"/>
        <v>1</v>
      </c>
      <c r="P595" s="270">
        <f t="shared" si="151"/>
        <v>1</v>
      </c>
      <c r="Q595" s="270">
        <f t="shared" si="152"/>
        <v>1</v>
      </c>
      <c r="R595" s="271">
        <f t="shared" si="153"/>
        <v>5</v>
      </c>
      <c r="S595" s="270">
        <f t="shared" si="154"/>
        <v>0</v>
      </c>
      <c r="T595" s="272">
        <f t="shared" si="155"/>
        <v>0</v>
      </c>
      <c r="U595" s="273" t="s">
        <v>484</v>
      </c>
      <c r="AD595" s="279">
        <f t="shared" si="156"/>
        <v>0</v>
      </c>
      <c r="AE595" s="279">
        <f t="shared" si="157"/>
        <v>0</v>
      </c>
      <c r="AF595" s="279" t="str">
        <f t="shared" si="158"/>
        <v/>
      </c>
      <c r="AG595" s="279">
        <f t="shared" si="159"/>
        <v>0</v>
      </c>
      <c r="AH595" s="279">
        <f t="shared" si="160"/>
        <v>0</v>
      </c>
      <c r="AI595" s="280"/>
      <c r="AJ595" s="281" t="str">
        <f t="shared" si="161"/>
        <v/>
      </c>
      <c r="AK595" s="281" t="str">
        <f t="shared" si="162"/>
        <v/>
      </c>
      <c r="AL595" s="281" t="str">
        <f t="shared" si="163"/>
        <v/>
      </c>
      <c r="AM595" s="281" t="str">
        <f t="shared" si="164"/>
        <v/>
      </c>
      <c r="AN595" s="281" t="str">
        <f t="shared" si="165"/>
        <v/>
      </c>
      <c r="AO595" s="281">
        <v>0</v>
      </c>
    </row>
    <row r="596" spans="1:41" x14ac:dyDescent="0.25">
      <c r="A596" s="230"/>
      <c r="B596" s="230" t="s">
        <v>484</v>
      </c>
      <c r="C596" s="230"/>
      <c r="D596" s="230"/>
      <c r="E596" s="230"/>
      <c r="F596" s="230" t="s">
        <v>484</v>
      </c>
      <c r="G596" s="268"/>
      <c r="H596" s="269"/>
      <c r="I596" s="269"/>
      <c r="J596" s="269"/>
      <c r="K596" s="269"/>
      <c r="L596" s="269"/>
      <c r="M596" s="270">
        <f t="shared" si="166"/>
        <v>1</v>
      </c>
      <c r="N596" s="270">
        <f t="shared" si="167"/>
        <v>1</v>
      </c>
      <c r="O596" s="270">
        <f t="shared" si="168"/>
        <v>1</v>
      </c>
      <c r="P596" s="270">
        <f t="shared" si="151"/>
        <v>1</v>
      </c>
      <c r="Q596" s="270">
        <f t="shared" si="152"/>
        <v>1</v>
      </c>
      <c r="R596" s="271">
        <f t="shared" si="153"/>
        <v>5</v>
      </c>
      <c r="S596" s="270">
        <f t="shared" si="154"/>
        <v>0</v>
      </c>
      <c r="T596" s="272">
        <f t="shared" si="155"/>
        <v>0</v>
      </c>
      <c r="U596" s="273" t="s">
        <v>484</v>
      </c>
      <c r="AD596" s="279">
        <f t="shared" si="156"/>
        <v>0</v>
      </c>
      <c r="AE596" s="279">
        <f t="shared" si="157"/>
        <v>0</v>
      </c>
      <c r="AF596" s="279" t="str">
        <f t="shared" si="158"/>
        <v/>
      </c>
      <c r="AG596" s="279">
        <f t="shared" si="159"/>
        <v>0</v>
      </c>
      <c r="AH596" s="279">
        <f t="shared" si="160"/>
        <v>0</v>
      </c>
      <c r="AI596" s="280"/>
      <c r="AJ596" s="281" t="str">
        <f t="shared" si="161"/>
        <v/>
      </c>
      <c r="AK596" s="281" t="str">
        <f t="shared" si="162"/>
        <v/>
      </c>
      <c r="AL596" s="281" t="str">
        <f t="shared" si="163"/>
        <v/>
      </c>
      <c r="AM596" s="281" t="str">
        <f t="shared" si="164"/>
        <v/>
      </c>
      <c r="AN596" s="281" t="str">
        <f t="shared" si="165"/>
        <v/>
      </c>
      <c r="AO596" s="281">
        <v>0</v>
      </c>
    </row>
    <row r="597" spans="1:41" x14ac:dyDescent="0.25">
      <c r="A597" s="230"/>
      <c r="B597" s="230" t="s">
        <v>484</v>
      </c>
      <c r="C597" s="230"/>
      <c r="D597" s="230"/>
      <c r="E597" s="230"/>
      <c r="F597" s="230" t="s">
        <v>484</v>
      </c>
      <c r="G597" s="268"/>
      <c r="H597" s="269"/>
      <c r="I597" s="269"/>
      <c r="J597" s="269"/>
      <c r="K597" s="269"/>
      <c r="L597" s="269"/>
      <c r="M597" s="270">
        <f t="shared" si="166"/>
        <v>1</v>
      </c>
      <c r="N597" s="270">
        <f t="shared" si="167"/>
        <v>1</v>
      </c>
      <c r="O597" s="270">
        <f t="shared" si="168"/>
        <v>1</v>
      </c>
      <c r="P597" s="270">
        <f t="shared" si="151"/>
        <v>1</v>
      </c>
      <c r="Q597" s="270">
        <f t="shared" si="152"/>
        <v>1</v>
      </c>
      <c r="R597" s="271">
        <f t="shared" si="153"/>
        <v>5</v>
      </c>
      <c r="S597" s="270">
        <f t="shared" si="154"/>
        <v>0</v>
      </c>
      <c r="T597" s="272">
        <f t="shared" si="155"/>
        <v>0</v>
      </c>
      <c r="U597" s="273" t="s">
        <v>484</v>
      </c>
      <c r="AD597" s="279">
        <f t="shared" si="156"/>
        <v>0</v>
      </c>
      <c r="AE597" s="279">
        <f t="shared" si="157"/>
        <v>0</v>
      </c>
      <c r="AF597" s="279" t="str">
        <f t="shared" si="158"/>
        <v/>
      </c>
      <c r="AG597" s="279">
        <f t="shared" si="159"/>
        <v>0</v>
      </c>
      <c r="AH597" s="279">
        <f t="shared" si="160"/>
        <v>0</v>
      </c>
      <c r="AI597" s="280"/>
      <c r="AJ597" s="281" t="str">
        <f t="shared" si="161"/>
        <v/>
      </c>
      <c r="AK597" s="281" t="str">
        <f t="shared" si="162"/>
        <v/>
      </c>
      <c r="AL597" s="281" t="str">
        <f t="shared" si="163"/>
        <v/>
      </c>
      <c r="AM597" s="281" t="str">
        <f t="shared" si="164"/>
        <v/>
      </c>
      <c r="AN597" s="281" t="str">
        <f t="shared" si="165"/>
        <v/>
      </c>
      <c r="AO597" s="281">
        <v>0</v>
      </c>
    </row>
    <row r="598" spans="1:41" x14ac:dyDescent="0.25">
      <c r="A598" s="230"/>
      <c r="B598" s="230" t="s">
        <v>484</v>
      </c>
      <c r="C598" s="230"/>
      <c r="D598" s="230"/>
      <c r="E598" s="230"/>
      <c r="F598" s="230" t="s">
        <v>484</v>
      </c>
      <c r="G598" s="268"/>
      <c r="H598" s="269"/>
      <c r="I598" s="269"/>
      <c r="J598" s="269"/>
      <c r="K598" s="269"/>
      <c r="L598" s="269"/>
      <c r="M598" s="270">
        <f t="shared" si="166"/>
        <v>1</v>
      </c>
      <c r="N598" s="270">
        <f t="shared" si="167"/>
        <v>1</v>
      </c>
      <c r="O598" s="270">
        <f t="shared" si="168"/>
        <v>1</v>
      </c>
      <c r="P598" s="270">
        <f t="shared" si="151"/>
        <v>1</v>
      </c>
      <c r="Q598" s="270">
        <f t="shared" si="152"/>
        <v>1</v>
      </c>
      <c r="R598" s="271">
        <f t="shared" si="153"/>
        <v>5</v>
      </c>
      <c r="S598" s="270">
        <f t="shared" si="154"/>
        <v>0</v>
      </c>
      <c r="T598" s="272">
        <f t="shared" si="155"/>
        <v>0</v>
      </c>
      <c r="U598" s="273" t="s">
        <v>484</v>
      </c>
      <c r="AD598" s="279">
        <f t="shared" si="156"/>
        <v>0</v>
      </c>
      <c r="AE598" s="279">
        <f t="shared" si="157"/>
        <v>0</v>
      </c>
      <c r="AF598" s="279" t="str">
        <f t="shared" si="158"/>
        <v/>
      </c>
      <c r="AG598" s="279">
        <f t="shared" si="159"/>
        <v>0</v>
      </c>
      <c r="AH598" s="279">
        <f t="shared" si="160"/>
        <v>0</v>
      </c>
      <c r="AI598" s="280"/>
      <c r="AJ598" s="281" t="str">
        <f t="shared" si="161"/>
        <v/>
      </c>
      <c r="AK598" s="281" t="str">
        <f t="shared" si="162"/>
        <v/>
      </c>
      <c r="AL598" s="281" t="str">
        <f t="shared" si="163"/>
        <v/>
      </c>
      <c r="AM598" s="281" t="str">
        <f t="shared" si="164"/>
        <v/>
      </c>
      <c r="AN598" s="281" t="str">
        <f t="shared" si="165"/>
        <v/>
      </c>
      <c r="AO598" s="281">
        <v>0</v>
      </c>
    </row>
    <row r="599" spans="1:41" x14ac:dyDescent="0.25">
      <c r="A599" s="230"/>
      <c r="B599" s="230" t="s">
        <v>484</v>
      </c>
      <c r="C599" s="230"/>
      <c r="D599" s="230"/>
      <c r="E599" s="230"/>
      <c r="F599" s="230" t="s">
        <v>484</v>
      </c>
      <c r="G599" s="268"/>
      <c r="H599" s="269"/>
      <c r="I599" s="269"/>
      <c r="J599" s="269"/>
      <c r="K599" s="269"/>
      <c r="L599" s="269"/>
      <c r="M599" s="270">
        <f t="shared" si="166"/>
        <v>1</v>
      </c>
      <c r="N599" s="270">
        <f t="shared" si="167"/>
        <v>1</v>
      </c>
      <c r="O599" s="270">
        <f t="shared" si="168"/>
        <v>1</v>
      </c>
      <c r="P599" s="270">
        <f t="shared" si="151"/>
        <v>1</v>
      </c>
      <c r="Q599" s="270">
        <f t="shared" si="152"/>
        <v>1</v>
      </c>
      <c r="R599" s="271">
        <f t="shared" si="153"/>
        <v>5</v>
      </c>
      <c r="S599" s="270">
        <f t="shared" si="154"/>
        <v>0</v>
      </c>
      <c r="T599" s="272">
        <f t="shared" si="155"/>
        <v>0</v>
      </c>
      <c r="U599" s="273" t="s">
        <v>484</v>
      </c>
      <c r="AD599" s="279">
        <f t="shared" si="156"/>
        <v>0</v>
      </c>
      <c r="AE599" s="279">
        <f t="shared" si="157"/>
        <v>0</v>
      </c>
      <c r="AF599" s="279" t="str">
        <f t="shared" si="158"/>
        <v/>
      </c>
      <c r="AG599" s="279">
        <f t="shared" si="159"/>
        <v>0</v>
      </c>
      <c r="AH599" s="279">
        <f t="shared" si="160"/>
        <v>0</v>
      </c>
      <c r="AI599" s="280"/>
      <c r="AJ599" s="281" t="str">
        <f t="shared" si="161"/>
        <v/>
      </c>
      <c r="AK599" s="281" t="str">
        <f t="shared" si="162"/>
        <v/>
      </c>
      <c r="AL599" s="281" t="str">
        <f t="shared" si="163"/>
        <v/>
      </c>
      <c r="AM599" s="281" t="str">
        <f t="shared" si="164"/>
        <v/>
      </c>
      <c r="AN599" s="281" t="str">
        <f t="shared" si="165"/>
        <v/>
      </c>
      <c r="AO599" s="281">
        <v>0</v>
      </c>
    </row>
    <row r="600" spans="1:41" x14ac:dyDescent="0.25">
      <c r="A600" s="230"/>
      <c r="B600" s="230" t="s">
        <v>484</v>
      </c>
      <c r="C600" s="230"/>
      <c r="D600" s="230"/>
      <c r="E600" s="230"/>
      <c r="F600" s="230" t="s">
        <v>484</v>
      </c>
      <c r="G600" s="268"/>
      <c r="H600" s="269"/>
      <c r="I600" s="269"/>
      <c r="J600" s="269"/>
      <c r="K600" s="269"/>
      <c r="L600" s="269"/>
      <c r="M600" s="270">
        <f t="shared" si="166"/>
        <v>1</v>
      </c>
      <c r="N600" s="270">
        <f t="shared" si="167"/>
        <v>1</v>
      </c>
      <c r="O600" s="270">
        <f t="shared" si="168"/>
        <v>1</v>
      </c>
      <c r="P600" s="270">
        <f t="shared" si="151"/>
        <v>1</v>
      </c>
      <c r="Q600" s="270">
        <f t="shared" si="152"/>
        <v>1</v>
      </c>
      <c r="R600" s="271">
        <f t="shared" si="153"/>
        <v>5</v>
      </c>
      <c r="S600" s="270">
        <f t="shared" si="154"/>
        <v>0</v>
      </c>
      <c r="T600" s="272">
        <f t="shared" si="155"/>
        <v>0</v>
      </c>
      <c r="U600" s="273" t="s">
        <v>484</v>
      </c>
      <c r="AD600" s="279">
        <f t="shared" si="156"/>
        <v>0</v>
      </c>
      <c r="AE600" s="279">
        <f t="shared" si="157"/>
        <v>0</v>
      </c>
      <c r="AF600" s="279" t="str">
        <f t="shared" si="158"/>
        <v/>
      </c>
      <c r="AG600" s="279">
        <f t="shared" si="159"/>
        <v>0</v>
      </c>
      <c r="AH600" s="279">
        <f t="shared" si="160"/>
        <v>0</v>
      </c>
      <c r="AI600" s="280"/>
      <c r="AJ600" s="281" t="str">
        <f t="shared" si="161"/>
        <v/>
      </c>
      <c r="AK600" s="281" t="str">
        <f t="shared" si="162"/>
        <v/>
      </c>
      <c r="AL600" s="281" t="str">
        <f t="shared" si="163"/>
        <v/>
      </c>
      <c r="AM600" s="281" t="str">
        <f t="shared" si="164"/>
        <v/>
      </c>
      <c r="AN600" s="281" t="str">
        <f t="shared" si="165"/>
        <v/>
      </c>
      <c r="AO600" s="281">
        <v>0</v>
      </c>
    </row>
    <row r="601" spans="1:41" x14ac:dyDescent="0.25">
      <c r="A601" s="230"/>
      <c r="B601" s="230" t="s">
        <v>484</v>
      </c>
      <c r="C601" s="230"/>
      <c r="D601" s="230"/>
      <c r="E601" s="230"/>
      <c r="F601" s="230" t="s">
        <v>484</v>
      </c>
      <c r="G601" s="268"/>
      <c r="H601" s="269"/>
      <c r="I601" s="269"/>
      <c r="J601" s="269"/>
      <c r="K601" s="269"/>
      <c r="L601" s="269"/>
      <c r="M601" s="270">
        <f t="shared" si="166"/>
        <v>1</v>
      </c>
      <c r="N601" s="270">
        <f t="shared" si="167"/>
        <v>1</v>
      </c>
      <c r="O601" s="270">
        <f t="shared" si="168"/>
        <v>1</v>
      </c>
      <c r="P601" s="270">
        <f t="shared" si="151"/>
        <v>1</v>
      </c>
      <c r="Q601" s="270">
        <f t="shared" si="152"/>
        <v>1</v>
      </c>
      <c r="R601" s="271">
        <f t="shared" si="153"/>
        <v>5</v>
      </c>
      <c r="S601" s="270">
        <f t="shared" si="154"/>
        <v>0</v>
      </c>
      <c r="T601" s="272">
        <f t="shared" si="155"/>
        <v>0</v>
      </c>
      <c r="U601" s="273" t="s">
        <v>484</v>
      </c>
      <c r="AD601" s="279">
        <f t="shared" si="156"/>
        <v>0</v>
      </c>
      <c r="AE601" s="279">
        <f t="shared" si="157"/>
        <v>0</v>
      </c>
      <c r="AF601" s="279" t="str">
        <f t="shared" si="158"/>
        <v/>
      </c>
      <c r="AG601" s="279">
        <f t="shared" si="159"/>
        <v>0</v>
      </c>
      <c r="AH601" s="279">
        <f t="shared" si="160"/>
        <v>0</v>
      </c>
      <c r="AI601" s="280"/>
      <c r="AJ601" s="281" t="str">
        <f t="shared" si="161"/>
        <v/>
      </c>
      <c r="AK601" s="281" t="str">
        <f t="shared" si="162"/>
        <v/>
      </c>
      <c r="AL601" s="281" t="str">
        <f t="shared" si="163"/>
        <v/>
      </c>
      <c r="AM601" s="281" t="str">
        <f t="shared" si="164"/>
        <v/>
      </c>
      <c r="AN601" s="281" t="str">
        <f t="shared" si="165"/>
        <v/>
      </c>
      <c r="AO601" s="281">
        <v>0</v>
      </c>
    </row>
    <row r="602" spans="1:41" x14ac:dyDescent="0.25">
      <c r="A602" s="230"/>
      <c r="B602" s="230" t="s">
        <v>484</v>
      </c>
      <c r="C602" s="230"/>
      <c r="D602" s="230"/>
      <c r="E602" s="230"/>
      <c r="F602" s="230" t="s">
        <v>484</v>
      </c>
      <c r="G602" s="268"/>
      <c r="H602" s="269"/>
      <c r="I602" s="269"/>
      <c r="J602" s="269"/>
      <c r="K602" s="269"/>
      <c r="L602" s="269"/>
      <c r="M602" s="270">
        <f t="shared" si="166"/>
        <v>1</v>
      </c>
      <c r="N602" s="270">
        <f t="shared" si="167"/>
        <v>1</v>
      </c>
      <c r="O602" s="270">
        <f t="shared" si="168"/>
        <v>1</v>
      </c>
      <c r="P602" s="270">
        <f t="shared" si="151"/>
        <v>1</v>
      </c>
      <c r="Q602" s="270">
        <f t="shared" si="152"/>
        <v>1</v>
      </c>
      <c r="R602" s="271">
        <f t="shared" si="153"/>
        <v>5</v>
      </c>
      <c r="S602" s="270">
        <f t="shared" si="154"/>
        <v>0</v>
      </c>
      <c r="T602" s="272">
        <f t="shared" si="155"/>
        <v>0</v>
      </c>
      <c r="U602" s="273" t="s">
        <v>484</v>
      </c>
      <c r="AD602" s="279">
        <f t="shared" si="156"/>
        <v>0</v>
      </c>
      <c r="AE602" s="279">
        <f t="shared" si="157"/>
        <v>0</v>
      </c>
      <c r="AF602" s="279" t="str">
        <f t="shared" si="158"/>
        <v/>
      </c>
      <c r="AG602" s="279">
        <f t="shared" si="159"/>
        <v>0</v>
      </c>
      <c r="AH602" s="279">
        <f t="shared" si="160"/>
        <v>0</v>
      </c>
      <c r="AI602" s="280"/>
      <c r="AJ602" s="281" t="str">
        <f t="shared" si="161"/>
        <v/>
      </c>
      <c r="AK602" s="281" t="str">
        <f t="shared" si="162"/>
        <v/>
      </c>
      <c r="AL602" s="281" t="str">
        <f t="shared" si="163"/>
        <v/>
      </c>
      <c r="AM602" s="281" t="str">
        <f t="shared" si="164"/>
        <v/>
      </c>
      <c r="AN602" s="281" t="str">
        <f t="shared" si="165"/>
        <v/>
      </c>
      <c r="AO602" s="281">
        <v>0</v>
      </c>
    </row>
    <row r="603" spans="1:41" x14ac:dyDescent="0.25">
      <c r="A603" s="230"/>
      <c r="B603" s="230" t="s">
        <v>484</v>
      </c>
      <c r="C603" s="230"/>
      <c r="D603" s="230"/>
      <c r="E603" s="230"/>
      <c r="F603" s="230" t="s">
        <v>484</v>
      </c>
      <c r="G603" s="268"/>
      <c r="H603" s="269"/>
      <c r="I603" s="269"/>
      <c r="J603" s="269"/>
      <c r="K603" s="269"/>
      <c r="L603" s="269"/>
      <c r="M603" s="270">
        <f t="shared" si="166"/>
        <v>1</v>
      </c>
      <c r="N603" s="270">
        <f t="shared" si="167"/>
        <v>1</v>
      </c>
      <c r="O603" s="270">
        <f t="shared" si="168"/>
        <v>1</v>
      </c>
      <c r="P603" s="270">
        <f t="shared" si="151"/>
        <v>1</v>
      </c>
      <c r="Q603" s="270">
        <f t="shared" si="152"/>
        <v>1</v>
      </c>
      <c r="R603" s="271">
        <f t="shared" si="153"/>
        <v>5</v>
      </c>
      <c r="S603" s="270">
        <f t="shared" si="154"/>
        <v>0</v>
      </c>
      <c r="T603" s="272">
        <f t="shared" si="155"/>
        <v>0</v>
      </c>
      <c r="U603" s="273" t="s">
        <v>484</v>
      </c>
      <c r="AD603" s="279">
        <f t="shared" si="156"/>
        <v>0</v>
      </c>
      <c r="AE603" s="279">
        <f t="shared" si="157"/>
        <v>0</v>
      </c>
      <c r="AF603" s="279" t="str">
        <f t="shared" si="158"/>
        <v/>
      </c>
      <c r="AG603" s="279">
        <f t="shared" si="159"/>
        <v>0</v>
      </c>
      <c r="AH603" s="279">
        <f t="shared" si="160"/>
        <v>0</v>
      </c>
      <c r="AI603" s="280"/>
      <c r="AJ603" s="281" t="str">
        <f t="shared" si="161"/>
        <v/>
      </c>
      <c r="AK603" s="281" t="str">
        <f t="shared" si="162"/>
        <v/>
      </c>
      <c r="AL603" s="281" t="str">
        <f t="shared" si="163"/>
        <v/>
      </c>
      <c r="AM603" s="281" t="str">
        <f t="shared" si="164"/>
        <v/>
      </c>
      <c r="AN603" s="281" t="str">
        <f t="shared" si="165"/>
        <v/>
      </c>
      <c r="AO603" s="281">
        <v>0</v>
      </c>
    </row>
    <row r="604" spans="1:41" x14ac:dyDescent="0.25">
      <c r="A604" s="230"/>
      <c r="B604" s="230" t="s">
        <v>484</v>
      </c>
      <c r="C604" s="230"/>
      <c r="D604" s="230"/>
      <c r="E604" s="230"/>
      <c r="F604" s="230" t="s">
        <v>484</v>
      </c>
      <c r="G604" s="268"/>
      <c r="H604" s="269"/>
      <c r="I604" s="269"/>
      <c r="J604" s="269"/>
      <c r="K604" s="269"/>
      <c r="L604" s="269"/>
      <c r="M604" s="270">
        <f t="shared" si="166"/>
        <v>1</v>
      </c>
      <c r="N604" s="270">
        <f t="shared" si="167"/>
        <v>1</v>
      </c>
      <c r="O604" s="270">
        <f t="shared" si="168"/>
        <v>1</v>
      </c>
      <c r="P604" s="270">
        <f t="shared" si="151"/>
        <v>1</v>
      </c>
      <c r="Q604" s="270">
        <f t="shared" si="152"/>
        <v>1</v>
      </c>
      <c r="R604" s="271">
        <f t="shared" si="153"/>
        <v>5</v>
      </c>
      <c r="S604" s="270">
        <f t="shared" si="154"/>
        <v>0</v>
      </c>
      <c r="T604" s="272">
        <f t="shared" si="155"/>
        <v>0</v>
      </c>
      <c r="U604" s="273" t="s">
        <v>484</v>
      </c>
      <c r="AD604" s="279">
        <f t="shared" si="156"/>
        <v>0</v>
      </c>
      <c r="AE604" s="279">
        <f t="shared" si="157"/>
        <v>0</v>
      </c>
      <c r="AF604" s="279" t="str">
        <f t="shared" si="158"/>
        <v/>
      </c>
      <c r="AG604" s="279">
        <f t="shared" si="159"/>
        <v>0</v>
      </c>
      <c r="AH604" s="279">
        <f t="shared" si="160"/>
        <v>0</v>
      </c>
      <c r="AI604" s="280"/>
      <c r="AJ604" s="281" t="str">
        <f t="shared" si="161"/>
        <v/>
      </c>
      <c r="AK604" s="281" t="str">
        <f t="shared" si="162"/>
        <v/>
      </c>
      <c r="AL604" s="281" t="str">
        <f t="shared" si="163"/>
        <v/>
      </c>
      <c r="AM604" s="281" t="str">
        <f t="shared" si="164"/>
        <v/>
      </c>
      <c r="AN604" s="281" t="str">
        <f t="shared" si="165"/>
        <v/>
      </c>
      <c r="AO604" s="281">
        <v>0</v>
      </c>
    </row>
    <row r="605" spans="1:41" x14ac:dyDescent="0.25">
      <c r="A605" s="230"/>
      <c r="B605" s="230" t="s">
        <v>484</v>
      </c>
      <c r="C605" s="230"/>
      <c r="D605" s="230"/>
      <c r="E605" s="230"/>
      <c r="F605" s="230" t="s">
        <v>484</v>
      </c>
      <c r="G605" s="268"/>
      <c r="H605" s="269"/>
      <c r="I605" s="269"/>
      <c r="J605" s="269"/>
      <c r="K605" s="269"/>
      <c r="L605" s="269"/>
      <c r="M605" s="270">
        <f t="shared" si="166"/>
        <v>1</v>
      </c>
      <c r="N605" s="270">
        <f t="shared" si="167"/>
        <v>1</v>
      </c>
      <c r="O605" s="270">
        <f t="shared" si="168"/>
        <v>1</v>
      </c>
      <c r="P605" s="270">
        <f t="shared" si="151"/>
        <v>1</v>
      </c>
      <c r="Q605" s="270">
        <f t="shared" si="152"/>
        <v>1</v>
      </c>
      <c r="R605" s="271">
        <f t="shared" si="153"/>
        <v>5</v>
      </c>
      <c r="S605" s="270">
        <f t="shared" si="154"/>
        <v>0</v>
      </c>
      <c r="T605" s="272">
        <f t="shared" si="155"/>
        <v>0</v>
      </c>
      <c r="U605" s="273" t="s">
        <v>484</v>
      </c>
      <c r="AD605" s="279">
        <f t="shared" si="156"/>
        <v>0</v>
      </c>
      <c r="AE605" s="279">
        <f t="shared" si="157"/>
        <v>0</v>
      </c>
      <c r="AF605" s="279" t="str">
        <f t="shared" si="158"/>
        <v/>
      </c>
      <c r="AG605" s="279">
        <f t="shared" si="159"/>
        <v>0</v>
      </c>
      <c r="AH605" s="279">
        <f t="shared" si="160"/>
        <v>0</v>
      </c>
      <c r="AI605" s="280"/>
      <c r="AJ605" s="281" t="str">
        <f t="shared" si="161"/>
        <v/>
      </c>
      <c r="AK605" s="281" t="str">
        <f t="shared" si="162"/>
        <v/>
      </c>
      <c r="AL605" s="281" t="str">
        <f t="shared" si="163"/>
        <v/>
      </c>
      <c r="AM605" s="281" t="str">
        <f t="shared" si="164"/>
        <v/>
      </c>
      <c r="AN605" s="281" t="str">
        <f t="shared" si="165"/>
        <v/>
      </c>
      <c r="AO605" s="281">
        <v>0</v>
      </c>
    </row>
    <row r="606" spans="1:41" x14ac:dyDescent="0.25">
      <c r="A606" s="230"/>
      <c r="B606" s="230" t="s">
        <v>484</v>
      </c>
      <c r="C606" s="230"/>
      <c r="D606" s="230"/>
      <c r="E606" s="230"/>
      <c r="F606" s="230" t="s">
        <v>484</v>
      </c>
      <c r="G606" s="268"/>
      <c r="H606" s="269"/>
      <c r="I606" s="269"/>
      <c r="J606" s="269"/>
      <c r="K606" s="269"/>
      <c r="L606" s="269"/>
      <c r="M606" s="270">
        <f t="shared" si="166"/>
        <v>1</v>
      </c>
      <c r="N606" s="270">
        <f t="shared" si="167"/>
        <v>1</v>
      </c>
      <c r="O606" s="270">
        <f t="shared" si="168"/>
        <v>1</v>
      </c>
      <c r="P606" s="270">
        <f t="shared" si="151"/>
        <v>1</v>
      </c>
      <c r="Q606" s="270">
        <f t="shared" si="152"/>
        <v>1</v>
      </c>
      <c r="R606" s="271">
        <f t="shared" si="153"/>
        <v>5</v>
      </c>
      <c r="S606" s="270">
        <f t="shared" si="154"/>
        <v>0</v>
      </c>
      <c r="T606" s="272">
        <f t="shared" si="155"/>
        <v>0</v>
      </c>
      <c r="U606" s="273" t="s">
        <v>484</v>
      </c>
      <c r="AD606" s="279">
        <f t="shared" si="156"/>
        <v>0</v>
      </c>
      <c r="AE606" s="279">
        <f t="shared" si="157"/>
        <v>0</v>
      </c>
      <c r="AF606" s="279" t="str">
        <f t="shared" si="158"/>
        <v/>
      </c>
      <c r="AG606" s="279">
        <f t="shared" si="159"/>
        <v>0</v>
      </c>
      <c r="AH606" s="279">
        <f t="shared" si="160"/>
        <v>0</v>
      </c>
      <c r="AI606" s="280"/>
      <c r="AJ606" s="281" t="str">
        <f t="shared" si="161"/>
        <v/>
      </c>
      <c r="AK606" s="281" t="str">
        <f t="shared" si="162"/>
        <v/>
      </c>
      <c r="AL606" s="281" t="str">
        <f t="shared" si="163"/>
        <v/>
      </c>
      <c r="AM606" s="281" t="str">
        <f t="shared" si="164"/>
        <v/>
      </c>
      <c r="AN606" s="281" t="str">
        <f t="shared" si="165"/>
        <v/>
      </c>
      <c r="AO606" s="281">
        <v>0</v>
      </c>
    </row>
    <row r="607" spans="1:41" x14ac:dyDescent="0.25">
      <c r="A607" s="230"/>
      <c r="B607" s="230" t="s">
        <v>484</v>
      </c>
      <c r="C607" s="230"/>
      <c r="D607" s="230"/>
      <c r="E607" s="230"/>
      <c r="F607" s="230" t="s">
        <v>484</v>
      </c>
      <c r="G607" s="268"/>
      <c r="H607" s="269"/>
      <c r="I607" s="269"/>
      <c r="J607" s="269"/>
      <c r="K607" s="269"/>
      <c r="L607" s="269"/>
      <c r="M607" s="270">
        <f t="shared" si="166"/>
        <v>1</v>
      </c>
      <c r="N607" s="270">
        <f t="shared" si="167"/>
        <v>1</v>
      </c>
      <c r="O607" s="270">
        <f t="shared" si="168"/>
        <v>1</v>
      </c>
      <c r="P607" s="270">
        <f t="shared" si="151"/>
        <v>1</v>
      </c>
      <c r="Q607" s="270">
        <f t="shared" si="152"/>
        <v>1</v>
      </c>
      <c r="R607" s="271">
        <f t="shared" si="153"/>
        <v>5</v>
      </c>
      <c r="S607" s="270">
        <f t="shared" si="154"/>
        <v>0</v>
      </c>
      <c r="T607" s="272">
        <f t="shared" si="155"/>
        <v>0</v>
      </c>
      <c r="U607" s="273" t="s">
        <v>484</v>
      </c>
      <c r="AD607" s="279">
        <f t="shared" si="156"/>
        <v>0</v>
      </c>
      <c r="AE607" s="279">
        <f t="shared" si="157"/>
        <v>0</v>
      </c>
      <c r="AF607" s="279" t="str">
        <f t="shared" si="158"/>
        <v/>
      </c>
      <c r="AG607" s="279">
        <f t="shared" si="159"/>
        <v>0</v>
      </c>
      <c r="AH607" s="279">
        <f t="shared" si="160"/>
        <v>0</v>
      </c>
      <c r="AI607" s="280"/>
      <c r="AJ607" s="281" t="str">
        <f t="shared" si="161"/>
        <v/>
      </c>
      <c r="AK607" s="281" t="str">
        <f t="shared" si="162"/>
        <v/>
      </c>
      <c r="AL607" s="281" t="str">
        <f t="shared" si="163"/>
        <v/>
      </c>
      <c r="AM607" s="281" t="str">
        <f t="shared" si="164"/>
        <v/>
      </c>
      <c r="AN607" s="281" t="str">
        <f t="shared" si="165"/>
        <v/>
      </c>
      <c r="AO607" s="281">
        <v>0</v>
      </c>
    </row>
    <row r="608" spans="1:41" x14ac:dyDescent="0.25">
      <c r="A608" s="230"/>
      <c r="B608" s="230" t="s">
        <v>484</v>
      </c>
      <c r="C608" s="230"/>
      <c r="D608" s="230"/>
      <c r="E608" s="230"/>
      <c r="F608" s="230" t="s">
        <v>484</v>
      </c>
      <c r="G608" s="268"/>
      <c r="H608" s="269"/>
      <c r="I608" s="269"/>
      <c r="J608" s="269"/>
      <c r="K608" s="269"/>
      <c r="L608" s="269"/>
      <c r="M608" s="270">
        <f t="shared" si="166"/>
        <v>1</v>
      </c>
      <c r="N608" s="270">
        <f t="shared" si="167"/>
        <v>1</v>
      </c>
      <c r="O608" s="270">
        <f t="shared" si="168"/>
        <v>1</v>
      </c>
      <c r="P608" s="270">
        <f t="shared" si="151"/>
        <v>1</v>
      </c>
      <c r="Q608" s="270">
        <f t="shared" si="152"/>
        <v>1</v>
      </c>
      <c r="R608" s="271">
        <f t="shared" si="153"/>
        <v>5</v>
      </c>
      <c r="S608" s="270">
        <f t="shared" si="154"/>
        <v>0</v>
      </c>
      <c r="T608" s="272">
        <f t="shared" si="155"/>
        <v>0</v>
      </c>
      <c r="U608" s="273" t="s">
        <v>484</v>
      </c>
      <c r="AD608" s="279">
        <f t="shared" si="156"/>
        <v>0</v>
      </c>
      <c r="AE608" s="279">
        <f t="shared" si="157"/>
        <v>0</v>
      </c>
      <c r="AF608" s="279" t="str">
        <f t="shared" si="158"/>
        <v/>
      </c>
      <c r="AG608" s="279">
        <f t="shared" si="159"/>
        <v>0</v>
      </c>
      <c r="AH608" s="279">
        <f t="shared" si="160"/>
        <v>0</v>
      </c>
      <c r="AI608" s="280"/>
      <c r="AJ608" s="281" t="str">
        <f t="shared" si="161"/>
        <v/>
      </c>
      <c r="AK608" s="281" t="str">
        <f t="shared" si="162"/>
        <v/>
      </c>
      <c r="AL608" s="281" t="str">
        <f t="shared" si="163"/>
        <v/>
      </c>
      <c r="AM608" s="281" t="str">
        <f t="shared" si="164"/>
        <v/>
      </c>
      <c r="AN608" s="281" t="str">
        <f t="shared" si="165"/>
        <v/>
      </c>
      <c r="AO608" s="281">
        <v>0</v>
      </c>
    </row>
    <row r="609" spans="1:41" x14ac:dyDescent="0.25">
      <c r="A609" s="230"/>
      <c r="B609" s="230" t="s">
        <v>484</v>
      </c>
      <c r="C609" s="230"/>
      <c r="D609" s="230"/>
      <c r="E609" s="230"/>
      <c r="F609" s="230" t="s">
        <v>484</v>
      </c>
      <c r="G609" s="268"/>
      <c r="H609" s="269"/>
      <c r="I609" s="269"/>
      <c r="J609" s="269"/>
      <c r="K609" s="269"/>
      <c r="L609" s="269"/>
      <c r="M609" s="270">
        <f t="shared" si="166"/>
        <v>1</v>
      </c>
      <c r="N609" s="270">
        <f t="shared" si="167"/>
        <v>1</v>
      </c>
      <c r="O609" s="270">
        <f t="shared" si="168"/>
        <v>1</v>
      </c>
      <c r="P609" s="270">
        <f t="shared" si="151"/>
        <v>1</v>
      </c>
      <c r="Q609" s="270">
        <f t="shared" si="152"/>
        <v>1</v>
      </c>
      <c r="R609" s="271">
        <f t="shared" si="153"/>
        <v>5</v>
      </c>
      <c r="S609" s="270">
        <f t="shared" si="154"/>
        <v>0</v>
      </c>
      <c r="T609" s="272">
        <f t="shared" si="155"/>
        <v>0</v>
      </c>
      <c r="U609" s="273" t="s">
        <v>484</v>
      </c>
      <c r="AD609" s="279">
        <f t="shared" si="156"/>
        <v>0</v>
      </c>
      <c r="AE609" s="279">
        <f t="shared" si="157"/>
        <v>0</v>
      </c>
      <c r="AF609" s="279" t="str">
        <f t="shared" si="158"/>
        <v/>
      </c>
      <c r="AG609" s="279">
        <f t="shared" si="159"/>
        <v>0</v>
      </c>
      <c r="AH609" s="279">
        <f t="shared" si="160"/>
        <v>0</v>
      </c>
      <c r="AI609" s="280"/>
      <c r="AJ609" s="281" t="str">
        <f t="shared" si="161"/>
        <v/>
      </c>
      <c r="AK609" s="281" t="str">
        <f t="shared" si="162"/>
        <v/>
      </c>
      <c r="AL609" s="281" t="str">
        <f t="shared" si="163"/>
        <v/>
      </c>
      <c r="AM609" s="281" t="str">
        <f t="shared" si="164"/>
        <v/>
      </c>
      <c r="AN609" s="281" t="str">
        <f t="shared" si="165"/>
        <v/>
      </c>
      <c r="AO609" s="281">
        <v>0</v>
      </c>
    </row>
    <row r="610" spans="1:41" x14ac:dyDescent="0.25">
      <c r="A610" s="230"/>
      <c r="B610" s="230" t="s">
        <v>484</v>
      </c>
      <c r="C610" s="230"/>
      <c r="D610" s="230"/>
      <c r="E610" s="230"/>
      <c r="F610" s="230" t="s">
        <v>484</v>
      </c>
      <c r="G610" s="268"/>
      <c r="H610" s="269"/>
      <c r="I610" s="269"/>
      <c r="J610" s="269"/>
      <c r="K610" s="269"/>
      <c r="L610" s="269"/>
      <c r="M610" s="270">
        <f t="shared" si="166"/>
        <v>1</v>
      </c>
      <c r="N610" s="270">
        <f t="shared" si="167"/>
        <v>1</v>
      </c>
      <c r="O610" s="270">
        <f t="shared" si="168"/>
        <v>1</v>
      </c>
      <c r="P610" s="270">
        <f t="shared" si="151"/>
        <v>1</v>
      </c>
      <c r="Q610" s="270">
        <f t="shared" si="152"/>
        <v>1</v>
      </c>
      <c r="R610" s="271">
        <f t="shared" si="153"/>
        <v>5</v>
      </c>
      <c r="S610" s="270">
        <f t="shared" si="154"/>
        <v>0</v>
      </c>
      <c r="T610" s="272">
        <f t="shared" si="155"/>
        <v>0</v>
      </c>
      <c r="U610" s="273" t="s">
        <v>484</v>
      </c>
      <c r="AD610" s="279">
        <f t="shared" si="156"/>
        <v>0</v>
      </c>
      <c r="AE610" s="279">
        <f t="shared" si="157"/>
        <v>0</v>
      </c>
      <c r="AF610" s="279" t="str">
        <f t="shared" si="158"/>
        <v/>
      </c>
      <c r="AG610" s="279">
        <f t="shared" si="159"/>
        <v>0</v>
      </c>
      <c r="AH610" s="279">
        <f t="shared" si="160"/>
        <v>0</v>
      </c>
      <c r="AI610" s="280"/>
      <c r="AJ610" s="281" t="str">
        <f t="shared" si="161"/>
        <v/>
      </c>
      <c r="AK610" s="281" t="str">
        <f t="shared" si="162"/>
        <v/>
      </c>
      <c r="AL610" s="281" t="str">
        <f t="shared" si="163"/>
        <v/>
      </c>
      <c r="AM610" s="281" t="str">
        <f t="shared" si="164"/>
        <v/>
      </c>
      <c r="AN610" s="281" t="str">
        <f t="shared" si="165"/>
        <v/>
      </c>
      <c r="AO610" s="281">
        <v>0</v>
      </c>
    </row>
    <row r="611" spans="1:41" x14ac:dyDescent="0.25">
      <c r="A611" s="230"/>
      <c r="B611" s="230" t="s">
        <v>484</v>
      </c>
      <c r="C611" s="230"/>
      <c r="D611" s="230"/>
      <c r="E611" s="230"/>
      <c r="F611" s="230" t="s">
        <v>484</v>
      </c>
      <c r="G611" s="268"/>
      <c r="H611" s="269"/>
      <c r="I611" s="269"/>
      <c r="J611" s="269"/>
      <c r="K611" s="269"/>
      <c r="L611" s="269"/>
      <c r="M611" s="270">
        <f t="shared" si="166"/>
        <v>1</v>
      </c>
      <c r="N611" s="270">
        <f t="shared" si="167"/>
        <v>1</v>
      </c>
      <c r="O611" s="270">
        <f t="shared" si="168"/>
        <v>1</v>
      </c>
      <c r="P611" s="270">
        <f t="shared" si="151"/>
        <v>1</v>
      </c>
      <c r="Q611" s="270">
        <f t="shared" si="152"/>
        <v>1</v>
      </c>
      <c r="R611" s="271">
        <f t="shared" si="153"/>
        <v>5</v>
      </c>
      <c r="S611" s="270">
        <f t="shared" si="154"/>
        <v>0</v>
      </c>
      <c r="T611" s="272">
        <f t="shared" si="155"/>
        <v>0</v>
      </c>
      <c r="U611" s="273" t="s">
        <v>484</v>
      </c>
      <c r="AD611" s="279">
        <f t="shared" si="156"/>
        <v>0</v>
      </c>
      <c r="AE611" s="279">
        <f t="shared" si="157"/>
        <v>0</v>
      </c>
      <c r="AF611" s="279" t="str">
        <f t="shared" si="158"/>
        <v/>
      </c>
      <c r="AG611" s="279">
        <f t="shared" si="159"/>
        <v>0</v>
      </c>
      <c r="AH611" s="279">
        <f t="shared" si="160"/>
        <v>0</v>
      </c>
      <c r="AI611" s="280"/>
      <c r="AJ611" s="281" t="str">
        <f t="shared" si="161"/>
        <v/>
      </c>
      <c r="AK611" s="281" t="str">
        <f t="shared" si="162"/>
        <v/>
      </c>
      <c r="AL611" s="281" t="str">
        <f t="shared" si="163"/>
        <v/>
      </c>
      <c r="AM611" s="281" t="str">
        <f t="shared" si="164"/>
        <v/>
      </c>
      <c r="AN611" s="281" t="str">
        <f t="shared" si="165"/>
        <v/>
      </c>
      <c r="AO611" s="281">
        <v>0</v>
      </c>
    </row>
    <row r="612" spans="1:41" x14ac:dyDescent="0.25">
      <c r="A612" s="230"/>
      <c r="B612" s="230" t="s">
        <v>484</v>
      </c>
      <c r="C612" s="230"/>
      <c r="D612" s="230"/>
      <c r="E612" s="230"/>
      <c r="F612" s="230" t="s">
        <v>484</v>
      </c>
      <c r="G612" s="268"/>
      <c r="H612" s="269"/>
      <c r="I612" s="269"/>
      <c r="J612" s="269"/>
      <c r="K612" s="269"/>
      <c r="L612" s="269"/>
      <c r="M612" s="270">
        <f t="shared" si="166"/>
        <v>1</v>
      </c>
      <c r="N612" s="270">
        <f t="shared" si="167"/>
        <v>1</v>
      </c>
      <c r="O612" s="270">
        <f t="shared" si="168"/>
        <v>1</v>
      </c>
      <c r="P612" s="270">
        <f t="shared" si="151"/>
        <v>1</v>
      </c>
      <c r="Q612" s="270">
        <f t="shared" si="152"/>
        <v>1</v>
      </c>
      <c r="R612" s="271">
        <f t="shared" si="153"/>
        <v>5</v>
      </c>
      <c r="S612" s="270">
        <f t="shared" si="154"/>
        <v>0</v>
      </c>
      <c r="T612" s="272">
        <f t="shared" si="155"/>
        <v>0</v>
      </c>
      <c r="U612" s="273" t="s">
        <v>484</v>
      </c>
      <c r="AD612" s="279">
        <f t="shared" si="156"/>
        <v>0</v>
      </c>
      <c r="AE612" s="279">
        <f t="shared" si="157"/>
        <v>0</v>
      </c>
      <c r="AF612" s="279" t="str">
        <f t="shared" si="158"/>
        <v/>
      </c>
      <c r="AG612" s="279">
        <f t="shared" si="159"/>
        <v>0</v>
      </c>
      <c r="AH612" s="279">
        <f t="shared" si="160"/>
        <v>0</v>
      </c>
      <c r="AI612" s="280"/>
      <c r="AJ612" s="281" t="str">
        <f t="shared" si="161"/>
        <v/>
      </c>
      <c r="AK612" s="281" t="str">
        <f t="shared" si="162"/>
        <v/>
      </c>
      <c r="AL612" s="281" t="str">
        <f t="shared" si="163"/>
        <v/>
      </c>
      <c r="AM612" s="281" t="str">
        <f t="shared" si="164"/>
        <v/>
      </c>
      <c r="AN612" s="281" t="str">
        <f t="shared" si="165"/>
        <v/>
      </c>
      <c r="AO612" s="281">
        <v>0</v>
      </c>
    </row>
    <row r="613" spans="1:41" x14ac:dyDescent="0.25">
      <c r="A613" s="230"/>
      <c r="B613" s="230" t="s">
        <v>484</v>
      </c>
      <c r="C613" s="230"/>
      <c r="D613" s="230"/>
      <c r="E613" s="230"/>
      <c r="F613" s="230" t="s">
        <v>484</v>
      </c>
      <c r="G613" s="268"/>
      <c r="H613" s="269"/>
      <c r="I613" s="269"/>
      <c r="J613" s="269"/>
      <c r="K613" s="269"/>
      <c r="L613" s="269"/>
      <c r="M613" s="270">
        <f t="shared" si="166"/>
        <v>1</v>
      </c>
      <c r="N613" s="270">
        <f t="shared" si="167"/>
        <v>1</v>
      </c>
      <c r="O613" s="270">
        <f t="shared" si="168"/>
        <v>1</v>
      </c>
      <c r="P613" s="270">
        <f t="shared" si="151"/>
        <v>1</v>
      </c>
      <c r="Q613" s="270">
        <f t="shared" si="152"/>
        <v>1</v>
      </c>
      <c r="R613" s="271">
        <f t="shared" si="153"/>
        <v>5</v>
      </c>
      <c r="S613" s="270">
        <f t="shared" si="154"/>
        <v>0</v>
      </c>
      <c r="T613" s="272">
        <f t="shared" si="155"/>
        <v>0</v>
      </c>
      <c r="U613" s="273" t="s">
        <v>484</v>
      </c>
      <c r="AD613" s="279">
        <f t="shared" si="156"/>
        <v>0</v>
      </c>
      <c r="AE613" s="279">
        <f t="shared" si="157"/>
        <v>0</v>
      </c>
      <c r="AF613" s="279" t="str">
        <f t="shared" si="158"/>
        <v/>
      </c>
      <c r="AG613" s="279">
        <f t="shared" si="159"/>
        <v>0</v>
      </c>
      <c r="AH613" s="279">
        <f t="shared" si="160"/>
        <v>0</v>
      </c>
      <c r="AI613" s="280"/>
      <c r="AJ613" s="281" t="str">
        <f t="shared" si="161"/>
        <v/>
      </c>
      <c r="AK613" s="281" t="str">
        <f t="shared" si="162"/>
        <v/>
      </c>
      <c r="AL613" s="281" t="str">
        <f t="shared" si="163"/>
        <v/>
      </c>
      <c r="AM613" s="281" t="str">
        <f t="shared" si="164"/>
        <v/>
      </c>
      <c r="AN613" s="281" t="str">
        <f t="shared" si="165"/>
        <v/>
      </c>
      <c r="AO613" s="281">
        <v>0</v>
      </c>
    </row>
    <row r="614" spans="1:41" x14ac:dyDescent="0.25">
      <c r="A614" s="230"/>
      <c r="B614" s="230" t="s">
        <v>484</v>
      </c>
      <c r="C614" s="230"/>
      <c r="D614" s="230"/>
      <c r="E614" s="230"/>
      <c r="F614" s="230" t="s">
        <v>484</v>
      </c>
      <c r="G614" s="268"/>
      <c r="H614" s="269"/>
      <c r="I614" s="269"/>
      <c r="J614" s="269"/>
      <c r="K614" s="269"/>
      <c r="L614" s="269"/>
      <c r="M614" s="270">
        <f t="shared" si="166"/>
        <v>1</v>
      </c>
      <c r="N614" s="270">
        <f t="shared" si="167"/>
        <v>1</v>
      </c>
      <c r="O614" s="270">
        <f t="shared" si="168"/>
        <v>1</v>
      </c>
      <c r="P614" s="270">
        <f t="shared" si="151"/>
        <v>1</v>
      </c>
      <c r="Q614" s="270">
        <f t="shared" si="152"/>
        <v>1</v>
      </c>
      <c r="R614" s="271">
        <f t="shared" si="153"/>
        <v>5</v>
      </c>
      <c r="S614" s="270">
        <f t="shared" si="154"/>
        <v>0</v>
      </c>
      <c r="T614" s="272">
        <f t="shared" si="155"/>
        <v>0</v>
      </c>
      <c r="U614" s="273" t="s">
        <v>484</v>
      </c>
      <c r="AD614" s="279">
        <f t="shared" si="156"/>
        <v>0</v>
      </c>
      <c r="AE614" s="279">
        <f t="shared" si="157"/>
        <v>0</v>
      </c>
      <c r="AF614" s="279" t="str">
        <f t="shared" si="158"/>
        <v/>
      </c>
      <c r="AG614" s="279">
        <f t="shared" si="159"/>
        <v>0</v>
      </c>
      <c r="AH614" s="279">
        <f t="shared" si="160"/>
        <v>0</v>
      </c>
      <c r="AI614" s="280"/>
      <c r="AJ614" s="281" t="str">
        <f t="shared" si="161"/>
        <v/>
      </c>
      <c r="AK614" s="281" t="str">
        <f t="shared" si="162"/>
        <v/>
      </c>
      <c r="AL614" s="281" t="str">
        <f t="shared" si="163"/>
        <v/>
      </c>
      <c r="AM614" s="281" t="str">
        <f t="shared" si="164"/>
        <v/>
      </c>
      <c r="AN614" s="281" t="str">
        <f t="shared" si="165"/>
        <v/>
      </c>
      <c r="AO614" s="281">
        <v>0</v>
      </c>
    </row>
    <row r="615" spans="1:41" x14ac:dyDescent="0.25">
      <c r="A615" s="230"/>
      <c r="B615" s="230" t="s">
        <v>484</v>
      </c>
      <c r="C615" s="230"/>
      <c r="D615" s="230"/>
      <c r="E615" s="230"/>
      <c r="F615" s="230" t="s">
        <v>484</v>
      </c>
      <c r="G615" s="268"/>
      <c r="H615" s="269"/>
      <c r="I615" s="269"/>
      <c r="J615" s="269"/>
      <c r="K615" s="269"/>
      <c r="L615" s="269"/>
      <c r="M615" s="270">
        <f t="shared" si="166"/>
        <v>1</v>
      </c>
      <c r="N615" s="270">
        <f t="shared" si="167"/>
        <v>1</v>
      </c>
      <c r="O615" s="270">
        <f t="shared" si="168"/>
        <v>1</v>
      </c>
      <c r="P615" s="270">
        <f t="shared" si="151"/>
        <v>1</v>
      </c>
      <c r="Q615" s="270">
        <f t="shared" si="152"/>
        <v>1</v>
      </c>
      <c r="R615" s="271">
        <f t="shared" si="153"/>
        <v>5</v>
      </c>
      <c r="S615" s="270">
        <f t="shared" si="154"/>
        <v>0</v>
      </c>
      <c r="T615" s="272">
        <f t="shared" si="155"/>
        <v>0</v>
      </c>
      <c r="U615" s="273" t="s">
        <v>484</v>
      </c>
      <c r="AD615" s="279">
        <f t="shared" si="156"/>
        <v>0</v>
      </c>
      <c r="AE615" s="279">
        <f t="shared" si="157"/>
        <v>0</v>
      </c>
      <c r="AF615" s="279" t="str">
        <f t="shared" si="158"/>
        <v/>
      </c>
      <c r="AG615" s="279">
        <f t="shared" si="159"/>
        <v>0</v>
      </c>
      <c r="AH615" s="279">
        <f t="shared" si="160"/>
        <v>0</v>
      </c>
      <c r="AI615" s="280"/>
      <c r="AJ615" s="281" t="str">
        <f t="shared" si="161"/>
        <v/>
      </c>
      <c r="AK615" s="281" t="str">
        <f t="shared" si="162"/>
        <v/>
      </c>
      <c r="AL615" s="281" t="str">
        <f t="shared" si="163"/>
        <v/>
      </c>
      <c r="AM615" s="281" t="str">
        <f t="shared" si="164"/>
        <v/>
      </c>
      <c r="AN615" s="281" t="str">
        <f t="shared" si="165"/>
        <v/>
      </c>
      <c r="AO615" s="281">
        <v>0</v>
      </c>
    </row>
    <row r="616" spans="1:41" x14ac:dyDescent="0.25">
      <c r="A616" s="230"/>
      <c r="B616" s="230" t="s">
        <v>484</v>
      </c>
      <c r="C616" s="230"/>
      <c r="D616" s="230"/>
      <c r="E616" s="230"/>
      <c r="F616" s="230" t="s">
        <v>484</v>
      </c>
      <c r="G616" s="268"/>
      <c r="H616" s="269"/>
      <c r="I616" s="269"/>
      <c r="J616" s="269"/>
      <c r="K616" s="269"/>
      <c r="L616" s="269"/>
      <c r="M616" s="270">
        <f t="shared" si="166"/>
        <v>1</v>
      </c>
      <c r="N616" s="270">
        <f t="shared" si="167"/>
        <v>1</v>
      </c>
      <c r="O616" s="270">
        <f t="shared" si="168"/>
        <v>1</v>
      </c>
      <c r="P616" s="270">
        <f t="shared" si="151"/>
        <v>1</v>
      </c>
      <c r="Q616" s="270">
        <f t="shared" si="152"/>
        <v>1</v>
      </c>
      <c r="R616" s="271">
        <f t="shared" si="153"/>
        <v>5</v>
      </c>
      <c r="S616" s="270">
        <f t="shared" si="154"/>
        <v>0</v>
      </c>
      <c r="T616" s="272">
        <f t="shared" si="155"/>
        <v>0</v>
      </c>
      <c r="U616" s="273" t="s">
        <v>484</v>
      </c>
      <c r="AD616" s="279">
        <f t="shared" si="156"/>
        <v>0</v>
      </c>
      <c r="AE616" s="279">
        <f t="shared" si="157"/>
        <v>0</v>
      </c>
      <c r="AF616" s="279" t="str">
        <f t="shared" si="158"/>
        <v/>
      </c>
      <c r="AG616" s="279">
        <f t="shared" si="159"/>
        <v>0</v>
      </c>
      <c r="AH616" s="279">
        <f t="shared" si="160"/>
        <v>0</v>
      </c>
      <c r="AI616" s="280"/>
      <c r="AJ616" s="281" t="str">
        <f t="shared" si="161"/>
        <v/>
      </c>
      <c r="AK616" s="281" t="str">
        <f t="shared" si="162"/>
        <v/>
      </c>
      <c r="AL616" s="281" t="str">
        <f t="shared" si="163"/>
        <v/>
      </c>
      <c r="AM616" s="281" t="str">
        <f t="shared" si="164"/>
        <v/>
      </c>
      <c r="AN616" s="281" t="str">
        <f t="shared" si="165"/>
        <v/>
      </c>
      <c r="AO616" s="281">
        <v>0</v>
      </c>
    </row>
    <row r="617" spans="1:41" x14ac:dyDescent="0.25">
      <c r="A617" s="230"/>
      <c r="B617" s="230" t="s">
        <v>484</v>
      </c>
      <c r="C617" s="230"/>
      <c r="D617" s="230"/>
      <c r="E617" s="230"/>
      <c r="F617" s="230" t="s">
        <v>484</v>
      </c>
      <c r="G617" s="268"/>
      <c r="H617" s="269"/>
      <c r="I617" s="269"/>
      <c r="J617" s="269"/>
      <c r="K617" s="269"/>
      <c r="L617" s="269"/>
      <c r="M617" s="270">
        <f t="shared" si="166"/>
        <v>1</v>
      </c>
      <c r="N617" s="270">
        <f t="shared" si="167"/>
        <v>1</v>
      </c>
      <c r="O617" s="270">
        <f t="shared" si="168"/>
        <v>1</v>
      </c>
      <c r="P617" s="270">
        <f t="shared" si="151"/>
        <v>1</v>
      </c>
      <c r="Q617" s="270">
        <f t="shared" si="152"/>
        <v>1</v>
      </c>
      <c r="R617" s="271">
        <f t="shared" si="153"/>
        <v>5</v>
      </c>
      <c r="S617" s="270">
        <f t="shared" si="154"/>
        <v>0</v>
      </c>
      <c r="T617" s="272">
        <f t="shared" si="155"/>
        <v>0</v>
      </c>
      <c r="U617" s="273" t="s">
        <v>484</v>
      </c>
      <c r="AD617" s="279">
        <f t="shared" si="156"/>
        <v>0</v>
      </c>
      <c r="AE617" s="279">
        <f t="shared" si="157"/>
        <v>0</v>
      </c>
      <c r="AF617" s="279" t="str">
        <f t="shared" si="158"/>
        <v/>
      </c>
      <c r="AG617" s="279">
        <f t="shared" si="159"/>
        <v>0</v>
      </c>
      <c r="AH617" s="279">
        <f t="shared" si="160"/>
        <v>0</v>
      </c>
      <c r="AI617" s="280"/>
      <c r="AJ617" s="281" t="str">
        <f t="shared" si="161"/>
        <v/>
      </c>
      <c r="AK617" s="281" t="str">
        <f t="shared" si="162"/>
        <v/>
      </c>
      <c r="AL617" s="281" t="str">
        <f t="shared" si="163"/>
        <v/>
      </c>
      <c r="AM617" s="281" t="str">
        <f t="shared" si="164"/>
        <v/>
      </c>
      <c r="AN617" s="281" t="str">
        <f t="shared" si="165"/>
        <v/>
      </c>
      <c r="AO617" s="281">
        <v>0</v>
      </c>
    </row>
    <row r="618" spans="1:41" x14ac:dyDescent="0.25">
      <c r="A618" s="230"/>
      <c r="B618" s="230" t="s">
        <v>484</v>
      </c>
      <c r="C618" s="230"/>
      <c r="D618" s="230"/>
      <c r="E618" s="230"/>
      <c r="F618" s="230" t="s">
        <v>484</v>
      </c>
      <c r="G618" s="268"/>
      <c r="H618" s="269"/>
      <c r="I618" s="269"/>
      <c r="J618" s="269"/>
      <c r="K618" s="269"/>
      <c r="L618" s="269"/>
      <c r="M618" s="270">
        <f t="shared" si="166"/>
        <v>1</v>
      </c>
      <c r="N618" s="270">
        <f t="shared" si="167"/>
        <v>1</v>
      </c>
      <c r="O618" s="270">
        <f t="shared" si="168"/>
        <v>1</v>
      </c>
      <c r="P618" s="270">
        <f t="shared" si="151"/>
        <v>1</v>
      </c>
      <c r="Q618" s="270">
        <f t="shared" si="152"/>
        <v>1</v>
      </c>
      <c r="R618" s="271">
        <f t="shared" si="153"/>
        <v>5</v>
      </c>
      <c r="S618" s="270">
        <f t="shared" si="154"/>
        <v>0</v>
      </c>
      <c r="T618" s="272">
        <f t="shared" si="155"/>
        <v>0</v>
      </c>
      <c r="U618" s="273" t="s">
        <v>484</v>
      </c>
      <c r="AD618" s="279">
        <f t="shared" si="156"/>
        <v>0</v>
      </c>
      <c r="AE618" s="279">
        <f t="shared" si="157"/>
        <v>0</v>
      </c>
      <c r="AF618" s="279" t="str">
        <f t="shared" si="158"/>
        <v/>
      </c>
      <c r="AG618" s="279">
        <f t="shared" si="159"/>
        <v>0</v>
      </c>
      <c r="AH618" s="279">
        <f t="shared" si="160"/>
        <v>0</v>
      </c>
      <c r="AI618" s="280"/>
      <c r="AJ618" s="281" t="str">
        <f t="shared" si="161"/>
        <v/>
      </c>
      <c r="AK618" s="281" t="str">
        <f t="shared" si="162"/>
        <v/>
      </c>
      <c r="AL618" s="281" t="str">
        <f t="shared" si="163"/>
        <v/>
      </c>
      <c r="AM618" s="281" t="str">
        <f t="shared" si="164"/>
        <v/>
      </c>
      <c r="AN618" s="281" t="str">
        <f t="shared" si="165"/>
        <v/>
      </c>
      <c r="AO618" s="281">
        <v>0</v>
      </c>
    </row>
    <row r="619" spans="1:41" x14ac:dyDescent="0.25">
      <c r="A619" s="230"/>
      <c r="B619" s="230" t="s">
        <v>484</v>
      </c>
      <c r="C619" s="230"/>
      <c r="D619" s="230"/>
      <c r="E619" s="230"/>
      <c r="F619" s="230" t="s">
        <v>484</v>
      </c>
      <c r="G619" s="268"/>
      <c r="H619" s="269"/>
      <c r="I619" s="269"/>
      <c r="J619" s="269"/>
      <c r="K619" s="269"/>
      <c r="L619" s="269"/>
      <c r="M619" s="270">
        <f t="shared" si="166"/>
        <v>1</v>
      </c>
      <c r="N619" s="270">
        <f t="shared" si="167"/>
        <v>1</v>
      </c>
      <c r="O619" s="270">
        <f t="shared" si="168"/>
        <v>1</v>
      </c>
      <c r="P619" s="270">
        <f t="shared" si="151"/>
        <v>1</v>
      </c>
      <c r="Q619" s="270">
        <f t="shared" si="152"/>
        <v>1</v>
      </c>
      <c r="R619" s="271">
        <f t="shared" si="153"/>
        <v>5</v>
      </c>
      <c r="S619" s="270">
        <f t="shared" si="154"/>
        <v>0</v>
      </c>
      <c r="T619" s="272">
        <f t="shared" si="155"/>
        <v>0</v>
      </c>
      <c r="U619" s="273" t="s">
        <v>484</v>
      </c>
      <c r="AD619" s="279">
        <f t="shared" si="156"/>
        <v>0</v>
      </c>
      <c r="AE619" s="279">
        <f t="shared" si="157"/>
        <v>0</v>
      </c>
      <c r="AF619" s="279" t="str">
        <f t="shared" si="158"/>
        <v/>
      </c>
      <c r="AG619" s="279">
        <f t="shared" si="159"/>
        <v>0</v>
      </c>
      <c r="AH619" s="279">
        <f t="shared" si="160"/>
        <v>0</v>
      </c>
      <c r="AI619" s="280"/>
      <c r="AJ619" s="281" t="str">
        <f t="shared" si="161"/>
        <v/>
      </c>
      <c r="AK619" s="281" t="str">
        <f t="shared" si="162"/>
        <v/>
      </c>
      <c r="AL619" s="281" t="str">
        <f t="shared" si="163"/>
        <v/>
      </c>
      <c r="AM619" s="281" t="str">
        <f t="shared" si="164"/>
        <v/>
      </c>
      <c r="AN619" s="281" t="str">
        <f t="shared" si="165"/>
        <v/>
      </c>
      <c r="AO619" s="281">
        <v>0</v>
      </c>
    </row>
    <row r="620" spans="1:41" x14ac:dyDescent="0.25">
      <c r="A620" s="230"/>
      <c r="B620" s="230" t="s">
        <v>484</v>
      </c>
      <c r="C620" s="230"/>
      <c r="D620" s="230"/>
      <c r="E620" s="230"/>
      <c r="F620" s="230" t="s">
        <v>484</v>
      </c>
      <c r="G620" s="268"/>
      <c r="H620" s="269"/>
      <c r="I620" s="269"/>
      <c r="J620" s="269"/>
      <c r="K620" s="269"/>
      <c r="L620" s="269"/>
      <c r="M620" s="270">
        <f t="shared" si="166"/>
        <v>1</v>
      </c>
      <c r="N620" s="270">
        <f t="shared" si="167"/>
        <v>1</v>
      </c>
      <c r="O620" s="270">
        <f t="shared" si="168"/>
        <v>1</v>
      </c>
      <c r="P620" s="270">
        <f t="shared" si="151"/>
        <v>1</v>
      </c>
      <c r="Q620" s="270">
        <f t="shared" si="152"/>
        <v>1</v>
      </c>
      <c r="R620" s="271">
        <f t="shared" si="153"/>
        <v>5</v>
      </c>
      <c r="S620" s="270">
        <f t="shared" si="154"/>
        <v>0</v>
      </c>
      <c r="T620" s="272">
        <f t="shared" si="155"/>
        <v>0</v>
      </c>
      <c r="U620" s="273" t="s">
        <v>484</v>
      </c>
      <c r="AD620" s="279">
        <f t="shared" si="156"/>
        <v>0</v>
      </c>
      <c r="AE620" s="279">
        <f t="shared" si="157"/>
        <v>0</v>
      </c>
      <c r="AF620" s="279" t="str">
        <f t="shared" si="158"/>
        <v/>
      </c>
      <c r="AG620" s="279">
        <f t="shared" si="159"/>
        <v>0</v>
      </c>
      <c r="AH620" s="279">
        <f t="shared" si="160"/>
        <v>0</v>
      </c>
      <c r="AI620" s="280"/>
      <c r="AJ620" s="281" t="str">
        <f t="shared" si="161"/>
        <v/>
      </c>
      <c r="AK620" s="281" t="str">
        <f t="shared" si="162"/>
        <v/>
      </c>
      <c r="AL620" s="281" t="str">
        <f t="shared" si="163"/>
        <v/>
      </c>
      <c r="AM620" s="281" t="str">
        <f t="shared" si="164"/>
        <v/>
      </c>
      <c r="AN620" s="281" t="str">
        <f t="shared" si="165"/>
        <v/>
      </c>
      <c r="AO620" s="281">
        <v>0</v>
      </c>
    </row>
    <row r="621" spans="1:41" x14ac:dyDescent="0.25">
      <c r="A621" s="230"/>
      <c r="B621" s="230" t="s">
        <v>484</v>
      </c>
      <c r="C621" s="230"/>
      <c r="D621" s="230"/>
      <c r="E621" s="230"/>
      <c r="F621" s="230" t="s">
        <v>484</v>
      </c>
      <c r="G621" s="268"/>
      <c r="H621" s="269"/>
      <c r="I621" s="269"/>
      <c r="J621" s="269"/>
      <c r="K621" s="269"/>
      <c r="L621" s="269"/>
      <c r="M621" s="270">
        <f t="shared" si="166"/>
        <v>1</v>
      </c>
      <c r="N621" s="270">
        <f t="shared" si="167"/>
        <v>1</v>
      </c>
      <c r="O621" s="270">
        <f t="shared" si="168"/>
        <v>1</v>
      </c>
      <c r="P621" s="270">
        <f t="shared" si="151"/>
        <v>1</v>
      </c>
      <c r="Q621" s="270">
        <f t="shared" si="152"/>
        <v>1</v>
      </c>
      <c r="R621" s="271">
        <f t="shared" si="153"/>
        <v>5</v>
      </c>
      <c r="S621" s="270">
        <f t="shared" si="154"/>
        <v>0</v>
      </c>
      <c r="T621" s="272">
        <f t="shared" si="155"/>
        <v>0</v>
      </c>
      <c r="U621" s="273" t="s">
        <v>484</v>
      </c>
      <c r="AD621" s="279">
        <f t="shared" si="156"/>
        <v>0</v>
      </c>
      <c r="AE621" s="279">
        <f t="shared" si="157"/>
        <v>0</v>
      </c>
      <c r="AF621" s="279" t="str">
        <f t="shared" si="158"/>
        <v/>
      </c>
      <c r="AG621" s="279">
        <f t="shared" si="159"/>
        <v>0</v>
      </c>
      <c r="AH621" s="279">
        <f t="shared" si="160"/>
        <v>0</v>
      </c>
      <c r="AI621" s="280"/>
      <c r="AJ621" s="281" t="str">
        <f t="shared" si="161"/>
        <v/>
      </c>
      <c r="AK621" s="281" t="str">
        <f t="shared" si="162"/>
        <v/>
      </c>
      <c r="AL621" s="281" t="str">
        <f t="shared" si="163"/>
        <v/>
      </c>
      <c r="AM621" s="281" t="str">
        <f t="shared" si="164"/>
        <v/>
      </c>
      <c r="AN621" s="281" t="str">
        <f t="shared" si="165"/>
        <v/>
      </c>
      <c r="AO621" s="281">
        <v>0</v>
      </c>
    </row>
    <row r="622" spans="1:41" x14ac:dyDescent="0.25">
      <c r="A622" s="230"/>
      <c r="B622" s="230" t="s">
        <v>484</v>
      </c>
      <c r="C622" s="230"/>
      <c r="D622" s="230"/>
      <c r="E622" s="230"/>
      <c r="F622" s="230" t="s">
        <v>484</v>
      </c>
      <c r="G622" s="268"/>
      <c r="H622" s="269"/>
      <c r="I622" s="269"/>
      <c r="J622" s="269"/>
      <c r="K622" s="269"/>
      <c r="L622" s="269"/>
      <c r="M622" s="270">
        <f t="shared" si="166"/>
        <v>1</v>
      </c>
      <c r="N622" s="270">
        <f t="shared" si="167"/>
        <v>1</v>
      </c>
      <c r="O622" s="270">
        <f t="shared" si="168"/>
        <v>1</v>
      </c>
      <c r="P622" s="270">
        <f t="shared" si="151"/>
        <v>1</v>
      </c>
      <c r="Q622" s="270">
        <f t="shared" si="152"/>
        <v>1</v>
      </c>
      <c r="R622" s="271">
        <f t="shared" si="153"/>
        <v>5</v>
      </c>
      <c r="S622" s="270">
        <f t="shared" si="154"/>
        <v>0</v>
      </c>
      <c r="T622" s="272">
        <f t="shared" si="155"/>
        <v>0</v>
      </c>
      <c r="U622" s="273" t="s">
        <v>484</v>
      </c>
      <c r="AD622" s="279">
        <f t="shared" si="156"/>
        <v>0</v>
      </c>
      <c r="AE622" s="279">
        <f t="shared" si="157"/>
        <v>0</v>
      </c>
      <c r="AF622" s="279" t="str">
        <f t="shared" si="158"/>
        <v/>
      </c>
      <c r="AG622" s="279">
        <f t="shared" si="159"/>
        <v>0</v>
      </c>
      <c r="AH622" s="279">
        <f t="shared" si="160"/>
        <v>0</v>
      </c>
      <c r="AI622" s="280"/>
      <c r="AJ622" s="281" t="str">
        <f t="shared" si="161"/>
        <v/>
      </c>
      <c r="AK622" s="281" t="str">
        <f t="shared" si="162"/>
        <v/>
      </c>
      <c r="AL622" s="281" t="str">
        <f t="shared" si="163"/>
        <v/>
      </c>
      <c r="AM622" s="281" t="str">
        <f t="shared" si="164"/>
        <v/>
      </c>
      <c r="AN622" s="281" t="str">
        <f t="shared" si="165"/>
        <v/>
      </c>
      <c r="AO622" s="281">
        <v>0</v>
      </c>
    </row>
    <row r="623" spans="1:41" x14ac:dyDescent="0.25">
      <c r="A623" s="230"/>
      <c r="B623" s="230" t="s">
        <v>484</v>
      </c>
      <c r="C623" s="230"/>
      <c r="D623" s="230"/>
      <c r="E623" s="230"/>
      <c r="F623" s="230" t="s">
        <v>484</v>
      </c>
      <c r="G623" s="268"/>
      <c r="H623" s="269"/>
      <c r="I623" s="269"/>
      <c r="J623" s="269"/>
      <c r="K623" s="269"/>
      <c r="L623" s="269"/>
      <c r="M623" s="270">
        <f t="shared" si="166"/>
        <v>1</v>
      </c>
      <c r="N623" s="270">
        <f t="shared" si="167"/>
        <v>1</v>
      </c>
      <c r="O623" s="270">
        <f t="shared" si="168"/>
        <v>1</v>
      </c>
      <c r="P623" s="270">
        <f t="shared" si="151"/>
        <v>1</v>
      </c>
      <c r="Q623" s="270">
        <f t="shared" si="152"/>
        <v>1</v>
      </c>
      <c r="R623" s="271">
        <f t="shared" si="153"/>
        <v>5</v>
      </c>
      <c r="S623" s="270">
        <f t="shared" si="154"/>
        <v>0</v>
      </c>
      <c r="T623" s="272">
        <f t="shared" si="155"/>
        <v>0</v>
      </c>
      <c r="U623" s="273" t="s">
        <v>484</v>
      </c>
      <c r="AD623" s="279">
        <f t="shared" si="156"/>
        <v>0</v>
      </c>
      <c r="AE623" s="279">
        <f t="shared" si="157"/>
        <v>0</v>
      </c>
      <c r="AF623" s="279" t="str">
        <f t="shared" si="158"/>
        <v/>
      </c>
      <c r="AG623" s="279">
        <f t="shared" si="159"/>
        <v>0</v>
      </c>
      <c r="AH623" s="279">
        <f t="shared" si="160"/>
        <v>0</v>
      </c>
      <c r="AI623" s="280"/>
      <c r="AJ623" s="281" t="str">
        <f t="shared" si="161"/>
        <v/>
      </c>
      <c r="AK623" s="281" t="str">
        <f t="shared" si="162"/>
        <v/>
      </c>
      <c r="AL623" s="281" t="str">
        <f t="shared" si="163"/>
        <v/>
      </c>
      <c r="AM623" s="281" t="str">
        <f t="shared" si="164"/>
        <v/>
      </c>
      <c r="AN623" s="281" t="str">
        <f t="shared" si="165"/>
        <v/>
      </c>
      <c r="AO623" s="281">
        <v>0</v>
      </c>
    </row>
    <row r="624" spans="1:41" x14ac:dyDescent="0.25">
      <c r="A624" s="230"/>
      <c r="B624" s="230" t="s">
        <v>484</v>
      </c>
      <c r="C624" s="230"/>
      <c r="D624" s="230"/>
      <c r="E624" s="230"/>
      <c r="F624" s="230" t="s">
        <v>484</v>
      </c>
      <c r="G624" s="268"/>
      <c r="H624" s="269"/>
      <c r="I624" s="269"/>
      <c r="J624" s="269"/>
      <c r="K624" s="269"/>
      <c r="L624" s="269"/>
      <c r="M624" s="270">
        <f t="shared" si="166"/>
        <v>1</v>
      </c>
      <c r="N624" s="270">
        <f t="shared" si="167"/>
        <v>1</v>
      </c>
      <c r="O624" s="270">
        <f t="shared" si="168"/>
        <v>1</v>
      </c>
      <c r="P624" s="270">
        <f t="shared" si="151"/>
        <v>1</v>
      </c>
      <c r="Q624" s="270">
        <f t="shared" si="152"/>
        <v>1</v>
      </c>
      <c r="R624" s="271">
        <f t="shared" si="153"/>
        <v>5</v>
      </c>
      <c r="S624" s="270">
        <f t="shared" si="154"/>
        <v>0</v>
      </c>
      <c r="T624" s="272">
        <f t="shared" si="155"/>
        <v>0</v>
      </c>
      <c r="U624" s="273" t="s">
        <v>484</v>
      </c>
      <c r="AD624" s="279">
        <f t="shared" si="156"/>
        <v>0</v>
      </c>
      <c r="AE624" s="279">
        <f t="shared" si="157"/>
        <v>0</v>
      </c>
      <c r="AF624" s="279" t="str">
        <f t="shared" si="158"/>
        <v/>
      </c>
      <c r="AG624" s="279">
        <f t="shared" si="159"/>
        <v>0</v>
      </c>
      <c r="AH624" s="279">
        <f t="shared" si="160"/>
        <v>0</v>
      </c>
      <c r="AI624" s="280"/>
      <c r="AJ624" s="281" t="str">
        <f t="shared" si="161"/>
        <v/>
      </c>
      <c r="AK624" s="281" t="str">
        <f t="shared" si="162"/>
        <v/>
      </c>
      <c r="AL624" s="281" t="str">
        <f t="shared" si="163"/>
        <v/>
      </c>
      <c r="AM624" s="281" t="str">
        <f t="shared" si="164"/>
        <v/>
      </c>
      <c r="AN624" s="281" t="str">
        <f t="shared" si="165"/>
        <v/>
      </c>
      <c r="AO624" s="281">
        <v>0</v>
      </c>
    </row>
    <row r="625" spans="1:41" x14ac:dyDescent="0.25">
      <c r="A625" s="230"/>
      <c r="B625" s="230" t="s">
        <v>484</v>
      </c>
      <c r="C625" s="230"/>
      <c r="D625" s="230"/>
      <c r="E625" s="230"/>
      <c r="F625" s="230" t="s">
        <v>484</v>
      </c>
      <c r="G625" s="268"/>
      <c r="H625" s="269"/>
      <c r="I625" s="269"/>
      <c r="J625" s="269"/>
      <c r="K625" s="269"/>
      <c r="L625" s="269"/>
      <c r="M625" s="270">
        <f t="shared" si="166"/>
        <v>1</v>
      </c>
      <c r="N625" s="270">
        <f t="shared" si="167"/>
        <v>1</v>
      </c>
      <c r="O625" s="270">
        <f t="shared" si="168"/>
        <v>1</v>
      </c>
      <c r="P625" s="270">
        <f t="shared" si="151"/>
        <v>1</v>
      </c>
      <c r="Q625" s="270">
        <f t="shared" si="152"/>
        <v>1</v>
      </c>
      <c r="R625" s="271">
        <f t="shared" si="153"/>
        <v>5</v>
      </c>
      <c r="S625" s="270">
        <f t="shared" si="154"/>
        <v>0</v>
      </c>
      <c r="T625" s="272">
        <f t="shared" si="155"/>
        <v>0</v>
      </c>
      <c r="U625" s="273" t="s">
        <v>484</v>
      </c>
      <c r="AD625" s="279">
        <f t="shared" si="156"/>
        <v>0</v>
      </c>
      <c r="AE625" s="279">
        <f t="shared" si="157"/>
        <v>0</v>
      </c>
      <c r="AF625" s="279" t="str">
        <f t="shared" si="158"/>
        <v/>
      </c>
      <c r="AG625" s="279">
        <f t="shared" si="159"/>
        <v>0</v>
      </c>
      <c r="AH625" s="279">
        <f t="shared" si="160"/>
        <v>0</v>
      </c>
      <c r="AI625" s="280"/>
      <c r="AJ625" s="281" t="str">
        <f t="shared" si="161"/>
        <v/>
      </c>
      <c r="AK625" s="281" t="str">
        <f t="shared" si="162"/>
        <v/>
      </c>
      <c r="AL625" s="281" t="str">
        <f t="shared" si="163"/>
        <v/>
      </c>
      <c r="AM625" s="281" t="str">
        <f t="shared" si="164"/>
        <v/>
      </c>
      <c r="AN625" s="281" t="str">
        <f t="shared" si="165"/>
        <v/>
      </c>
      <c r="AO625" s="281">
        <v>0</v>
      </c>
    </row>
    <row r="626" spans="1:41" x14ac:dyDescent="0.25">
      <c r="A626" s="230"/>
      <c r="B626" s="230" t="s">
        <v>484</v>
      </c>
      <c r="C626" s="230"/>
      <c r="D626" s="230"/>
      <c r="E626" s="230"/>
      <c r="F626" s="230" t="s">
        <v>484</v>
      </c>
      <c r="G626" s="268"/>
      <c r="H626" s="269"/>
      <c r="I626" s="269"/>
      <c r="J626" s="269"/>
      <c r="K626" s="269"/>
      <c r="L626" s="269"/>
      <c r="M626" s="270">
        <f t="shared" si="166"/>
        <v>1</v>
      </c>
      <c r="N626" s="270">
        <f t="shared" si="167"/>
        <v>1</v>
      </c>
      <c r="O626" s="270">
        <f t="shared" si="168"/>
        <v>1</v>
      </c>
      <c r="P626" s="270">
        <f t="shared" si="151"/>
        <v>1</v>
      </c>
      <c r="Q626" s="270">
        <f t="shared" si="152"/>
        <v>1</v>
      </c>
      <c r="R626" s="271">
        <f t="shared" si="153"/>
        <v>5</v>
      </c>
      <c r="S626" s="270">
        <f t="shared" si="154"/>
        <v>0</v>
      </c>
      <c r="T626" s="272">
        <f t="shared" si="155"/>
        <v>0</v>
      </c>
      <c r="U626" s="273" t="s">
        <v>484</v>
      </c>
      <c r="AD626" s="279">
        <f t="shared" si="156"/>
        <v>0</v>
      </c>
      <c r="AE626" s="279">
        <f t="shared" si="157"/>
        <v>0</v>
      </c>
      <c r="AF626" s="279" t="str">
        <f t="shared" si="158"/>
        <v/>
      </c>
      <c r="AG626" s="279">
        <f t="shared" si="159"/>
        <v>0</v>
      </c>
      <c r="AH626" s="279">
        <f t="shared" si="160"/>
        <v>0</v>
      </c>
      <c r="AI626" s="280"/>
      <c r="AJ626" s="281" t="str">
        <f t="shared" si="161"/>
        <v/>
      </c>
      <c r="AK626" s="281" t="str">
        <f t="shared" si="162"/>
        <v/>
      </c>
      <c r="AL626" s="281" t="str">
        <f t="shared" si="163"/>
        <v/>
      </c>
      <c r="AM626" s="281" t="str">
        <f t="shared" si="164"/>
        <v/>
      </c>
      <c r="AN626" s="281" t="str">
        <f t="shared" si="165"/>
        <v/>
      </c>
      <c r="AO626" s="281">
        <v>0</v>
      </c>
    </row>
    <row r="627" spans="1:41" x14ac:dyDescent="0.25">
      <c r="A627" s="230"/>
      <c r="B627" s="230" t="s">
        <v>484</v>
      </c>
      <c r="C627" s="230"/>
      <c r="D627" s="230"/>
      <c r="E627" s="230"/>
      <c r="F627" s="230" t="s">
        <v>484</v>
      </c>
      <c r="G627" s="268"/>
      <c r="H627" s="269"/>
      <c r="I627" s="269"/>
      <c r="J627" s="269"/>
      <c r="K627" s="269"/>
      <c r="L627" s="269"/>
      <c r="M627" s="270">
        <f t="shared" si="166"/>
        <v>1</v>
      </c>
      <c r="N627" s="270">
        <f t="shared" si="167"/>
        <v>1</v>
      </c>
      <c r="O627" s="270">
        <f t="shared" si="168"/>
        <v>1</v>
      </c>
      <c r="P627" s="270">
        <f t="shared" si="151"/>
        <v>1</v>
      </c>
      <c r="Q627" s="270">
        <f t="shared" si="152"/>
        <v>1</v>
      </c>
      <c r="R627" s="271">
        <f t="shared" si="153"/>
        <v>5</v>
      </c>
      <c r="S627" s="270">
        <f t="shared" si="154"/>
        <v>0</v>
      </c>
      <c r="T627" s="272">
        <f t="shared" si="155"/>
        <v>0</v>
      </c>
      <c r="U627" s="273" t="s">
        <v>484</v>
      </c>
      <c r="AD627" s="279">
        <f t="shared" si="156"/>
        <v>0</v>
      </c>
      <c r="AE627" s="279">
        <f t="shared" si="157"/>
        <v>0</v>
      </c>
      <c r="AF627" s="279" t="str">
        <f t="shared" si="158"/>
        <v/>
      </c>
      <c r="AG627" s="279">
        <f t="shared" si="159"/>
        <v>0</v>
      </c>
      <c r="AH627" s="279">
        <f t="shared" si="160"/>
        <v>0</v>
      </c>
      <c r="AI627" s="280"/>
      <c r="AJ627" s="281" t="str">
        <f t="shared" si="161"/>
        <v/>
      </c>
      <c r="AK627" s="281" t="str">
        <f t="shared" si="162"/>
        <v/>
      </c>
      <c r="AL627" s="281" t="str">
        <f t="shared" si="163"/>
        <v/>
      </c>
      <c r="AM627" s="281" t="str">
        <f t="shared" si="164"/>
        <v/>
      </c>
      <c r="AN627" s="281" t="str">
        <f t="shared" si="165"/>
        <v/>
      </c>
      <c r="AO627" s="281">
        <v>0</v>
      </c>
    </row>
    <row r="628" spans="1:41" x14ac:dyDescent="0.25">
      <c r="A628" s="230"/>
      <c r="B628" s="230" t="s">
        <v>484</v>
      </c>
      <c r="C628" s="230"/>
      <c r="D628" s="230"/>
      <c r="E628" s="230"/>
      <c r="F628" s="230" t="s">
        <v>484</v>
      </c>
      <c r="G628" s="268"/>
      <c r="H628" s="269"/>
      <c r="I628" s="269"/>
      <c r="J628" s="269"/>
      <c r="K628" s="269"/>
      <c r="L628" s="269"/>
      <c r="M628" s="270">
        <f t="shared" si="166"/>
        <v>1</v>
      </c>
      <c r="N628" s="270">
        <f t="shared" si="167"/>
        <v>1</v>
      </c>
      <c r="O628" s="270">
        <f t="shared" si="168"/>
        <v>1</v>
      </c>
      <c r="P628" s="270">
        <f t="shared" si="151"/>
        <v>1</v>
      </c>
      <c r="Q628" s="270">
        <f t="shared" si="152"/>
        <v>1</v>
      </c>
      <c r="R628" s="271">
        <f t="shared" si="153"/>
        <v>5</v>
      </c>
      <c r="S628" s="270">
        <f t="shared" si="154"/>
        <v>0</v>
      </c>
      <c r="T628" s="272">
        <f t="shared" si="155"/>
        <v>0</v>
      </c>
      <c r="U628" s="273" t="s">
        <v>484</v>
      </c>
      <c r="AD628" s="279">
        <f t="shared" si="156"/>
        <v>0</v>
      </c>
      <c r="AE628" s="279">
        <f t="shared" si="157"/>
        <v>0</v>
      </c>
      <c r="AF628" s="279" t="str">
        <f t="shared" si="158"/>
        <v/>
      </c>
      <c r="AG628" s="279">
        <f t="shared" si="159"/>
        <v>0</v>
      </c>
      <c r="AH628" s="279">
        <f t="shared" si="160"/>
        <v>0</v>
      </c>
      <c r="AI628" s="280"/>
      <c r="AJ628" s="281" t="str">
        <f t="shared" si="161"/>
        <v/>
      </c>
      <c r="AK628" s="281" t="str">
        <f t="shared" si="162"/>
        <v/>
      </c>
      <c r="AL628" s="281" t="str">
        <f t="shared" si="163"/>
        <v/>
      </c>
      <c r="AM628" s="281" t="str">
        <f t="shared" si="164"/>
        <v/>
      </c>
      <c r="AN628" s="281" t="str">
        <f t="shared" si="165"/>
        <v/>
      </c>
      <c r="AO628" s="281">
        <v>0</v>
      </c>
    </row>
    <row r="629" spans="1:41" x14ac:dyDescent="0.25">
      <c r="A629" s="230"/>
      <c r="B629" s="230" t="s">
        <v>484</v>
      </c>
      <c r="C629" s="230"/>
      <c r="D629" s="230"/>
      <c r="E629" s="230"/>
      <c r="F629" s="230" t="s">
        <v>484</v>
      </c>
      <c r="G629" s="268"/>
      <c r="H629" s="269"/>
      <c r="I629" s="269"/>
      <c r="J629" s="269"/>
      <c r="K629" s="269"/>
      <c r="L629" s="269"/>
      <c r="M629" s="270">
        <f t="shared" si="166"/>
        <v>1</v>
      </c>
      <c r="N629" s="270">
        <f t="shared" si="167"/>
        <v>1</v>
      </c>
      <c r="O629" s="270">
        <f t="shared" si="168"/>
        <v>1</v>
      </c>
      <c r="P629" s="270">
        <f t="shared" si="151"/>
        <v>1</v>
      </c>
      <c r="Q629" s="270">
        <f t="shared" si="152"/>
        <v>1</v>
      </c>
      <c r="R629" s="271">
        <f t="shared" si="153"/>
        <v>5</v>
      </c>
      <c r="S629" s="270">
        <f t="shared" si="154"/>
        <v>0</v>
      </c>
      <c r="T629" s="272">
        <f t="shared" si="155"/>
        <v>0</v>
      </c>
      <c r="U629" s="273" t="s">
        <v>484</v>
      </c>
      <c r="AD629" s="279">
        <f t="shared" si="156"/>
        <v>0</v>
      </c>
      <c r="AE629" s="279">
        <f t="shared" si="157"/>
        <v>0</v>
      </c>
      <c r="AF629" s="279" t="str">
        <f t="shared" si="158"/>
        <v/>
      </c>
      <c r="AG629" s="279">
        <f t="shared" si="159"/>
        <v>0</v>
      </c>
      <c r="AH629" s="279">
        <f t="shared" si="160"/>
        <v>0</v>
      </c>
      <c r="AI629" s="280"/>
      <c r="AJ629" s="281" t="str">
        <f t="shared" si="161"/>
        <v/>
      </c>
      <c r="AK629" s="281" t="str">
        <f t="shared" si="162"/>
        <v/>
      </c>
      <c r="AL629" s="281" t="str">
        <f t="shared" si="163"/>
        <v/>
      </c>
      <c r="AM629" s="281" t="str">
        <f t="shared" si="164"/>
        <v/>
      </c>
      <c r="AN629" s="281" t="str">
        <f t="shared" si="165"/>
        <v/>
      </c>
      <c r="AO629" s="281">
        <v>0</v>
      </c>
    </row>
    <row r="630" spans="1:41" x14ac:dyDescent="0.25">
      <c r="A630" s="230"/>
      <c r="B630" s="230" t="s">
        <v>484</v>
      </c>
      <c r="C630" s="230"/>
      <c r="D630" s="230"/>
      <c r="E630" s="230"/>
      <c r="F630" s="230" t="s">
        <v>484</v>
      </c>
      <c r="G630" s="268"/>
      <c r="H630" s="269"/>
      <c r="I630" s="269"/>
      <c r="J630" s="269"/>
      <c r="K630" s="269"/>
      <c r="L630" s="269"/>
      <c r="M630" s="270">
        <f t="shared" si="166"/>
        <v>1</v>
      </c>
      <c r="N630" s="270">
        <f t="shared" si="167"/>
        <v>1</v>
      </c>
      <c r="O630" s="270">
        <f t="shared" si="168"/>
        <v>1</v>
      </c>
      <c r="P630" s="270">
        <f t="shared" si="151"/>
        <v>1</v>
      </c>
      <c r="Q630" s="270">
        <f t="shared" si="152"/>
        <v>1</v>
      </c>
      <c r="R630" s="271">
        <f t="shared" si="153"/>
        <v>5</v>
      </c>
      <c r="S630" s="270">
        <f t="shared" si="154"/>
        <v>0</v>
      </c>
      <c r="T630" s="272">
        <f t="shared" si="155"/>
        <v>0</v>
      </c>
      <c r="U630" s="273" t="s">
        <v>484</v>
      </c>
      <c r="AD630" s="279">
        <f t="shared" si="156"/>
        <v>0</v>
      </c>
      <c r="AE630" s="279">
        <f t="shared" si="157"/>
        <v>0</v>
      </c>
      <c r="AF630" s="279" t="str">
        <f t="shared" si="158"/>
        <v/>
      </c>
      <c r="AG630" s="279">
        <f t="shared" si="159"/>
        <v>0</v>
      </c>
      <c r="AH630" s="279">
        <f t="shared" si="160"/>
        <v>0</v>
      </c>
      <c r="AI630" s="280"/>
      <c r="AJ630" s="281" t="str">
        <f t="shared" si="161"/>
        <v/>
      </c>
      <c r="AK630" s="281" t="str">
        <f t="shared" si="162"/>
        <v/>
      </c>
      <c r="AL630" s="281" t="str">
        <f t="shared" si="163"/>
        <v/>
      </c>
      <c r="AM630" s="281" t="str">
        <f t="shared" si="164"/>
        <v/>
      </c>
      <c r="AN630" s="281" t="str">
        <f t="shared" si="165"/>
        <v/>
      </c>
      <c r="AO630" s="281">
        <v>0</v>
      </c>
    </row>
    <row r="631" spans="1:41" x14ac:dyDescent="0.25">
      <c r="A631" s="230"/>
      <c r="B631" s="230" t="s">
        <v>484</v>
      </c>
      <c r="C631" s="230"/>
      <c r="D631" s="230"/>
      <c r="E631" s="230"/>
      <c r="F631" s="230" t="s">
        <v>484</v>
      </c>
      <c r="G631" s="268"/>
      <c r="H631" s="269"/>
      <c r="I631" s="269"/>
      <c r="J631" s="269"/>
      <c r="K631" s="269"/>
      <c r="L631" s="269"/>
      <c r="M631" s="270">
        <f t="shared" si="166"/>
        <v>1</v>
      </c>
      <c r="N631" s="270">
        <f t="shared" si="167"/>
        <v>1</v>
      </c>
      <c r="O631" s="270">
        <f t="shared" si="168"/>
        <v>1</v>
      </c>
      <c r="P631" s="270">
        <f t="shared" si="151"/>
        <v>1</v>
      </c>
      <c r="Q631" s="270">
        <f t="shared" si="152"/>
        <v>1</v>
      </c>
      <c r="R631" s="271">
        <f t="shared" si="153"/>
        <v>5</v>
      </c>
      <c r="S631" s="270">
        <f t="shared" si="154"/>
        <v>0</v>
      </c>
      <c r="T631" s="272">
        <f t="shared" si="155"/>
        <v>0</v>
      </c>
      <c r="U631" s="273" t="s">
        <v>484</v>
      </c>
      <c r="AD631" s="279">
        <f t="shared" si="156"/>
        <v>0</v>
      </c>
      <c r="AE631" s="279">
        <f t="shared" si="157"/>
        <v>0</v>
      </c>
      <c r="AF631" s="279" t="str">
        <f t="shared" si="158"/>
        <v/>
      </c>
      <c r="AG631" s="279">
        <f t="shared" si="159"/>
        <v>0</v>
      </c>
      <c r="AH631" s="279">
        <f t="shared" si="160"/>
        <v>0</v>
      </c>
      <c r="AI631" s="280"/>
      <c r="AJ631" s="281" t="str">
        <f t="shared" si="161"/>
        <v/>
      </c>
      <c r="AK631" s="281" t="str">
        <f t="shared" si="162"/>
        <v/>
      </c>
      <c r="AL631" s="281" t="str">
        <f t="shared" si="163"/>
        <v/>
      </c>
      <c r="AM631" s="281" t="str">
        <f t="shared" si="164"/>
        <v/>
      </c>
      <c r="AN631" s="281" t="str">
        <f t="shared" si="165"/>
        <v/>
      </c>
      <c r="AO631" s="281">
        <v>0</v>
      </c>
    </row>
    <row r="632" spans="1:41" x14ac:dyDescent="0.25">
      <c r="A632" s="230"/>
      <c r="B632" s="230" t="s">
        <v>484</v>
      </c>
      <c r="C632" s="230"/>
      <c r="D632" s="230"/>
      <c r="E632" s="230"/>
      <c r="F632" s="230" t="s">
        <v>484</v>
      </c>
      <c r="G632" s="268"/>
      <c r="H632" s="269"/>
      <c r="I632" s="269"/>
      <c r="J632" s="269"/>
      <c r="K632" s="269"/>
      <c r="L632" s="269"/>
      <c r="M632" s="270">
        <f t="shared" si="166"/>
        <v>1</v>
      </c>
      <c r="N632" s="270">
        <f t="shared" si="167"/>
        <v>1</v>
      </c>
      <c r="O632" s="270">
        <f t="shared" si="168"/>
        <v>1</v>
      </c>
      <c r="P632" s="270">
        <f t="shared" si="151"/>
        <v>1</v>
      </c>
      <c r="Q632" s="270">
        <f t="shared" si="152"/>
        <v>1</v>
      </c>
      <c r="R632" s="271">
        <f t="shared" si="153"/>
        <v>5</v>
      </c>
      <c r="S632" s="270">
        <f t="shared" si="154"/>
        <v>0</v>
      </c>
      <c r="T632" s="272">
        <f t="shared" si="155"/>
        <v>0</v>
      </c>
      <c r="U632" s="273" t="s">
        <v>484</v>
      </c>
      <c r="AD632" s="279">
        <f t="shared" si="156"/>
        <v>0</v>
      </c>
      <c r="AE632" s="279">
        <f t="shared" si="157"/>
        <v>0</v>
      </c>
      <c r="AF632" s="279" t="str">
        <f t="shared" si="158"/>
        <v/>
      </c>
      <c r="AG632" s="279">
        <f t="shared" si="159"/>
        <v>0</v>
      </c>
      <c r="AH632" s="279">
        <f t="shared" si="160"/>
        <v>0</v>
      </c>
      <c r="AI632" s="280"/>
      <c r="AJ632" s="281" t="str">
        <f t="shared" si="161"/>
        <v/>
      </c>
      <c r="AK632" s="281" t="str">
        <f t="shared" si="162"/>
        <v/>
      </c>
      <c r="AL632" s="281" t="str">
        <f t="shared" si="163"/>
        <v/>
      </c>
      <c r="AM632" s="281" t="str">
        <f t="shared" si="164"/>
        <v/>
      </c>
      <c r="AN632" s="281" t="str">
        <f t="shared" si="165"/>
        <v/>
      </c>
      <c r="AO632" s="281">
        <v>0</v>
      </c>
    </row>
    <row r="633" spans="1:41" x14ac:dyDescent="0.25">
      <c r="Q633"/>
      <c r="R633"/>
      <c r="S633"/>
      <c r="AF633"/>
      <c r="AH633"/>
      <c r="AI633"/>
      <c r="AL633"/>
    </row>
    <row r="634" spans="1:41" x14ac:dyDescent="0.25">
      <c r="Q634"/>
      <c r="R634"/>
      <c r="S634"/>
      <c r="AF634"/>
      <c r="AH634"/>
      <c r="AI634"/>
      <c r="AL634"/>
    </row>
    <row r="635" spans="1:41" x14ac:dyDescent="0.25">
      <c r="Q635"/>
      <c r="R635"/>
      <c r="S635"/>
      <c r="AF635"/>
      <c r="AH635"/>
      <c r="AI635"/>
      <c r="AL635"/>
    </row>
    <row r="636" spans="1:41" x14ac:dyDescent="0.25">
      <c r="Q636"/>
      <c r="R636"/>
      <c r="S636"/>
      <c r="AF636"/>
      <c r="AH636"/>
      <c r="AI636"/>
      <c r="AL636"/>
    </row>
    <row r="637" spans="1:41" x14ac:dyDescent="0.25">
      <c r="Q637"/>
      <c r="R637"/>
      <c r="S637"/>
      <c r="AF637"/>
      <c r="AH637"/>
      <c r="AI637"/>
      <c r="AL637"/>
    </row>
    <row r="638" spans="1:41" x14ac:dyDescent="0.25">
      <c r="Q638"/>
      <c r="R638"/>
      <c r="S638"/>
      <c r="AF638"/>
      <c r="AH638"/>
      <c r="AI638"/>
      <c r="AL638"/>
    </row>
    <row r="639" spans="1:41" x14ac:dyDescent="0.25">
      <c r="Q639"/>
      <c r="R639"/>
      <c r="S639"/>
      <c r="AF639"/>
      <c r="AH639"/>
      <c r="AI639"/>
      <c r="AL639"/>
    </row>
    <row r="640" spans="1:41" x14ac:dyDescent="0.25">
      <c r="Q640"/>
      <c r="R640"/>
      <c r="S640"/>
      <c r="AF640"/>
      <c r="AH640"/>
      <c r="AI640"/>
      <c r="AL640"/>
    </row>
    <row r="641" spans="17:38" x14ac:dyDescent="0.25">
      <c r="Q641"/>
      <c r="R641"/>
      <c r="S641"/>
      <c r="AF641"/>
      <c r="AH641"/>
      <c r="AI641"/>
      <c r="AL641"/>
    </row>
    <row r="642" spans="17:38" x14ac:dyDescent="0.25">
      <c r="Q642"/>
      <c r="R642"/>
      <c r="S642"/>
      <c r="AF642"/>
      <c r="AH642"/>
      <c r="AI642"/>
      <c r="AL642"/>
    </row>
    <row r="643" spans="17:38" x14ac:dyDescent="0.25">
      <c r="Q643"/>
      <c r="R643"/>
      <c r="S643"/>
      <c r="AF643"/>
      <c r="AH643"/>
      <c r="AI643"/>
      <c r="AL643"/>
    </row>
    <row r="644" spans="17:38" x14ac:dyDescent="0.25">
      <c r="Q644"/>
      <c r="R644"/>
      <c r="S644"/>
      <c r="AF644"/>
      <c r="AH644"/>
      <c r="AI644"/>
      <c r="AL644"/>
    </row>
    <row r="645" spans="17:38" x14ac:dyDescent="0.25">
      <c r="Q645"/>
      <c r="R645"/>
      <c r="S645"/>
      <c r="AF645"/>
      <c r="AH645"/>
      <c r="AI645"/>
      <c r="AL645"/>
    </row>
    <row r="646" spans="17:38" x14ac:dyDescent="0.25">
      <c r="Q646"/>
      <c r="R646"/>
      <c r="S646"/>
      <c r="AF646"/>
      <c r="AH646"/>
      <c r="AI646"/>
      <c r="AL646"/>
    </row>
    <row r="647" spans="17:38" x14ac:dyDescent="0.25">
      <c r="Q647"/>
      <c r="R647"/>
      <c r="S647"/>
      <c r="AF647"/>
      <c r="AH647"/>
      <c r="AI647"/>
      <c r="AL647"/>
    </row>
    <row r="648" spans="17:38" x14ac:dyDescent="0.25">
      <c r="Q648"/>
      <c r="R648"/>
      <c r="S648"/>
      <c r="AF648"/>
      <c r="AH648"/>
      <c r="AI648"/>
      <c r="AL648"/>
    </row>
    <row r="649" spans="17:38" x14ac:dyDescent="0.25">
      <c r="Q649"/>
      <c r="R649"/>
      <c r="S649"/>
      <c r="AF649"/>
      <c r="AH649"/>
      <c r="AI649"/>
      <c r="AL649"/>
    </row>
    <row r="650" spans="17:38" x14ac:dyDescent="0.25">
      <c r="Q650"/>
      <c r="R650"/>
      <c r="S650"/>
      <c r="AF650"/>
      <c r="AH650"/>
      <c r="AI650"/>
      <c r="AL650"/>
    </row>
    <row r="651" spans="17:38" x14ac:dyDescent="0.25">
      <c r="Q651"/>
      <c r="R651"/>
      <c r="S651"/>
      <c r="AF651"/>
      <c r="AH651"/>
      <c r="AI651"/>
      <c r="AL651"/>
    </row>
    <row r="652" spans="17:38" x14ac:dyDescent="0.25">
      <c r="Q652"/>
      <c r="R652"/>
      <c r="S652"/>
      <c r="AF652"/>
      <c r="AH652"/>
      <c r="AI652"/>
      <c r="AL652"/>
    </row>
    <row r="653" spans="17:38" x14ac:dyDescent="0.25">
      <c r="Q653"/>
      <c r="R653"/>
      <c r="S653"/>
      <c r="AF653"/>
      <c r="AH653"/>
      <c r="AI653"/>
      <c r="AL653"/>
    </row>
    <row r="654" spans="17:38" x14ac:dyDescent="0.25">
      <c r="Q654"/>
      <c r="R654"/>
      <c r="S654"/>
      <c r="AF654"/>
      <c r="AH654"/>
      <c r="AI654"/>
      <c r="AL654"/>
    </row>
    <row r="655" spans="17:38" x14ac:dyDescent="0.25">
      <c r="Q655"/>
      <c r="R655"/>
      <c r="S655"/>
      <c r="AF655"/>
      <c r="AH655"/>
      <c r="AI655"/>
      <c r="AL655"/>
    </row>
    <row r="656" spans="17:38" x14ac:dyDescent="0.25">
      <c r="Q656"/>
      <c r="R656"/>
      <c r="S656"/>
      <c r="AF656"/>
      <c r="AH656"/>
      <c r="AI656"/>
      <c r="AL656"/>
    </row>
    <row r="657" spans="17:38" x14ac:dyDescent="0.25">
      <c r="Q657"/>
      <c r="R657"/>
      <c r="S657"/>
      <c r="AF657"/>
      <c r="AH657"/>
      <c r="AI657"/>
      <c r="AL657"/>
    </row>
    <row r="658" spans="17:38" x14ac:dyDescent="0.25">
      <c r="Q658"/>
      <c r="R658"/>
      <c r="S658"/>
      <c r="AF658"/>
      <c r="AH658"/>
      <c r="AI658"/>
      <c r="AL658"/>
    </row>
    <row r="659" spans="17:38" x14ac:dyDescent="0.25">
      <c r="Q659"/>
      <c r="R659"/>
      <c r="S659"/>
      <c r="AF659"/>
      <c r="AH659"/>
      <c r="AI659"/>
      <c r="AL659"/>
    </row>
    <row r="660" spans="17:38" x14ac:dyDescent="0.25">
      <c r="Q660"/>
      <c r="R660"/>
      <c r="S660"/>
      <c r="AF660"/>
      <c r="AH660"/>
      <c r="AI660"/>
      <c r="AL660"/>
    </row>
    <row r="661" spans="17:38" x14ac:dyDescent="0.25">
      <c r="Q661"/>
      <c r="R661"/>
      <c r="S661"/>
      <c r="AF661"/>
      <c r="AH661"/>
      <c r="AI661"/>
      <c r="AL661"/>
    </row>
    <row r="662" spans="17:38" x14ac:dyDescent="0.25">
      <c r="Q662"/>
      <c r="R662"/>
      <c r="S662"/>
      <c r="AF662"/>
      <c r="AH662"/>
      <c r="AI662"/>
      <c r="AL662"/>
    </row>
    <row r="663" spans="17:38" x14ac:dyDescent="0.25">
      <c r="Q663"/>
      <c r="R663"/>
      <c r="S663"/>
      <c r="AF663"/>
      <c r="AH663"/>
      <c r="AI663"/>
      <c r="AL663"/>
    </row>
    <row r="664" spans="17:38" x14ac:dyDescent="0.25">
      <c r="Q664"/>
      <c r="R664"/>
      <c r="S664"/>
      <c r="AF664"/>
      <c r="AH664"/>
      <c r="AI664"/>
      <c r="AL664"/>
    </row>
    <row r="665" spans="17:38" x14ac:dyDescent="0.25">
      <c r="Q665"/>
      <c r="R665"/>
      <c r="S665"/>
      <c r="AF665"/>
      <c r="AH665"/>
      <c r="AI665"/>
      <c r="AL665"/>
    </row>
    <row r="666" spans="17:38" x14ac:dyDescent="0.25">
      <c r="Q666"/>
      <c r="R666"/>
      <c r="S666"/>
      <c r="AF666"/>
      <c r="AH666"/>
      <c r="AI666"/>
      <c r="AL666"/>
    </row>
    <row r="667" spans="17:38" x14ac:dyDescent="0.25">
      <c r="Q667"/>
      <c r="R667"/>
      <c r="S667"/>
      <c r="AF667"/>
      <c r="AH667"/>
      <c r="AI667"/>
      <c r="AL667"/>
    </row>
    <row r="668" spans="17:38" x14ac:dyDescent="0.25">
      <c r="Q668"/>
      <c r="R668"/>
      <c r="S668"/>
      <c r="AF668"/>
      <c r="AH668"/>
      <c r="AI668"/>
      <c r="AL668"/>
    </row>
    <row r="669" spans="17:38" x14ac:dyDescent="0.25">
      <c r="Q669"/>
      <c r="R669"/>
      <c r="S669"/>
      <c r="AF669"/>
      <c r="AH669"/>
      <c r="AI669"/>
      <c r="AL669"/>
    </row>
    <row r="670" spans="17:38" x14ac:dyDescent="0.25">
      <c r="Q670"/>
      <c r="R670"/>
      <c r="S670"/>
      <c r="AF670"/>
      <c r="AH670"/>
      <c r="AI670"/>
      <c r="AL670"/>
    </row>
  </sheetData>
  <sortState xmlns:xlrd2="http://schemas.microsoft.com/office/spreadsheetml/2017/richdata2" ref="AN5:AV161">
    <sortCondition descending="1" ref="AV5:AV161"/>
  </sortState>
  <mergeCells count="29">
    <mergeCell ref="AY2:AY4"/>
    <mergeCell ref="A1:F1"/>
    <mergeCell ref="T1:V1"/>
    <mergeCell ref="AA1:AH1"/>
    <mergeCell ref="AN1:AU1"/>
    <mergeCell ref="AD2:AD4"/>
    <mergeCell ref="AE2:AE4"/>
    <mergeCell ref="AF2:AF4"/>
    <mergeCell ref="AG2:AG4"/>
    <mergeCell ref="AH2:AH4"/>
    <mergeCell ref="AX2:AX4"/>
    <mergeCell ref="U2:U4"/>
    <mergeCell ref="W2:W4"/>
    <mergeCell ref="X2:X4"/>
    <mergeCell ref="Y2:Y4"/>
    <mergeCell ref="Z2:Z4"/>
    <mergeCell ref="AB2:AB4"/>
    <mergeCell ref="N2:N4"/>
    <mergeCell ref="O2:O4"/>
    <mergeCell ref="P2:P4"/>
    <mergeCell ref="Q2:Q4"/>
    <mergeCell ref="S2:S4"/>
    <mergeCell ref="T2:T4"/>
    <mergeCell ref="A2:A4"/>
    <mergeCell ref="B2:B4"/>
    <mergeCell ref="C2:C4"/>
    <mergeCell ref="D2:D4"/>
    <mergeCell ref="E2:E4"/>
    <mergeCell ref="M2:M4"/>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4ACD5-A443-4544-8052-81DA4D573717}">
  <sheetPr codeName="Sheet36">
    <tabColor theme="9" tint="0.79998168889431442"/>
  </sheetPr>
  <dimension ref="A1:Y160"/>
  <sheetViews>
    <sheetView zoomScale="130" zoomScaleNormal="130" workbookViewId="0">
      <pane ySplit="3" topLeftCell="A4" activePane="bottomLeft" state="frozen"/>
      <selection activeCell="B10" sqref="B10"/>
      <selection pane="bottomLeft" activeCell="K3" activeCellId="4" sqref="S3:S160 T3:T160 U3:U160 V3:V160 K3:K160"/>
    </sheetView>
  </sheetViews>
  <sheetFormatPr defaultRowHeight="15" x14ac:dyDescent="0.25"/>
  <cols>
    <col min="1" max="2" width="4.28515625" bestFit="1" customWidth="1"/>
    <col min="3" max="5" width="4.85546875" style="197" bestFit="1" customWidth="1"/>
    <col min="6" max="6" width="4.85546875" style="474" bestFit="1" customWidth="1"/>
    <col min="7" max="7" width="13.140625" bestFit="1" customWidth="1"/>
    <col min="8" max="11" width="4.85546875" style="197" bestFit="1" customWidth="1"/>
    <col min="12" max="12" width="6" style="197" bestFit="1" customWidth="1"/>
    <col min="13" max="14" width="4.85546875" style="197" bestFit="1" customWidth="1"/>
    <col min="15" max="15" width="4.85546875" style="474" bestFit="1" customWidth="1"/>
    <col min="16" max="17" width="4.85546875" style="197" bestFit="1" customWidth="1"/>
    <col min="18" max="18" width="13.140625" bestFit="1" customWidth="1"/>
    <col min="19" max="22" width="4.85546875" style="197" bestFit="1" customWidth="1"/>
    <col min="23" max="23" width="6" style="197" bestFit="1" customWidth="1"/>
    <col min="24" max="24" width="4.85546875" style="197" bestFit="1" customWidth="1"/>
    <col min="25" max="25" width="4.28515625" bestFit="1" customWidth="1"/>
    <col min="26" max="27" width="9.140625" customWidth="1"/>
    <col min="33" max="41" width="9.140625" customWidth="1"/>
  </cols>
  <sheetData>
    <row r="1" spans="1:25" x14ac:dyDescent="0.25">
      <c r="A1" s="228" t="s">
        <v>485</v>
      </c>
      <c r="B1" s="286"/>
      <c r="C1" s="471" t="s">
        <v>406</v>
      </c>
      <c r="D1" s="471"/>
      <c r="E1" s="471"/>
      <c r="F1" s="471"/>
      <c r="G1" s="287"/>
      <c r="H1" s="475"/>
      <c r="I1" s="475"/>
      <c r="J1" s="475"/>
      <c r="K1" s="475"/>
      <c r="L1" s="475"/>
      <c r="M1" s="476"/>
      <c r="N1" s="477" t="s">
        <v>407</v>
      </c>
      <c r="O1" s="477"/>
      <c r="P1" s="477"/>
      <c r="Q1" s="477"/>
      <c r="R1" s="288"/>
      <c r="S1" s="480"/>
      <c r="T1" s="480"/>
      <c r="U1" s="480"/>
      <c r="V1" s="480"/>
      <c r="W1" s="480"/>
      <c r="X1" s="481"/>
      <c r="Y1" s="228"/>
    </row>
    <row r="2" spans="1:25" x14ac:dyDescent="0.25">
      <c r="A2" s="253"/>
      <c r="B2" s="289"/>
      <c r="C2" s="482">
        <v>1</v>
      </c>
      <c r="D2" s="482">
        <v>2</v>
      </c>
      <c r="E2" s="482">
        <v>3</v>
      </c>
      <c r="F2" s="482">
        <v>4</v>
      </c>
      <c r="G2" s="290">
        <f>IF(COUNT(G4:G160)&gt;0,AVERAGE(G4:G160),"")</f>
        <v>3.6942675159235669</v>
      </c>
      <c r="H2" s="472">
        <f>IF(COUNT(H4:H160)&gt;0,AVERAGE(H4:H160),"")</f>
        <v>25.013943065883247</v>
      </c>
      <c r="I2" s="472">
        <f>IF(COUNT(I4:I160)&gt;0,AVERAGE(I4:I160),"")</f>
        <v>18.524208790177752</v>
      </c>
      <c r="J2" s="472">
        <f>IF(COUNT(J4:J160)&gt;0,AVERAGE(J4:J160),"")</f>
        <v>31.422473807243783</v>
      </c>
      <c r="K2" s="472">
        <f>IF(COUNT(K4:K160)&gt;0,AVERAGE(K4:K160),"")</f>
        <v>12.898265017066032</v>
      </c>
      <c r="L2" s="472">
        <f>IF(COUNT(L4:L160)&gt;0,AVERAGE(L4:L160),"")</f>
        <v>31.300591849710059</v>
      </c>
      <c r="M2" s="472">
        <f>IF(COUNT(M4:M160)&gt;0,AVERAGE(M4:M160),"")</f>
        <v>5.1304320284513585</v>
      </c>
      <c r="N2" s="483">
        <v>1</v>
      </c>
      <c r="O2" s="483">
        <v>2</v>
      </c>
      <c r="P2" s="483">
        <v>3</v>
      </c>
      <c r="Q2" s="483">
        <v>4</v>
      </c>
      <c r="R2" s="291">
        <f>IF(COUNT(R4:R160)&gt;0,AVERAGE(R4:R160),"")</f>
        <v>3.6942675159235669</v>
      </c>
      <c r="S2" s="478">
        <f>IF(COUNT(S4:S160)&gt;0,AVERAGE(S4:S160),"")</f>
        <v>32.512747064566405</v>
      </c>
      <c r="T2" s="478">
        <f>IF(COUNT(T4:T160)&gt;0,AVERAGE(T4:T160),"")</f>
        <v>25.03811580917915</v>
      </c>
      <c r="U2" s="478">
        <f>IF(COUNT(U4:U160)&gt;0,AVERAGE(U4:U160),"")</f>
        <v>40.191416141440058</v>
      </c>
      <c r="V2" s="478">
        <f>IF(COUNT(V4:V160)&gt;0,AVERAGE(V4:V160),"")</f>
        <v>15.153300332260905</v>
      </c>
      <c r="W2" s="478">
        <f>IF(COUNT(W4:W160)&gt;0,AVERAGE(W4:W160),"")</f>
        <v>44.707671374444956</v>
      </c>
      <c r="X2" s="478">
        <f>IF(COUNT(X4:X160)&gt;0,AVERAGE(X4:X160),"")</f>
        <v>6.0221336084607984</v>
      </c>
      <c r="Y2" s="253"/>
    </row>
    <row r="3" spans="1:25" s="60" customFormat="1" ht="78.75" x14ac:dyDescent="0.25">
      <c r="A3" s="240" t="s">
        <v>408</v>
      </c>
      <c r="B3" s="292" t="s">
        <v>70</v>
      </c>
      <c r="C3" s="473" t="s">
        <v>409</v>
      </c>
      <c r="D3" s="473" t="s">
        <v>409</v>
      </c>
      <c r="E3" s="473" t="s">
        <v>409</v>
      </c>
      <c r="F3" s="473" t="s">
        <v>409</v>
      </c>
      <c r="G3" s="293" t="s">
        <v>410</v>
      </c>
      <c r="H3" s="473" t="s">
        <v>411</v>
      </c>
      <c r="I3" s="473" t="s">
        <v>412</v>
      </c>
      <c r="J3" s="473" t="s">
        <v>413</v>
      </c>
      <c r="K3" s="473" t="s">
        <v>414</v>
      </c>
      <c r="L3" s="473" t="s">
        <v>415</v>
      </c>
      <c r="M3" s="473" t="s">
        <v>416</v>
      </c>
      <c r="N3" s="479" t="s">
        <v>417</v>
      </c>
      <c r="O3" s="479" t="s">
        <v>417</v>
      </c>
      <c r="P3" s="479" t="s">
        <v>417</v>
      </c>
      <c r="Q3" s="479" t="s">
        <v>417</v>
      </c>
      <c r="R3" s="294" t="s">
        <v>410</v>
      </c>
      <c r="S3" s="479" t="s">
        <v>418</v>
      </c>
      <c r="T3" s="479" t="s">
        <v>419</v>
      </c>
      <c r="U3" s="479" t="s">
        <v>420</v>
      </c>
      <c r="V3" s="479" t="s">
        <v>421</v>
      </c>
      <c r="W3" s="479" t="s">
        <v>422</v>
      </c>
      <c r="X3" s="479" t="s">
        <v>423</v>
      </c>
      <c r="Y3" s="240" t="s">
        <v>408</v>
      </c>
    </row>
    <row r="4" spans="1:25" x14ac:dyDescent="0.25">
      <c r="A4" s="230">
        <v>157</v>
      </c>
      <c r="B4" s="295">
        <v>13</v>
      </c>
      <c r="C4" s="296">
        <v>22.05468475818634</v>
      </c>
      <c r="D4" s="296">
        <v>28.353559970855713</v>
      </c>
      <c r="E4" s="296">
        <v>29.042190909385681</v>
      </c>
      <c r="F4" s="296">
        <v>16.460121870040894</v>
      </c>
      <c r="G4" s="279">
        <v>4</v>
      </c>
      <c r="H4" s="297">
        <f>IF(G4&gt;0,AVERAGE(C4:F4),"")</f>
        <v>23.977639377117157</v>
      </c>
      <c r="I4" s="296">
        <f>IF(G4&gt;0,MIN(C4:F4),"")</f>
        <v>16.460121870040894</v>
      </c>
      <c r="J4" s="296">
        <f>IF(G4&gt;0,MAX(C4:F4),"")</f>
        <v>29.042190909385681</v>
      </c>
      <c r="K4" s="296">
        <f>IF(G4&gt;0,J4-I4,"")</f>
        <v>12.582069039344788</v>
      </c>
      <c r="L4" s="296">
        <f>IF(G4&gt;0,_xlfn.VAR.P(C4:F4),"")</f>
        <v>26.252296800343515</v>
      </c>
      <c r="M4" s="296">
        <f>IF(G4&gt;0,_xlfn.STDEV.P(C4:F4),"")</f>
        <v>5.123699522839285</v>
      </c>
      <c r="N4" s="298">
        <v>25.19979767781059</v>
      </c>
      <c r="O4" s="298">
        <v>30.325236104330045</v>
      </c>
      <c r="P4" s="298">
        <v>10.06180303571999</v>
      </c>
      <c r="Q4" s="298">
        <v>25.915434567047555</v>
      </c>
      <c r="R4" s="282">
        <f>G4</f>
        <v>4</v>
      </c>
      <c r="S4" s="299">
        <f>IF(R4&gt;0,AVERAGE(N4:Q4),"")</f>
        <v>22.875567846227046</v>
      </c>
      <c r="T4" s="298">
        <f>IF(R4&gt;0,MIN(N4:Q4),"")</f>
        <v>10.06180303571999</v>
      </c>
      <c r="U4" s="298">
        <f>IF(R4&gt;0,MAX(N4:Q4),"")</f>
        <v>30.325236104330045</v>
      </c>
      <c r="V4" s="298">
        <f>IF(R4&gt;0,U4-T4,"")</f>
        <v>20.263433068610055</v>
      </c>
      <c r="W4" s="298">
        <f>IF(R4&gt;0,_xlfn.VAR.P(N4:Q4),"")</f>
        <v>58.583239941287729</v>
      </c>
      <c r="X4" s="298">
        <f>IF(R4&gt;0,_xlfn.STDEV.P(N4:Q4),"")</f>
        <v>7.6539689012490593</v>
      </c>
      <c r="Y4" s="230">
        <v>157</v>
      </c>
    </row>
    <row r="5" spans="1:25" x14ac:dyDescent="0.25">
      <c r="A5" s="230">
        <v>156</v>
      </c>
      <c r="B5" s="295">
        <v>124</v>
      </c>
      <c r="C5" s="296">
        <v>7.2140747308731079</v>
      </c>
      <c r="D5" s="296">
        <v>22.964081764221191</v>
      </c>
      <c r="E5" s="296">
        <v>24.010102152824402</v>
      </c>
      <c r="F5" s="296">
        <v>17.853881120681763</v>
      </c>
      <c r="G5" s="279">
        <v>4</v>
      </c>
      <c r="H5" s="297">
        <f>IF(G5&gt;0,AVERAGE(C5:F5),"")</f>
        <v>18.010534942150116</v>
      </c>
      <c r="I5" s="296">
        <f>IF(G5&gt;0,MIN(C5:F5),"")</f>
        <v>7.2140747308731079</v>
      </c>
      <c r="J5" s="296">
        <f>IF(G5&gt;0,MAX(C5:F5),"")</f>
        <v>24.010102152824402</v>
      </c>
      <c r="K5" s="296">
        <f>IF(G5&gt;0,J5-I5,"")</f>
        <v>16.796027421951294</v>
      </c>
      <c r="L5" s="296">
        <f>IF(G5&gt;0,_xlfn.VAR.P(C5:F5),"")</f>
        <v>44.280131586829157</v>
      </c>
      <c r="M5" s="296">
        <f>IF(G5&gt;0,_xlfn.STDEV.P(C5:F5),"")</f>
        <v>6.6543317911589854</v>
      </c>
      <c r="N5" s="298">
        <v>10.025717411328523</v>
      </c>
      <c r="O5" s="298">
        <v>27.868018780291656</v>
      </c>
      <c r="P5" s="298">
        <v>29.724439292134981</v>
      </c>
      <c r="Q5" s="298">
        <v>24.194656213645878</v>
      </c>
      <c r="R5" s="282">
        <f>G5</f>
        <v>4</v>
      </c>
      <c r="S5" s="299">
        <f>IF(R5&gt;0,AVERAGE(N5:Q5),"")</f>
        <v>22.953207924350259</v>
      </c>
      <c r="T5" s="298">
        <f>IF(R5&gt;0,MIN(N5:Q5),"")</f>
        <v>10.025717411328523</v>
      </c>
      <c r="U5" s="298">
        <f>IF(R5&gt;0,MAX(N5:Q5),"")</f>
        <v>29.724439292134981</v>
      </c>
      <c r="V5" s="298">
        <f>IF(R5&gt;0,U5-T5,"")</f>
        <v>19.69872188080646</v>
      </c>
      <c r="W5" s="298">
        <f>IF(R5&gt;0,_xlfn.VAR.P(N5:Q5),"")</f>
        <v>59.66653620125328</v>
      </c>
      <c r="X5" s="298">
        <f>IF(R5&gt;0,_xlfn.STDEV.P(N5:Q5),"")</f>
        <v>7.7244117058358093</v>
      </c>
      <c r="Y5" s="230">
        <v>156</v>
      </c>
    </row>
    <row r="6" spans="1:25" x14ac:dyDescent="0.25">
      <c r="A6" s="230">
        <v>155</v>
      </c>
      <c r="B6" s="295">
        <v>7</v>
      </c>
      <c r="C6" s="296">
        <v>30.26689350605011</v>
      </c>
      <c r="D6" s="296">
        <v>30.701873302459717</v>
      </c>
      <c r="E6" s="296">
        <v>20.047559142112732</v>
      </c>
      <c r="F6" s="296">
        <v>17.297242879867554</v>
      </c>
      <c r="G6" s="279">
        <v>4</v>
      </c>
      <c r="H6" s="297">
        <f>IF(G6&gt;0,AVERAGE(C6:F6),"")</f>
        <v>24.578392207622528</v>
      </c>
      <c r="I6" s="296">
        <f>IF(G6&gt;0,MIN(C6:F6),"")</f>
        <v>17.297242879867554</v>
      </c>
      <c r="J6" s="296">
        <f>IF(G6&gt;0,MAX(C6:F6),"")</f>
        <v>30.701873302459717</v>
      </c>
      <c r="K6" s="296">
        <f>IF(G6&gt;0,J6-I6,"")</f>
        <v>13.404630422592163</v>
      </c>
      <c r="L6" s="296">
        <f>IF(G6&gt;0,_xlfn.VAR.P(C6:F6),"")</f>
        <v>35.84991288540607</v>
      </c>
      <c r="M6" s="296">
        <f>IF(G6&gt;0,_xlfn.STDEV.P(C6:F6),"")</f>
        <v>5.9874796772436794</v>
      </c>
      <c r="N6" s="298">
        <v>18.781267730946407</v>
      </c>
      <c r="O6" s="298">
        <v>12.958969587363017</v>
      </c>
      <c r="P6" s="298">
        <v>31.718360711201527</v>
      </c>
      <c r="Q6" s="298">
        <v>33.58090646033029</v>
      </c>
      <c r="R6" s="282">
        <f>G6</f>
        <v>4</v>
      </c>
      <c r="S6" s="299">
        <f>IF(R6&gt;0,AVERAGE(N6:Q6),"")</f>
        <v>24.259876122460312</v>
      </c>
      <c r="T6" s="298">
        <f>IF(R6&gt;0,MIN(N6:Q6),"")</f>
        <v>12.958969587363017</v>
      </c>
      <c r="U6" s="298">
        <f>IF(R6&gt;0,MAX(N6:Q6),"")</f>
        <v>33.58090646033029</v>
      </c>
      <c r="V6" s="298">
        <f>IF(R6&gt;0,U6-T6,"")</f>
        <v>20.621936872967275</v>
      </c>
      <c r="W6" s="298">
        <f>IF(R6&gt;0,_xlfn.VAR.P(N6:Q6),"")</f>
        <v>75.059059335638381</v>
      </c>
      <c r="X6" s="298">
        <f>IF(R6&gt;0,_xlfn.STDEV.P(N6:Q6),"")</f>
        <v>8.6636631591745523</v>
      </c>
      <c r="Y6" s="230">
        <v>155</v>
      </c>
    </row>
    <row r="7" spans="1:25" x14ac:dyDescent="0.25">
      <c r="A7" s="230">
        <v>154</v>
      </c>
      <c r="B7" s="295">
        <v>114</v>
      </c>
      <c r="C7" s="296">
        <v>22.88053572177887</v>
      </c>
      <c r="D7" s="296">
        <v>23.138084411621094</v>
      </c>
      <c r="E7" s="296">
        <v>15.589763522148132</v>
      </c>
      <c r="F7" s="296">
        <v>20.456129312515259</v>
      </c>
      <c r="G7" s="279">
        <v>4</v>
      </c>
      <c r="H7" s="297">
        <f>IF(G7&gt;0,AVERAGE(C7:F7),"")</f>
        <v>20.516128242015839</v>
      </c>
      <c r="I7" s="296">
        <f>IF(G7&gt;0,MIN(C7:F7),"")</f>
        <v>15.589763522148132</v>
      </c>
      <c r="J7" s="296">
        <f>IF(G7&gt;0,MAX(C7:F7),"")</f>
        <v>23.138084411621094</v>
      </c>
      <c r="K7" s="296">
        <f>IF(G7&gt;0,J7-I7,"")</f>
        <v>7.5483208894729614</v>
      </c>
      <c r="L7" s="296">
        <f>IF(G7&gt;0,_xlfn.VAR.P(C7:F7),"")</f>
        <v>9.1844365275971995</v>
      </c>
      <c r="M7" s="296">
        <f>IF(G7&gt;0,_xlfn.STDEV.P(C7:F7),"")</f>
        <v>3.0305835292229117</v>
      </c>
      <c r="N7" s="298">
        <v>26.348937321072341</v>
      </c>
      <c r="O7" s="298">
        <v>25.228895759165702</v>
      </c>
      <c r="P7" s="298">
        <v>20.114085974806624</v>
      </c>
      <c r="Q7" s="298">
        <v>30.580402538982895</v>
      </c>
      <c r="R7" s="282">
        <f>G7</f>
        <v>4</v>
      </c>
      <c r="S7" s="299">
        <f>IF(R7&gt;0,AVERAGE(N7:Q7),"")</f>
        <v>25.56808039850689</v>
      </c>
      <c r="T7" s="298">
        <f>IF(R7&gt;0,MIN(N7:Q7),"")</f>
        <v>20.114085974806624</v>
      </c>
      <c r="U7" s="298">
        <f>IF(R7&gt;0,MAX(N7:Q7),"")</f>
        <v>30.580402538982895</v>
      </c>
      <c r="V7" s="298">
        <f>IF(R7&gt;0,U7-T7,"")</f>
        <v>10.466316564176271</v>
      </c>
      <c r="W7" s="298">
        <f>IF(R7&gt;0,_xlfn.VAR.P(N7:Q7),"")</f>
        <v>13.898553041685773</v>
      </c>
      <c r="X7" s="298">
        <f>IF(R7&gt;0,_xlfn.STDEV.P(N7:Q7),"")</f>
        <v>3.7280763191873865</v>
      </c>
      <c r="Y7" s="230">
        <v>154</v>
      </c>
    </row>
    <row r="8" spans="1:25" x14ac:dyDescent="0.25">
      <c r="A8" s="230">
        <v>153</v>
      </c>
      <c r="B8" s="295">
        <v>47</v>
      </c>
      <c r="C8" s="296">
        <v>22.414915561676025</v>
      </c>
      <c r="D8" s="296">
        <v>18.773407340049744</v>
      </c>
      <c r="E8" s="296">
        <v>28.102654218673706</v>
      </c>
      <c r="F8" s="296">
        <v>8.3826500177383423</v>
      </c>
      <c r="G8" s="279">
        <v>4</v>
      </c>
      <c r="H8" s="297">
        <f>IF(G8&gt;0,AVERAGE(C8:F8),"")</f>
        <v>19.418406784534454</v>
      </c>
      <c r="I8" s="296">
        <f>IF(G8&gt;0,MIN(C8:F8),"")</f>
        <v>8.3826500177383423</v>
      </c>
      <c r="J8" s="296">
        <f>IF(G8&gt;0,MAX(C8:F8),"")</f>
        <v>28.102654218673706</v>
      </c>
      <c r="K8" s="296">
        <f>IF(G8&gt;0,J8-I8,"")</f>
        <v>19.720004200935364</v>
      </c>
      <c r="L8" s="296">
        <f>IF(G8&gt;0,_xlfn.VAR.P(C8:F8),"")</f>
        <v>51.649792512028114</v>
      </c>
      <c r="M8" s="296">
        <f>IF(G8&gt;0,_xlfn.STDEV.P(C8:F8),"")</f>
        <v>7.186779008152965</v>
      </c>
      <c r="N8" s="298">
        <v>28.643478560211197</v>
      </c>
      <c r="O8" s="298">
        <v>28.684561339199632</v>
      </c>
      <c r="P8" s="298">
        <v>31.925538529030128</v>
      </c>
      <c r="Q8" s="298">
        <v>13.374458902516659</v>
      </c>
      <c r="R8" s="282">
        <f>G8</f>
        <v>4</v>
      </c>
      <c r="S8" s="299">
        <f>IF(R8&gt;0,AVERAGE(N8:Q8),"")</f>
        <v>25.657009332739406</v>
      </c>
      <c r="T8" s="298">
        <f>IF(R8&gt;0,MIN(N8:Q8),"")</f>
        <v>13.374458902516659</v>
      </c>
      <c r="U8" s="298">
        <f>IF(R8&gt;0,MAX(N8:Q8),"")</f>
        <v>31.925538529030128</v>
      </c>
      <c r="V8" s="298">
        <f>IF(R8&gt;0,U8-T8,"")</f>
        <v>18.55107962651347</v>
      </c>
      <c r="W8" s="298">
        <f>IF(R8&gt;0,_xlfn.VAR.P(N8:Q8),"")</f>
        <v>52.060143238542764</v>
      </c>
      <c r="X8" s="298">
        <f>IF(R8&gt;0,_xlfn.STDEV.P(N8:Q8),"")</f>
        <v>7.2152715290931893</v>
      </c>
      <c r="Y8" s="230">
        <v>153</v>
      </c>
    </row>
    <row r="9" spans="1:25" x14ac:dyDescent="0.25">
      <c r="A9" s="230">
        <v>152</v>
      </c>
      <c r="B9" s="295">
        <v>1</v>
      </c>
      <c r="C9" s="296">
        <v>24.100006222724915</v>
      </c>
      <c r="D9" s="296">
        <v>30.730092525482178</v>
      </c>
      <c r="E9" s="296"/>
      <c r="F9" s="296"/>
      <c r="G9" s="279">
        <v>2</v>
      </c>
      <c r="H9" s="297">
        <f>IF(G9&gt;0,AVERAGE(C9:F9),"")</f>
        <v>27.415049374103546</v>
      </c>
      <c r="I9" s="296">
        <f>IF(G9&gt;0,MIN(C9:F9),"")</f>
        <v>24.100006222724915</v>
      </c>
      <c r="J9" s="296">
        <f>IF(G9&gt;0,MAX(C9:F9),"")</f>
        <v>30.730092525482178</v>
      </c>
      <c r="K9" s="296">
        <f>IF(G9&gt;0,J9-I9,"")</f>
        <v>6.6300863027572632</v>
      </c>
      <c r="L9" s="296">
        <f>IF(G9&gt;0,_xlfn.VAR.P(C9:F9),"")</f>
        <v>10.989511095502394</v>
      </c>
      <c r="M9" s="296">
        <f>IF(G9&gt;0,_xlfn.STDEV.P(C9:F9),"")</f>
        <v>3.3150431513786351</v>
      </c>
      <c r="N9" s="298">
        <v>43.221261730444382</v>
      </c>
      <c r="O9" s="298">
        <v>8.5163218185129015</v>
      </c>
      <c r="P9" s="298"/>
      <c r="Q9" s="298"/>
      <c r="R9" s="282">
        <f>G9</f>
        <v>2</v>
      </c>
      <c r="S9" s="299">
        <f>IF(R9&gt;0,AVERAGE(N9:Q9),"")</f>
        <v>25.868791774478641</v>
      </c>
      <c r="T9" s="298">
        <f>IF(R9&gt;0,MIN(N9:Q9),"")</f>
        <v>8.5163218185129015</v>
      </c>
      <c r="U9" s="298">
        <f>IF(R9&gt;0,MAX(N9:Q9),"")</f>
        <v>43.221261730444382</v>
      </c>
      <c r="V9" s="298">
        <f>IF(R9&gt;0,U9-T9,"")</f>
        <v>34.704939911931483</v>
      </c>
      <c r="W9" s="298">
        <f>IF(R9&gt;0,_xlfn.VAR.P(N9:Q9),"")</f>
        <v>301.10821357269367</v>
      </c>
      <c r="X9" s="298">
        <f>IF(R9&gt;0,_xlfn.STDEV.P(N9:Q9),"")</f>
        <v>17.352469955965741</v>
      </c>
      <c r="Y9" s="230">
        <v>152</v>
      </c>
    </row>
    <row r="10" spans="1:25" x14ac:dyDescent="0.25">
      <c r="A10" s="230">
        <v>151</v>
      </c>
      <c r="B10" s="295">
        <v>23</v>
      </c>
      <c r="C10" s="296">
        <v>17.074335217475891</v>
      </c>
      <c r="D10" s="296">
        <v>16.845099925994873</v>
      </c>
      <c r="E10" s="296">
        <v>21.813802123069763</v>
      </c>
      <c r="F10" s="296">
        <v>27.51426100730896</v>
      </c>
      <c r="G10" s="279">
        <v>4</v>
      </c>
      <c r="H10" s="297">
        <f>IF(G10&gt;0,AVERAGE(C10:F10),"")</f>
        <v>20.811874568462372</v>
      </c>
      <c r="I10" s="296">
        <f>IF(G10&gt;0,MIN(C10:F10),"")</f>
        <v>16.845099925994873</v>
      </c>
      <c r="J10" s="296">
        <f>IF(G10&gt;0,MAX(C10:F10),"")</f>
        <v>27.51426100730896</v>
      </c>
      <c r="K10" s="296">
        <f>IF(G10&gt;0,J10-I10,"")</f>
        <v>10.669161081314087</v>
      </c>
      <c r="L10" s="296">
        <f>IF(G10&gt;0,_xlfn.VAR.P(C10:F10),"")</f>
        <v>18.907586066152874</v>
      </c>
      <c r="M10" s="296">
        <f>IF(G10&gt;0,_xlfn.STDEV.P(C10:F10),"")</f>
        <v>4.3482854168226899</v>
      </c>
      <c r="N10" s="298">
        <v>28.396068150767075</v>
      </c>
      <c r="O10" s="298">
        <v>30.896506772612486</v>
      </c>
      <c r="P10" s="298">
        <v>23.086818527404596</v>
      </c>
      <c r="Q10" s="298">
        <v>21.272323135766765</v>
      </c>
      <c r="R10" s="282">
        <f>G10</f>
        <v>4</v>
      </c>
      <c r="S10" s="299">
        <f>IF(R10&gt;0,AVERAGE(N10:Q10),"")</f>
        <v>25.912929146637733</v>
      </c>
      <c r="T10" s="298">
        <f>IF(R10&gt;0,MIN(N10:Q10),"")</f>
        <v>21.272323135766765</v>
      </c>
      <c r="U10" s="298">
        <f>IF(R10&gt;0,MAX(N10:Q10),"")</f>
        <v>30.896506772612486</v>
      </c>
      <c r="V10" s="298">
        <f>IF(R10&gt;0,U10-T10,"")</f>
        <v>9.6241836368457214</v>
      </c>
      <c r="W10" s="298">
        <f>IF(R10&gt;0,_xlfn.VAR.P(N10:Q10),"")</f>
        <v>15.131037662054496</v>
      </c>
      <c r="X10" s="298">
        <f>IF(R10&gt;0,_xlfn.STDEV.P(N10:Q10),"")</f>
        <v>3.8898634503095986</v>
      </c>
      <c r="Y10" s="230">
        <v>151</v>
      </c>
    </row>
    <row r="11" spans="1:25" x14ac:dyDescent="0.25">
      <c r="A11" s="230">
        <v>150</v>
      </c>
      <c r="B11" s="295">
        <v>106</v>
      </c>
      <c r="C11" s="296">
        <v>26.750679612159729</v>
      </c>
      <c r="D11" s="296">
        <v>19.704837799072266</v>
      </c>
      <c r="E11" s="296">
        <v>16.021034121513367</v>
      </c>
      <c r="F11" s="296">
        <v>20.637842416763306</v>
      </c>
      <c r="G11" s="279">
        <v>4</v>
      </c>
      <c r="H11" s="297">
        <f>IF(G11&gt;0,AVERAGE(C11:F11),"")</f>
        <v>20.778598487377167</v>
      </c>
      <c r="I11" s="296">
        <f>IF(G11&gt;0,MIN(C11:F11),"")</f>
        <v>16.021034121513367</v>
      </c>
      <c r="J11" s="296">
        <f>IF(G11&gt;0,MAX(C11:F11),"")</f>
        <v>26.750679612159729</v>
      </c>
      <c r="K11" s="296">
        <f>IF(G11&gt;0,J11-I11,"")</f>
        <v>10.729645490646362</v>
      </c>
      <c r="L11" s="296">
        <f>IF(G11&gt;0,_xlfn.VAR.P(C11:F11),"")</f>
        <v>14.868236485871194</v>
      </c>
      <c r="M11" s="296">
        <f>IF(G11&gt;0,_xlfn.STDEV.P(C11:F11),"")</f>
        <v>3.8559352284330703</v>
      </c>
      <c r="N11" s="298">
        <v>30.805746376207889</v>
      </c>
      <c r="O11" s="298">
        <v>21.485412964194147</v>
      </c>
      <c r="P11" s="298">
        <v>20.670516090100854</v>
      </c>
      <c r="Q11" s="298">
        <v>30.852050209449747</v>
      </c>
      <c r="R11" s="282">
        <f>G11</f>
        <v>4</v>
      </c>
      <c r="S11" s="299">
        <f>IF(R11&gt;0,AVERAGE(N11:Q11),"")</f>
        <v>25.953431409988156</v>
      </c>
      <c r="T11" s="298">
        <f>IF(R11&gt;0,MIN(N11:Q11),"")</f>
        <v>20.670516090100854</v>
      </c>
      <c r="U11" s="298">
        <f>IF(R11&gt;0,MAX(N11:Q11),"")</f>
        <v>30.852050209449747</v>
      </c>
      <c r="V11" s="298">
        <f>IF(R11&gt;0,U11-T11,"")</f>
        <v>10.181534119348893</v>
      </c>
      <c r="W11" s="298">
        <f>IF(R11&gt;0,_xlfn.VAR.P(N11:Q11),"")</f>
        <v>23.853452445723747</v>
      </c>
      <c r="X11" s="298">
        <f>IF(R11&gt;0,_xlfn.STDEV.P(N11:Q11),"")</f>
        <v>4.8839996361305911</v>
      </c>
      <c r="Y11" s="230">
        <v>150</v>
      </c>
    </row>
    <row r="12" spans="1:25" x14ac:dyDescent="0.25">
      <c r="A12" s="230">
        <v>149</v>
      </c>
      <c r="B12" s="295">
        <v>38</v>
      </c>
      <c r="C12" s="296">
        <v>27.645027041435242</v>
      </c>
      <c r="D12" s="296">
        <v>25.851312875747681</v>
      </c>
      <c r="E12" s="296">
        <v>19.762795567512512</v>
      </c>
      <c r="F12" s="296">
        <v>15.184977054595947</v>
      </c>
      <c r="G12" s="279">
        <v>4</v>
      </c>
      <c r="H12" s="297">
        <f>IF(G12&gt;0,AVERAGE(C12:F12),"")</f>
        <v>22.111028134822845</v>
      </c>
      <c r="I12" s="296">
        <f>IF(G12&gt;0,MIN(C12:F12),"")</f>
        <v>15.184977054595947</v>
      </c>
      <c r="J12" s="296">
        <f>IF(G12&gt;0,MAX(C12:F12),"")</f>
        <v>27.645027041435242</v>
      </c>
      <c r="K12" s="296">
        <f>IF(G12&gt;0,J12-I12,"")</f>
        <v>12.460049986839294</v>
      </c>
      <c r="L12" s="296">
        <f>IF(G12&gt;0,_xlfn.VAR.P(C12:F12),"")</f>
        <v>24.524813399417837</v>
      </c>
      <c r="M12" s="296">
        <f>IF(G12&gt;0,_xlfn.STDEV.P(C12:F12),"")</f>
        <v>4.9522533658343688</v>
      </c>
      <c r="N12" s="298">
        <v>31.857944370985358</v>
      </c>
      <c r="O12" s="298">
        <v>24.11698297153535</v>
      </c>
      <c r="P12" s="298">
        <v>25.531968815310801</v>
      </c>
      <c r="Q12" s="298">
        <v>22.502027469499659</v>
      </c>
      <c r="R12" s="282">
        <f>G12</f>
        <v>4</v>
      </c>
      <c r="S12" s="299">
        <f>IF(R12&gt;0,AVERAGE(N12:Q12),"")</f>
        <v>26.002230906832793</v>
      </c>
      <c r="T12" s="298">
        <f>IF(R12&gt;0,MIN(N12:Q12),"")</f>
        <v>22.502027469499659</v>
      </c>
      <c r="U12" s="298">
        <f>IF(R12&gt;0,MAX(N12:Q12),"")</f>
        <v>31.857944370985358</v>
      </c>
      <c r="V12" s="298">
        <f>IF(R12&gt;0,U12-T12,"")</f>
        <v>9.3559169014856991</v>
      </c>
      <c r="W12" s="298">
        <f>IF(R12&gt;0,_xlfn.VAR.P(N12:Q12),"")</f>
        <v>12.579027622310605</v>
      </c>
      <c r="X12" s="298">
        <f>IF(R12&gt;0,_xlfn.STDEV.P(N12:Q12),"")</f>
        <v>3.5466924905199497</v>
      </c>
      <c r="Y12" s="230">
        <v>149</v>
      </c>
    </row>
    <row r="13" spans="1:25" x14ac:dyDescent="0.25">
      <c r="A13" s="230">
        <v>148</v>
      </c>
      <c r="B13" s="295">
        <v>98</v>
      </c>
      <c r="C13" s="296">
        <v>13.797093033790588</v>
      </c>
      <c r="D13" s="296">
        <v>16.938095092773438</v>
      </c>
      <c r="E13" s="296">
        <v>16.991855502128601</v>
      </c>
      <c r="F13" s="296">
        <v>32.208715677261353</v>
      </c>
      <c r="G13" s="279">
        <v>4</v>
      </c>
      <c r="H13" s="297">
        <f>IF(G13&gt;0,AVERAGE(C13:F13),"")</f>
        <v>19.983939826488495</v>
      </c>
      <c r="I13" s="296">
        <f>IF(G13&gt;0,MIN(C13:F13),"")</f>
        <v>13.797093033790588</v>
      </c>
      <c r="J13" s="296">
        <f>IF(G13&gt;0,MAX(C13:F13),"")</f>
        <v>32.208715677261353</v>
      </c>
      <c r="K13" s="296">
        <f>IF(G13&gt;0,J13-I13,"")</f>
        <v>18.411622643470764</v>
      </c>
      <c r="L13" s="296">
        <f>IF(G13&gt;0,_xlfn.VAR.P(C13:F13),"")</f>
        <v>51.487989145983875</v>
      </c>
      <c r="M13" s="296">
        <f>IF(G13&gt;0,_xlfn.STDEV.P(C13:F13),"")</f>
        <v>7.1755131625538722</v>
      </c>
      <c r="N13" s="298">
        <v>22.042260451467936</v>
      </c>
      <c r="O13" s="298">
        <v>23.058299849035375</v>
      </c>
      <c r="P13" s="298">
        <v>19.450562760182269</v>
      </c>
      <c r="Q13" s="298">
        <v>39.928546341900834</v>
      </c>
      <c r="R13" s="282">
        <f>G13</f>
        <v>4</v>
      </c>
      <c r="S13" s="299">
        <f>IF(R13&gt;0,AVERAGE(N13:Q13),"")</f>
        <v>26.119917350646602</v>
      </c>
      <c r="T13" s="298">
        <f>IF(R13&gt;0,MIN(N13:Q13),"")</f>
        <v>19.450562760182269</v>
      </c>
      <c r="U13" s="298">
        <f>IF(R13&gt;0,MAX(N13:Q13),"")</f>
        <v>39.928546341900834</v>
      </c>
      <c r="V13" s="298">
        <f>IF(R13&gt;0,U13-T13,"")</f>
        <v>20.477983581718565</v>
      </c>
      <c r="W13" s="298">
        <f>IF(R13&gt;0,_xlfn.VAR.P(N13:Q13),"")</f>
        <v>65.289828196261624</v>
      </c>
      <c r="X13" s="298">
        <f>IF(R13&gt;0,_xlfn.STDEV.P(N13:Q13),"")</f>
        <v>8.0802121380729623</v>
      </c>
      <c r="Y13" s="230">
        <v>148</v>
      </c>
    </row>
    <row r="14" spans="1:25" x14ac:dyDescent="0.25">
      <c r="A14" s="230">
        <v>147</v>
      </c>
      <c r="B14" s="295">
        <v>31</v>
      </c>
      <c r="C14" s="296">
        <v>20.496366620063782</v>
      </c>
      <c r="D14" s="296">
        <v>24.217250347137451</v>
      </c>
      <c r="E14" s="296">
        <v>21.416406035423279</v>
      </c>
      <c r="F14" s="296">
        <v>32.538541555404663</v>
      </c>
      <c r="G14" s="279">
        <v>4</v>
      </c>
      <c r="H14" s="297">
        <f>IF(G14&gt;0,AVERAGE(C14:F14),"")</f>
        <v>24.667141139507294</v>
      </c>
      <c r="I14" s="296">
        <f>IF(G14&gt;0,MIN(C14:F14),"")</f>
        <v>20.496366620063782</v>
      </c>
      <c r="J14" s="296">
        <f>IF(G14&gt;0,MAX(C14:F14),"")</f>
        <v>32.538541555404663</v>
      </c>
      <c r="K14" s="296">
        <f>IF(G14&gt;0,J14-I14,"")</f>
        <v>12.042174935340881</v>
      </c>
      <c r="L14" s="296">
        <f>IF(G14&gt;0,_xlfn.VAR.P(C14:F14),"")</f>
        <v>22.530996260352936</v>
      </c>
      <c r="M14" s="296">
        <f>IF(G14&gt;0,_xlfn.STDEV.P(C14:F14),"")</f>
        <v>4.7466826584840209</v>
      </c>
      <c r="N14" s="298">
        <v>37.950626639131876</v>
      </c>
      <c r="O14" s="298">
        <v>25.473430114843431</v>
      </c>
      <c r="P14" s="298">
        <v>15.672069395464057</v>
      </c>
      <c r="Q14" s="298">
        <v>25.791071486409255</v>
      </c>
      <c r="R14" s="282">
        <f>G14</f>
        <v>4</v>
      </c>
      <c r="S14" s="299">
        <f>IF(R14&gt;0,AVERAGE(N14:Q14),"")</f>
        <v>26.221799408962152</v>
      </c>
      <c r="T14" s="298">
        <f>IF(R14&gt;0,MIN(N14:Q14),"")</f>
        <v>15.672069395464057</v>
      </c>
      <c r="U14" s="298">
        <f>IF(R14&gt;0,MAX(N14:Q14),"")</f>
        <v>37.950626639131876</v>
      </c>
      <c r="V14" s="298">
        <f>IF(R14&gt;0,U14-T14,"")</f>
        <v>22.278557243667819</v>
      </c>
      <c r="W14" s="298">
        <f>IF(R14&gt;0,_xlfn.VAR.P(N14:Q14),"")</f>
        <v>62.401943674130166</v>
      </c>
      <c r="X14" s="298">
        <f>IF(R14&gt;0,_xlfn.STDEV.P(N14:Q14),"")</f>
        <v>7.8994900895013576</v>
      </c>
      <c r="Y14" s="230">
        <v>147</v>
      </c>
    </row>
    <row r="15" spans="1:25" x14ac:dyDescent="0.25">
      <c r="A15" s="230">
        <v>146</v>
      </c>
      <c r="B15" s="295">
        <v>4</v>
      </c>
      <c r="C15" s="296">
        <v>41.406242251396179</v>
      </c>
      <c r="D15" s="296">
        <v>26.797891855239868</v>
      </c>
      <c r="E15" s="296"/>
      <c r="F15" s="296"/>
      <c r="G15" s="279">
        <v>2</v>
      </c>
      <c r="H15" s="297">
        <f>IF(G15&gt;0,AVERAGE(C15:F15),"")</f>
        <v>34.102067053318024</v>
      </c>
      <c r="I15" s="296">
        <f>IF(G15&gt;0,MIN(C15:F15),"")</f>
        <v>26.797891855239868</v>
      </c>
      <c r="J15" s="296">
        <f>IF(G15&gt;0,MAX(C15:F15),"")</f>
        <v>41.406242251396179</v>
      </c>
      <c r="K15" s="296">
        <f>IF(G15&gt;0,J15-I15,"")</f>
        <v>14.608350396156311</v>
      </c>
      <c r="L15" s="296">
        <f>IF(G15&gt;0,_xlfn.VAR.P(C15:F15),"")</f>
        <v>53.350975324219917</v>
      </c>
      <c r="M15" s="296">
        <f>IF(G15&gt;0,_xlfn.STDEV.P(C15:F15),"")</f>
        <v>7.3041751980781457</v>
      </c>
      <c r="N15" s="298">
        <v>17.85889296702635</v>
      </c>
      <c r="O15" s="298">
        <v>34.852595930430262</v>
      </c>
      <c r="P15" s="298"/>
      <c r="Q15" s="298"/>
      <c r="R15" s="282">
        <f>G15</f>
        <v>2</v>
      </c>
      <c r="S15" s="299">
        <f>IF(R15&gt;0,AVERAGE(N15:Q15),"")</f>
        <v>26.355744448728306</v>
      </c>
      <c r="T15" s="298">
        <f>IF(R15&gt;0,MIN(N15:Q15),"")</f>
        <v>17.85889296702635</v>
      </c>
      <c r="U15" s="298">
        <f>IF(R15&gt;0,MAX(N15:Q15),"")</f>
        <v>34.852595930430262</v>
      </c>
      <c r="V15" s="298">
        <f>IF(R15&gt;0,U15-T15,"")</f>
        <v>16.993702963403912</v>
      </c>
      <c r="W15" s="298">
        <f>IF(R15&gt;0,_xlfn.VAR.P(N15:Q15),"")</f>
        <v>72.196485102100837</v>
      </c>
      <c r="X15" s="298">
        <f>IF(R15&gt;0,_xlfn.STDEV.P(N15:Q15),"")</f>
        <v>8.4968514817019631</v>
      </c>
      <c r="Y15" s="230">
        <v>146</v>
      </c>
    </row>
    <row r="16" spans="1:25" x14ac:dyDescent="0.25">
      <c r="A16" s="230">
        <v>145</v>
      </c>
      <c r="B16" s="295">
        <v>32</v>
      </c>
      <c r="C16" s="296">
        <v>31.111441254615784</v>
      </c>
      <c r="D16" s="296">
        <v>23.076868057250977</v>
      </c>
      <c r="E16" s="296">
        <v>18.600103259086609</v>
      </c>
      <c r="F16" s="296">
        <v>32.195526361465454</v>
      </c>
      <c r="G16" s="279">
        <v>4</v>
      </c>
      <c r="H16" s="297">
        <f>IF(G16&gt;0,AVERAGE(C16:F16),"")</f>
        <v>26.245984733104706</v>
      </c>
      <c r="I16" s="296">
        <f>IF(G16&gt;0,MIN(C16:F16),"")</f>
        <v>18.600103259086609</v>
      </c>
      <c r="J16" s="296">
        <f>IF(G16&gt;0,MAX(C16:F16),"")</f>
        <v>32.195526361465454</v>
      </c>
      <c r="K16" s="296">
        <f>IF(G16&gt;0,J16-I16,"")</f>
        <v>13.595423102378845</v>
      </c>
      <c r="L16" s="296">
        <f>IF(G16&gt;0,_xlfn.VAR.P(C16:F16),"")</f>
        <v>31.893129192554852</v>
      </c>
      <c r="M16" s="296">
        <f>IF(G16&gt;0,_xlfn.STDEV.P(C16:F16),"")</f>
        <v>5.6474002153694451</v>
      </c>
      <c r="N16" s="298">
        <v>40.884806023205293</v>
      </c>
      <c r="O16" s="298">
        <v>17.56303371566754</v>
      </c>
      <c r="P16" s="298">
        <v>21.675048720573805</v>
      </c>
      <c r="Q16" s="298">
        <v>27.493049879506607</v>
      </c>
      <c r="R16" s="282">
        <f>G16</f>
        <v>4</v>
      </c>
      <c r="S16" s="299">
        <f>IF(R16&gt;0,AVERAGE(N16:Q16),"")</f>
        <v>26.903984584738311</v>
      </c>
      <c r="T16" s="298">
        <f>IF(R16&gt;0,MIN(N16:Q16),"")</f>
        <v>17.56303371566754</v>
      </c>
      <c r="U16" s="298">
        <f>IF(R16&gt;0,MAX(N16:Q16),"")</f>
        <v>40.884806023205293</v>
      </c>
      <c r="V16" s="298">
        <f>IF(R16&gt;0,U16-T16,"")</f>
        <v>23.321772307537753</v>
      </c>
      <c r="W16" s="298">
        <f>IF(R16&gt;0,_xlfn.VAR.P(N16:Q16),"")</f>
        <v>77.601374856434518</v>
      </c>
      <c r="X16" s="298">
        <f>IF(R16&gt;0,_xlfn.STDEV.P(N16:Q16),"")</f>
        <v>8.8091642541409403</v>
      </c>
      <c r="Y16" s="230">
        <v>145</v>
      </c>
    </row>
    <row r="17" spans="1:25" x14ac:dyDescent="0.25">
      <c r="A17" s="230">
        <v>144</v>
      </c>
      <c r="B17" s="295">
        <v>96</v>
      </c>
      <c r="C17" s="296">
        <v>13.560023307800293</v>
      </c>
      <c r="D17" s="296">
        <v>15.729510188102722</v>
      </c>
      <c r="E17" s="296">
        <v>32.469369173049927</v>
      </c>
      <c r="F17" s="296"/>
      <c r="G17" s="279">
        <v>3</v>
      </c>
      <c r="H17" s="297">
        <f>IF(G17&gt;0,AVERAGE(C17:F17),"")</f>
        <v>20.586300889650982</v>
      </c>
      <c r="I17" s="296">
        <f>IF(G17&gt;0,MIN(C17:F17),"")</f>
        <v>13.560023307800293</v>
      </c>
      <c r="J17" s="296">
        <f>IF(G17&gt;0,MAX(C17:F17),"")</f>
        <v>32.469369173049927</v>
      </c>
      <c r="K17" s="296">
        <f>IF(G17&gt;0,J17-I17,"")</f>
        <v>18.909345865249634</v>
      </c>
      <c r="L17" s="296">
        <f>IF(G17&gt;0,_xlfn.VAR.P(C17:F17),"")</f>
        <v>71.388101467928308</v>
      </c>
      <c r="M17" s="296">
        <f>IF(G17&gt;0,_xlfn.STDEV.P(C17:F17),"")</f>
        <v>8.449147972898114</v>
      </c>
      <c r="N17" s="298">
        <v>18.459636793783698</v>
      </c>
      <c r="O17" s="298">
        <v>25.12949354556342</v>
      </c>
      <c r="P17" s="298">
        <v>37.167659694659001</v>
      </c>
      <c r="Q17" s="298"/>
      <c r="R17" s="282">
        <f>G17</f>
        <v>3</v>
      </c>
      <c r="S17" s="299">
        <f>IF(R17&gt;0,AVERAGE(N17:Q17),"")</f>
        <v>26.918930011335373</v>
      </c>
      <c r="T17" s="298">
        <f>IF(R17&gt;0,MIN(N17:Q17),"")</f>
        <v>18.459636793783698</v>
      </c>
      <c r="U17" s="298">
        <f>IF(R17&gt;0,MAX(N17:Q17),"")</f>
        <v>37.167659694659001</v>
      </c>
      <c r="V17" s="298">
        <f>IF(R17&gt;0,U17-T17,"")</f>
        <v>18.708022900875303</v>
      </c>
      <c r="W17" s="298">
        <f>IF(R17&gt;0,_xlfn.VAR.P(N17:Q17),"")</f>
        <v>59.932728242463071</v>
      </c>
      <c r="X17" s="298">
        <f>IF(R17&gt;0,_xlfn.STDEV.P(N17:Q17),"")</f>
        <v>7.7416231012923298</v>
      </c>
      <c r="Y17" s="230">
        <v>144</v>
      </c>
    </row>
    <row r="18" spans="1:25" x14ac:dyDescent="0.25">
      <c r="A18" s="230">
        <v>143</v>
      </c>
      <c r="B18" s="295">
        <v>154</v>
      </c>
      <c r="C18" s="296">
        <v>12.603254914283752</v>
      </c>
      <c r="D18" s="296">
        <v>32.40208625793457</v>
      </c>
      <c r="E18" s="296">
        <v>16.439267992973328</v>
      </c>
      <c r="F18" s="296">
        <v>17.551933526992798</v>
      </c>
      <c r="G18" s="279">
        <v>4</v>
      </c>
      <c r="H18" s="297">
        <f>IF(G18&gt;0,AVERAGE(C18:F18),"")</f>
        <v>19.749135673046112</v>
      </c>
      <c r="I18" s="296">
        <f>IF(G18&gt;0,MIN(C18:F18),"")</f>
        <v>12.603254914283752</v>
      </c>
      <c r="J18" s="296">
        <f>IF(G18&gt;0,MAX(C18:F18),"")</f>
        <v>32.40208625793457</v>
      </c>
      <c r="K18" s="296">
        <f>IF(G18&gt;0,J18-I18,"")</f>
        <v>19.798831343650818</v>
      </c>
      <c r="L18" s="296">
        <f>IF(G18&gt;0,_xlfn.VAR.P(C18:F18),"")</f>
        <v>56.735922913072727</v>
      </c>
      <c r="M18" s="296">
        <f>IF(G18&gt;0,_xlfn.STDEV.P(C18:F18),"")</f>
        <v>7.5323251996360812</v>
      </c>
      <c r="N18" s="298">
        <v>18.470825604753138</v>
      </c>
      <c r="O18" s="298">
        <v>45.650987772920885</v>
      </c>
      <c r="P18" s="298">
        <v>20.581029947671595</v>
      </c>
      <c r="Q18" s="298">
        <v>23.281450095334002</v>
      </c>
      <c r="R18" s="282">
        <f>G18</f>
        <v>4</v>
      </c>
      <c r="S18" s="299">
        <f>IF(R18&gt;0,AVERAGE(N18:Q18),"")</f>
        <v>26.996073355169905</v>
      </c>
      <c r="T18" s="298">
        <f>IF(R18&gt;0,MIN(N18:Q18),"")</f>
        <v>18.470825604753138</v>
      </c>
      <c r="U18" s="298">
        <f>IF(R18&gt;0,MAX(N18:Q18),"")</f>
        <v>45.650987772920885</v>
      </c>
      <c r="V18" s="298">
        <f>IF(R18&gt;0,U18-T18,"")</f>
        <v>27.180162168167747</v>
      </c>
      <c r="W18" s="298">
        <f>IF(R18&gt;0,_xlfn.VAR.P(N18:Q18),"")</f>
        <v>118.90922225555016</v>
      </c>
      <c r="X18" s="298">
        <f>IF(R18&gt;0,_xlfn.STDEV.P(N18:Q18),"")</f>
        <v>10.904550529735289</v>
      </c>
      <c r="Y18" s="230">
        <v>143</v>
      </c>
    </row>
    <row r="19" spans="1:25" x14ac:dyDescent="0.25">
      <c r="A19" s="230">
        <v>142</v>
      </c>
      <c r="B19" s="295">
        <v>67</v>
      </c>
      <c r="C19" s="296">
        <v>17.322180867195129</v>
      </c>
      <c r="D19" s="296">
        <v>30.744583606719971</v>
      </c>
      <c r="E19" s="296">
        <v>16.626963019371033</v>
      </c>
      <c r="F19" s="296">
        <v>22.706202268600464</v>
      </c>
      <c r="G19" s="279">
        <v>4</v>
      </c>
      <c r="H19" s="297">
        <f>IF(G19&gt;0,AVERAGE(C19:F19),"")</f>
        <v>21.849982440471649</v>
      </c>
      <c r="I19" s="296">
        <f>IF(G19&gt;0,MIN(C19:F19),"")</f>
        <v>16.626963019371033</v>
      </c>
      <c r="J19" s="296">
        <f>IF(G19&gt;0,MAX(C19:F19),"")</f>
        <v>30.744583606719971</v>
      </c>
      <c r="K19" s="296">
        <f>IF(G19&gt;0,J19-I19,"")</f>
        <v>14.117620587348938</v>
      </c>
      <c r="L19" s="296">
        <f>IF(G19&gt;0,_xlfn.VAR.P(C19:F19),"")</f>
        <v>31.906990315216547</v>
      </c>
      <c r="M19" s="296">
        <f>IF(G19&gt;0,_xlfn.STDEV.P(C19:F19),"")</f>
        <v>5.6486272947696365</v>
      </c>
      <c r="N19" s="298">
        <v>21.008159516585579</v>
      </c>
      <c r="O19" s="298">
        <v>35.14685591318603</v>
      </c>
      <c r="P19" s="298">
        <v>24.09096070139876</v>
      </c>
      <c r="Q19" s="298">
        <v>28.469938116703315</v>
      </c>
      <c r="R19" s="282">
        <f>G19</f>
        <v>4</v>
      </c>
      <c r="S19" s="299">
        <f>IF(R19&gt;0,AVERAGE(N19:Q19),"")</f>
        <v>27.178978561968421</v>
      </c>
      <c r="T19" s="298">
        <f>IF(R19&gt;0,MIN(N19:Q19),"")</f>
        <v>21.008159516585579</v>
      </c>
      <c r="U19" s="298">
        <f>IF(R19&gt;0,MAX(N19:Q19),"")</f>
        <v>35.14685591318603</v>
      </c>
      <c r="V19" s="298">
        <f>IF(R19&gt;0,U19-T19,"")</f>
        <v>14.138696396600452</v>
      </c>
      <c r="W19" s="298">
        <f>IF(R19&gt;0,_xlfn.VAR.P(N19:Q19),"")</f>
        <v>28.192127013516142</v>
      </c>
      <c r="X19" s="298">
        <f>IF(R19&gt;0,_xlfn.STDEV.P(N19:Q19),"")</f>
        <v>5.309625882632047</v>
      </c>
      <c r="Y19" s="230">
        <v>142</v>
      </c>
    </row>
    <row r="20" spans="1:25" x14ac:dyDescent="0.25">
      <c r="A20" s="230">
        <v>141</v>
      </c>
      <c r="B20" s="295">
        <v>59</v>
      </c>
      <c r="C20" s="296">
        <v>21.338503956794739</v>
      </c>
      <c r="D20" s="296">
        <v>20.227291584014893</v>
      </c>
      <c r="E20" s="296">
        <v>18.168768286705017</v>
      </c>
      <c r="F20" s="296">
        <v>28.965491056442261</v>
      </c>
      <c r="G20" s="279">
        <v>4</v>
      </c>
      <c r="H20" s="297">
        <f>IF(G20&gt;0,AVERAGE(C20:F20),"")</f>
        <v>22.175013720989227</v>
      </c>
      <c r="I20" s="296">
        <f>IF(G20&gt;0,MIN(C20:F20),"")</f>
        <v>18.168768286705017</v>
      </c>
      <c r="J20" s="296">
        <f>IF(G20&gt;0,MAX(C20:F20),"")</f>
        <v>28.965491056442261</v>
      </c>
      <c r="K20" s="296">
        <f>IF(G20&gt;0,J20-I20,"")</f>
        <v>10.796722769737244</v>
      </c>
      <c r="L20" s="296">
        <f>IF(G20&gt;0,_xlfn.VAR.P(C20:F20),"")</f>
        <v>16.663488757869175</v>
      </c>
      <c r="M20" s="296">
        <f>IF(G20&gt;0,_xlfn.STDEV.P(C20:F20),"")</f>
        <v>4.0820936733334738</v>
      </c>
      <c r="N20" s="298">
        <v>27.672236161005806</v>
      </c>
      <c r="O20" s="298">
        <v>23.323657207788411</v>
      </c>
      <c r="P20" s="298">
        <v>25.164762080435754</v>
      </c>
      <c r="Q20" s="298">
        <v>33.113017682663823</v>
      </c>
      <c r="R20" s="282">
        <f>G20</f>
        <v>4</v>
      </c>
      <c r="S20" s="299">
        <f>IF(R20&gt;0,AVERAGE(N20:Q20),"")</f>
        <v>27.318418282973447</v>
      </c>
      <c r="T20" s="298">
        <f>IF(R20&gt;0,MIN(N20:Q20),"")</f>
        <v>23.323657207788411</v>
      </c>
      <c r="U20" s="298">
        <f>IF(R20&gt;0,MAX(N20:Q20),"")</f>
        <v>33.113017682663823</v>
      </c>
      <c r="V20" s="298">
        <f>IF(R20&gt;0,U20-T20,"")</f>
        <v>9.7893604748754122</v>
      </c>
      <c r="W20" s="298">
        <f>IF(R20&gt;0,_xlfn.VAR.P(N20:Q20),"")</f>
        <v>13.574730095062705</v>
      </c>
      <c r="X20" s="298">
        <f>IF(R20&gt;0,_xlfn.STDEV.P(N20:Q20),"")</f>
        <v>3.6843900573992849</v>
      </c>
      <c r="Y20" s="230">
        <v>141</v>
      </c>
    </row>
    <row r="21" spans="1:25" x14ac:dyDescent="0.25">
      <c r="A21" s="230">
        <v>140</v>
      </c>
      <c r="B21" s="295">
        <v>151</v>
      </c>
      <c r="C21" s="296">
        <v>21.30914032459259</v>
      </c>
      <c r="D21" s="296">
        <v>22.333357334136963</v>
      </c>
      <c r="E21" s="296">
        <v>28.513931632041931</v>
      </c>
      <c r="F21" s="296">
        <v>10.139626264572144</v>
      </c>
      <c r="G21" s="279">
        <v>4</v>
      </c>
      <c r="H21" s="297">
        <f>IF(G21&gt;0,AVERAGE(C21:F21),"")</f>
        <v>20.574013888835907</v>
      </c>
      <c r="I21" s="296">
        <f>IF(G21&gt;0,MIN(C21:F21),"")</f>
        <v>10.139626264572144</v>
      </c>
      <c r="J21" s="296">
        <f>IF(G21&gt;0,MAX(C21:F21),"")</f>
        <v>28.513931632041931</v>
      </c>
      <c r="K21" s="296">
        <f>IF(G21&gt;0,J21-I21,"")</f>
        <v>18.374305367469788</v>
      </c>
      <c r="L21" s="296">
        <f>IF(G21&gt;0,_xlfn.VAR.P(C21:F21),"")</f>
        <v>43.888609774334611</v>
      </c>
      <c r="M21" s="296">
        <f>IF(G21&gt;0,_xlfn.STDEV.P(C21:F21),"")</f>
        <v>6.6248479057510909</v>
      </c>
      <c r="N21" s="298">
        <v>30.022242909473714</v>
      </c>
      <c r="O21" s="298">
        <v>27.960095079804667</v>
      </c>
      <c r="P21" s="298">
        <v>37.821797541121818</v>
      </c>
      <c r="Q21" s="298">
        <v>14.8095936905892</v>
      </c>
      <c r="R21" s="282">
        <f>G21</f>
        <v>4</v>
      </c>
      <c r="S21" s="299">
        <f>IF(R21&gt;0,AVERAGE(N21:Q21),"")</f>
        <v>27.65343230524735</v>
      </c>
      <c r="T21" s="298">
        <f>IF(R21&gt;0,MIN(N21:Q21),"")</f>
        <v>14.8095936905892</v>
      </c>
      <c r="U21" s="298">
        <f>IF(R21&gt;0,MAX(N21:Q21),"")</f>
        <v>37.821797541121818</v>
      </c>
      <c r="V21" s="298">
        <f>IF(R21&gt;0,U21-T21,"")</f>
        <v>23.012203850532618</v>
      </c>
      <c r="W21" s="298">
        <f>IF(R21&gt;0,_xlfn.VAR.P(N21:Q21),"")</f>
        <v>68.516286916379613</v>
      </c>
      <c r="X21" s="298">
        <f>IF(R21&gt;0,_xlfn.STDEV.P(N21:Q21),"")</f>
        <v>8.2774565487460947</v>
      </c>
      <c r="Y21" s="230">
        <v>140</v>
      </c>
    </row>
    <row r="22" spans="1:25" x14ac:dyDescent="0.25">
      <c r="A22" s="230">
        <v>139</v>
      </c>
      <c r="B22" s="295">
        <v>135</v>
      </c>
      <c r="C22" s="296">
        <v>35.325025320053101</v>
      </c>
      <c r="D22" s="296">
        <v>18.292761445045471</v>
      </c>
      <c r="E22" s="296">
        <v>13.875436782836914</v>
      </c>
      <c r="F22" s="296"/>
      <c r="G22" s="279">
        <v>3</v>
      </c>
      <c r="H22" s="297">
        <f>IF(G22&gt;0,AVERAGE(C22:F22),"")</f>
        <v>22.497741182645161</v>
      </c>
      <c r="I22" s="296">
        <f>IF(G22&gt;0,MIN(C22:F22),"")</f>
        <v>13.875436782836914</v>
      </c>
      <c r="J22" s="296">
        <f>IF(G22&gt;0,MAX(C22:F22),"")</f>
        <v>35.325025320053101</v>
      </c>
      <c r="K22" s="296">
        <f>IF(G22&gt;0,J22-I22,"")</f>
        <v>21.449588537216187</v>
      </c>
      <c r="L22" s="296">
        <f>IF(G22&gt;0,_xlfn.VAR.P(C22:F22),"")</f>
        <v>85.521735366124631</v>
      </c>
      <c r="M22" s="296">
        <f>IF(G22&gt;0,_xlfn.STDEV.P(C22:F22),"")</f>
        <v>9.2477962437612469</v>
      </c>
      <c r="N22" s="298">
        <v>40.69116534720181</v>
      </c>
      <c r="O22" s="298">
        <v>21.439196912910635</v>
      </c>
      <c r="P22" s="298">
        <v>20.839309272411267</v>
      </c>
      <c r="Q22" s="298"/>
      <c r="R22" s="282">
        <f>G22</f>
        <v>3</v>
      </c>
      <c r="S22" s="299">
        <f>IF(R22&gt;0,AVERAGE(N22:Q22),"")</f>
        <v>27.656557177507906</v>
      </c>
      <c r="T22" s="298">
        <f>IF(R22&gt;0,MIN(N22:Q22),"")</f>
        <v>20.839309272411267</v>
      </c>
      <c r="U22" s="298">
        <f>IF(R22&gt;0,MAX(N22:Q22),"")</f>
        <v>40.69116534720181</v>
      </c>
      <c r="V22" s="298">
        <f>IF(R22&gt;0,U22-T22,"")</f>
        <v>19.851856074790543</v>
      </c>
      <c r="W22" s="298">
        <f>IF(R22&gt;0,_xlfn.VAR.P(N22:Q22),"")</f>
        <v>85.010482598929329</v>
      </c>
      <c r="X22" s="298">
        <f>IF(R22&gt;0,_xlfn.STDEV.P(N22:Q22),"")</f>
        <v>9.2201129385127025</v>
      </c>
      <c r="Y22" s="230">
        <v>139</v>
      </c>
    </row>
    <row r="23" spans="1:25" x14ac:dyDescent="0.25">
      <c r="A23" s="230">
        <v>138</v>
      </c>
      <c r="B23" s="295">
        <v>57</v>
      </c>
      <c r="C23" s="296">
        <v>29.585703015327454</v>
      </c>
      <c r="D23" s="296">
        <v>27.285850048065186</v>
      </c>
      <c r="E23" s="296">
        <v>13.852147459983826</v>
      </c>
      <c r="F23" s="296">
        <v>21.024469137191772</v>
      </c>
      <c r="G23" s="279">
        <v>4</v>
      </c>
      <c r="H23" s="297">
        <f>IF(G23&gt;0,AVERAGE(C23:F23),"")</f>
        <v>22.937042415142059</v>
      </c>
      <c r="I23" s="296">
        <f>IF(G23&gt;0,MIN(C23:F23),"")</f>
        <v>13.852147459983826</v>
      </c>
      <c r="J23" s="296">
        <f>IF(G23&gt;0,MAX(C23:F23),"")</f>
        <v>29.585703015327454</v>
      </c>
      <c r="K23" s="296">
        <f>IF(G23&gt;0,J23-I23,"")</f>
        <v>15.733555555343628</v>
      </c>
      <c r="L23" s="296">
        <f>IF(G23&gt;0,_xlfn.VAR.P(C23:F23),"")</f>
        <v>37.327517123604252</v>
      </c>
      <c r="M23" s="296">
        <f>IF(G23&gt;0,_xlfn.STDEV.P(C23:F23),"")</f>
        <v>6.1096249576880126</v>
      </c>
      <c r="N23" s="298">
        <v>33.822036891816751</v>
      </c>
      <c r="O23" s="298">
        <v>31.462729970587084</v>
      </c>
      <c r="P23" s="298">
        <v>17.995745076340867</v>
      </c>
      <c r="Q23" s="298">
        <v>27.911768058211159</v>
      </c>
      <c r="R23" s="282">
        <f>G23</f>
        <v>4</v>
      </c>
      <c r="S23" s="299">
        <f>IF(R23&gt;0,AVERAGE(N23:Q23),"")</f>
        <v>27.798069999238969</v>
      </c>
      <c r="T23" s="298">
        <f>IF(R23&gt;0,MIN(N23:Q23),"")</f>
        <v>17.995745076340867</v>
      </c>
      <c r="U23" s="298">
        <f>IF(R23&gt;0,MAX(N23:Q23),"")</f>
        <v>33.822036891816751</v>
      </c>
      <c r="V23" s="298">
        <f>IF(R23&gt;0,U23-T23,"")</f>
        <v>15.826291815475884</v>
      </c>
      <c r="W23" s="298">
        <f>IF(R23&gt;0,_xlfn.VAR.P(N23:Q23),"")</f>
        <v>36.454102742789246</v>
      </c>
      <c r="X23" s="298">
        <f>IF(R23&gt;0,_xlfn.STDEV.P(N23:Q23),"")</f>
        <v>6.0377233079025112</v>
      </c>
      <c r="Y23" s="230">
        <v>138</v>
      </c>
    </row>
    <row r="24" spans="1:25" x14ac:dyDescent="0.25">
      <c r="A24" s="230">
        <v>137</v>
      </c>
      <c r="B24" s="295">
        <v>147</v>
      </c>
      <c r="C24" s="296">
        <v>16.802714467048645</v>
      </c>
      <c r="D24" s="296">
        <v>20.431950092315674</v>
      </c>
      <c r="E24" s="296">
        <v>22.538313269615173</v>
      </c>
      <c r="F24" s="296">
        <v>20.486372709274292</v>
      </c>
      <c r="G24" s="279">
        <v>4</v>
      </c>
      <c r="H24" s="297">
        <f>IF(G24&gt;0,AVERAGE(C24:F24),"")</f>
        <v>20.064837634563446</v>
      </c>
      <c r="I24" s="296">
        <f>IF(G24&gt;0,MIN(C24:F24),"")</f>
        <v>16.802714467048645</v>
      </c>
      <c r="J24" s="296">
        <f>IF(G24&gt;0,MAX(C24:F24),"")</f>
        <v>22.538313269615173</v>
      </c>
      <c r="K24" s="296">
        <f>IF(G24&gt;0,J24-I24,"")</f>
        <v>5.7355988025665283</v>
      </c>
      <c r="L24" s="296">
        <f>IF(G24&gt;0,_xlfn.VAR.P(C24:F24),"")</f>
        <v>4.2679981632698514</v>
      </c>
      <c r="M24" s="296">
        <f>IF(G24&gt;0,_xlfn.STDEV.P(C24:F24),"")</f>
        <v>2.0659133968465015</v>
      </c>
      <c r="N24" s="298">
        <v>24.541473981681879</v>
      </c>
      <c r="O24" s="298">
        <v>29.944247695289132</v>
      </c>
      <c r="P24" s="298">
        <v>31.754012852845499</v>
      </c>
      <c r="Q24" s="298">
        <v>25.64777521900335</v>
      </c>
      <c r="R24" s="282">
        <f>G24</f>
        <v>4</v>
      </c>
      <c r="S24" s="299">
        <f>IF(R24&gt;0,AVERAGE(N24:Q24),"")</f>
        <v>27.971877437204963</v>
      </c>
      <c r="T24" s="298">
        <f>IF(R24&gt;0,MIN(N24:Q24),"")</f>
        <v>24.541473981681879</v>
      </c>
      <c r="U24" s="298">
        <f>IF(R24&gt;0,MAX(N24:Q24),"")</f>
        <v>31.754012852845499</v>
      </c>
      <c r="V24" s="298">
        <f>IF(R24&gt;0,U24-T24,"")</f>
        <v>7.2125388711636198</v>
      </c>
      <c r="W24" s="298">
        <f>IF(R24&gt;0,_xlfn.VAR.P(N24:Q24),"")</f>
        <v>8.8409779313831223</v>
      </c>
      <c r="X24" s="298">
        <f>IF(R24&gt;0,_xlfn.STDEV.P(N24:Q24),"")</f>
        <v>2.9733782018746155</v>
      </c>
      <c r="Y24" s="230">
        <v>137</v>
      </c>
    </row>
    <row r="25" spans="1:25" x14ac:dyDescent="0.25">
      <c r="A25" s="230">
        <v>136</v>
      </c>
      <c r="B25" s="295">
        <v>9</v>
      </c>
      <c r="C25" s="296">
        <v>6.395915150642395</v>
      </c>
      <c r="D25" s="296">
        <v>26.471683979034424</v>
      </c>
      <c r="E25" s="296">
        <v>18.320478796958923</v>
      </c>
      <c r="F25" s="296">
        <v>30.107649564743042</v>
      </c>
      <c r="G25" s="279">
        <v>4</v>
      </c>
      <c r="H25" s="297">
        <f>IF(G25&gt;0,AVERAGE(C25:F25),"")</f>
        <v>20.323931872844696</v>
      </c>
      <c r="I25" s="296">
        <f>IF(G25&gt;0,MIN(C25:F25),"")</f>
        <v>6.395915150642395</v>
      </c>
      <c r="J25" s="296">
        <f>IF(G25&gt;0,MAX(C25:F25),"")</f>
        <v>30.107649564743042</v>
      </c>
      <c r="K25" s="296">
        <f>IF(G25&gt;0,J25-I25,"")</f>
        <v>23.711734414100647</v>
      </c>
      <c r="L25" s="296">
        <f>IF(G25&gt;0,_xlfn.VAR.P(C25:F25),"")</f>
        <v>82.879865468786932</v>
      </c>
      <c r="M25" s="296">
        <f>IF(G25&gt;0,_xlfn.STDEV.P(C25:F25),"")</f>
        <v>9.1038379526871491</v>
      </c>
      <c r="N25" s="298">
        <v>26.779505314353059</v>
      </c>
      <c r="O25" s="298">
        <v>24.599025677493781</v>
      </c>
      <c r="P25" s="298">
        <v>30.33364520248784</v>
      </c>
      <c r="Q25" s="298">
        <v>30.243992685791795</v>
      </c>
      <c r="R25" s="282">
        <f>G25</f>
        <v>4</v>
      </c>
      <c r="S25" s="299">
        <f>IF(R25&gt;0,AVERAGE(N25:Q25),"")</f>
        <v>27.989042220031621</v>
      </c>
      <c r="T25" s="298">
        <f>IF(R25&gt;0,MIN(N25:Q25),"")</f>
        <v>24.599025677493781</v>
      </c>
      <c r="U25" s="298">
        <f>IF(R25&gt;0,MAX(N25:Q25),"")</f>
        <v>30.33364520248784</v>
      </c>
      <c r="V25" s="298">
        <f>IF(R25&gt;0,U25-T25,"")</f>
        <v>5.7346195249940592</v>
      </c>
      <c r="W25" s="298">
        <f>IF(R25&gt;0,_xlfn.VAR.P(N25:Q25),"")</f>
        <v>5.8842891083133262</v>
      </c>
      <c r="X25" s="298">
        <f>IF(R25&gt;0,_xlfn.STDEV.P(N25:Q25),"")</f>
        <v>2.4257553686044533</v>
      </c>
      <c r="Y25" s="230">
        <v>136</v>
      </c>
    </row>
    <row r="26" spans="1:25" x14ac:dyDescent="0.25">
      <c r="A26" s="230">
        <v>135</v>
      </c>
      <c r="B26" s="295">
        <v>46</v>
      </c>
      <c r="C26" s="296">
        <v>16.647350192070007</v>
      </c>
      <c r="D26" s="296">
        <v>23.306318521499634</v>
      </c>
      <c r="E26" s="296">
        <v>18.450329899787903</v>
      </c>
      <c r="F26" s="296"/>
      <c r="G26" s="279">
        <v>3</v>
      </c>
      <c r="H26" s="297">
        <f>IF(G26&gt;0,AVERAGE(C26:F26),"")</f>
        <v>19.467999537785847</v>
      </c>
      <c r="I26" s="296">
        <f>IF(G26&gt;0,MIN(C26:F26),"")</f>
        <v>16.647350192070007</v>
      </c>
      <c r="J26" s="296">
        <f>IF(G26&gt;0,MAX(C26:F26),"")</f>
        <v>23.306318521499634</v>
      </c>
      <c r="K26" s="296">
        <f>IF(G26&gt;0,J26-I26,"")</f>
        <v>6.6589683294296265</v>
      </c>
      <c r="L26" s="296">
        <f>IF(G26&gt;0,_xlfn.VAR.P(C26:F26),"")</f>
        <v>7.9081356147759028</v>
      </c>
      <c r="M26" s="296">
        <f>IF(G26&gt;0,_xlfn.STDEV.P(C26:F26),"")</f>
        <v>2.8121407530164459</v>
      </c>
      <c r="N26" s="298">
        <v>18.91193678104726</v>
      </c>
      <c r="O26" s="298">
        <v>37.185066604851478</v>
      </c>
      <c r="P26" s="298">
        <v>28.190919749016256</v>
      </c>
      <c r="Q26" s="298"/>
      <c r="R26" s="282">
        <f>G26</f>
        <v>3</v>
      </c>
      <c r="S26" s="299">
        <f>IF(R26&gt;0,AVERAGE(N26:Q26),"")</f>
        <v>28.095974378304998</v>
      </c>
      <c r="T26" s="298">
        <f>IF(R26&gt;0,MIN(N26:Q26),"")</f>
        <v>18.91193678104726</v>
      </c>
      <c r="U26" s="298">
        <f>IF(R26&gt;0,MAX(N26:Q26),"")</f>
        <v>37.185066604851478</v>
      </c>
      <c r="V26" s="298">
        <f>IF(R26&gt;0,U26-T26,"")</f>
        <v>18.273129823804219</v>
      </c>
      <c r="W26" s="298">
        <f>IF(R26&gt;0,_xlfn.VAR.P(N26:Q26),"")</f>
        <v>55.655719571310428</v>
      </c>
      <c r="X26" s="298">
        <f>IF(R26&gt;0,_xlfn.STDEV.P(N26:Q26),"")</f>
        <v>7.4602761055681057</v>
      </c>
      <c r="Y26" s="230">
        <v>135</v>
      </c>
    </row>
    <row r="27" spans="1:25" x14ac:dyDescent="0.25">
      <c r="A27" s="230">
        <v>134</v>
      </c>
      <c r="B27" s="295">
        <v>5</v>
      </c>
      <c r="C27" s="296">
        <v>23.72847855091095</v>
      </c>
      <c r="D27" s="296">
        <v>13.320887088775635</v>
      </c>
      <c r="E27" s="296">
        <v>29.071545004844666</v>
      </c>
      <c r="F27" s="296">
        <v>16.49504542350769</v>
      </c>
      <c r="G27" s="279">
        <v>4</v>
      </c>
      <c r="H27" s="297">
        <f>IF(G27&gt;0,AVERAGE(C27:F27),"")</f>
        <v>20.653989017009735</v>
      </c>
      <c r="I27" s="296">
        <f>IF(G27&gt;0,MIN(C27:F27),"")</f>
        <v>13.320887088775635</v>
      </c>
      <c r="J27" s="296">
        <f>IF(G27&gt;0,MAX(C27:F27),"")</f>
        <v>29.071545004844666</v>
      </c>
      <c r="K27" s="296">
        <f>IF(G27&gt;0,J27-I27,"")</f>
        <v>15.750657916069031</v>
      </c>
      <c r="L27" s="296">
        <f>IF(G27&gt;0,_xlfn.VAR.P(C27:F27),"")</f>
        <v>37.84473260155147</v>
      </c>
      <c r="M27" s="296">
        <f>IF(G27&gt;0,_xlfn.STDEV.P(C27:F27),"")</f>
        <v>6.1518072630367309</v>
      </c>
      <c r="N27" s="298">
        <v>17.407281569870072</v>
      </c>
      <c r="O27" s="298">
        <v>47.905145782076211</v>
      </c>
      <c r="P27" s="298">
        <v>20.5026867047346</v>
      </c>
      <c r="Q27" s="298">
        <v>27.138431998413864</v>
      </c>
      <c r="R27" s="282">
        <f>G27</f>
        <v>4</v>
      </c>
      <c r="S27" s="299">
        <f>IF(R27&gt;0,AVERAGE(N27:Q27),"")</f>
        <v>28.238386513773687</v>
      </c>
      <c r="T27" s="298">
        <f>IF(R27&gt;0,MIN(N27:Q27),"")</f>
        <v>17.407281569870072</v>
      </c>
      <c r="U27" s="298">
        <f>IF(R27&gt;0,MAX(N27:Q27),"")</f>
        <v>47.905145782076211</v>
      </c>
      <c r="V27" s="298">
        <f>IF(R27&gt;0,U27-T27,"")</f>
        <v>30.497864212206139</v>
      </c>
      <c r="W27" s="298">
        <f>IF(R27&gt;0,_xlfn.VAR.P(N27:Q27),"")</f>
        <v>141.28630147366107</v>
      </c>
      <c r="X27" s="298">
        <f>IF(R27&gt;0,_xlfn.STDEV.P(N27:Q27),"")</f>
        <v>11.886391440368312</v>
      </c>
      <c r="Y27" s="230">
        <v>134</v>
      </c>
    </row>
    <row r="28" spans="1:25" x14ac:dyDescent="0.25">
      <c r="A28" s="230">
        <v>133</v>
      </c>
      <c r="B28" s="295">
        <v>73</v>
      </c>
      <c r="C28" s="296">
        <v>20.289629101753235</v>
      </c>
      <c r="D28" s="296">
        <v>16.583373546600342</v>
      </c>
      <c r="E28" s="296">
        <v>19.124249815940857</v>
      </c>
      <c r="F28" s="296">
        <v>29.317659139633179</v>
      </c>
      <c r="G28" s="279">
        <v>4</v>
      </c>
      <c r="H28" s="297">
        <f>IF(G28&gt;0,AVERAGE(C28:F28),"")</f>
        <v>21.328727900981903</v>
      </c>
      <c r="I28" s="296">
        <f>IF(G28&gt;0,MIN(C28:F28),"")</f>
        <v>16.583373546600342</v>
      </c>
      <c r="J28" s="296">
        <f>IF(G28&gt;0,MAX(C28:F28),"")</f>
        <v>29.317659139633179</v>
      </c>
      <c r="K28" s="296">
        <f>IF(G28&gt;0,J28-I28,"")</f>
        <v>12.734285593032837</v>
      </c>
      <c r="L28" s="296">
        <f>IF(G28&gt;0,_xlfn.VAR.P(C28:F28),"")</f>
        <v>23.070215056632662</v>
      </c>
      <c r="M28" s="296">
        <f>IF(G28&gt;0,_xlfn.STDEV.P(C28:F28),"")</f>
        <v>4.8031463705192934</v>
      </c>
      <c r="N28" s="298">
        <v>26.939593858191095</v>
      </c>
      <c r="O28" s="298">
        <v>24.027803510618341</v>
      </c>
      <c r="P28" s="298">
        <v>23.97874388449064</v>
      </c>
      <c r="Q28" s="298">
        <v>38.647222456427919</v>
      </c>
      <c r="R28" s="282">
        <f>G28</f>
        <v>4</v>
      </c>
      <c r="S28" s="299">
        <f>IF(R28&gt;0,AVERAGE(N28:Q28),"")</f>
        <v>28.398340927432002</v>
      </c>
      <c r="T28" s="298">
        <f>IF(R28&gt;0,MIN(N28:Q28),"")</f>
        <v>23.97874388449064</v>
      </c>
      <c r="U28" s="298">
        <f>IF(R28&gt;0,MAX(N28:Q28),"")</f>
        <v>38.647222456427919</v>
      </c>
      <c r="V28" s="298">
        <f>IF(R28&gt;0,U28-T28,"")</f>
        <v>14.668478571937278</v>
      </c>
      <c r="W28" s="298">
        <f>IF(R28&gt;0,_xlfn.VAR.P(N28:Q28),"")</f>
        <v>36.450487735289016</v>
      </c>
      <c r="X28" s="298">
        <f>IF(R28&gt;0,_xlfn.STDEV.P(N28:Q28),"")</f>
        <v>6.0374239320499115</v>
      </c>
      <c r="Y28" s="230">
        <v>133</v>
      </c>
    </row>
    <row r="29" spans="1:25" x14ac:dyDescent="0.25">
      <c r="A29" s="230">
        <v>132</v>
      </c>
      <c r="B29" s="295">
        <v>15</v>
      </c>
      <c r="C29" s="296">
        <v>15.852010846138</v>
      </c>
      <c r="D29" s="296">
        <v>27.444140911102295</v>
      </c>
      <c r="E29" s="296">
        <v>27.711686491966248</v>
      </c>
      <c r="F29" s="296">
        <v>18.371328115463257</v>
      </c>
      <c r="G29" s="279">
        <v>4</v>
      </c>
      <c r="H29" s="297">
        <f>IF(G29&gt;0,AVERAGE(C29:F29),"")</f>
        <v>22.34479159116745</v>
      </c>
      <c r="I29" s="296">
        <f>IF(G29&gt;0,MIN(C29:F29),"")</f>
        <v>15.852010846138</v>
      </c>
      <c r="J29" s="296">
        <f>IF(G29&gt;0,MAX(C29:F29),"")</f>
        <v>27.711686491966248</v>
      </c>
      <c r="K29" s="296">
        <f>IF(G29&gt;0,J29-I29,"")</f>
        <v>11.859675645828247</v>
      </c>
      <c r="L29" s="296">
        <f>IF(G29&gt;0,_xlfn.VAR.P(C29:F29),"")</f>
        <v>28.187884539680056</v>
      </c>
      <c r="M29" s="296">
        <f>IF(G29&gt;0,_xlfn.STDEV.P(C29:F29),"")</f>
        <v>5.3092263598079956</v>
      </c>
      <c r="N29" s="298">
        <v>29.529090989496737</v>
      </c>
      <c r="O29" s="298">
        <v>22.512716534700672</v>
      </c>
      <c r="P29" s="298">
        <v>37.753477919115284</v>
      </c>
      <c r="Q29" s="298">
        <v>23.997164384493303</v>
      </c>
      <c r="R29" s="282">
        <f>G29</f>
        <v>4</v>
      </c>
      <c r="S29" s="299">
        <f>IF(R29&gt;0,AVERAGE(N29:Q29),"")</f>
        <v>28.448112456951499</v>
      </c>
      <c r="T29" s="298">
        <f>IF(R29&gt;0,MIN(N29:Q29),"")</f>
        <v>22.512716534700672</v>
      </c>
      <c r="U29" s="298">
        <f>IF(R29&gt;0,MAX(N29:Q29),"")</f>
        <v>37.753477919115284</v>
      </c>
      <c r="V29" s="298">
        <f>IF(R29&gt;0,U29-T29,"")</f>
        <v>15.240761384414611</v>
      </c>
      <c r="W29" s="298">
        <f>IF(R29&gt;0,_xlfn.VAR.P(N29:Q29),"")</f>
        <v>35.699551117461397</v>
      </c>
      <c r="X29" s="298">
        <f>IF(R29&gt;0,_xlfn.STDEV.P(N29:Q29),"")</f>
        <v>5.9749101346766214</v>
      </c>
      <c r="Y29" s="230">
        <v>132</v>
      </c>
    </row>
    <row r="30" spans="1:25" x14ac:dyDescent="0.25">
      <c r="A30" s="230">
        <v>131</v>
      </c>
      <c r="B30" s="295">
        <v>130</v>
      </c>
      <c r="C30" s="296">
        <v>20.919056534767151</v>
      </c>
      <c r="D30" s="296">
        <v>23.25408935546875</v>
      </c>
      <c r="E30" s="296">
        <v>22.595874667167664</v>
      </c>
      <c r="F30" s="296"/>
      <c r="G30" s="279">
        <v>3</v>
      </c>
      <c r="H30" s="297">
        <f>IF(G30&gt;0,AVERAGE(C30:F30),"")</f>
        <v>22.256340185801189</v>
      </c>
      <c r="I30" s="296">
        <f>IF(G30&gt;0,MIN(C30:F30),"")</f>
        <v>20.919056534767151</v>
      </c>
      <c r="J30" s="296">
        <f>IF(G30&gt;0,MAX(C30:F30),"")</f>
        <v>23.25408935546875</v>
      </c>
      <c r="K30" s="296">
        <f>IF(G30&gt;0,J30-I30,"")</f>
        <v>2.3350328207015991</v>
      </c>
      <c r="L30" s="296">
        <f>IF(G30&gt;0,_xlfn.VAR.P(C30:F30),"")</f>
        <v>0.9663715443106784</v>
      </c>
      <c r="M30" s="296">
        <f>IF(G30&gt;0,_xlfn.STDEV.P(C30:F30),"")</f>
        <v>0.98304198501929629</v>
      </c>
      <c r="N30" s="298">
        <v>24.517226315366081</v>
      </c>
      <c r="O30" s="298">
        <v>34.924966147827526</v>
      </c>
      <c r="P30" s="298">
        <v>26.028359892623175</v>
      </c>
      <c r="Q30" s="298"/>
      <c r="R30" s="282">
        <f>G30</f>
        <v>3</v>
      </c>
      <c r="S30" s="299">
        <f>IF(R30&gt;0,AVERAGE(N30:Q30),"")</f>
        <v>28.490184118605594</v>
      </c>
      <c r="T30" s="298">
        <f>IF(R30&gt;0,MIN(N30:Q30),"")</f>
        <v>24.517226315366081</v>
      </c>
      <c r="U30" s="298">
        <f>IF(R30&gt;0,MAX(N30:Q30),"")</f>
        <v>34.924966147827526</v>
      </c>
      <c r="V30" s="298">
        <f>IF(R30&gt;0,U30-T30,"")</f>
        <v>10.407739832461445</v>
      </c>
      <c r="W30" s="298">
        <f>IF(R30&gt;0,_xlfn.VAR.P(N30:Q30),"")</f>
        <v>21.083797329851123</v>
      </c>
      <c r="X30" s="298">
        <f>IF(R30&gt;0,_xlfn.STDEV.P(N30:Q30),"")</f>
        <v>4.5917096303937948</v>
      </c>
      <c r="Y30" s="230">
        <v>131</v>
      </c>
    </row>
    <row r="31" spans="1:25" x14ac:dyDescent="0.25">
      <c r="A31" s="230">
        <v>130</v>
      </c>
      <c r="B31" s="295">
        <v>150</v>
      </c>
      <c r="C31" s="296">
        <v>20.412655472755432</v>
      </c>
      <c r="D31" s="296">
        <v>19.786109924316406</v>
      </c>
      <c r="E31" s="296">
        <v>20.510188937187195</v>
      </c>
      <c r="F31" s="296">
        <v>19.870878458023071</v>
      </c>
      <c r="G31" s="279">
        <v>4</v>
      </c>
      <c r="H31" s="297">
        <f>IF(G31&gt;0,AVERAGE(C31:F31),"")</f>
        <v>20.144958198070526</v>
      </c>
      <c r="I31" s="296">
        <f>IF(G31&gt;0,MIN(C31:F31),"")</f>
        <v>19.786109924316406</v>
      </c>
      <c r="J31" s="296">
        <f>IF(G31&gt;0,MAX(C31:F31),"")</f>
        <v>20.510188937187195</v>
      </c>
      <c r="K31" s="296">
        <f>IF(G31&gt;0,J31-I31,"")</f>
        <v>0.72407901287078857</v>
      </c>
      <c r="L31" s="296">
        <f>IF(G31&gt;0,_xlfn.VAR.P(C31:F31),"")</f>
        <v>0.10223677778755658</v>
      </c>
      <c r="M31" s="296">
        <f>IF(G31&gt;0,_xlfn.STDEV.P(C31:F31),"")</f>
        <v>0.31974486358275811</v>
      </c>
      <c r="N31" s="298">
        <v>27.07600384717416</v>
      </c>
      <c r="O31" s="298">
        <v>28.898920044054023</v>
      </c>
      <c r="P31" s="298">
        <v>30.05891141263578</v>
      </c>
      <c r="Q31" s="298">
        <v>27.995889594987815</v>
      </c>
      <c r="R31" s="282">
        <f>G31</f>
        <v>4</v>
      </c>
      <c r="S31" s="299">
        <f>IF(R31&gt;0,AVERAGE(N31:Q31),"")</f>
        <v>28.507431224712946</v>
      </c>
      <c r="T31" s="298">
        <f>IF(R31&gt;0,MIN(N31:Q31),"")</f>
        <v>27.07600384717416</v>
      </c>
      <c r="U31" s="298">
        <f>IF(R31&gt;0,MAX(N31:Q31),"")</f>
        <v>30.05891141263578</v>
      </c>
      <c r="V31" s="298">
        <f>IF(R31&gt;0,U31-T31,"")</f>
        <v>2.9829075654616197</v>
      </c>
      <c r="W31" s="298">
        <f>IF(R31&gt;0,_xlfn.VAR.P(N31:Q31),"")</f>
        <v>1.2177533613238878</v>
      </c>
      <c r="X31" s="298">
        <f>IF(R31&gt;0,_xlfn.STDEV.P(N31:Q31),"")</f>
        <v>1.1035186275382431</v>
      </c>
      <c r="Y31" s="230">
        <v>130</v>
      </c>
    </row>
    <row r="32" spans="1:25" x14ac:dyDescent="0.25">
      <c r="A32" s="230">
        <v>129</v>
      </c>
      <c r="B32" s="295">
        <v>123</v>
      </c>
      <c r="C32" s="296">
        <v>28.984330296516418</v>
      </c>
      <c r="D32" s="296">
        <v>19.859850406646729</v>
      </c>
      <c r="E32" s="296">
        <v>18.345646262168884</v>
      </c>
      <c r="F32" s="296">
        <v>20.036877393722534</v>
      </c>
      <c r="G32" s="279">
        <v>4</v>
      </c>
      <c r="H32" s="297">
        <f>IF(G32&gt;0,AVERAGE(C32:F32),"")</f>
        <v>21.806676089763641</v>
      </c>
      <c r="I32" s="296">
        <f>IF(G32&gt;0,MIN(C32:F32),"")</f>
        <v>18.345646262168884</v>
      </c>
      <c r="J32" s="296">
        <f>IF(G32&gt;0,MAX(C32:F32),"")</f>
        <v>28.984330296516418</v>
      </c>
      <c r="K32" s="296">
        <f>IF(G32&gt;0,J32-I32,"")</f>
        <v>10.638684034347534</v>
      </c>
      <c r="L32" s="296">
        <f>IF(G32&gt;0,_xlfn.VAR.P(C32:F32),"")</f>
        <v>17.604941261042143</v>
      </c>
      <c r="M32" s="296">
        <f>IF(G32&gt;0,_xlfn.STDEV.P(C32:F32),"")</f>
        <v>4.1958242647949575</v>
      </c>
      <c r="N32" s="298">
        <v>35.882519817627859</v>
      </c>
      <c r="O32" s="298">
        <v>26.913042032448825</v>
      </c>
      <c r="P32" s="298">
        <v>24.348295079959044</v>
      </c>
      <c r="Q32" s="298">
        <v>27.846131076962969</v>
      </c>
      <c r="R32" s="282">
        <f>G32</f>
        <v>4</v>
      </c>
      <c r="S32" s="299">
        <f>IF(R32&gt;0,AVERAGE(N32:Q32),"")</f>
        <v>28.747497001749672</v>
      </c>
      <c r="T32" s="298">
        <f>IF(R32&gt;0,MIN(N32:Q32),"")</f>
        <v>24.348295079959044</v>
      </c>
      <c r="U32" s="298">
        <f>IF(R32&gt;0,MAX(N32:Q32),"")</f>
        <v>35.882519817627859</v>
      </c>
      <c r="V32" s="298">
        <f>IF(R32&gt;0,U32-T32,"")</f>
        <v>11.534224737668815</v>
      </c>
      <c r="W32" s="298">
        <f>IF(R32&gt;0,_xlfn.VAR.P(N32:Q32),"")</f>
        <v>18.609803424137112</v>
      </c>
      <c r="X32" s="298">
        <f>IF(R32&gt;0,_xlfn.STDEV.P(N32:Q32),"")</f>
        <v>4.3139081381199009</v>
      </c>
      <c r="Y32" s="230">
        <v>129</v>
      </c>
    </row>
    <row r="33" spans="1:25" x14ac:dyDescent="0.25">
      <c r="A33" s="230">
        <v>128</v>
      </c>
      <c r="B33" s="295">
        <v>62</v>
      </c>
      <c r="C33" s="296">
        <v>32.495442032814026</v>
      </c>
      <c r="D33" s="296">
        <v>16.286163330078125</v>
      </c>
      <c r="E33" s="296">
        <v>25.020648837089539</v>
      </c>
      <c r="F33" s="296">
        <v>16.13381028175354</v>
      </c>
      <c r="G33" s="279">
        <v>4</v>
      </c>
      <c r="H33" s="297">
        <f>IF(G33&gt;0,AVERAGE(C33:F33),"")</f>
        <v>22.484016120433807</v>
      </c>
      <c r="I33" s="296">
        <f>IF(G33&gt;0,MIN(C33:F33),"")</f>
        <v>16.13381028175354</v>
      </c>
      <c r="J33" s="296">
        <f>IF(G33&gt;0,MAX(C33:F33),"")</f>
        <v>32.495442032814026</v>
      </c>
      <c r="K33" s="296">
        <f>IF(G33&gt;0,J33-I33,"")</f>
        <v>16.361631751060486</v>
      </c>
      <c r="L33" s="296">
        <f>IF(G33&gt;0,_xlfn.VAR.P(C33:F33),"")</f>
        <v>46.350411935703733</v>
      </c>
      <c r="M33" s="296">
        <f>IF(G33&gt;0,_xlfn.STDEV.P(C33:F33),"")</f>
        <v>6.8081136841054386</v>
      </c>
      <c r="N33" s="298">
        <v>40.744075684927736</v>
      </c>
      <c r="O33" s="298">
        <v>18.618155420903353</v>
      </c>
      <c r="P33" s="298">
        <v>36.252649816780817</v>
      </c>
      <c r="Q33" s="298">
        <v>19.41172399538306</v>
      </c>
      <c r="R33" s="282">
        <f>G33</f>
        <v>4</v>
      </c>
      <c r="S33" s="299">
        <f>IF(R33&gt;0,AVERAGE(N33:Q33),"")</f>
        <v>28.75665122949874</v>
      </c>
      <c r="T33" s="298">
        <f>IF(R33&gt;0,MIN(N33:Q33),"")</f>
        <v>18.618155420903353</v>
      </c>
      <c r="U33" s="298">
        <f>IF(R33&gt;0,MAX(N33:Q33),"")</f>
        <v>40.744075684927736</v>
      </c>
      <c r="V33" s="298">
        <f>IF(R33&gt;0,U33-T33,"")</f>
        <v>22.125920264024383</v>
      </c>
      <c r="W33" s="298">
        <f>IF(R33&gt;0,_xlfn.VAR.P(N33:Q33),"")</f>
        <v>97.501275541743894</v>
      </c>
      <c r="X33" s="298">
        <f>IF(R33&gt;0,_xlfn.STDEV.P(N33:Q33),"")</f>
        <v>9.8742734184214225</v>
      </c>
      <c r="Y33" s="230">
        <v>128</v>
      </c>
    </row>
    <row r="34" spans="1:25" x14ac:dyDescent="0.25">
      <c r="A34" s="230">
        <v>127</v>
      </c>
      <c r="B34" s="295">
        <v>120</v>
      </c>
      <c r="C34" s="296">
        <v>14.076514840126038</v>
      </c>
      <c r="D34" s="296">
        <v>32.021994590759277</v>
      </c>
      <c r="E34" s="296">
        <v>21.638457179069519</v>
      </c>
      <c r="F34" s="296">
        <v>19.778844118118286</v>
      </c>
      <c r="G34" s="279">
        <v>4</v>
      </c>
      <c r="H34" s="297">
        <f>IF(G34&gt;0,AVERAGE(C34:F34),"")</f>
        <v>21.87895268201828</v>
      </c>
      <c r="I34" s="296">
        <f>IF(G34&gt;0,MIN(C34:F34),"")</f>
        <v>14.076514840126038</v>
      </c>
      <c r="J34" s="296">
        <f>IF(G34&gt;0,MAX(C34:F34),"")</f>
        <v>32.021994590759277</v>
      </c>
      <c r="K34" s="296">
        <f>IF(G34&gt;0,J34-I34,"")</f>
        <v>17.94547975063324</v>
      </c>
      <c r="L34" s="296">
        <f>IF(G34&gt;0,_xlfn.VAR.P(C34:F34),"")</f>
        <v>42.056907376543222</v>
      </c>
      <c r="M34" s="296">
        <f>IF(G34&gt;0,_xlfn.STDEV.P(C34:F34),"")</f>
        <v>6.4851297116205178</v>
      </c>
      <c r="N34" s="298">
        <v>19.075764812201722</v>
      </c>
      <c r="O34" s="298">
        <v>42.499509812988336</v>
      </c>
      <c r="P34" s="298">
        <v>30.071917049330033</v>
      </c>
      <c r="Q34" s="298">
        <v>24.002579549902375</v>
      </c>
      <c r="R34" s="282">
        <f>G34</f>
        <v>4</v>
      </c>
      <c r="S34" s="299">
        <f>IF(R34&gt;0,AVERAGE(N34:Q34),"")</f>
        <v>28.912442806105616</v>
      </c>
      <c r="T34" s="298">
        <f>IF(R34&gt;0,MIN(N34:Q34),"")</f>
        <v>19.075764812201722</v>
      </c>
      <c r="U34" s="298">
        <f>IF(R34&gt;0,MAX(N34:Q34),"")</f>
        <v>42.499509812988336</v>
      </c>
      <c r="V34" s="298">
        <f>IF(R34&gt;0,U34-T34,"")</f>
        <v>23.423745000786614</v>
      </c>
      <c r="W34" s="298">
        <f>IF(R34&gt;0,_xlfn.VAR.P(N34:Q34),"")</f>
        <v>76.704940380147377</v>
      </c>
      <c r="X34" s="298">
        <f>IF(R34&gt;0,_xlfn.STDEV.P(N34:Q34),"")</f>
        <v>8.7581356680601488</v>
      </c>
      <c r="Y34" s="230">
        <v>127</v>
      </c>
    </row>
    <row r="35" spans="1:25" x14ac:dyDescent="0.25">
      <c r="A35" s="230">
        <v>126</v>
      </c>
      <c r="B35" s="295">
        <v>24</v>
      </c>
      <c r="C35" s="296">
        <v>17.070208191871643</v>
      </c>
      <c r="D35" s="296">
        <v>25.858221054077148</v>
      </c>
      <c r="E35" s="296">
        <v>27.633668780326843</v>
      </c>
      <c r="F35" s="296">
        <v>25.769573450088501</v>
      </c>
      <c r="G35" s="279">
        <v>4</v>
      </c>
      <c r="H35" s="297">
        <f>IF(G35&gt;0,AVERAGE(C35:F35),"")</f>
        <v>24.082917869091034</v>
      </c>
      <c r="I35" s="296">
        <f>IF(G35&gt;0,MIN(C35:F35),"")</f>
        <v>17.070208191871643</v>
      </c>
      <c r="J35" s="296">
        <f>IF(G35&gt;0,MAX(C35:F35),"")</f>
        <v>27.633668780326843</v>
      </c>
      <c r="K35" s="296">
        <f>IF(G35&gt;0,J35-I35,"")</f>
        <v>10.5634605884552</v>
      </c>
      <c r="L35" s="296">
        <f>IF(G35&gt;0,_xlfn.VAR.P(C35:F35),"")</f>
        <v>16.945609374535024</v>
      </c>
      <c r="M35" s="296">
        <f>IF(G35&gt;0,_xlfn.STDEV.P(C35:F35),"")</f>
        <v>4.1165045092329278</v>
      </c>
      <c r="N35" s="298">
        <v>20.71948046612156</v>
      </c>
      <c r="O35" s="298">
        <v>39.765004427310593</v>
      </c>
      <c r="P35" s="298">
        <v>22.258270146963547</v>
      </c>
      <c r="Q35" s="298">
        <v>33.710453540866268</v>
      </c>
      <c r="R35" s="282">
        <f>G35</f>
        <v>4</v>
      </c>
      <c r="S35" s="299">
        <f>IF(R35&gt;0,AVERAGE(N35:Q35),"")</f>
        <v>29.113302145315494</v>
      </c>
      <c r="T35" s="298">
        <f>IF(R35&gt;0,MIN(N35:Q35),"")</f>
        <v>20.71948046612156</v>
      </c>
      <c r="U35" s="298">
        <f>IF(R35&gt;0,MAX(N35:Q35),"")</f>
        <v>39.765004427310593</v>
      </c>
      <c r="V35" s="298">
        <f>IF(R35&gt;0,U35-T35,"")</f>
        <v>19.045523961189033</v>
      </c>
      <c r="W35" s="298">
        <f>IF(R35&gt;0,_xlfn.VAR.P(N35:Q35),"")</f>
        <v>63.010067134602195</v>
      </c>
      <c r="X35" s="298">
        <f>IF(R35&gt;0,_xlfn.STDEV.P(N35:Q35),"")</f>
        <v>7.9378880777321497</v>
      </c>
      <c r="Y35" s="230">
        <v>126</v>
      </c>
    </row>
    <row r="36" spans="1:25" x14ac:dyDescent="0.25">
      <c r="A36" s="230">
        <v>125</v>
      </c>
      <c r="B36" s="295">
        <v>45</v>
      </c>
      <c r="C36" s="296">
        <v>37.520446181297302</v>
      </c>
      <c r="D36" s="296">
        <v>21.629832983016968</v>
      </c>
      <c r="E36" s="296">
        <v>25.277233719825745</v>
      </c>
      <c r="F36" s="296">
        <v>26.834220886230469</v>
      </c>
      <c r="G36" s="279">
        <v>4</v>
      </c>
      <c r="H36" s="297">
        <f>IF(G36&gt;0,AVERAGE(C36:F36),"")</f>
        <v>27.815433442592621</v>
      </c>
      <c r="I36" s="296">
        <f>IF(G36&gt;0,MIN(C36:F36),"")</f>
        <v>21.629832983016968</v>
      </c>
      <c r="J36" s="296">
        <f>IF(G36&gt;0,MAX(C36:F36),"")</f>
        <v>37.520446181297302</v>
      </c>
      <c r="K36" s="296">
        <f>IF(G36&gt;0,J36-I36,"")</f>
        <v>15.890613198280334</v>
      </c>
      <c r="L36" s="296">
        <f>IF(G36&gt;0,_xlfn.VAR.P(C36:F36),"")</f>
        <v>34.963540304334856</v>
      </c>
      <c r="M36" s="296">
        <f>IF(G36&gt;0,_xlfn.STDEV.P(C36:F36),"")</f>
        <v>5.9129975735099753</v>
      </c>
      <c r="N36" s="298">
        <v>30.964599084359808</v>
      </c>
      <c r="O36" s="298">
        <v>27.361763760585134</v>
      </c>
      <c r="P36" s="298">
        <v>29.129315174538398</v>
      </c>
      <c r="Q36" s="298">
        <v>29.075129410089303</v>
      </c>
      <c r="R36" s="282">
        <f>G36</f>
        <v>4</v>
      </c>
      <c r="S36" s="299">
        <f>IF(R36&gt;0,AVERAGE(N36:Q36),"")</f>
        <v>29.132701857393162</v>
      </c>
      <c r="T36" s="298">
        <f>IF(R36&gt;0,MIN(N36:Q36),"")</f>
        <v>27.361763760585134</v>
      </c>
      <c r="U36" s="298">
        <f>IF(R36&gt;0,MAX(N36:Q36),"")</f>
        <v>30.964599084359808</v>
      </c>
      <c r="V36" s="298">
        <f>IF(R36&gt;0,U36-T36,"")</f>
        <v>3.6028353237746735</v>
      </c>
      <c r="W36" s="298">
        <f>IF(R36&gt;0,_xlfn.VAR.P(N36:Q36),"")</f>
        <v>1.6238488123008601</v>
      </c>
      <c r="X36" s="298">
        <f>IF(R36&gt;0,_xlfn.STDEV.P(N36:Q36),"")</f>
        <v>1.2743032654360029</v>
      </c>
      <c r="Y36" s="230">
        <v>125</v>
      </c>
    </row>
    <row r="37" spans="1:25" x14ac:dyDescent="0.25">
      <c r="A37" s="230">
        <v>124</v>
      </c>
      <c r="B37" s="295">
        <v>44</v>
      </c>
      <c r="C37" s="296">
        <v>25.432612299919128</v>
      </c>
      <c r="D37" s="296">
        <v>25.748368501663208</v>
      </c>
      <c r="E37" s="296">
        <v>15.671833157539368</v>
      </c>
      <c r="F37" s="296">
        <v>27.155053615570068</v>
      </c>
      <c r="G37" s="279">
        <v>4</v>
      </c>
      <c r="H37" s="297">
        <f>IF(G37&gt;0,AVERAGE(C37:F37),"")</f>
        <v>23.501966893672943</v>
      </c>
      <c r="I37" s="296">
        <f>IF(G37&gt;0,MIN(C37:F37),"")</f>
        <v>15.671833157539368</v>
      </c>
      <c r="J37" s="296">
        <f>IF(G37&gt;0,MAX(C37:F37),"")</f>
        <v>27.155053615570068</v>
      </c>
      <c r="K37" s="296">
        <f>IF(G37&gt;0,J37-I37,"")</f>
        <v>11.483220458030701</v>
      </c>
      <c r="L37" s="296">
        <f>IF(G37&gt;0,_xlfn.VAR.P(C37:F37),"")</f>
        <v>20.857437198119669</v>
      </c>
      <c r="M37" s="296">
        <f>IF(G37&gt;0,_xlfn.STDEV.P(C37:F37),"")</f>
        <v>4.5669943286717212</v>
      </c>
      <c r="N37" s="298">
        <v>29.30837241161899</v>
      </c>
      <c r="O37" s="298">
        <v>35.357869551672991</v>
      </c>
      <c r="P37" s="298">
        <v>31.870968431170184</v>
      </c>
      <c r="Q37" s="298">
        <v>20.044619342739452</v>
      </c>
      <c r="R37" s="282">
        <f>G37</f>
        <v>4</v>
      </c>
      <c r="S37" s="299">
        <f>IF(R37&gt;0,AVERAGE(N37:Q37),"")</f>
        <v>29.145457434300404</v>
      </c>
      <c r="T37" s="298">
        <f>IF(R37&gt;0,MIN(N37:Q37),"")</f>
        <v>20.044619342739452</v>
      </c>
      <c r="U37" s="298">
        <f>IF(R37&gt;0,MAX(N37:Q37),"")</f>
        <v>35.357869551672991</v>
      </c>
      <c r="V37" s="298">
        <f>IF(R37&gt;0,U37-T37,"")</f>
        <v>15.313250208933539</v>
      </c>
      <c r="W37" s="298">
        <f>IF(R37&gt;0,_xlfn.VAR.P(N37:Q37),"")</f>
        <v>32.218567442194285</v>
      </c>
      <c r="X37" s="298">
        <f>IF(R37&gt;0,_xlfn.STDEV.P(N37:Q37),"")</f>
        <v>5.6761401887369098</v>
      </c>
      <c r="Y37" s="230">
        <v>124</v>
      </c>
    </row>
    <row r="38" spans="1:25" x14ac:dyDescent="0.25">
      <c r="A38" s="230">
        <v>123</v>
      </c>
      <c r="B38" s="295">
        <v>149</v>
      </c>
      <c r="C38" s="296">
        <v>17.126834988594055</v>
      </c>
      <c r="D38" s="296">
        <v>20.698983669281006</v>
      </c>
      <c r="E38" s="296">
        <v>28.76731812953949</v>
      </c>
      <c r="F38" s="296">
        <v>20.124324560165405</v>
      </c>
      <c r="G38" s="279">
        <v>4</v>
      </c>
      <c r="H38" s="297">
        <f>IF(G38&gt;0,AVERAGE(C38:F38),"")</f>
        <v>21.679365336894989</v>
      </c>
      <c r="I38" s="296">
        <f>IF(G38&gt;0,MIN(C38:F38),"")</f>
        <v>17.126834988594055</v>
      </c>
      <c r="J38" s="296">
        <f>IF(G38&gt;0,MAX(C38:F38),"")</f>
        <v>28.76731812953949</v>
      </c>
      <c r="K38" s="296">
        <f>IF(G38&gt;0,J38-I38,"")</f>
        <v>11.640483140945435</v>
      </c>
      <c r="L38" s="296">
        <f>IF(G38&gt;0,_xlfn.VAR.P(C38:F38),"")</f>
        <v>18.585976848610755</v>
      </c>
      <c r="M38" s="296">
        <f>IF(G38&gt;0,_xlfn.STDEV.P(C38:F38),"")</f>
        <v>4.3111456538385191</v>
      </c>
      <c r="N38" s="298">
        <v>25.100403378906275</v>
      </c>
      <c r="O38" s="298">
        <v>29.16259906464645</v>
      </c>
      <c r="P38" s="298">
        <v>36.015048613558349</v>
      </c>
      <c r="Q38" s="298">
        <v>26.693552435648279</v>
      </c>
      <c r="R38" s="282">
        <f>G38</f>
        <v>4</v>
      </c>
      <c r="S38" s="299">
        <f>IF(R38&gt;0,AVERAGE(N38:Q38),"")</f>
        <v>29.242900873189839</v>
      </c>
      <c r="T38" s="298">
        <f>IF(R38&gt;0,MIN(N38:Q38),"")</f>
        <v>25.100403378906275</v>
      </c>
      <c r="U38" s="298">
        <f>IF(R38&gt;0,MAX(N38:Q38),"")</f>
        <v>36.015048613558349</v>
      </c>
      <c r="V38" s="298">
        <f>IF(R38&gt;0,U38-T38,"")</f>
        <v>10.914645234652074</v>
      </c>
      <c r="W38" s="298">
        <f>IF(R38&gt;0,_xlfn.VAR.P(N38:Q38),"")</f>
        <v>17.381974085993647</v>
      </c>
      <c r="X38" s="298">
        <f>IF(R38&gt;0,_xlfn.STDEV.P(N38:Q38),"")</f>
        <v>4.1691694719684458</v>
      </c>
      <c r="Y38" s="230">
        <v>123</v>
      </c>
    </row>
    <row r="39" spans="1:25" x14ac:dyDescent="0.25">
      <c r="A39" s="230">
        <v>122</v>
      </c>
      <c r="B39" s="295">
        <v>22</v>
      </c>
      <c r="C39" s="296">
        <v>18.18461000919342</v>
      </c>
      <c r="D39" s="296">
        <v>18.764634132385254</v>
      </c>
      <c r="E39" s="296">
        <v>35.804001688957214</v>
      </c>
      <c r="F39" s="296">
        <v>29.201918840408325</v>
      </c>
      <c r="G39" s="279">
        <v>4</v>
      </c>
      <c r="H39" s="297">
        <f>IF(G39&gt;0,AVERAGE(C39:F39),"")</f>
        <v>25.488791167736053</v>
      </c>
      <c r="I39" s="296">
        <f>IF(G39&gt;0,MIN(C39:F39),"")</f>
        <v>18.18461000919342</v>
      </c>
      <c r="J39" s="296">
        <f>IF(G39&gt;0,MAX(C39:F39),"")</f>
        <v>35.804001688957214</v>
      </c>
      <c r="K39" s="296">
        <f>IF(G39&gt;0,J39-I39,"")</f>
        <v>17.619391679763794</v>
      </c>
      <c r="L39" s="296">
        <f>IF(G39&gt;0,_xlfn.VAR.P(C39:F39),"")</f>
        <v>54.68905886088578</v>
      </c>
      <c r="M39" s="296">
        <f>IF(G39&gt;0,_xlfn.STDEV.P(C39:F39),"")</f>
        <v>7.3952051263562515</v>
      </c>
      <c r="N39" s="298">
        <v>25.272375808439552</v>
      </c>
      <c r="O39" s="298">
        <v>26.367486394774421</v>
      </c>
      <c r="P39" s="298">
        <v>25.116073136066721</v>
      </c>
      <c r="Q39" s="298">
        <v>41.74376199005961</v>
      </c>
      <c r="R39" s="282">
        <f>G39</f>
        <v>4</v>
      </c>
      <c r="S39" s="299">
        <f>IF(R39&gt;0,AVERAGE(N39:Q39),"")</f>
        <v>29.624924332335077</v>
      </c>
      <c r="T39" s="298">
        <f>IF(R39&gt;0,MIN(N39:Q39),"")</f>
        <v>25.116073136066721</v>
      </c>
      <c r="U39" s="298">
        <f>IF(R39&gt;0,MAX(N39:Q39),"")</f>
        <v>41.74376199005961</v>
      </c>
      <c r="V39" s="298">
        <f>IF(R39&gt;0,U39-T39,"")</f>
        <v>16.62768885399289</v>
      </c>
      <c r="W39" s="298">
        <f>IF(R39&gt;0,_xlfn.VAR.P(N39:Q39),"")</f>
        <v>49.187886463574273</v>
      </c>
      <c r="X39" s="298">
        <f>IF(R39&gt;0,_xlfn.STDEV.P(N39:Q39),"")</f>
        <v>7.0134076213759506</v>
      </c>
      <c r="Y39" s="230">
        <v>122</v>
      </c>
    </row>
    <row r="40" spans="1:25" x14ac:dyDescent="0.25">
      <c r="A40" s="230">
        <v>121</v>
      </c>
      <c r="B40" s="295">
        <v>60</v>
      </c>
      <c r="C40" s="296">
        <v>22.375407814979553</v>
      </c>
      <c r="D40" s="296">
        <v>28.84803295135498</v>
      </c>
      <c r="E40" s="296">
        <v>22.85254180431366</v>
      </c>
      <c r="F40" s="296">
        <v>18.994561433792114</v>
      </c>
      <c r="G40" s="279">
        <v>4</v>
      </c>
      <c r="H40" s="297">
        <f>IF(G40&gt;0,AVERAGE(C40:F40),"")</f>
        <v>23.267636001110077</v>
      </c>
      <c r="I40" s="296">
        <f>IF(G40&gt;0,MIN(C40:F40),"")</f>
        <v>18.994561433792114</v>
      </c>
      <c r="J40" s="296">
        <f>IF(G40&gt;0,MAX(C40:F40),"")</f>
        <v>28.84803295135498</v>
      </c>
      <c r="K40" s="296">
        <f>IF(G40&gt;0,J40-I40,"")</f>
        <v>9.8534715175628662</v>
      </c>
      <c r="L40" s="296">
        <f>IF(G40&gt;0,_xlfn.VAR.P(C40:F40),"")</f>
        <v>12.592092677125493</v>
      </c>
      <c r="M40" s="296">
        <f>IF(G40&gt;0,_xlfn.STDEV.P(C40:F40),"")</f>
        <v>3.5485338771280586</v>
      </c>
      <c r="N40" s="298">
        <v>26.921429792672164</v>
      </c>
      <c r="O40" s="298">
        <v>38.303030943530786</v>
      </c>
      <c r="P40" s="298">
        <v>29.635673380319552</v>
      </c>
      <c r="Q40" s="298">
        <v>23.816135440746798</v>
      </c>
      <c r="R40" s="282">
        <f>G40</f>
        <v>4</v>
      </c>
      <c r="S40" s="299">
        <f>IF(R40&gt;0,AVERAGE(N40:Q40),"")</f>
        <v>29.669067389317327</v>
      </c>
      <c r="T40" s="298">
        <f>IF(R40&gt;0,MIN(N40:Q40),"")</f>
        <v>23.816135440746798</v>
      </c>
      <c r="U40" s="298">
        <f>IF(R40&gt;0,MAX(N40:Q40),"")</f>
        <v>38.303030943530786</v>
      </c>
      <c r="V40" s="298">
        <f>IF(R40&gt;0,U40-T40,"")</f>
        <v>14.486895502783987</v>
      </c>
      <c r="W40" s="298">
        <f>IF(R40&gt;0,_xlfn.VAR.P(N40:Q40),"")</f>
        <v>29.088191643104665</v>
      </c>
      <c r="X40" s="298">
        <f>IF(R40&gt;0,_xlfn.STDEV.P(N40:Q40),"")</f>
        <v>5.3933469796689941</v>
      </c>
      <c r="Y40" s="230">
        <v>121</v>
      </c>
    </row>
    <row r="41" spans="1:25" x14ac:dyDescent="0.25">
      <c r="A41" s="230">
        <v>120</v>
      </c>
      <c r="B41" s="295">
        <v>58</v>
      </c>
      <c r="C41" s="296">
        <v>18.855257630348206</v>
      </c>
      <c r="D41" s="296">
        <v>24.044332504272461</v>
      </c>
      <c r="E41" s="296">
        <v>23.799211382865906</v>
      </c>
      <c r="F41" s="296">
        <v>27.620846033096313</v>
      </c>
      <c r="G41" s="279">
        <v>4</v>
      </c>
      <c r="H41" s="297">
        <f>IF(G41&gt;0,AVERAGE(C41:F41),"")</f>
        <v>23.579911887645721</v>
      </c>
      <c r="I41" s="296">
        <f>IF(G41&gt;0,MIN(C41:F41),"")</f>
        <v>18.855257630348206</v>
      </c>
      <c r="J41" s="296">
        <f>IF(G41&gt;0,MAX(C41:F41),"")</f>
        <v>27.620846033096313</v>
      </c>
      <c r="K41" s="296">
        <f>IF(G41&gt;0,J41-I41,"")</f>
        <v>8.7655884027481079</v>
      </c>
      <c r="L41" s="296">
        <f>IF(G41&gt;0,_xlfn.VAR.P(C41:F41),"")</f>
        <v>9.7288213491549413</v>
      </c>
      <c r="M41" s="296">
        <f>IF(G41&gt;0,_xlfn.STDEV.P(C41:F41),"")</f>
        <v>3.1191058573179173</v>
      </c>
      <c r="N41" s="298">
        <v>25.031955585747106</v>
      </c>
      <c r="O41" s="298">
        <v>29.160714611645282</v>
      </c>
      <c r="P41" s="298">
        <v>32.963241244595793</v>
      </c>
      <c r="Q41" s="298">
        <v>31.575834889933049</v>
      </c>
      <c r="R41" s="282">
        <f>G41</f>
        <v>4</v>
      </c>
      <c r="S41" s="299">
        <f>IF(R41&gt;0,AVERAGE(N41:Q41),"")</f>
        <v>29.682936582980307</v>
      </c>
      <c r="T41" s="298">
        <f>IF(R41&gt;0,MIN(N41:Q41),"")</f>
        <v>25.031955585747106</v>
      </c>
      <c r="U41" s="298">
        <f>IF(R41&gt;0,MAX(N41:Q41),"")</f>
        <v>32.963241244595793</v>
      </c>
      <c r="V41" s="298">
        <f>IF(R41&gt;0,U41-T41,"")</f>
        <v>7.9312856588486866</v>
      </c>
      <c r="W41" s="298">
        <f>IF(R41&gt;0,_xlfn.VAR.P(N41:Q41),"")</f>
        <v>9.0619506743626062</v>
      </c>
      <c r="X41" s="298">
        <f>IF(R41&gt;0,_xlfn.STDEV.P(N41:Q41),"")</f>
        <v>3.0103074052931218</v>
      </c>
      <c r="Y41" s="230">
        <v>120</v>
      </c>
    </row>
    <row r="42" spans="1:25" x14ac:dyDescent="0.25">
      <c r="A42" s="230">
        <v>119</v>
      </c>
      <c r="B42" s="295">
        <v>71</v>
      </c>
      <c r="C42" s="296">
        <v>34.742425084114075</v>
      </c>
      <c r="D42" s="296">
        <v>23.33812952041626</v>
      </c>
      <c r="E42" s="296">
        <v>28.162884116172791</v>
      </c>
      <c r="F42" s="296">
        <v>9.9558913707733154</v>
      </c>
      <c r="G42" s="279">
        <v>4</v>
      </c>
      <c r="H42" s="297">
        <f>IF(G42&gt;0,AVERAGE(C42:F42),"")</f>
        <v>24.04983252286911</v>
      </c>
      <c r="I42" s="296">
        <f>IF(G42&gt;0,MIN(C42:F42),"")</f>
        <v>9.9558913707733154</v>
      </c>
      <c r="J42" s="296">
        <f>IF(G42&gt;0,MAX(C42:F42),"")</f>
        <v>34.742425084114075</v>
      </c>
      <c r="K42" s="296">
        <f>IF(G42&gt;0,J42-I42,"")</f>
        <v>24.786533713340759</v>
      </c>
      <c r="L42" s="296">
        <f>IF(G42&gt;0,_xlfn.VAR.P(C42:F42),"")</f>
        <v>82.598606863102191</v>
      </c>
      <c r="M42" s="296">
        <f>IF(G42&gt;0,_xlfn.STDEV.P(C42:F42),"")</f>
        <v>9.0883775704523959</v>
      </c>
      <c r="N42" s="298">
        <v>42.135249236563155</v>
      </c>
      <c r="O42" s="298">
        <v>30.265394094765224</v>
      </c>
      <c r="P42" s="298">
        <v>33.8847503367125</v>
      </c>
      <c r="Q42" s="298">
        <v>12.483091970624262</v>
      </c>
      <c r="R42" s="282">
        <f>G42</f>
        <v>4</v>
      </c>
      <c r="S42" s="299">
        <f>IF(R42&gt;0,AVERAGE(N42:Q42),"")</f>
        <v>29.692121409666285</v>
      </c>
      <c r="T42" s="298">
        <f>IF(R42&gt;0,MIN(N42:Q42),"")</f>
        <v>12.483091970624262</v>
      </c>
      <c r="U42" s="298">
        <f>IF(R42&gt;0,MAX(N42:Q42),"")</f>
        <v>42.135249236563155</v>
      </c>
      <c r="V42" s="298">
        <f>IF(R42&gt;0,U42-T42,"")</f>
        <v>29.652157265938893</v>
      </c>
      <c r="W42" s="298">
        <f>IF(R42&gt;0,_xlfn.VAR.P(N42:Q42),"")</f>
        <v>117.22222581042388</v>
      </c>
      <c r="X42" s="298">
        <f>IF(R42&gt;0,_xlfn.STDEV.P(N42:Q42),"")</f>
        <v>10.826921344981864</v>
      </c>
      <c r="Y42" s="230">
        <v>119</v>
      </c>
    </row>
    <row r="43" spans="1:25" x14ac:dyDescent="0.25">
      <c r="A43" s="230">
        <v>118</v>
      </c>
      <c r="B43" s="295">
        <v>117</v>
      </c>
      <c r="C43" s="296">
        <v>19.450567364692688</v>
      </c>
      <c r="D43" s="296">
        <v>25.104281902313232</v>
      </c>
      <c r="E43" s="296">
        <v>23.719300627708435</v>
      </c>
      <c r="F43" s="296">
        <v>25.005468130111694</v>
      </c>
      <c r="G43" s="279">
        <v>4</v>
      </c>
      <c r="H43" s="297">
        <f>IF(G43&gt;0,AVERAGE(C43:F43),"")</f>
        <v>23.319904506206512</v>
      </c>
      <c r="I43" s="296">
        <f>IF(G43&gt;0,MIN(C43:F43),"")</f>
        <v>19.450567364692688</v>
      </c>
      <c r="J43" s="296">
        <f>IF(G43&gt;0,MAX(C43:F43),"")</f>
        <v>25.104281902313232</v>
      </c>
      <c r="K43" s="296">
        <f>IF(G43&gt;0,J43-I43,"")</f>
        <v>5.6537145376205444</v>
      </c>
      <c r="L43" s="296">
        <f>IF(G43&gt;0,_xlfn.VAR.P(C43:F43),"")</f>
        <v>5.2891036496345301</v>
      </c>
      <c r="M43" s="296">
        <f>IF(G43&gt;0,_xlfn.STDEV.P(C43:F43),"")</f>
        <v>2.2998051329698632</v>
      </c>
      <c r="N43" s="298">
        <v>23.398370320118524</v>
      </c>
      <c r="O43" s="298">
        <v>28.03687618627518</v>
      </c>
      <c r="P43" s="298">
        <v>32.936870766992421</v>
      </c>
      <c r="Q43" s="298">
        <v>34.558629127230439</v>
      </c>
      <c r="R43" s="282">
        <f>G43</f>
        <v>4</v>
      </c>
      <c r="S43" s="299">
        <f>IF(R43&gt;0,AVERAGE(N43:Q43),"")</f>
        <v>29.732686600154139</v>
      </c>
      <c r="T43" s="298">
        <f>IF(R43&gt;0,MIN(N43:Q43),"")</f>
        <v>23.398370320118524</v>
      </c>
      <c r="U43" s="298">
        <f>IF(R43&gt;0,MAX(N43:Q43),"")</f>
        <v>34.558629127230439</v>
      </c>
      <c r="V43" s="298">
        <f>IF(R43&gt;0,U43-T43,"")</f>
        <v>11.160258807111916</v>
      </c>
      <c r="W43" s="298">
        <f>IF(R43&gt;0,_xlfn.VAR.P(N43:Q43),"")</f>
        <v>19.138963286251396</v>
      </c>
      <c r="X43" s="298">
        <f>IF(R43&gt;0,_xlfn.STDEV.P(N43:Q43),"")</f>
        <v>4.3748100857353105</v>
      </c>
      <c r="Y43" s="230">
        <v>118</v>
      </c>
    </row>
    <row r="44" spans="1:25" x14ac:dyDescent="0.25">
      <c r="A44" s="230">
        <v>117</v>
      </c>
      <c r="B44" s="295">
        <v>95</v>
      </c>
      <c r="C44" s="296">
        <v>19.22322690486908</v>
      </c>
      <c r="D44" s="296">
        <v>24.060171842575073</v>
      </c>
      <c r="E44" s="296">
        <v>21.633601784706116</v>
      </c>
      <c r="F44" s="296"/>
      <c r="G44" s="279">
        <v>3</v>
      </c>
      <c r="H44" s="297">
        <f>IF(G44&gt;0,AVERAGE(C44:F44),"")</f>
        <v>21.639000177383423</v>
      </c>
      <c r="I44" s="296">
        <f>IF(G44&gt;0,MIN(C44:F44),"")</f>
        <v>19.22322690486908</v>
      </c>
      <c r="J44" s="296">
        <f>IF(G44&gt;0,MAX(C44:F44),"")</f>
        <v>24.060171842575073</v>
      </c>
      <c r="K44" s="296">
        <f>IF(G44&gt;0,J44-I44,"")</f>
        <v>4.8369449377059937</v>
      </c>
      <c r="L44" s="296">
        <f>IF(G44&gt;0,_xlfn.VAR.P(C44:F44),"")</f>
        <v>3.8993539597216889</v>
      </c>
      <c r="M44" s="296">
        <f>IF(G44&gt;0,_xlfn.STDEV.P(C44:F44),"")</f>
        <v>1.9746781914331482</v>
      </c>
      <c r="N44" s="298">
        <v>30.711061606748988</v>
      </c>
      <c r="O44" s="298">
        <v>29.826947961435813</v>
      </c>
      <c r="P44" s="298">
        <v>29.450423677170512</v>
      </c>
      <c r="Q44" s="298"/>
      <c r="R44" s="282">
        <f>G44</f>
        <v>3</v>
      </c>
      <c r="S44" s="299">
        <f>IF(R44&gt;0,AVERAGE(N44:Q44),"")</f>
        <v>29.996144415118437</v>
      </c>
      <c r="T44" s="298">
        <f>IF(R44&gt;0,MIN(N44:Q44),"")</f>
        <v>29.450423677170512</v>
      </c>
      <c r="U44" s="298">
        <f>IF(R44&gt;0,MAX(N44:Q44),"")</f>
        <v>30.711061606748988</v>
      </c>
      <c r="V44" s="298">
        <f>IF(R44&gt;0,U44-T44,"")</f>
        <v>1.2606379295784755</v>
      </c>
      <c r="W44" s="298">
        <f>IF(R44&gt;0,_xlfn.VAR.P(N44:Q44),"")</f>
        <v>0.27918171821803917</v>
      </c>
      <c r="X44" s="298">
        <f>IF(R44&gt;0,_xlfn.STDEV.P(N44:Q44),"")</f>
        <v>0.52837649287041444</v>
      </c>
      <c r="Y44" s="230">
        <v>117</v>
      </c>
    </row>
    <row r="45" spans="1:25" x14ac:dyDescent="0.25">
      <c r="A45" s="230">
        <v>116</v>
      </c>
      <c r="B45" s="295">
        <v>94</v>
      </c>
      <c r="C45" s="296">
        <v>21.097566485404968</v>
      </c>
      <c r="D45" s="296">
        <v>24.198681116104126</v>
      </c>
      <c r="E45" s="296">
        <v>23.940203785896301</v>
      </c>
      <c r="F45" s="296">
        <v>21.217358112335205</v>
      </c>
      <c r="G45" s="279">
        <v>4</v>
      </c>
      <c r="H45" s="297">
        <f>IF(G45&gt;0,AVERAGE(C45:F45),"")</f>
        <v>22.61345237493515</v>
      </c>
      <c r="I45" s="296">
        <f>IF(G45&gt;0,MIN(C45:F45),"")</f>
        <v>21.097566485404968</v>
      </c>
      <c r="J45" s="296">
        <f>IF(G45&gt;0,MAX(C45:F45),"")</f>
        <v>24.198681116104126</v>
      </c>
      <c r="K45" s="296">
        <f>IF(G45&gt;0,J45-I45,"")</f>
        <v>3.1011146306991577</v>
      </c>
      <c r="L45" s="296">
        <f>IF(G45&gt;0,_xlfn.VAR.P(C45:F45),"")</f>
        <v>2.1300521721141941</v>
      </c>
      <c r="M45" s="296">
        <f>IF(G45&gt;0,_xlfn.STDEV.P(C45:F45),"")</f>
        <v>1.4594698256950001</v>
      </c>
      <c r="N45" s="298">
        <v>26.15426114952291</v>
      </c>
      <c r="O45" s="298">
        <v>27.700210003754925</v>
      </c>
      <c r="P45" s="298">
        <v>32.590465121294891</v>
      </c>
      <c r="Q45" s="298">
        <v>33.896889182290998</v>
      </c>
      <c r="R45" s="282">
        <f>G45</f>
        <v>4</v>
      </c>
      <c r="S45" s="299">
        <f>IF(R45&gt;0,AVERAGE(N45:Q45),"")</f>
        <v>30.085456364215929</v>
      </c>
      <c r="T45" s="298">
        <f>IF(R45&gt;0,MIN(N45:Q45),"")</f>
        <v>26.15426114952291</v>
      </c>
      <c r="U45" s="298">
        <f>IF(R45&gt;0,MAX(N45:Q45),"")</f>
        <v>33.896889182290998</v>
      </c>
      <c r="V45" s="298">
        <f>IF(R45&gt;0,U45-T45,"")</f>
        <v>7.7426280327680885</v>
      </c>
      <c r="W45" s="298">
        <f>IF(R45&gt;0,_xlfn.VAR.P(N45:Q45),"")</f>
        <v>10.486446253965028</v>
      </c>
      <c r="X45" s="298">
        <f>IF(R45&gt;0,_xlfn.STDEV.P(N45:Q45),"")</f>
        <v>3.2382782854419765</v>
      </c>
      <c r="Y45" s="230">
        <v>116</v>
      </c>
    </row>
    <row r="46" spans="1:25" x14ac:dyDescent="0.25">
      <c r="A46" s="230">
        <v>115</v>
      </c>
      <c r="B46" s="295">
        <v>87</v>
      </c>
      <c r="C46" s="296">
        <v>31.542495489120483</v>
      </c>
      <c r="D46" s="296">
        <v>12.457275986671448</v>
      </c>
      <c r="E46" s="296">
        <v>24.525356292724609</v>
      </c>
      <c r="F46" s="296"/>
      <c r="G46" s="279">
        <v>3</v>
      </c>
      <c r="H46" s="297">
        <f>IF(G46&gt;0,AVERAGE(C46:F46),"")</f>
        <v>22.84170925617218</v>
      </c>
      <c r="I46" s="296">
        <f>IF(G46&gt;0,MIN(C46:F46),"")</f>
        <v>12.457275986671448</v>
      </c>
      <c r="J46" s="296">
        <f>IF(G46&gt;0,MAX(C46:F46),"")</f>
        <v>31.542495489120483</v>
      </c>
      <c r="K46" s="296">
        <f>IF(G46&gt;0,J46-I46,"")</f>
        <v>19.085219502449036</v>
      </c>
      <c r="L46" s="296">
        <f>IF(G46&gt;0,_xlfn.VAR.P(C46:F46),"")</f>
        <v>62.124934247956134</v>
      </c>
      <c r="M46" s="296">
        <f>IF(G46&gt;0,_xlfn.STDEV.P(C46:F46),"")</f>
        <v>7.8819372141597359</v>
      </c>
      <c r="N46" s="298">
        <v>41.290725377323938</v>
      </c>
      <c r="O46" s="298">
        <v>16.421471917830367</v>
      </c>
      <c r="P46" s="298">
        <v>32.563588739842487</v>
      </c>
      <c r="Q46" s="298"/>
      <c r="R46" s="282">
        <f>G46</f>
        <v>3</v>
      </c>
      <c r="S46" s="299">
        <f>IF(R46&gt;0,AVERAGE(N46:Q46),"")</f>
        <v>30.091928678332266</v>
      </c>
      <c r="T46" s="298">
        <f>IF(R46&gt;0,MIN(N46:Q46),"")</f>
        <v>16.421471917830367</v>
      </c>
      <c r="U46" s="298">
        <f>IF(R46&gt;0,MAX(N46:Q46),"")</f>
        <v>41.290725377323938</v>
      </c>
      <c r="V46" s="298">
        <f>IF(R46&gt;0,U46-T46,"")</f>
        <v>24.869253459493571</v>
      </c>
      <c r="W46" s="298">
        <f>IF(R46&gt;0,_xlfn.VAR.P(N46:Q46),"")</f>
        <v>106.13451300192102</v>
      </c>
      <c r="X46" s="298">
        <f>IF(R46&gt;0,_xlfn.STDEV.P(N46:Q46),"")</f>
        <v>10.30216059872496</v>
      </c>
      <c r="Y46" s="230">
        <v>115</v>
      </c>
    </row>
    <row r="47" spans="1:25" x14ac:dyDescent="0.25">
      <c r="A47" s="230">
        <v>114</v>
      </c>
      <c r="B47" s="295">
        <v>81</v>
      </c>
      <c r="C47" s="296">
        <v>24.722402691841125</v>
      </c>
      <c r="D47" s="296">
        <v>23.34517240524292</v>
      </c>
      <c r="E47" s="296">
        <v>22.042283415794373</v>
      </c>
      <c r="F47" s="296"/>
      <c r="G47" s="279">
        <v>3</v>
      </c>
      <c r="H47" s="297">
        <f>IF(G47&gt;0,AVERAGE(C47:F47),"")</f>
        <v>23.369952837626141</v>
      </c>
      <c r="I47" s="296">
        <f>IF(G47&gt;0,MIN(C47:F47),"")</f>
        <v>22.042283415794373</v>
      </c>
      <c r="J47" s="296">
        <f>IF(G47&gt;0,MAX(C47:F47),"")</f>
        <v>24.722402691841125</v>
      </c>
      <c r="K47" s="296">
        <f>IF(G47&gt;0,J47-I47,"")</f>
        <v>2.6801192760467529</v>
      </c>
      <c r="L47" s="296">
        <f>IF(G47&gt;0,_xlfn.VAR.P(C47:F47),"")</f>
        <v>1.1974802572207783</v>
      </c>
      <c r="M47" s="296">
        <f>IF(G47&gt;0,_xlfn.STDEV.P(C47:F47),"")</f>
        <v>1.0942944106687096</v>
      </c>
      <c r="N47" s="298">
        <v>30.99793027503577</v>
      </c>
      <c r="O47" s="298">
        <v>30.99659732529808</v>
      </c>
      <c r="P47" s="298">
        <v>28.584912674510932</v>
      </c>
      <c r="Q47" s="298"/>
      <c r="R47" s="282">
        <f>G47</f>
        <v>3</v>
      </c>
      <c r="S47" s="299">
        <f>IF(R47&gt;0,AVERAGE(N47:Q47),"")</f>
        <v>30.193146758281596</v>
      </c>
      <c r="T47" s="298">
        <f>IF(R47&gt;0,MIN(N47:Q47),"")</f>
        <v>28.584912674510932</v>
      </c>
      <c r="U47" s="298">
        <f>IF(R47&gt;0,MAX(N47:Q47),"")</f>
        <v>30.99793027503577</v>
      </c>
      <c r="V47" s="298">
        <f>IF(R47&gt;0,U47-T47,"")</f>
        <v>2.4130176005248387</v>
      </c>
      <c r="W47" s="298">
        <f>IF(R47&gt;0,_xlfn.VAR.P(N47:Q47),"")</f>
        <v>1.2932087302266646</v>
      </c>
      <c r="X47" s="298">
        <f>IF(R47&gt;0,_xlfn.STDEV.P(N47:Q47),"")</f>
        <v>1.1371933565698775</v>
      </c>
      <c r="Y47" s="230">
        <v>114</v>
      </c>
    </row>
    <row r="48" spans="1:25" x14ac:dyDescent="0.25">
      <c r="A48" s="230">
        <v>113</v>
      </c>
      <c r="B48" s="295">
        <v>56</v>
      </c>
      <c r="C48" s="296">
        <v>27.457452416419983</v>
      </c>
      <c r="D48" s="296">
        <v>14.917054176330566</v>
      </c>
      <c r="E48" s="296">
        <v>23.656556010246277</v>
      </c>
      <c r="F48" s="296">
        <v>28.609343767166138</v>
      </c>
      <c r="G48" s="279">
        <v>4</v>
      </c>
      <c r="H48" s="297">
        <f>IF(G48&gt;0,AVERAGE(C48:F48),"")</f>
        <v>23.660101592540741</v>
      </c>
      <c r="I48" s="296">
        <f>IF(G48&gt;0,MIN(C48:F48),"")</f>
        <v>14.917054176330566</v>
      </c>
      <c r="J48" s="296">
        <f>IF(G48&gt;0,MAX(C48:F48),"")</f>
        <v>28.609343767166138</v>
      </c>
      <c r="K48" s="296">
        <f>IF(G48&gt;0,J48-I48,"")</f>
        <v>13.692289590835571</v>
      </c>
      <c r="L48" s="296">
        <f>IF(G48&gt;0,_xlfn.VAR.P(C48:F48),"")</f>
        <v>28.838940518990057</v>
      </c>
      <c r="M48" s="296">
        <f>IF(G48&gt;0,_xlfn.STDEV.P(C48:F48),"")</f>
        <v>5.3701899890962945</v>
      </c>
      <c r="N48" s="298">
        <v>33.300110690774218</v>
      </c>
      <c r="O48" s="298">
        <v>19.527180011675831</v>
      </c>
      <c r="P48" s="298">
        <v>31.184624199583141</v>
      </c>
      <c r="Q48" s="298">
        <v>37.986110922561316</v>
      </c>
      <c r="R48" s="282">
        <f>G48</f>
        <v>4</v>
      </c>
      <c r="S48" s="299">
        <f>IF(R48&gt;0,AVERAGE(N48:Q48),"")</f>
        <v>30.49950645614863</v>
      </c>
      <c r="T48" s="298">
        <f>IF(R48&gt;0,MIN(N48:Q48),"")</f>
        <v>19.527180011675831</v>
      </c>
      <c r="U48" s="298">
        <f>IF(R48&gt;0,MAX(N48:Q48),"")</f>
        <v>37.986110922561316</v>
      </c>
      <c r="V48" s="298">
        <f>IF(R48&gt;0,U48-T48,"")</f>
        <v>18.458930910885485</v>
      </c>
      <c r="W48" s="298">
        <f>IF(R48&gt;0,_xlfn.VAR.P(N48:Q48),"")</f>
        <v>46.188491110489508</v>
      </c>
      <c r="X48" s="298">
        <f>IF(R48&gt;0,_xlfn.STDEV.P(N48:Q48),"")</f>
        <v>6.7962115263203442</v>
      </c>
      <c r="Y48" s="230">
        <v>113</v>
      </c>
    </row>
    <row r="49" spans="1:25" x14ac:dyDescent="0.25">
      <c r="A49" s="230">
        <v>112</v>
      </c>
      <c r="B49" s="295">
        <v>70</v>
      </c>
      <c r="C49" s="296">
        <v>28.368950486183167</v>
      </c>
      <c r="D49" s="296">
        <v>19.511890411376953</v>
      </c>
      <c r="E49" s="296">
        <v>22.516624331474304</v>
      </c>
      <c r="F49" s="296">
        <v>27.131296396255493</v>
      </c>
      <c r="G49" s="279">
        <v>4</v>
      </c>
      <c r="H49" s="297">
        <f>IF(G49&gt;0,AVERAGE(C49:F49),"")</f>
        <v>24.382190406322479</v>
      </c>
      <c r="I49" s="296">
        <f>IF(G49&gt;0,MIN(C49:F49),"")</f>
        <v>19.511890411376953</v>
      </c>
      <c r="J49" s="296">
        <f>IF(G49&gt;0,MAX(C49:F49),"")</f>
        <v>28.368950486183167</v>
      </c>
      <c r="K49" s="296">
        <f>IF(G49&gt;0,J49-I49,"")</f>
        <v>8.8570600748062134</v>
      </c>
      <c r="L49" s="296">
        <f>IF(G49&gt;0,_xlfn.VAR.P(C49:F49),"")</f>
        <v>12.662999624661779</v>
      </c>
      <c r="M49" s="296">
        <f>IF(G49&gt;0,_xlfn.STDEV.P(C49:F49),"")</f>
        <v>3.5585108717919889</v>
      </c>
      <c r="N49" s="298">
        <v>32.711629915265441</v>
      </c>
      <c r="O49" s="298">
        <v>27.025061478775886</v>
      </c>
      <c r="P49" s="298">
        <v>29.892730783971189</v>
      </c>
      <c r="Q49" s="298">
        <v>32.643574461556199</v>
      </c>
      <c r="R49" s="282">
        <f>G49</f>
        <v>4</v>
      </c>
      <c r="S49" s="299">
        <f>IF(R49&gt;0,AVERAGE(N49:Q49),"")</f>
        <v>30.568249159892179</v>
      </c>
      <c r="T49" s="298">
        <f>IF(R49&gt;0,MIN(N49:Q49),"")</f>
        <v>27.025061478775886</v>
      </c>
      <c r="U49" s="298">
        <f>IF(R49&gt;0,MAX(N49:Q49),"")</f>
        <v>32.711629915265441</v>
      </c>
      <c r="V49" s="298">
        <f>IF(R49&gt;0,U49-T49,"")</f>
        <v>5.686568436489555</v>
      </c>
      <c r="W49" s="298">
        <f>IF(R49&gt;0,_xlfn.VAR.P(N49:Q49),"")</f>
        <v>5.4778900475131245</v>
      </c>
      <c r="X49" s="298">
        <f>IF(R49&gt;0,_xlfn.STDEV.P(N49:Q49),"")</f>
        <v>2.340489275239928</v>
      </c>
      <c r="Y49" s="230">
        <v>112</v>
      </c>
    </row>
    <row r="50" spans="1:25" x14ac:dyDescent="0.25">
      <c r="A50" s="230">
        <v>111</v>
      </c>
      <c r="B50" s="295">
        <v>141</v>
      </c>
      <c r="C50" s="296">
        <v>30.561847686767578</v>
      </c>
      <c r="D50" s="296">
        <v>18.158256411552429</v>
      </c>
      <c r="E50" s="296">
        <v>26.370950937271118</v>
      </c>
      <c r="F50" s="296"/>
      <c r="G50" s="279">
        <v>3</v>
      </c>
      <c r="H50" s="297">
        <f>IF(G50&gt;0,AVERAGE(C50:F50),"")</f>
        <v>25.030351678530376</v>
      </c>
      <c r="I50" s="296">
        <f>IF(G50&gt;0,MIN(C50:F50),"")</f>
        <v>18.158256411552429</v>
      </c>
      <c r="J50" s="296">
        <f>IF(G50&gt;0,MAX(C50:F50),"")</f>
        <v>30.561847686767578</v>
      </c>
      <c r="K50" s="296">
        <f>IF(G50&gt;0,J50-I50,"")</f>
        <v>12.403591275215149</v>
      </c>
      <c r="L50" s="296">
        <f>IF(G50&gt;0,_xlfn.VAR.P(C50:F50),"")</f>
        <v>26.540115940033601</v>
      </c>
      <c r="M50" s="296">
        <f>IF(G50&gt;0,_xlfn.STDEV.P(C50:F50),"")</f>
        <v>5.1517100015464381</v>
      </c>
      <c r="N50" s="298">
        <v>34.517431875015987</v>
      </c>
      <c r="O50" s="298">
        <v>22.086382894994102</v>
      </c>
      <c r="P50" s="298">
        <v>35.140944076813469</v>
      </c>
      <c r="Q50" s="298"/>
      <c r="R50" s="282">
        <f>G50</f>
        <v>3</v>
      </c>
      <c r="S50" s="299">
        <f>IF(R50&gt;0,AVERAGE(N50:Q50),"")</f>
        <v>30.581586282274518</v>
      </c>
      <c r="T50" s="298">
        <f>IF(R50&gt;0,MIN(N50:Q50),"")</f>
        <v>22.086382894994102</v>
      </c>
      <c r="U50" s="298">
        <f>IF(R50&gt;0,MAX(N50:Q50),"")</f>
        <v>35.140944076813469</v>
      </c>
      <c r="V50" s="298">
        <f>IF(R50&gt;0,U50-T50,"")</f>
        <v>13.054561181819366</v>
      </c>
      <c r="W50" s="298">
        <f>IF(R50&gt;0,_xlfn.VAR.P(N50:Q50),"")</f>
        <v>36.149034873262082</v>
      </c>
      <c r="X50" s="298">
        <f>IF(R50&gt;0,_xlfn.STDEV.P(N50:Q50),"")</f>
        <v>6.0124067454940278</v>
      </c>
      <c r="Y50" s="230">
        <v>111</v>
      </c>
    </row>
    <row r="51" spans="1:25" x14ac:dyDescent="0.25">
      <c r="A51" s="230">
        <v>110</v>
      </c>
      <c r="B51" s="295">
        <v>25</v>
      </c>
      <c r="C51" s="296">
        <v>20.182116627693176</v>
      </c>
      <c r="D51" s="296">
        <v>18.02628755569458</v>
      </c>
      <c r="E51" s="296">
        <v>41.372122168540955</v>
      </c>
      <c r="F51" s="296">
        <v>29.222372770309448</v>
      </c>
      <c r="G51" s="279">
        <v>4</v>
      </c>
      <c r="H51" s="297">
        <f>IF(G51&gt;0,AVERAGE(C51:F51),"")</f>
        <v>27.20072478055954</v>
      </c>
      <c r="I51" s="296">
        <f>IF(G51&gt;0,MIN(C51:F51),"")</f>
        <v>18.02628755569458</v>
      </c>
      <c r="J51" s="296">
        <f>IF(G51&gt;0,MAX(C51:F51),"")</f>
        <v>41.372122168540955</v>
      </c>
      <c r="K51" s="296">
        <f>IF(G51&gt;0,J51-I51,"")</f>
        <v>23.345834612846375</v>
      </c>
      <c r="L51" s="296">
        <f>IF(G51&gt;0,_xlfn.VAR.P(C51:F51),"")</f>
        <v>84.586680829754187</v>
      </c>
      <c r="M51" s="296">
        <f>IF(G51&gt;0,_xlfn.STDEV.P(C51:F51),"")</f>
        <v>9.1971017624985638</v>
      </c>
      <c r="N51" s="298">
        <v>32.918301972776881</v>
      </c>
      <c r="O51" s="298">
        <v>21.093709035270756</v>
      </c>
      <c r="P51" s="298">
        <v>38.635339710330975</v>
      </c>
      <c r="Q51" s="298">
        <v>29.747407772890107</v>
      </c>
      <c r="R51" s="282">
        <f>G51</f>
        <v>4</v>
      </c>
      <c r="S51" s="299">
        <f>IF(R51&gt;0,AVERAGE(N51:Q51),"")</f>
        <v>30.598689622817183</v>
      </c>
      <c r="T51" s="298">
        <f>IF(R51&gt;0,MIN(N51:Q51),"")</f>
        <v>21.093709035270756</v>
      </c>
      <c r="U51" s="298">
        <f>IF(R51&gt;0,MAX(N51:Q51),"")</f>
        <v>38.635339710330975</v>
      </c>
      <c r="V51" s="298">
        <f>IF(R51&gt;0,U51-T51,"")</f>
        <v>17.541630675060219</v>
      </c>
      <c r="W51" s="298">
        <f>IF(R51&gt;0,_xlfn.VAR.P(N51:Q51),"")</f>
        <v>40.259420710217455</v>
      </c>
      <c r="X51" s="298">
        <f>IF(R51&gt;0,_xlfn.STDEV.P(N51:Q51),"")</f>
        <v>6.3450311827616304</v>
      </c>
      <c r="Y51" s="230">
        <v>110</v>
      </c>
    </row>
    <row r="52" spans="1:25" x14ac:dyDescent="0.25">
      <c r="A52" s="230">
        <v>109</v>
      </c>
      <c r="B52" s="295">
        <v>68</v>
      </c>
      <c r="C52" s="296">
        <v>26.448989510536194</v>
      </c>
      <c r="D52" s="296">
        <v>23.830962181091309</v>
      </c>
      <c r="E52" s="296">
        <v>20.223395228385925</v>
      </c>
      <c r="F52" s="296">
        <v>19.771710634231567</v>
      </c>
      <c r="G52" s="279">
        <v>4</v>
      </c>
      <c r="H52" s="297">
        <f>IF(G52&gt;0,AVERAGE(C52:F52),"")</f>
        <v>22.568764388561249</v>
      </c>
      <c r="I52" s="296">
        <f>IF(G52&gt;0,MIN(C52:F52),"")</f>
        <v>19.771710634231567</v>
      </c>
      <c r="J52" s="296">
        <f>IF(G52&gt;0,MAX(C52:F52),"")</f>
        <v>26.448989510536194</v>
      </c>
      <c r="K52" s="296">
        <f>IF(G52&gt;0,J52-I52,"")</f>
        <v>6.6772788763046265</v>
      </c>
      <c r="L52" s="296">
        <f>IF(G52&gt;0,_xlfn.VAR.P(C52:F52),"")</f>
        <v>7.4933891166961075</v>
      </c>
      <c r="M52" s="296">
        <f>IF(G52&gt;0,_xlfn.STDEV.P(C52:F52),"")</f>
        <v>2.7374055447989631</v>
      </c>
      <c r="N52" s="298">
        <v>38.322185846428795</v>
      </c>
      <c r="O52" s="298">
        <v>31.414530484062375</v>
      </c>
      <c r="P52" s="298">
        <v>26.851651706108285</v>
      </c>
      <c r="Q52" s="298">
        <v>25.882171381131098</v>
      </c>
      <c r="R52" s="282">
        <f>G52</f>
        <v>4</v>
      </c>
      <c r="S52" s="299">
        <f>IF(R52&gt;0,AVERAGE(N52:Q52),"")</f>
        <v>30.617634854432637</v>
      </c>
      <c r="T52" s="298">
        <f>IF(R52&gt;0,MIN(N52:Q52),"")</f>
        <v>25.882171381131098</v>
      </c>
      <c r="U52" s="298">
        <f>IF(R52&gt;0,MAX(N52:Q52),"")</f>
        <v>38.322185846428795</v>
      </c>
      <c r="V52" s="298">
        <f>IF(R52&gt;0,U52-T52,"")</f>
        <v>12.440014465297697</v>
      </c>
      <c r="W52" s="298">
        <f>IF(R52&gt;0,_xlfn.VAR.P(N52:Q52),"")</f>
        <v>24.150598003307095</v>
      </c>
      <c r="X52" s="298">
        <f>IF(R52&gt;0,_xlfn.STDEV.P(N52:Q52),"")</f>
        <v>4.9143257933624112</v>
      </c>
      <c r="Y52" s="230">
        <v>109</v>
      </c>
    </row>
    <row r="53" spans="1:25" x14ac:dyDescent="0.25">
      <c r="A53" s="230">
        <v>108</v>
      </c>
      <c r="B53" s="295">
        <v>104</v>
      </c>
      <c r="C53" s="296">
        <v>26.224761605262756</v>
      </c>
      <c r="D53" s="296">
        <v>22.771468162536621</v>
      </c>
      <c r="E53" s="296">
        <v>25.571066737174988</v>
      </c>
      <c r="F53" s="296">
        <v>22.86565899848938</v>
      </c>
      <c r="G53" s="279">
        <v>4</v>
      </c>
      <c r="H53" s="297">
        <f>IF(G53&gt;0,AVERAGE(C53:F53),"")</f>
        <v>24.358238875865936</v>
      </c>
      <c r="I53" s="296">
        <f>IF(G53&gt;0,MIN(C53:F53),"")</f>
        <v>22.771468162536621</v>
      </c>
      <c r="J53" s="296">
        <f>IF(G53&gt;0,MAX(C53:F53),"")</f>
        <v>26.224761605262756</v>
      </c>
      <c r="K53" s="296">
        <f>IF(G53&gt;0,J53-I53,"")</f>
        <v>3.4532934427261353</v>
      </c>
      <c r="L53" s="296">
        <f>IF(G53&gt;0,_xlfn.VAR.P(C53:F53),"")</f>
        <v>2.4251236268878706</v>
      </c>
      <c r="M53" s="296">
        <f>IF(G53&gt;0,_xlfn.STDEV.P(C53:F53),"")</f>
        <v>1.5572808439353099</v>
      </c>
      <c r="N53" s="298">
        <v>39.204081775487658</v>
      </c>
      <c r="O53" s="298">
        <v>26.223336490865343</v>
      </c>
      <c r="P53" s="298">
        <v>27.88172805000405</v>
      </c>
      <c r="Q53" s="298">
        <v>29.50152709582941</v>
      </c>
      <c r="R53" s="282">
        <f>G53</f>
        <v>4</v>
      </c>
      <c r="S53" s="299">
        <f>IF(R53&gt;0,AVERAGE(N53:Q53),"")</f>
        <v>30.702668353046612</v>
      </c>
      <c r="T53" s="298">
        <f>IF(R53&gt;0,MIN(N53:Q53),"")</f>
        <v>26.223336490865343</v>
      </c>
      <c r="U53" s="298">
        <f>IF(R53&gt;0,MAX(N53:Q53),"")</f>
        <v>39.204081775487658</v>
      </c>
      <c r="V53" s="298">
        <f>IF(R53&gt;0,U53-T53,"")</f>
        <v>12.980745284622316</v>
      </c>
      <c r="W53" s="298">
        <f>IF(R53&gt;0,_xlfn.VAR.P(N53:Q53),"")</f>
        <v>25.434722155983309</v>
      </c>
      <c r="X53" s="298">
        <f>IF(R53&gt;0,_xlfn.STDEV.P(N53:Q53),"")</f>
        <v>5.0432848577076541</v>
      </c>
      <c r="Y53" s="230">
        <v>108</v>
      </c>
    </row>
    <row r="54" spans="1:25" x14ac:dyDescent="0.25">
      <c r="A54" s="230">
        <v>107</v>
      </c>
      <c r="B54" s="295">
        <v>132</v>
      </c>
      <c r="C54" s="296">
        <v>23.9168781042099</v>
      </c>
      <c r="D54" s="296">
        <v>34.059571027755737</v>
      </c>
      <c r="E54" s="296">
        <v>16.515927910804749</v>
      </c>
      <c r="F54" s="296"/>
      <c r="G54" s="279">
        <v>3</v>
      </c>
      <c r="H54" s="297">
        <f>IF(G54&gt;0,AVERAGE(C54:F54),"")</f>
        <v>24.83079234759013</v>
      </c>
      <c r="I54" s="296">
        <f>IF(G54&gt;0,MIN(C54:F54),"")</f>
        <v>16.515927910804749</v>
      </c>
      <c r="J54" s="296">
        <f>IF(G54&gt;0,MAX(C54:F54),"")</f>
        <v>34.059571027755737</v>
      </c>
      <c r="K54" s="296">
        <f>IF(G54&gt;0,J54-I54,"")</f>
        <v>17.543643116950989</v>
      </c>
      <c r="L54" s="296">
        <f>IF(G54&gt;0,_xlfn.VAR.P(C54:F54),"")</f>
        <v>51.714188591283445</v>
      </c>
      <c r="M54" s="296">
        <f>IF(G54&gt;0,_xlfn.STDEV.P(C54:F54),"")</f>
        <v>7.1912577892385032</v>
      </c>
      <c r="N54" s="298">
        <v>27.55003379926276</v>
      </c>
      <c r="O54" s="298">
        <v>39.917967127434224</v>
      </c>
      <c r="P54" s="298">
        <v>24.805023080775392</v>
      </c>
      <c r="Q54" s="298"/>
      <c r="R54" s="282">
        <f>G54</f>
        <v>3</v>
      </c>
      <c r="S54" s="299">
        <f>IF(R54&gt;0,AVERAGE(N54:Q54),"")</f>
        <v>30.757674669157456</v>
      </c>
      <c r="T54" s="298">
        <f>IF(R54&gt;0,MIN(N54:Q54),"")</f>
        <v>24.805023080775392</v>
      </c>
      <c r="U54" s="298">
        <f>IF(R54&gt;0,MAX(N54:Q54),"")</f>
        <v>39.917967127434224</v>
      </c>
      <c r="V54" s="298">
        <f>IF(R54&gt;0,U54-T54,"")</f>
        <v>15.112944046658832</v>
      </c>
      <c r="W54" s="298">
        <f>IF(R54&gt;0,_xlfn.VAR.P(N54:Q54),"")</f>
        <v>43.211326268016315</v>
      </c>
      <c r="X54" s="298">
        <f>IF(R54&gt;0,_xlfn.STDEV.P(N54:Q54),"")</f>
        <v>6.5735322519948367</v>
      </c>
      <c r="Y54" s="230">
        <v>107</v>
      </c>
    </row>
    <row r="55" spans="1:25" x14ac:dyDescent="0.25">
      <c r="A55" s="230">
        <v>106</v>
      </c>
      <c r="B55" s="295">
        <v>156</v>
      </c>
      <c r="C55" s="296">
        <v>28.2077556848526</v>
      </c>
      <c r="D55" s="296">
        <v>22.58359432220459</v>
      </c>
      <c r="E55" s="296">
        <v>23.060347437858582</v>
      </c>
      <c r="F55" s="296">
        <v>16.837636232376099</v>
      </c>
      <c r="G55" s="279">
        <v>4</v>
      </c>
      <c r="H55" s="297">
        <f>IF(G55&gt;0,AVERAGE(C55:F55),"")</f>
        <v>22.672333419322968</v>
      </c>
      <c r="I55" s="296">
        <f>IF(G55&gt;0,MIN(C55:F55),"")</f>
        <v>16.837636232376099</v>
      </c>
      <c r="J55" s="296">
        <f>IF(G55&gt;0,MAX(C55:F55),"")</f>
        <v>28.2077556848526</v>
      </c>
      <c r="K55" s="296">
        <f>IF(G55&gt;0,J55-I55,"")</f>
        <v>11.370119452476501</v>
      </c>
      <c r="L55" s="296">
        <f>IF(G55&gt;0,_xlfn.VAR.P(C55:F55),"")</f>
        <v>16.210755106756096</v>
      </c>
      <c r="M55" s="296">
        <f>IF(G55&gt;0,_xlfn.STDEV.P(C55:F55),"")</f>
        <v>4.0262582016999477</v>
      </c>
      <c r="N55" s="298">
        <v>39.741635758265808</v>
      </c>
      <c r="O55" s="298">
        <v>28.2733775780057</v>
      </c>
      <c r="P55" s="298">
        <v>30.587987769547581</v>
      </c>
      <c r="Q55" s="298">
        <v>24.592479525866942</v>
      </c>
      <c r="R55" s="282">
        <f>G55</f>
        <v>4</v>
      </c>
      <c r="S55" s="299">
        <f>IF(R55&gt;0,AVERAGE(N55:Q55),"")</f>
        <v>30.798870157921506</v>
      </c>
      <c r="T55" s="298">
        <f>IF(R55&gt;0,MIN(N55:Q55),"")</f>
        <v>24.592479525866942</v>
      </c>
      <c r="U55" s="298">
        <f>IF(R55&gt;0,MAX(N55:Q55),"")</f>
        <v>39.741635758265808</v>
      </c>
      <c r="V55" s="298">
        <f>IF(R55&gt;0,U55-T55,"")</f>
        <v>15.149156232398866</v>
      </c>
      <c r="W55" s="298">
        <f>IF(R55&gt;0,_xlfn.VAR.P(N55:Q55),"")</f>
        <v>31.228731353323269</v>
      </c>
      <c r="X55" s="298">
        <f>IF(R55&gt;0,_xlfn.STDEV.P(N55:Q55),"")</f>
        <v>5.5882672943698095</v>
      </c>
      <c r="Y55" s="230">
        <v>106</v>
      </c>
    </row>
    <row r="56" spans="1:25" x14ac:dyDescent="0.25">
      <c r="A56" s="230">
        <v>105</v>
      </c>
      <c r="B56" s="295">
        <v>49</v>
      </c>
      <c r="C56" s="296">
        <v>20.189550518989563</v>
      </c>
      <c r="D56" s="296">
        <v>24.125125408172607</v>
      </c>
      <c r="E56" s="296">
        <v>23.37307870388031</v>
      </c>
      <c r="F56" s="296">
        <v>21.481145620346069</v>
      </c>
      <c r="G56" s="279">
        <v>4</v>
      </c>
      <c r="H56" s="297">
        <f>IF(G56&gt;0,AVERAGE(C56:F56),"")</f>
        <v>22.292225062847137</v>
      </c>
      <c r="I56" s="296">
        <f>IF(G56&gt;0,MIN(C56:F56),"")</f>
        <v>20.189550518989563</v>
      </c>
      <c r="J56" s="296">
        <f>IF(G56&gt;0,MAX(C56:F56),"")</f>
        <v>24.125125408172607</v>
      </c>
      <c r="K56" s="296">
        <f>IF(G56&gt;0,J56-I56,"")</f>
        <v>3.9355748891830444</v>
      </c>
      <c r="L56" s="296">
        <f>IF(G56&gt;0,_xlfn.VAR.P(C56:F56),"")</f>
        <v>2.4017145921658489</v>
      </c>
      <c r="M56" s="296">
        <f>IF(G56&gt;0,_xlfn.STDEV.P(C56:F56),"")</f>
        <v>1.5497466219243226</v>
      </c>
      <c r="N56" s="298">
        <v>30.848337213530645</v>
      </c>
      <c r="O56" s="298">
        <v>30.828914366864044</v>
      </c>
      <c r="P56" s="298">
        <v>37.291582004359441</v>
      </c>
      <c r="Q56" s="298">
        <v>24.403287206030718</v>
      </c>
      <c r="R56" s="282">
        <f>G56</f>
        <v>4</v>
      </c>
      <c r="S56" s="299">
        <f>IF(R56&gt;0,AVERAGE(N56:Q56),"")</f>
        <v>30.843030197696208</v>
      </c>
      <c r="T56" s="298">
        <f>IF(R56&gt;0,MIN(N56:Q56),"")</f>
        <v>24.403287206030718</v>
      </c>
      <c r="U56" s="298">
        <f>IF(R56&gt;0,MAX(N56:Q56),"")</f>
        <v>37.291582004359441</v>
      </c>
      <c r="V56" s="298">
        <f>IF(R56&gt;0,U56-T56,"")</f>
        <v>12.888294798328722</v>
      </c>
      <c r="W56" s="298">
        <f>IF(R56&gt;0,_xlfn.VAR.P(N56:Q56),"")</f>
        <v>20.763584405755637</v>
      </c>
      <c r="X56" s="298">
        <f>IF(R56&gt;0,_xlfn.STDEV.P(N56:Q56),"")</f>
        <v>4.5567076278554053</v>
      </c>
      <c r="Y56" s="230">
        <v>105</v>
      </c>
    </row>
    <row r="57" spans="1:25" x14ac:dyDescent="0.25">
      <c r="A57" s="230">
        <v>104</v>
      </c>
      <c r="B57" s="295">
        <v>85</v>
      </c>
      <c r="C57" s="296">
        <v>14.515586495399475</v>
      </c>
      <c r="D57" s="296">
        <v>20.874457359313965</v>
      </c>
      <c r="E57" s="296">
        <v>32.599379420280457</v>
      </c>
      <c r="F57" s="296">
        <v>23.696614503860474</v>
      </c>
      <c r="G57" s="279">
        <v>4</v>
      </c>
      <c r="H57" s="297">
        <f>IF(G57&gt;0,AVERAGE(C57:F57),"")</f>
        <v>22.921509444713593</v>
      </c>
      <c r="I57" s="296">
        <f>IF(G57&gt;0,MIN(C57:F57),"")</f>
        <v>14.515586495399475</v>
      </c>
      <c r="J57" s="296">
        <f>IF(G57&gt;0,MAX(C57:F57),"")</f>
        <v>32.599379420280457</v>
      </c>
      <c r="K57" s="296">
        <f>IF(G57&gt;0,J57-I57,"")</f>
        <v>18.083792924880981</v>
      </c>
      <c r="L57" s="296">
        <f>IF(G57&gt;0,_xlfn.VAR.P(C57:F57),"")</f>
        <v>42.277979496709577</v>
      </c>
      <c r="M57" s="296">
        <f>IF(G57&gt;0,_xlfn.STDEV.P(C57:F57),"")</f>
        <v>6.5021519127677703</v>
      </c>
      <c r="N57" s="298">
        <v>21.031767702316785</v>
      </c>
      <c r="O57" s="298">
        <v>28.912293046839373</v>
      </c>
      <c r="P57" s="298">
        <v>43.278444334696097</v>
      </c>
      <c r="Q57" s="298">
        <v>31.020069486534364</v>
      </c>
      <c r="R57" s="282">
        <f>G57</f>
        <v>4</v>
      </c>
      <c r="S57" s="299">
        <f>IF(R57&gt;0,AVERAGE(N57:Q57),"")</f>
        <v>31.060643642596656</v>
      </c>
      <c r="T57" s="298">
        <f>IF(R57&gt;0,MIN(N57:Q57),"")</f>
        <v>21.031767702316785</v>
      </c>
      <c r="U57" s="298">
        <f>IF(R57&gt;0,MAX(N57:Q57),"")</f>
        <v>43.278444334696097</v>
      </c>
      <c r="V57" s="298">
        <f>IF(R57&gt;0,U57-T57,"")</f>
        <v>22.246676632379312</v>
      </c>
      <c r="W57" s="298">
        <f>IF(R57&gt;0,_xlfn.VAR.P(N57:Q57),"")</f>
        <v>63.617515730455239</v>
      </c>
      <c r="X57" s="298">
        <f>IF(R57&gt;0,_xlfn.STDEV.P(N57:Q57),"")</f>
        <v>7.9760589096655519</v>
      </c>
      <c r="Y57" s="230">
        <v>104</v>
      </c>
    </row>
    <row r="58" spans="1:25" x14ac:dyDescent="0.25">
      <c r="A58" s="230">
        <v>103</v>
      </c>
      <c r="B58" s="295">
        <v>140</v>
      </c>
      <c r="C58" s="296">
        <v>24.165934920310974</v>
      </c>
      <c r="D58" s="296">
        <v>26.053413152694702</v>
      </c>
      <c r="E58" s="296">
        <v>25.952721238136292</v>
      </c>
      <c r="F58" s="296"/>
      <c r="G58" s="279">
        <v>3</v>
      </c>
      <c r="H58" s="297">
        <f>IF(G58&gt;0,AVERAGE(C58:F58),"")</f>
        <v>25.390689770380657</v>
      </c>
      <c r="I58" s="296">
        <f>IF(G58&gt;0,MIN(C58:F58),"")</f>
        <v>24.165934920310974</v>
      </c>
      <c r="J58" s="296">
        <f>IF(G58&gt;0,MAX(C58:F58),"")</f>
        <v>26.053413152694702</v>
      </c>
      <c r="K58" s="296">
        <f>IF(G58&gt;0,J58-I58,"")</f>
        <v>1.887478232383728</v>
      </c>
      <c r="L58" s="296">
        <f>IF(G58&gt;0,_xlfn.VAR.P(C58:F58),"")</f>
        <v>0.75170203166084415</v>
      </c>
      <c r="M58" s="296">
        <f>IF(G58&gt;0,_xlfn.STDEV.P(C58:F58),"")</f>
        <v>0.86700751534277032</v>
      </c>
      <c r="N58" s="298">
        <v>28.539020061530067</v>
      </c>
      <c r="O58" s="298">
        <v>33.042814871350323</v>
      </c>
      <c r="P58" s="298">
        <v>31.772507183056199</v>
      </c>
      <c r="Q58" s="298"/>
      <c r="R58" s="282">
        <f>G58</f>
        <v>3</v>
      </c>
      <c r="S58" s="299">
        <f>IF(R58&gt;0,AVERAGE(N58:Q58),"")</f>
        <v>31.11811403864553</v>
      </c>
      <c r="T58" s="298">
        <f>IF(R58&gt;0,MIN(N58:Q58),"")</f>
        <v>28.539020061530067</v>
      </c>
      <c r="U58" s="298">
        <f>IF(R58&gt;0,MAX(N58:Q58),"")</f>
        <v>33.042814871350323</v>
      </c>
      <c r="V58" s="298">
        <f>IF(R58&gt;0,U58-T58,"")</f>
        <v>4.5037948098202563</v>
      </c>
      <c r="W58" s="298">
        <f>IF(R58&gt;0,_xlfn.VAR.P(N58:Q58),"")</f>
        <v>3.5948098085531544</v>
      </c>
      <c r="X58" s="298">
        <f>IF(R58&gt;0,_xlfn.STDEV.P(N58:Q58),"")</f>
        <v>1.8959983672337786</v>
      </c>
      <c r="Y58" s="230">
        <v>103</v>
      </c>
    </row>
    <row r="59" spans="1:25" x14ac:dyDescent="0.25">
      <c r="A59" s="230">
        <v>102</v>
      </c>
      <c r="B59" s="295">
        <v>6</v>
      </c>
      <c r="C59" s="296">
        <v>24.949555993080139</v>
      </c>
      <c r="D59" s="296">
        <v>15.156197547912598</v>
      </c>
      <c r="E59" s="296">
        <v>26.208779215812683</v>
      </c>
      <c r="F59" s="296">
        <v>27.051917314529419</v>
      </c>
      <c r="G59" s="279">
        <v>4</v>
      </c>
      <c r="H59" s="297">
        <f>IF(G59&gt;0,AVERAGE(C59:F59),"")</f>
        <v>23.34161251783371</v>
      </c>
      <c r="I59" s="296">
        <f>IF(G59&gt;0,MIN(C59:F59),"")</f>
        <v>15.156197547912598</v>
      </c>
      <c r="J59" s="296">
        <f>IF(G59&gt;0,MAX(C59:F59),"")</f>
        <v>27.051917314529419</v>
      </c>
      <c r="K59" s="296">
        <f>IF(G59&gt;0,J59-I59,"")</f>
        <v>11.895719766616821</v>
      </c>
      <c r="L59" s="296">
        <f>IF(G59&gt;0,_xlfn.VAR.P(C59:F59),"")</f>
        <v>22.893376751944743</v>
      </c>
      <c r="M59" s="296">
        <f>IF(G59&gt;0,_xlfn.STDEV.P(C59:F59),"")</f>
        <v>4.784702368167193</v>
      </c>
      <c r="N59" s="298">
        <v>17.522471013658329</v>
      </c>
      <c r="O59" s="298">
        <v>34.728157012553162</v>
      </c>
      <c r="P59" s="298">
        <v>38.419439904529199</v>
      </c>
      <c r="Q59" s="298">
        <v>33.869936543282243</v>
      </c>
      <c r="R59" s="282">
        <f>G59</f>
        <v>4</v>
      </c>
      <c r="S59" s="299">
        <f>IF(R59&gt;0,AVERAGE(N59:Q59),"")</f>
        <v>31.135001118505734</v>
      </c>
      <c r="T59" s="298">
        <f>IF(R59&gt;0,MIN(N59:Q59),"")</f>
        <v>17.522471013658329</v>
      </c>
      <c r="U59" s="298">
        <f>IF(R59&gt;0,MAX(N59:Q59),"")</f>
        <v>38.419439904529199</v>
      </c>
      <c r="V59" s="298">
        <f>IF(R59&gt;0,U59-T59,"")</f>
        <v>20.89696889087087</v>
      </c>
      <c r="W59" s="298">
        <f>IF(R59&gt;0,_xlfn.VAR.P(N59:Q59),"")</f>
        <v>64.688666334831282</v>
      </c>
      <c r="X59" s="298">
        <f>IF(R59&gt;0,_xlfn.STDEV.P(N59:Q59),"")</f>
        <v>8.0429264782684218</v>
      </c>
      <c r="Y59" s="230">
        <v>102</v>
      </c>
    </row>
    <row r="60" spans="1:25" x14ac:dyDescent="0.25">
      <c r="A60" s="230">
        <v>101</v>
      </c>
      <c r="B60" s="295">
        <v>144</v>
      </c>
      <c r="C60" s="296">
        <v>27.150246500968933</v>
      </c>
      <c r="D60" s="296">
        <v>28.587867021560669</v>
      </c>
      <c r="E60" s="296">
        <v>21.09361469745636</v>
      </c>
      <c r="F60" s="296"/>
      <c r="G60" s="279">
        <v>3</v>
      </c>
      <c r="H60" s="297">
        <f>IF(G60&gt;0,AVERAGE(C60:F60),"")</f>
        <v>25.610576073328655</v>
      </c>
      <c r="I60" s="296">
        <f>IF(G60&gt;0,MIN(C60:F60),"")</f>
        <v>21.09361469745636</v>
      </c>
      <c r="J60" s="296">
        <f>IF(G60&gt;0,MAX(C60:F60),"")</f>
        <v>28.587867021560669</v>
      </c>
      <c r="K60" s="296">
        <f>IF(G60&gt;0,J60-I60,"")</f>
        <v>7.4942523241043091</v>
      </c>
      <c r="L60" s="296">
        <f>IF(G60&gt;0,_xlfn.VAR.P(C60:F60),"")</f>
        <v>10.545928829098759</v>
      </c>
      <c r="M60" s="296">
        <f>IF(G60&gt;0,_xlfn.STDEV.P(C60:F60),"")</f>
        <v>3.2474495883845154</v>
      </c>
      <c r="N60" s="298">
        <v>30.664271139367298</v>
      </c>
      <c r="O60" s="298">
        <v>34.77220295158186</v>
      </c>
      <c r="P60" s="298">
        <v>28.108562949602515</v>
      </c>
      <c r="Q60" s="298"/>
      <c r="R60" s="282">
        <f>G60</f>
        <v>3</v>
      </c>
      <c r="S60" s="299">
        <f>IF(R60&gt;0,AVERAGE(N60:Q60),"")</f>
        <v>31.181679013517225</v>
      </c>
      <c r="T60" s="298">
        <f>IF(R60&gt;0,MIN(N60:Q60),"")</f>
        <v>28.108562949602515</v>
      </c>
      <c r="U60" s="298">
        <f>IF(R60&gt;0,MAX(N60:Q60),"")</f>
        <v>34.77220295158186</v>
      </c>
      <c r="V60" s="298">
        <f>IF(R60&gt;0,U60-T60,"")</f>
        <v>6.6636400019793456</v>
      </c>
      <c r="W60" s="298">
        <f>IF(R60&gt;0,_xlfn.VAR.P(N60:Q60),"")</f>
        <v>7.534538466779388</v>
      </c>
      <c r="X60" s="298">
        <f>IF(R60&gt;0,_xlfn.STDEV.P(N60:Q60),"")</f>
        <v>2.744911376853429</v>
      </c>
      <c r="Y60" s="230">
        <v>101</v>
      </c>
    </row>
    <row r="61" spans="1:25" x14ac:dyDescent="0.25">
      <c r="A61" s="230">
        <v>100</v>
      </c>
      <c r="B61" s="295">
        <v>110</v>
      </c>
      <c r="C61" s="296">
        <v>25.258417725563049</v>
      </c>
      <c r="D61" s="296">
        <v>21.00611686706543</v>
      </c>
      <c r="E61" s="296">
        <v>30.1715487241745</v>
      </c>
      <c r="F61" s="296">
        <v>24.260059595108032</v>
      </c>
      <c r="G61" s="279">
        <v>4</v>
      </c>
      <c r="H61" s="297">
        <f>IF(G61&gt;0,AVERAGE(C61:F61),"")</f>
        <v>25.174035727977753</v>
      </c>
      <c r="I61" s="296">
        <f>IF(G61&gt;0,MIN(C61:F61),"")</f>
        <v>21.00611686706543</v>
      </c>
      <c r="J61" s="296">
        <f>IF(G61&gt;0,MAX(C61:F61),"")</f>
        <v>30.1715487241745</v>
      </c>
      <c r="K61" s="296">
        <f>IF(G61&gt;0,J61-I61,"")</f>
        <v>9.1654318571090698</v>
      </c>
      <c r="L61" s="296">
        <f>IF(G61&gt;0,_xlfn.VAR.P(C61:F61),"")</f>
        <v>10.797289117818991</v>
      </c>
      <c r="M61" s="296">
        <f>IF(G61&gt;0,_xlfn.STDEV.P(C61:F61),"")</f>
        <v>3.2859228715566333</v>
      </c>
      <c r="N61" s="298">
        <v>32.588690970057115</v>
      </c>
      <c r="O61" s="298">
        <v>31.402593313817562</v>
      </c>
      <c r="P61" s="298">
        <v>34.745176244114056</v>
      </c>
      <c r="Q61" s="298">
        <v>26.452255240659603</v>
      </c>
      <c r="R61" s="282">
        <f>G61</f>
        <v>4</v>
      </c>
      <c r="S61" s="299">
        <f>IF(R61&gt;0,AVERAGE(N61:Q61),"")</f>
        <v>31.297178942162084</v>
      </c>
      <c r="T61" s="298">
        <f>IF(R61&gt;0,MIN(N61:Q61),"")</f>
        <v>26.452255240659603</v>
      </c>
      <c r="U61" s="298">
        <f>IF(R61&gt;0,MAX(N61:Q61),"")</f>
        <v>34.745176244114056</v>
      </c>
      <c r="V61" s="298">
        <f>IF(R61&gt;0,U61-T61,"")</f>
        <v>8.2929210034544525</v>
      </c>
      <c r="W61" s="298">
        <f>IF(R61&gt;0,_xlfn.VAR.P(N61:Q61),"")</f>
        <v>9.2602716438994079</v>
      </c>
      <c r="X61" s="298">
        <f>IF(R61&gt;0,_xlfn.STDEV.P(N61:Q61),"")</f>
        <v>3.0430694444753326</v>
      </c>
      <c r="Y61" s="230">
        <v>100</v>
      </c>
    </row>
    <row r="62" spans="1:25" x14ac:dyDescent="0.25">
      <c r="A62" s="230">
        <v>99</v>
      </c>
      <c r="B62" s="295">
        <v>8</v>
      </c>
      <c r="C62" s="296">
        <v>17.422800660133362</v>
      </c>
      <c r="D62" s="296">
        <v>29.201688766479492</v>
      </c>
      <c r="E62" s="296">
        <v>22.475702166557312</v>
      </c>
      <c r="F62" s="296">
        <v>24.116398096084595</v>
      </c>
      <c r="G62" s="279">
        <v>4</v>
      </c>
      <c r="H62" s="297">
        <f>IF(G62&gt;0,AVERAGE(C62:F62),"")</f>
        <v>23.30414742231369</v>
      </c>
      <c r="I62" s="296">
        <f>IF(G62&gt;0,MIN(C62:F62),"")</f>
        <v>17.422800660133362</v>
      </c>
      <c r="J62" s="296">
        <f>IF(G62&gt;0,MAX(C62:F62),"")</f>
        <v>29.201688766479492</v>
      </c>
      <c r="K62" s="296">
        <f>IF(G62&gt;0,J62-I62,"")</f>
        <v>11.77888810634613</v>
      </c>
      <c r="L62" s="296">
        <f>IF(G62&gt;0,_xlfn.VAR.P(C62:F62),"")</f>
        <v>17.679326585495119</v>
      </c>
      <c r="M62" s="296">
        <f>IF(G62&gt;0,_xlfn.STDEV.P(C62:F62),"")</f>
        <v>4.2046791299093345</v>
      </c>
      <c r="N62" s="298">
        <v>30.114079097729231</v>
      </c>
      <c r="O62" s="298">
        <v>33.819998175678947</v>
      </c>
      <c r="P62" s="298">
        <v>29.671917447019187</v>
      </c>
      <c r="Q62" s="298">
        <v>31.595065732374803</v>
      </c>
      <c r="R62" s="282">
        <f>G62</f>
        <v>4</v>
      </c>
      <c r="S62" s="299">
        <f>IF(R62&gt;0,AVERAGE(N62:Q62),"")</f>
        <v>31.300265113200542</v>
      </c>
      <c r="T62" s="298">
        <f>IF(R62&gt;0,MIN(N62:Q62),"")</f>
        <v>29.671917447019187</v>
      </c>
      <c r="U62" s="298">
        <f>IF(R62&gt;0,MAX(N62:Q62),"")</f>
        <v>33.819998175678947</v>
      </c>
      <c r="V62" s="298">
        <f>IF(R62&gt;0,U62-T62,"")</f>
        <v>4.1480807286597603</v>
      </c>
      <c r="W62" s="298">
        <f>IF(R62&gt;0,_xlfn.VAR.P(N62:Q62),"")</f>
        <v>2.6236288741175753</v>
      </c>
      <c r="X62" s="298">
        <f>IF(R62&gt;0,_xlfn.STDEV.P(N62:Q62),"")</f>
        <v>1.619761980698885</v>
      </c>
      <c r="Y62" s="230">
        <v>99</v>
      </c>
    </row>
    <row r="63" spans="1:25" x14ac:dyDescent="0.25">
      <c r="A63" s="230">
        <v>98</v>
      </c>
      <c r="B63" s="295">
        <v>78</v>
      </c>
      <c r="C63" s="296">
        <v>21.168728470802307</v>
      </c>
      <c r="D63" s="296">
        <v>32.154121398925781</v>
      </c>
      <c r="E63" s="296">
        <v>14.30215060710907</v>
      </c>
      <c r="F63" s="296">
        <v>28.267942667007446</v>
      </c>
      <c r="G63" s="279">
        <v>4</v>
      </c>
      <c r="H63" s="297">
        <f>IF(G63&gt;0,AVERAGE(C63:F63),"")</f>
        <v>23.973235785961151</v>
      </c>
      <c r="I63" s="296">
        <f>IF(G63&gt;0,MIN(C63:F63),"")</f>
        <v>14.30215060710907</v>
      </c>
      <c r="J63" s="296">
        <f>IF(G63&gt;0,MAX(C63:F63),"")</f>
        <v>32.154121398925781</v>
      </c>
      <c r="K63" s="296">
        <f>IF(G63&gt;0,J63-I63,"")</f>
        <v>17.851970791816711</v>
      </c>
      <c r="L63" s="296">
        <f>IF(G63&gt;0,_xlfn.VAR.P(C63:F63),"")</f>
        <v>46.691636605977465</v>
      </c>
      <c r="M63" s="296">
        <f>IF(G63&gt;0,_xlfn.STDEV.P(C63:F63),"")</f>
        <v>6.8331278786495329</v>
      </c>
      <c r="N63" s="298">
        <v>29.319875024378725</v>
      </c>
      <c r="O63" s="298">
        <v>40.316114319579107</v>
      </c>
      <c r="P63" s="298">
        <v>18.989707831618574</v>
      </c>
      <c r="Q63" s="298">
        <v>36.658483033817248</v>
      </c>
      <c r="R63" s="282">
        <f>G63</f>
        <v>4</v>
      </c>
      <c r="S63" s="299">
        <f>IF(R63&gt;0,AVERAGE(N63:Q63),"")</f>
        <v>31.321045052348413</v>
      </c>
      <c r="T63" s="298">
        <f>IF(R63&gt;0,MIN(N63:Q63),"")</f>
        <v>18.989707831618574</v>
      </c>
      <c r="U63" s="298">
        <f>IF(R63&gt;0,MAX(N63:Q63),"")</f>
        <v>40.316114319579107</v>
      </c>
      <c r="V63" s="298">
        <f>IF(R63&gt;0,U63-T63,"")</f>
        <v>21.326406487960533</v>
      </c>
      <c r="W63" s="298">
        <f>IF(R63&gt;0,_xlfn.VAR.P(N63:Q63),"")</f>
        <v>66.366518615126552</v>
      </c>
      <c r="X63" s="298">
        <f>IF(R63&gt;0,_xlfn.STDEV.P(N63:Q63),"")</f>
        <v>8.14656483526195</v>
      </c>
      <c r="Y63" s="230">
        <v>98</v>
      </c>
    </row>
    <row r="64" spans="1:25" x14ac:dyDescent="0.25">
      <c r="A64" s="230">
        <v>97</v>
      </c>
      <c r="B64" s="295">
        <v>134</v>
      </c>
      <c r="C64" s="296">
        <v>21.887891888618469</v>
      </c>
      <c r="D64" s="296">
        <v>28.185985088348389</v>
      </c>
      <c r="E64" s="296">
        <v>24.435738921165466</v>
      </c>
      <c r="F64" s="296"/>
      <c r="G64" s="279">
        <v>3</v>
      </c>
      <c r="H64" s="297">
        <f>IF(G64&gt;0,AVERAGE(C64:F64),"")</f>
        <v>24.836538632710774</v>
      </c>
      <c r="I64" s="296">
        <f>IF(G64&gt;0,MIN(C64:F64),"")</f>
        <v>21.887891888618469</v>
      </c>
      <c r="J64" s="296">
        <f>IF(G64&gt;0,MAX(C64:F64),"")</f>
        <v>28.185985088348389</v>
      </c>
      <c r="K64" s="296">
        <f>IF(G64&gt;0,J64-I64,"")</f>
        <v>6.2980931997299194</v>
      </c>
      <c r="L64" s="296">
        <f>IF(G64&gt;0,_xlfn.VAR.P(C64:F64),"")</f>
        <v>6.6913165298013455</v>
      </c>
      <c r="M64" s="296">
        <f>IF(G64&gt;0,_xlfn.STDEV.P(C64:F64),"")</f>
        <v>2.5867579186698832</v>
      </c>
      <c r="N64" s="298">
        <v>32.873094773652532</v>
      </c>
      <c r="O64" s="298">
        <v>32.467650604985465</v>
      </c>
      <c r="P64" s="298">
        <v>28.638793547774199</v>
      </c>
      <c r="Q64" s="298"/>
      <c r="R64" s="282">
        <f>G64</f>
        <v>3</v>
      </c>
      <c r="S64" s="299">
        <f>IF(R64&gt;0,AVERAGE(N64:Q64),"")</f>
        <v>31.326512975470731</v>
      </c>
      <c r="T64" s="298">
        <f>IF(R64&gt;0,MIN(N64:Q64),"")</f>
        <v>28.638793547774199</v>
      </c>
      <c r="U64" s="298">
        <f>IF(R64&gt;0,MAX(N64:Q64),"")</f>
        <v>32.873094773652532</v>
      </c>
      <c r="V64" s="298">
        <f>IF(R64&gt;0,U64-T64,"")</f>
        <v>4.2343012258783332</v>
      </c>
      <c r="W64" s="298">
        <f>IF(R64&gt;0,_xlfn.VAR.P(N64:Q64),"")</f>
        <v>3.6393153566597114</v>
      </c>
      <c r="X64" s="298">
        <f>IF(R64&gt;0,_xlfn.STDEV.P(N64:Q64),"")</f>
        <v>1.907698969088077</v>
      </c>
      <c r="Y64" s="230">
        <v>97</v>
      </c>
    </row>
    <row r="65" spans="1:25" x14ac:dyDescent="0.25">
      <c r="A65" s="230">
        <v>96</v>
      </c>
      <c r="B65" s="295">
        <v>139</v>
      </c>
      <c r="C65" s="296">
        <v>26.936169862747192</v>
      </c>
      <c r="D65" s="296">
        <v>25.454071164131165</v>
      </c>
      <c r="E65" s="296">
        <v>24.504811763763428</v>
      </c>
      <c r="F65" s="296"/>
      <c r="G65" s="279">
        <v>3</v>
      </c>
      <c r="H65" s="297">
        <f>IF(G65&gt;0,AVERAGE(C65:F65),"")</f>
        <v>25.63168426354726</v>
      </c>
      <c r="I65" s="296">
        <f>IF(G65&gt;0,MIN(C65:F65),"")</f>
        <v>24.504811763763428</v>
      </c>
      <c r="J65" s="296">
        <f>IF(G65&gt;0,MAX(C65:F65),"")</f>
        <v>26.936169862747192</v>
      </c>
      <c r="K65" s="296">
        <f>IF(G65&gt;0,J65-I65,"")</f>
        <v>2.4313580989837646</v>
      </c>
      <c r="L65" s="296">
        <f>IF(G65&gt;0,_xlfn.VAR.P(C65:F65),"")</f>
        <v>1.0010235741244207</v>
      </c>
      <c r="M65" s="296">
        <f>IF(G65&gt;0,_xlfn.STDEV.P(C65:F65),"")</f>
        <v>1.0005116561661942</v>
      </c>
      <c r="N65" s="298">
        <v>32.976489925478646</v>
      </c>
      <c r="O65" s="298">
        <v>30.060258375942254</v>
      </c>
      <c r="P65" s="298">
        <v>31.078767062947165</v>
      </c>
      <c r="Q65" s="298"/>
      <c r="R65" s="282">
        <f>G65</f>
        <v>3</v>
      </c>
      <c r="S65" s="299">
        <f>IF(R65&gt;0,AVERAGE(N65:Q65),"")</f>
        <v>31.371838454789355</v>
      </c>
      <c r="T65" s="298">
        <f>IF(R65&gt;0,MIN(N65:Q65),"")</f>
        <v>30.060258375942254</v>
      </c>
      <c r="U65" s="298">
        <f>IF(R65&gt;0,MAX(N65:Q65),"")</f>
        <v>32.976489925478646</v>
      </c>
      <c r="V65" s="298">
        <f>IF(R65&gt;0,U65-T65,"")</f>
        <v>2.9162315495363913</v>
      </c>
      <c r="W65" s="298">
        <f>IF(R65&gt;0,_xlfn.VAR.P(N65:Q65),"")</f>
        <v>1.4603464954433962</v>
      </c>
      <c r="X65" s="298">
        <f>IF(R65&gt;0,_xlfn.STDEV.P(N65:Q65),"")</f>
        <v>1.2084479696881436</v>
      </c>
      <c r="Y65" s="230">
        <v>96</v>
      </c>
    </row>
    <row r="66" spans="1:25" x14ac:dyDescent="0.25">
      <c r="A66" s="230">
        <v>95</v>
      </c>
      <c r="B66" s="295">
        <v>35</v>
      </c>
      <c r="C66" s="296">
        <v>21.243529915809631</v>
      </c>
      <c r="D66" s="296">
        <v>24.304518699645996</v>
      </c>
      <c r="E66" s="296"/>
      <c r="F66" s="296"/>
      <c r="G66" s="279">
        <v>2</v>
      </c>
      <c r="H66" s="297">
        <f>IF(G66&gt;0,AVERAGE(C66:F66),"")</f>
        <v>22.774024307727814</v>
      </c>
      <c r="I66" s="296">
        <f>IF(G66&gt;0,MIN(C66:F66),"")</f>
        <v>21.243529915809631</v>
      </c>
      <c r="J66" s="296">
        <f>IF(G66&gt;0,MAX(C66:F66),"")</f>
        <v>24.304518699645996</v>
      </c>
      <c r="K66" s="296">
        <f>IF(G66&gt;0,J66-I66,"")</f>
        <v>3.0609887838363647</v>
      </c>
      <c r="L66" s="296">
        <f>IF(G66&gt;0,_xlfn.VAR.P(C66:F66),"")</f>
        <v>2.3424130836930068</v>
      </c>
      <c r="M66" s="296">
        <f>IF(G66&gt;0,_xlfn.STDEV.P(C66:F66),"")</f>
        <v>1.5304943919181824</v>
      </c>
      <c r="N66" s="298">
        <v>23.031713752978344</v>
      </c>
      <c r="O66" s="298">
        <v>39.858361454808218</v>
      </c>
      <c r="P66" s="298"/>
      <c r="Q66" s="298"/>
      <c r="R66" s="282">
        <f>G66</f>
        <v>2</v>
      </c>
      <c r="S66" s="299">
        <f>IF(R66&gt;0,AVERAGE(N66:Q66),"")</f>
        <v>31.445037603893283</v>
      </c>
      <c r="T66" s="298">
        <f>IF(R66&gt;0,MIN(N66:Q66),"")</f>
        <v>23.031713752978344</v>
      </c>
      <c r="U66" s="298">
        <f>IF(R66&gt;0,MAX(N66:Q66),"")</f>
        <v>39.858361454808218</v>
      </c>
      <c r="V66" s="298">
        <f>IF(R66&gt;0,U66-T66,"")</f>
        <v>16.826647701829874</v>
      </c>
      <c r="W66" s="298">
        <f>IF(R66&gt;0,_xlfn.VAR.P(N66:Q66),"")</f>
        <v>70.784018220373923</v>
      </c>
      <c r="X66" s="298">
        <f>IF(R66&gt;0,_xlfn.STDEV.P(N66:Q66),"")</f>
        <v>8.4133238509149244</v>
      </c>
      <c r="Y66" s="230">
        <v>95</v>
      </c>
    </row>
    <row r="67" spans="1:25" x14ac:dyDescent="0.25">
      <c r="A67" s="230">
        <v>94</v>
      </c>
      <c r="B67" s="295">
        <v>74</v>
      </c>
      <c r="C67" s="296">
        <v>25.992899537086487</v>
      </c>
      <c r="D67" s="296">
        <v>20.573911666870117</v>
      </c>
      <c r="E67" s="296">
        <v>29.806787371635437</v>
      </c>
      <c r="F67" s="296">
        <v>22.81894326210022</v>
      </c>
      <c r="G67" s="279">
        <v>4</v>
      </c>
      <c r="H67" s="297">
        <f>IF(G67&gt;0,AVERAGE(C67:F67),"")</f>
        <v>24.798135459423065</v>
      </c>
      <c r="I67" s="296">
        <f>IF(G67&gt;0,MIN(C67:F67),"")</f>
        <v>20.573911666870117</v>
      </c>
      <c r="J67" s="296">
        <f>IF(G67&gt;0,MAX(C67:F67),"")</f>
        <v>29.806787371635437</v>
      </c>
      <c r="K67" s="296">
        <f>IF(G67&gt;0,J67-I67,"")</f>
        <v>9.2328757047653198</v>
      </c>
      <c r="L67" s="296">
        <f>IF(G67&gt;0,_xlfn.VAR.P(C67:F67),"")</f>
        <v>12.068830895624387</v>
      </c>
      <c r="M67" s="296">
        <f>IF(G67&gt;0,_xlfn.STDEV.P(C67:F67),"")</f>
        <v>3.4740222934840799</v>
      </c>
      <c r="N67" s="298">
        <v>29.71478509782829</v>
      </c>
      <c r="O67" s="298">
        <v>26.932293193703245</v>
      </c>
      <c r="P67" s="298">
        <v>39.292002706511248</v>
      </c>
      <c r="Q67" s="298">
        <v>30.297895573703066</v>
      </c>
      <c r="R67" s="282">
        <f>G67</f>
        <v>4</v>
      </c>
      <c r="S67" s="299">
        <f>IF(R67&gt;0,AVERAGE(N67:Q67),"")</f>
        <v>31.559244142936464</v>
      </c>
      <c r="T67" s="298">
        <f>IF(R67&gt;0,MIN(N67:Q67),"")</f>
        <v>26.932293193703245</v>
      </c>
      <c r="U67" s="298">
        <f>IF(R67&gt;0,MAX(N67:Q67),"")</f>
        <v>39.292002706511248</v>
      </c>
      <c r="V67" s="298">
        <f>IF(R67&gt;0,U67-T67,"")</f>
        <v>12.359709512808003</v>
      </c>
      <c r="W67" s="298">
        <f>IF(R67&gt;0,_xlfn.VAR.P(N67:Q67),"")</f>
        <v>21.549314867834369</v>
      </c>
      <c r="X67" s="298">
        <f>IF(R67&gt;0,_xlfn.STDEV.P(N67:Q67),"")</f>
        <v>4.642123960843179</v>
      </c>
      <c r="Y67" s="230">
        <v>94</v>
      </c>
    </row>
    <row r="68" spans="1:25" x14ac:dyDescent="0.25">
      <c r="A68" s="230">
        <v>93</v>
      </c>
      <c r="B68" s="295">
        <v>80</v>
      </c>
      <c r="C68" s="296">
        <v>33.583226799964905</v>
      </c>
      <c r="D68" s="296">
        <v>24.693722724914551</v>
      </c>
      <c r="E68" s="296">
        <v>21.344067454338074</v>
      </c>
      <c r="F68" s="296">
        <v>19.977656602859497</v>
      </c>
      <c r="G68" s="279">
        <v>4</v>
      </c>
      <c r="H68" s="297">
        <f>IF(G68&gt;0,AVERAGE(C68:F68),"")</f>
        <v>24.899668395519257</v>
      </c>
      <c r="I68" s="296">
        <f>IF(G68&gt;0,MIN(C68:F68),"")</f>
        <v>19.977656602859497</v>
      </c>
      <c r="J68" s="296">
        <f>IF(G68&gt;0,MAX(C68:F68),"")</f>
        <v>33.583226799964905</v>
      </c>
      <c r="K68" s="296">
        <f>IF(G68&gt;0,J68-I68,"")</f>
        <v>13.605570197105408</v>
      </c>
      <c r="L68" s="296">
        <f>IF(G68&gt;0,_xlfn.VAR.P(C68:F68),"")</f>
        <v>28.078774580667414</v>
      </c>
      <c r="M68" s="296">
        <f>IF(G68&gt;0,_xlfn.STDEV.P(C68:F68),"")</f>
        <v>5.2989408923545671</v>
      </c>
      <c r="N68" s="298">
        <v>40.406346556122756</v>
      </c>
      <c r="O68" s="298">
        <v>29.948288269278429</v>
      </c>
      <c r="P68" s="298">
        <v>29.562729340889092</v>
      </c>
      <c r="Q68" s="298">
        <v>26.335013147250102</v>
      </c>
      <c r="R68" s="282">
        <f>G68</f>
        <v>4</v>
      </c>
      <c r="S68" s="299">
        <f>IF(R68&gt;0,AVERAGE(N68:Q68),"")</f>
        <v>31.563094328385091</v>
      </c>
      <c r="T68" s="298">
        <f>IF(R68&gt;0,MIN(N68:Q68),"")</f>
        <v>26.335013147250102</v>
      </c>
      <c r="U68" s="298">
        <f>IF(R68&gt;0,MAX(N68:Q68),"")</f>
        <v>40.406346556122756</v>
      </c>
      <c r="V68" s="298">
        <f>IF(R68&gt;0,U68-T68,"")</f>
        <v>14.071333408872654</v>
      </c>
      <c r="W68" s="298">
        <f>IF(R68&gt;0,_xlfn.VAR.P(N68:Q68),"")</f>
        <v>28.036250372913173</v>
      </c>
      <c r="X68" s="298">
        <f>IF(R68&gt;0,_xlfn.STDEV.P(N68:Q68),"")</f>
        <v>5.2949268524610584</v>
      </c>
      <c r="Y68" s="230">
        <v>93</v>
      </c>
    </row>
    <row r="69" spans="1:25" x14ac:dyDescent="0.25">
      <c r="A69" s="230">
        <v>92</v>
      </c>
      <c r="B69" s="295">
        <v>18</v>
      </c>
      <c r="C69" s="296">
        <v>29.10466730594635</v>
      </c>
      <c r="D69" s="296">
        <v>36.82157039642334</v>
      </c>
      <c r="E69" s="296">
        <v>31.669661402702332</v>
      </c>
      <c r="F69" s="296">
        <v>14.461842775344849</v>
      </c>
      <c r="G69" s="279">
        <v>4</v>
      </c>
      <c r="H69" s="297">
        <f>IF(G69&gt;0,AVERAGE(C69:F69),"")</f>
        <v>28.014435470104218</v>
      </c>
      <c r="I69" s="296">
        <f>IF(G69&gt;0,MIN(C69:F69),"")</f>
        <v>14.461842775344849</v>
      </c>
      <c r="J69" s="296">
        <f>IF(G69&gt;0,MAX(C69:F69),"")</f>
        <v>36.82157039642334</v>
      </c>
      <c r="K69" s="296">
        <f>IF(G69&gt;0,J69-I69,"")</f>
        <v>22.359727621078491</v>
      </c>
      <c r="L69" s="296">
        <f>IF(G69&gt;0,_xlfn.VAR.P(C69:F69),"")</f>
        <v>68.946919108664019</v>
      </c>
      <c r="M69" s="296">
        <f>IF(G69&gt;0,_xlfn.STDEV.P(C69:F69),"")</f>
        <v>8.3034281540014554</v>
      </c>
      <c r="N69" s="298">
        <v>23.932658604715396</v>
      </c>
      <c r="O69" s="298">
        <v>30.068573878574259</v>
      </c>
      <c r="P69" s="298">
        <v>35.123305962861245</v>
      </c>
      <c r="Q69" s="298">
        <v>37.676664745350607</v>
      </c>
      <c r="R69" s="282">
        <f>G69</f>
        <v>4</v>
      </c>
      <c r="S69" s="299">
        <f>IF(R69&gt;0,AVERAGE(N69:Q69),"")</f>
        <v>31.700300797875375</v>
      </c>
      <c r="T69" s="298">
        <f>IF(R69&gt;0,MIN(N69:Q69),"")</f>
        <v>23.932658604715396</v>
      </c>
      <c r="U69" s="298">
        <f>IF(R69&gt;0,MAX(N69:Q69),"")</f>
        <v>37.676664745350607</v>
      </c>
      <c r="V69" s="298">
        <f>IF(R69&gt;0,U69-T69,"")</f>
        <v>13.744006140635211</v>
      </c>
      <c r="W69" s="298">
        <f>IF(R69&gt;0,_xlfn.VAR.P(N69:Q69),"")</f>
        <v>27.608172093083112</v>
      </c>
      <c r="X69" s="298">
        <f>IF(R69&gt;0,_xlfn.STDEV.P(N69:Q69),"")</f>
        <v>5.2543479227286722</v>
      </c>
      <c r="Y69" s="230">
        <v>92</v>
      </c>
    </row>
    <row r="70" spans="1:25" x14ac:dyDescent="0.25">
      <c r="A70" s="230">
        <v>91</v>
      </c>
      <c r="B70" s="295">
        <v>118</v>
      </c>
      <c r="C70" s="296">
        <v>18.56234610080719</v>
      </c>
      <c r="D70" s="296">
        <v>22.389802932739258</v>
      </c>
      <c r="E70" s="296">
        <v>24.033491015434265</v>
      </c>
      <c r="F70" s="296">
        <v>32.077614068984985</v>
      </c>
      <c r="G70" s="279">
        <v>4</v>
      </c>
      <c r="H70" s="297">
        <f>IF(G70&gt;0,AVERAGE(C70:F70),"")</f>
        <v>24.265813529491425</v>
      </c>
      <c r="I70" s="296">
        <f>IF(G70&gt;0,MIN(C70:F70),"")</f>
        <v>18.56234610080719</v>
      </c>
      <c r="J70" s="296">
        <f>IF(G70&gt;0,MAX(C70:F70),"")</f>
        <v>32.077614068984985</v>
      </c>
      <c r="K70" s="296">
        <f>IF(G70&gt;0,J70-I70,"")</f>
        <v>13.515267968177795</v>
      </c>
      <c r="L70" s="296">
        <f>IF(G70&gt;0,_xlfn.VAR.P(C70:F70),"")</f>
        <v>24.281789472139508</v>
      </c>
      <c r="M70" s="296">
        <f>IF(G70&gt;0,_xlfn.STDEV.P(C70:F70),"")</f>
        <v>4.9276555756403582</v>
      </c>
      <c r="N70" s="298">
        <v>22.980132540924515</v>
      </c>
      <c r="O70" s="298">
        <v>30.341502835559421</v>
      </c>
      <c r="P70" s="298">
        <v>29.165798391190648</v>
      </c>
      <c r="Q70" s="298">
        <v>44.579673192043124</v>
      </c>
      <c r="R70" s="282">
        <f>G70</f>
        <v>4</v>
      </c>
      <c r="S70" s="299">
        <f>IF(R70&gt;0,AVERAGE(N70:Q70),"")</f>
        <v>31.766776739929426</v>
      </c>
      <c r="T70" s="298">
        <f>IF(R70&gt;0,MIN(N70:Q70),"")</f>
        <v>22.980132540924515</v>
      </c>
      <c r="U70" s="298">
        <f>IF(R70&gt;0,MAX(N70:Q70),"")</f>
        <v>44.579673192043124</v>
      </c>
      <c r="V70" s="298">
        <f>IF(R70&gt;0,U70-T70,"")</f>
        <v>21.599540651118609</v>
      </c>
      <c r="W70" s="298">
        <f>IF(R70&gt;0,_xlfn.VAR.P(N70:Q70),"")</f>
        <v>62.542981461395243</v>
      </c>
      <c r="X70" s="298">
        <f>IF(R70&gt;0,_xlfn.STDEV.P(N70:Q70),"")</f>
        <v>7.9084120695241493</v>
      </c>
      <c r="Y70" s="230">
        <v>91</v>
      </c>
    </row>
    <row r="71" spans="1:25" x14ac:dyDescent="0.25">
      <c r="A71" s="230">
        <v>90</v>
      </c>
      <c r="B71" s="295">
        <v>83</v>
      </c>
      <c r="C71" s="296">
        <v>27.760526537895203</v>
      </c>
      <c r="D71" s="296">
        <v>16.329857110977173</v>
      </c>
      <c r="E71" s="296">
        <v>27.060530781745911</v>
      </c>
      <c r="F71" s="296"/>
      <c r="G71" s="279">
        <v>3</v>
      </c>
      <c r="H71" s="297">
        <f>IF(G71&gt;0,AVERAGE(C71:F71),"")</f>
        <v>23.716971476872761</v>
      </c>
      <c r="I71" s="296">
        <f>IF(G71&gt;0,MIN(C71:F71),"")</f>
        <v>16.329857110977173</v>
      </c>
      <c r="J71" s="296">
        <f>IF(G71&gt;0,MAX(C71:F71),"")</f>
        <v>27.760526537895203</v>
      </c>
      <c r="K71" s="296">
        <f>IF(G71&gt;0,J71-I71,"")</f>
        <v>11.43066942691803</v>
      </c>
      <c r="L71" s="296">
        <f>IF(G71&gt;0,_xlfn.VAR.P(C71:F71),"")</f>
        <v>27.366395003848286</v>
      </c>
      <c r="M71" s="296">
        <f>IF(G71&gt;0,_xlfn.STDEV.P(C71:F71),"")</f>
        <v>5.2312899942412185</v>
      </c>
      <c r="N71" s="298">
        <v>38.449884688382873</v>
      </c>
      <c r="O71" s="298">
        <v>21.679271953603546</v>
      </c>
      <c r="P71" s="298">
        <v>35.423606399787971</v>
      </c>
      <c r="Q71" s="298"/>
      <c r="R71" s="282">
        <f>G71</f>
        <v>3</v>
      </c>
      <c r="S71" s="299">
        <f>IF(R71&gt;0,AVERAGE(N71:Q71),"")</f>
        <v>31.8509210139248</v>
      </c>
      <c r="T71" s="298">
        <f>IF(R71&gt;0,MIN(N71:Q71),"")</f>
        <v>21.679271953603546</v>
      </c>
      <c r="U71" s="298">
        <f>IF(R71&gt;0,MAX(N71:Q71),"")</f>
        <v>38.449884688382873</v>
      </c>
      <c r="V71" s="298">
        <f>IF(R71&gt;0,U71-T71,"")</f>
        <v>16.770612734779327</v>
      </c>
      <c r="W71" s="298">
        <f>IF(R71&gt;0,_xlfn.VAR.P(N71:Q71),"")</f>
        <v>53.257615683170421</v>
      </c>
      <c r="X71" s="298">
        <f>IF(R71&gt;0,_xlfn.STDEV.P(N71:Q71),"")</f>
        <v>7.2977815590198656</v>
      </c>
      <c r="Y71" s="230">
        <v>90</v>
      </c>
    </row>
    <row r="72" spans="1:25" x14ac:dyDescent="0.25">
      <c r="A72" s="230">
        <v>89</v>
      </c>
      <c r="B72" s="295">
        <v>51</v>
      </c>
      <c r="C72" s="296">
        <v>9.1951590776443481</v>
      </c>
      <c r="D72" s="296">
        <v>29.009315967559814</v>
      </c>
      <c r="E72" s="296">
        <v>22.476686835289001</v>
      </c>
      <c r="F72" s="296">
        <v>35.559252500534058</v>
      </c>
      <c r="G72" s="279">
        <v>4</v>
      </c>
      <c r="H72" s="297">
        <f>IF(G72&gt;0,AVERAGE(C72:F72),"")</f>
        <v>24.060103595256805</v>
      </c>
      <c r="I72" s="296">
        <f>IF(G72&gt;0,MIN(C72:F72),"")</f>
        <v>9.1951590776443481</v>
      </c>
      <c r="J72" s="296">
        <f>IF(G72&gt;0,MAX(C72:F72),"")</f>
        <v>35.559252500534058</v>
      </c>
      <c r="K72" s="296">
        <f>IF(G72&gt;0,J72-I72,"")</f>
        <v>26.364093422889709</v>
      </c>
      <c r="L72" s="296">
        <f>IF(G72&gt;0,_xlfn.VAR.P(C72:F72),"")</f>
        <v>95.049728199834931</v>
      </c>
      <c r="M72" s="296">
        <f>IF(G72&gt;0,_xlfn.STDEV.P(C72:F72),"")</f>
        <v>9.7493450138886217</v>
      </c>
      <c r="N72" s="298">
        <v>14.67081136941438</v>
      </c>
      <c r="O72" s="298">
        <v>32.955536064907982</v>
      </c>
      <c r="P72" s="298">
        <v>34.342934692169734</v>
      </c>
      <c r="Q72" s="298">
        <v>45.440308878862638</v>
      </c>
      <c r="R72" s="282">
        <f>G72</f>
        <v>4</v>
      </c>
      <c r="S72" s="299">
        <f>IF(R72&gt;0,AVERAGE(N72:Q72),"")</f>
        <v>31.852397751338682</v>
      </c>
      <c r="T72" s="298">
        <f>IF(R72&gt;0,MIN(N72:Q72),"")</f>
        <v>14.67081136941438</v>
      </c>
      <c r="U72" s="298">
        <f>IF(R72&gt;0,MAX(N72:Q72),"")</f>
        <v>45.440308878862638</v>
      </c>
      <c r="V72" s="298">
        <f>IF(R72&gt;0,U72-T72,"")</f>
        <v>30.769497509448257</v>
      </c>
      <c r="W72" s="298">
        <f>IF(R72&gt;0,_xlfn.VAR.P(N72:Q72),"")</f>
        <v>121.81448195038126</v>
      </c>
      <c r="X72" s="298">
        <f>IF(R72&gt;0,_xlfn.STDEV.P(N72:Q72),"")</f>
        <v>11.036959814658259</v>
      </c>
      <c r="Y72" s="230">
        <v>89</v>
      </c>
    </row>
    <row r="73" spans="1:25" x14ac:dyDescent="0.25">
      <c r="A73" s="230">
        <v>88</v>
      </c>
      <c r="B73" s="295">
        <v>111</v>
      </c>
      <c r="C73" s="296">
        <v>24.533045887947083</v>
      </c>
      <c r="D73" s="296">
        <v>28.758289813995361</v>
      </c>
      <c r="E73" s="296">
        <v>17.597135901451111</v>
      </c>
      <c r="F73" s="296">
        <v>29.864348173141479</v>
      </c>
      <c r="G73" s="279">
        <v>4</v>
      </c>
      <c r="H73" s="297">
        <f>IF(G73&gt;0,AVERAGE(C73:F73),"")</f>
        <v>25.188204944133759</v>
      </c>
      <c r="I73" s="296">
        <f>IF(G73&gt;0,MIN(C73:F73),"")</f>
        <v>17.597135901451111</v>
      </c>
      <c r="J73" s="296">
        <f>IF(G73&gt;0,MAX(C73:F73),"")</f>
        <v>29.864348173141479</v>
      </c>
      <c r="K73" s="296">
        <f>IF(G73&gt;0,J73-I73,"")</f>
        <v>12.267212271690369</v>
      </c>
      <c r="L73" s="296">
        <f>IF(G73&gt;0,_xlfn.VAR.P(C73:F73),"")</f>
        <v>23.166346018971922</v>
      </c>
      <c r="M73" s="296">
        <f>IF(G73&gt;0,_xlfn.STDEV.P(C73:F73),"")</f>
        <v>4.8131430499177892</v>
      </c>
      <c r="N73" s="298">
        <v>27.398910381467619</v>
      </c>
      <c r="O73" s="298">
        <v>39.934064243731086</v>
      </c>
      <c r="P73" s="298">
        <v>24.319996336617443</v>
      </c>
      <c r="Q73" s="298">
        <v>35.925794082108006</v>
      </c>
      <c r="R73" s="282">
        <f>G73</f>
        <v>4</v>
      </c>
      <c r="S73" s="299">
        <f>IF(R73&gt;0,AVERAGE(N73:Q73),"")</f>
        <v>31.894691260981041</v>
      </c>
      <c r="T73" s="298">
        <f>IF(R73&gt;0,MIN(N73:Q73),"")</f>
        <v>24.319996336617443</v>
      </c>
      <c r="U73" s="298">
        <f>IF(R73&gt;0,MAX(N73:Q73),"")</f>
        <v>39.934064243731086</v>
      </c>
      <c r="V73" s="298">
        <f>IF(R73&gt;0,U73-T73,"")</f>
        <v>15.614067907113643</v>
      </c>
      <c r="W73" s="298">
        <f>IF(R73&gt;0,_xlfn.VAR.P(N73:Q73),"")</f>
        <v>39.617339206011479</v>
      </c>
      <c r="X73" s="298">
        <f>IF(R73&gt;0,_xlfn.STDEV.P(N73:Q73),"")</f>
        <v>6.2942306286004071</v>
      </c>
      <c r="Y73" s="230">
        <v>88</v>
      </c>
    </row>
    <row r="74" spans="1:25" x14ac:dyDescent="0.25">
      <c r="A74" s="230">
        <v>87</v>
      </c>
      <c r="B74" s="295">
        <v>65</v>
      </c>
      <c r="C74" s="296">
        <v>27.431562542915344</v>
      </c>
      <c r="D74" s="296">
        <v>19.667766094207764</v>
      </c>
      <c r="E74" s="296">
        <v>26.081704497337341</v>
      </c>
      <c r="F74" s="296">
        <v>27.699140310287476</v>
      </c>
      <c r="G74" s="279">
        <v>4</v>
      </c>
      <c r="H74" s="297">
        <f>IF(G74&gt;0,AVERAGE(C74:F74),"")</f>
        <v>25.220043361186981</v>
      </c>
      <c r="I74" s="296">
        <f>IF(G74&gt;0,MIN(C74:F74),"")</f>
        <v>19.667766094207764</v>
      </c>
      <c r="J74" s="296">
        <f>IF(G74&gt;0,MAX(C74:F74),"")</f>
        <v>27.699140310287476</v>
      </c>
      <c r="K74" s="296">
        <f>IF(G74&gt;0,J74-I74,"")</f>
        <v>8.0313742160797119</v>
      </c>
      <c r="L74" s="296">
        <f>IF(G74&gt;0,_xlfn.VAR.P(C74:F74),"")</f>
        <v>10.651745384289484</v>
      </c>
      <c r="M74" s="296">
        <f>IF(G74&gt;0,_xlfn.STDEV.P(C74:F74),"")</f>
        <v>3.2637011787676706</v>
      </c>
      <c r="N74" s="298">
        <v>37.994251123351646</v>
      </c>
      <c r="O74" s="298">
        <v>23.663675248387698</v>
      </c>
      <c r="P74" s="298">
        <v>30.074255496048202</v>
      </c>
      <c r="Q74" s="298">
        <v>35.984793642841623</v>
      </c>
      <c r="R74" s="282">
        <f>G74</f>
        <v>4</v>
      </c>
      <c r="S74" s="299">
        <f>IF(R74&gt;0,AVERAGE(N74:Q74),"")</f>
        <v>31.929243877657292</v>
      </c>
      <c r="T74" s="298">
        <f>IF(R74&gt;0,MIN(N74:Q74),"")</f>
        <v>23.663675248387698</v>
      </c>
      <c r="U74" s="298">
        <f>IF(R74&gt;0,MAX(N74:Q74),"")</f>
        <v>37.994251123351646</v>
      </c>
      <c r="V74" s="298">
        <f>IF(R74&gt;0,U74-T74,"")</f>
        <v>14.330575874963948</v>
      </c>
      <c r="W74" s="298">
        <f>IF(R74&gt;0,_xlfn.VAR.P(N74:Q74),"")</f>
        <v>31.248100862320484</v>
      </c>
      <c r="X74" s="298">
        <f>IF(R74&gt;0,_xlfn.STDEV.P(N74:Q74),"")</f>
        <v>5.5900000771306333</v>
      </c>
      <c r="Y74" s="230">
        <v>87</v>
      </c>
    </row>
    <row r="75" spans="1:25" x14ac:dyDescent="0.25">
      <c r="A75" s="230">
        <v>86</v>
      </c>
      <c r="B75" s="295">
        <v>39</v>
      </c>
      <c r="C75" s="296">
        <v>22.738308310508728</v>
      </c>
      <c r="D75" s="296">
        <v>21.799687147140503</v>
      </c>
      <c r="E75" s="296">
        <v>28.187242150306702</v>
      </c>
      <c r="F75" s="296">
        <v>27.85158634185791</v>
      </c>
      <c r="G75" s="279">
        <v>4</v>
      </c>
      <c r="H75" s="297">
        <f>IF(G75&gt;0,AVERAGE(C75:F75),"")</f>
        <v>25.144205987453461</v>
      </c>
      <c r="I75" s="296">
        <f>IF(G75&gt;0,MIN(C75:F75),"")</f>
        <v>21.799687147140503</v>
      </c>
      <c r="J75" s="296">
        <f>IF(G75&gt;0,MAX(C75:F75),"")</f>
        <v>28.187242150306702</v>
      </c>
      <c r="K75" s="296">
        <f>IF(G75&gt;0,J75-I75,"")</f>
        <v>6.3875550031661987</v>
      </c>
      <c r="L75" s="296">
        <f>IF(G75&gt;0,_xlfn.VAR.P(C75:F75),"")</f>
        <v>8.3910318442460721</v>
      </c>
      <c r="M75" s="296">
        <f>IF(G75&gt;0,_xlfn.STDEV.P(C75:F75),"")</f>
        <v>2.8967277822132464</v>
      </c>
      <c r="N75" s="298">
        <v>31.806100416914017</v>
      </c>
      <c r="O75" s="298">
        <v>25.121813749632377</v>
      </c>
      <c r="P75" s="298">
        <v>41.881499536698698</v>
      </c>
      <c r="Q75" s="298">
        <v>28.96838475073956</v>
      </c>
      <c r="R75" s="282">
        <f>G75</f>
        <v>4</v>
      </c>
      <c r="S75" s="299">
        <f>IF(R75&gt;0,AVERAGE(N75:Q75),"")</f>
        <v>31.944449613496165</v>
      </c>
      <c r="T75" s="298">
        <f>IF(R75&gt;0,MIN(N75:Q75),"")</f>
        <v>25.121813749632377</v>
      </c>
      <c r="U75" s="298">
        <f>IF(R75&gt;0,MAX(N75:Q75),"")</f>
        <v>41.881499536698698</v>
      </c>
      <c r="V75" s="298">
        <f>IF(R75&gt;0,U75-T75,"")</f>
        <v>16.759685787066321</v>
      </c>
      <c r="W75" s="298">
        <f>IF(R75&gt;0,_xlfn.VAR.P(N75:Q75),"")</f>
        <v>38.542355968657262</v>
      </c>
      <c r="X75" s="298">
        <f>IF(R75&gt;0,_xlfn.STDEV.P(N75:Q75),"")</f>
        <v>6.2082490259860919</v>
      </c>
      <c r="Y75" s="230">
        <v>86</v>
      </c>
    </row>
    <row r="76" spans="1:25" x14ac:dyDescent="0.25">
      <c r="A76" s="230">
        <v>85</v>
      </c>
      <c r="B76" s="295">
        <v>12</v>
      </c>
      <c r="C76" s="296">
        <v>25.206051468849182</v>
      </c>
      <c r="D76" s="296">
        <v>17.178382873535156</v>
      </c>
      <c r="E76" s="296">
        <v>32.625362277030945</v>
      </c>
      <c r="F76" s="296">
        <v>35.571256875991821</v>
      </c>
      <c r="G76" s="279">
        <v>4</v>
      </c>
      <c r="H76" s="297">
        <f>IF(G76&gt;0,AVERAGE(C76:F76),"")</f>
        <v>27.645263373851776</v>
      </c>
      <c r="I76" s="296">
        <f>IF(G76&gt;0,MIN(C76:F76),"")</f>
        <v>17.178382873535156</v>
      </c>
      <c r="J76" s="296">
        <f>IF(G76&gt;0,MAX(C76:F76),"")</f>
        <v>35.571256875991821</v>
      </c>
      <c r="K76" s="296">
        <f>IF(G76&gt;0,J76-I76,"")</f>
        <v>18.392874002456665</v>
      </c>
      <c r="L76" s="296">
        <f>IF(G76&gt;0,_xlfn.VAR.P(C76:F76),"")</f>
        <v>50.782025051706796</v>
      </c>
      <c r="M76" s="296">
        <f>IF(G76&gt;0,_xlfn.STDEV.P(C76:F76),"")</f>
        <v>7.1261507878873003</v>
      </c>
      <c r="N76" s="298">
        <v>31.902971909141492</v>
      </c>
      <c r="O76" s="298">
        <v>36.816572588505863</v>
      </c>
      <c r="P76" s="298">
        <v>27.221676273553726</v>
      </c>
      <c r="Q76" s="298">
        <v>31.927829263095518</v>
      </c>
      <c r="R76" s="282">
        <f>G76</f>
        <v>4</v>
      </c>
      <c r="S76" s="299">
        <f>IF(R76&gt;0,AVERAGE(N76:Q76),"")</f>
        <v>31.967262508574148</v>
      </c>
      <c r="T76" s="298">
        <f>IF(R76&gt;0,MIN(N76:Q76),"")</f>
        <v>27.221676273553726</v>
      </c>
      <c r="U76" s="298">
        <f>IF(R76&gt;0,MAX(N76:Q76),"")</f>
        <v>36.816572588505863</v>
      </c>
      <c r="V76" s="298">
        <f>IF(R76&gt;0,U76-T76,"")</f>
        <v>9.5948963149521376</v>
      </c>
      <c r="W76" s="298">
        <f>IF(R76&gt;0,_xlfn.VAR.P(N76:Q76),"")</f>
        <v>11.510521306841952</v>
      </c>
      <c r="X76" s="298">
        <f>IF(R76&gt;0,_xlfn.STDEV.P(N76:Q76),"")</f>
        <v>3.3927159189714002</v>
      </c>
      <c r="Y76" s="230">
        <v>85</v>
      </c>
    </row>
    <row r="77" spans="1:25" x14ac:dyDescent="0.25">
      <c r="A77" s="230">
        <v>84</v>
      </c>
      <c r="B77" s="295">
        <v>100</v>
      </c>
      <c r="C77" s="296">
        <v>30.709882378578186</v>
      </c>
      <c r="D77" s="296">
        <v>17.642979621887207</v>
      </c>
      <c r="E77" s="296">
        <v>26.119953989982605</v>
      </c>
      <c r="F77" s="296">
        <v>28.226290941238403</v>
      </c>
      <c r="G77" s="279">
        <v>4</v>
      </c>
      <c r="H77" s="297">
        <f>IF(G77&gt;0,AVERAGE(C77:F77),"")</f>
        <v>25.6747767329216</v>
      </c>
      <c r="I77" s="296">
        <f>IF(G77&gt;0,MIN(C77:F77),"")</f>
        <v>17.642979621887207</v>
      </c>
      <c r="J77" s="296">
        <f>IF(G77&gt;0,MAX(C77:F77),"")</f>
        <v>30.709882378578186</v>
      </c>
      <c r="K77" s="296">
        <f>IF(G77&gt;0,J77-I77,"")</f>
        <v>13.066902756690979</v>
      </c>
      <c r="L77" s="296">
        <f>IF(G77&gt;0,_xlfn.VAR.P(C77:F77),"")</f>
        <v>24.142615310297515</v>
      </c>
      <c r="M77" s="296">
        <f>IF(G77&gt;0,_xlfn.STDEV.P(C77:F77),"")</f>
        <v>4.9135135402578793</v>
      </c>
      <c r="N77" s="298">
        <v>33.484899074715869</v>
      </c>
      <c r="O77" s="298">
        <v>19.703970706696367</v>
      </c>
      <c r="P77" s="298">
        <v>36.270443320021336</v>
      </c>
      <c r="Q77" s="298">
        <v>39.009944352967594</v>
      </c>
      <c r="R77" s="282">
        <f>G77</f>
        <v>4</v>
      </c>
      <c r="S77" s="299">
        <f>IF(R77&gt;0,AVERAGE(N77:Q77),"")</f>
        <v>32.117314363600286</v>
      </c>
      <c r="T77" s="298">
        <f>IF(R77&gt;0,MIN(N77:Q77),"")</f>
        <v>19.703970706696367</v>
      </c>
      <c r="U77" s="298">
        <f>IF(R77&gt;0,MAX(N77:Q77),"")</f>
        <v>39.009944352967594</v>
      </c>
      <c r="V77" s="298">
        <f>IF(R77&gt;0,U77-T77,"")</f>
        <v>19.305973646271227</v>
      </c>
      <c r="W77" s="298">
        <f>IF(R77&gt;0,_xlfn.VAR.P(N77:Q77),"")</f>
        <v>55.179554246366024</v>
      </c>
      <c r="X77" s="298">
        <f>IF(R77&gt;0,_xlfn.STDEV.P(N77:Q77),"")</f>
        <v>7.4282941680015622</v>
      </c>
      <c r="Y77" s="230">
        <v>84</v>
      </c>
    </row>
    <row r="78" spans="1:25" x14ac:dyDescent="0.25">
      <c r="A78" s="230">
        <v>83</v>
      </c>
      <c r="B78" s="295">
        <v>91</v>
      </c>
      <c r="C78" s="296">
        <v>23.800607323646545</v>
      </c>
      <c r="D78" s="296">
        <v>22.983536720275879</v>
      </c>
      <c r="E78" s="296"/>
      <c r="F78" s="296"/>
      <c r="G78" s="279">
        <v>2</v>
      </c>
      <c r="H78" s="297">
        <f>IF(G78&gt;0,AVERAGE(C78:F78),"")</f>
        <v>23.392072021961212</v>
      </c>
      <c r="I78" s="296">
        <f>IF(G78&gt;0,MIN(C78:F78),"")</f>
        <v>22.983536720275879</v>
      </c>
      <c r="J78" s="296">
        <f>IF(G78&gt;0,MAX(C78:F78),"")</f>
        <v>23.800607323646545</v>
      </c>
      <c r="K78" s="296">
        <f>IF(G78&gt;0,J78-I78,"")</f>
        <v>0.8170706033706665</v>
      </c>
      <c r="L78" s="296">
        <f>IF(G78&gt;0,_xlfn.VAR.P(C78:F78),"")</f>
        <v>0.16690109272312625</v>
      </c>
      <c r="M78" s="296">
        <f>IF(G78&gt;0,_xlfn.STDEV.P(C78:F78),"")</f>
        <v>0.40853530168533325</v>
      </c>
      <c r="N78" s="298">
        <v>31.144186638941896</v>
      </c>
      <c r="O78" s="298">
        <v>33.205555193214146</v>
      </c>
      <c r="P78" s="298"/>
      <c r="Q78" s="298"/>
      <c r="R78" s="282">
        <f>G78</f>
        <v>2</v>
      </c>
      <c r="S78" s="299">
        <f>IF(R78&gt;0,AVERAGE(N78:Q78),"")</f>
        <v>32.174870916078021</v>
      </c>
      <c r="T78" s="298">
        <f>IF(R78&gt;0,MIN(N78:Q78),"")</f>
        <v>31.144186638941896</v>
      </c>
      <c r="U78" s="298">
        <f>IF(R78&gt;0,MAX(N78:Q78),"")</f>
        <v>33.205555193214146</v>
      </c>
      <c r="V78" s="298">
        <f>IF(R78&gt;0,U78-T78,"")</f>
        <v>2.0613685542722493</v>
      </c>
      <c r="W78" s="298">
        <f>IF(R78&gt;0,_xlfn.VAR.P(N78:Q78),"")</f>
        <v>1.0623100791356157</v>
      </c>
      <c r="X78" s="298">
        <f>IF(R78&gt;0,_xlfn.STDEV.P(N78:Q78),"")</f>
        <v>1.0306842771361246</v>
      </c>
      <c r="Y78" s="230">
        <v>83</v>
      </c>
    </row>
    <row r="79" spans="1:25" x14ac:dyDescent="0.25">
      <c r="A79" s="230">
        <v>82</v>
      </c>
      <c r="B79" s="295">
        <v>146</v>
      </c>
      <c r="C79" s="296">
        <v>17.844248414039612</v>
      </c>
      <c r="D79" s="296">
        <v>24.602384567260742</v>
      </c>
      <c r="E79" s="296">
        <v>21.669122576713562</v>
      </c>
      <c r="F79" s="296">
        <v>30.427738428115845</v>
      </c>
      <c r="G79" s="279">
        <v>4</v>
      </c>
      <c r="H79" s="297">
        <f>IF(G79&gt;0,AVERAGE(C79:F79),"")</f>
        <v>23.63587349653244</v>
      </c>
      <c r="I79" s="296">
        <f>IF(G79&gt;0,MIN(C79:F79),"")</f>
        <v>17.844248414039612</v>
      </c>
      <c r="J79" s="296">
        <f>IF(G79&gt;0,MAX(C79:F79),"")</f>
        <v>30.427738428115845</v>
      </c>
      <c r="K79" s="296">
        <f>IF(G79&gt;0,J79-I79,"")</f>
        <v>12.583490014076233</v>
      </c>
      <c r="L79" s="296">
        <f>IF(G79&gt;0,_xlfn.VAR.P(C79:F79),"")</f>
        <v>21.118650793870302</v>
      </c>
      <c r="M79" s="296">
        <f>IF(G79&gt;0,_xlfn.STDEV.P(C79:F79),"")</f>
        <v>4.5955033232356932</v>
      </c>
      <c r="N79" s="298">
        <v>25.140590012681834</v>
      </c>
      <c r="O79" s="298">
        <v>30.800788318515998</v>
      </c>
      <c r="P79" s="298">
        <v>28.742622293070355</v>
      </c>
      <c r="Q79" s="298">
        <v>44.441721152819788</v>
      </c>
      <c r="R79" s="282">
        <f>G79</f>
        <v>4</v>
      </c>
      <c r="S79" s="299">
        <f>IF(R79&gt;0,AVERAGE(N79:Q79),"")</f>
        <v>32.28143044427199</v>
      </c>
      <c r="T79" s="298">
        <f>IF(R79&gt;0,MIN(N79:Q79),"")</f>
        <v>25.140590012681834</v>
      </c>
      <c r="U79" s="298">
        <f>IF(R79&gt;0,MAX(N79:Q79),"")</f>
        <v>44.441721152819788</v>
      </c>
      <c r="V79" s="298">
        <f>IF(R79&gt;0,U79-T79,"")</f>
        <v>19.301131140137954</v>
      </c>
      <c r="W79" s="298">
        <f>IF(R79&gt;0,_xlfn.VAR.P(N79:Q79),"")</f>
        <v>53.394934105350558</v>
      </c>
      <c r="X79" s="298">
        <f>IF(R79&gt;0,_xlfn.STDEV.P(N79:Q79),"")</f>
        <v>7.3071837328310387</v>
      </c>
      <c r="Y79" s="230">
        <v>82</v>
      </c>
    </row>
    <row r="80" spans="1:25" x14ac:dyDescent="0.25">
      <c r="A80" s="230">
        <v>81</v>
      </c>
      <c r="B80" s="295">
        <v>88</v>
      </c>
      <c r="C80" s="296">
        <v>24.439727663993835</v>
      </c>
      <c r="D80" s="296">
        <v>22.356249094009399</v>
      </c>
      <c r="E80" s="296"/>
      <c r="F80" s="296"/>
      <c r="G80" s="279">
        <v>2</v>
      </c>
      <c r="H80" s="297">
        <f>IF(G80&gt;0,AVERAGE(C80:F80),"")</f>
        <v>23.397988379001617</v>
      </c>
      <c r="I80" s="296">
        <f>IF(G80&gt;0,MIN(C80:F80),"")</f>
        <v>22.356249094009399</v>
      </c>
      <c r="J80" s="296">
        <f>IF(G80&gt;0,MAX(C80:F80),"")</f>
        <v>24.439727663993835</v>
      </c>
      <c r="K80" s="296">
        <f>IF(G80&gt;0,J80-I80,"")</f>
        <v>2.083478569984436</v>
      </c>
      <c r="L80" s="296">
        <f>IF(G80&gt;0,_xlfn.VAR.P(C80:F80),"")</f>
        <v>1.0852207378960976</v>
      </c>
      <c r="M80" s="296">
        <f>IF(G80&gt;0,_xlfn.STDEV.P(C80:F80),"")</f>
        <v>1.041739284992218</v>
      </c>
      <c r="N80" s="298">
        <v>35.309392794101221</v>
      </c>
      <c r="O80" s="298">
        <v>29.254177629271847</v>
      </c>
      <c r="P80" s="298"/>
      <c r="Q80" s="298"/>
      <c r="R80" s="282">
        <f>G80</f>
        <v>2</v>
      </c>
      <c r="S80" s="299">
        <f>IF(R80&gt;0,AVERAGE(N80:Q80),"")</f>
        <v>32.281785211686532</v>
      </c>
      <c r="T80" s="298">
        <f>IF(R80&gt;0,MIN(N80:Q80),"")</f>
        <v>29.254177629271847</v>
      </c>
      <c r="U80" s="298">
        <f>IF(R80&gt;0,MAX(N80:Q80),"")</f>
        <v>35.309392794101221</v>
      </c>
      <c r="V80" s="298">
        <f>IF(R80&gt;0,U80-T80,"")</f>
        <v>6.0552151648293737</v>
      </c>
      <c r="W80" s="298">
        <f>IF(R80&gt;0,_xlfn.VAR.P(N80:Q80),"")</f>
        <v>9.1664076730949056</v>
      </c>
      <c r="X80" s="298">
        <f>IF(R80&gt;0,_xlfn.STDEV.P(N80:Q80),"")</f>
        <v>3.0276075824146869</v>
      </c>
      <c r="Y80" s="230">
        <v>81</v>
      </c>
    </row>
    <row r="81" spans="1:25" x14ac:dyDescent="0.25">
      <c r="A81" s="230">
        <v>80</v>
      </c>
      <c r="B81" s="295">
        <v>105</v>
      </c>
      <c r="C81" s="296">
        <v>31.072586178779602</v>
      </c>
      <c r="D81" s="296">
        <v>13.502538204193115</v>
      </c>
      <c r="E81" s="296">
        <v>23.577784895896912</v>
      </c>
      <c r="F81" s="296">
        <v>35.14574408531189</v>
      </c>
      <c r="G81" s="279">
        <v>4</v>
      </c>
      <c r="H81" s="297">
        <f>IF(G81&gt;0,AVERAGE(C81:F81),"")</f>
        <v>25.82466334104538</v>
      </c>
      <c r="I81" s="296">
        <f>IF(G81&gt;0,MIN(C81:F81),"")</f>
        <v>13.502538204193115</v>
      </c>
      <c r="J81" s="296">
        <f>IF(G81&gt;0,MAX(C81:F81),"")</f>
        <v>35.14574408531189</v>
      </c>
      <c r="K81" s="296">
        <f>IF(G81&gt;0,J81-I81,"")</f>
        <v>21.643205881118774</v>
      </c>
      <c r="L81" s="296">
        <f>IF(G81&gt;0,_xlfn.VAR.P(C81:F81),"")</f>
        <v>67.826617746866873</v>
      </c>
      <c r="M81" s="296">
        <f>IF(G81&gt;0,_xlfn.STDEV.P(C81:F81),"")</f>
        <v>8.2356916981433237</v>
      </c>
      <c r="N81" s="298">
        <v>43.147720560156095</v>
      </c>
      <c r="O81" s="298">
        <v>18.661086752983159</v>
      </c>
      <c r="P81" s="298">
        <v>28.363272493722938</v>
      </c>
      <c r="Q81" s="298">
        <v>39.251346811222881</v>
      </c>
      <c r="R81" s="282">
        <f>G81</f>
        <v>4</v>
      </c>
      <c r="S81" s="299">
        <f>IF(R81&gt;0,AVERAGE(N81:Q81),"")</f>
        <v>32.355856654521268</v>
      </c>
      <c r="T81" s="298">
        <f>IF(R81&gt;0,MIN(N81:Q81),"")</f>
        <v>18.661086752983159</v>
      </c>
      <c r="U81" s="298">
        <f>IF(R81&gt;0,MAX(N81:Q81),"")</f>
        <v>43.147720560156095</v>
      </c>
      <c r="V81" s="298">
        <f>IF(R81&gt;0,U81-T81,"")</f>
        <v>24.486633807172936</v>
      </c>
      <c r="W81" s="298">
        <f>IF(R81&gt;0,_xlfn.VAR.P(N81:Q81),"")</f>
        <v>91.874890499011144</v>
      </c>
      <c r="X81" s="298">
        <f>IF(R81&gt;0,_xlfn.STDEV.P(N81:Q81),"")</f>
        <v>9.5851390443233075</v>
      </c>
      <c r="Y81" s="230">
        <v>80</v>
      </c>
    </row>
    <row r="82" spans="1:25" x14ac:dyDescent="0.25">
      <c r="A82" s="230">
        <v>79</v>
      </c>
      <c r="B82" s="295">
        <v>102</v>
      </c>
      <c r="C82" s="296">
        <v>30.912008881568909</v>
      </c>
      <c r="D82" s="296">
        <v>15.445184707641602</v>
      </c>
      <c r="E82" s="296">
        <v>23.880407214164734</v>
      </c>
      <c r="F82" s="296">
        <v>29.237915277481079</v>
      </c>
      <c r="G82" s="279">
        <v>4</v>
      </c>
      <c r="H82" s="297">
        <f>IF(G82&gt;0,AVERAGE(C82:F82),"")</f>
        <v>24.868879020214081</v>
      </c>
      <c r="I82" s="296">
        <f>IF(G82&gt;0,MIN(C82:F82),"")</f>
        <v>15.445184707641602</v>
      </c>
      <c r="J82" s="296">
        <f>IF(G82&gt;0,MAX(C82:F82),"")</f>
        <v>30.912008881568909</v>
      </c>
      <c r="K82" s="296">
        <f>IF(G82&gt;0,J82-I82,"")</f>
        <v>15.466824173927307</v>
      </c>
      <c r="L82" s="296">
        <f>IF(G82&gt;0,_xlfn.VAR.P(C82:F82),"")</f>
        <v>36.34774683666933</v>
      </c>
      <c r="M82" s="296">
        <f>IF(G82&gt;0,_xlfn.STDEV.P(C82:F82),"")</f>
        <v>6.0289092576244112</v>
      </c>
      <c r="N82" s="298">
        <v>39.88301704605901</v>
      </c>
      <c r="O82" s="298">
        <v>21.447346221230767</v>
      </c>
      <c r="P82" s="298">
        <v>33.003746701616777</v>
      </c>
      <c r="Q82" s="298">
        <v>35.172216636342945</v>
      </c>
      <c r="R82" s="282">
        <f>G82</f>
        <v>4</v>
      </c>
      <c r="S82" s="299">
        <f>IF(R82&gt;0,AVERAGE(N82:Q82),"")</f>
        <v>32.376581651312371</v>
      </c>
      <c r="T82" s="298">
        <f>IF(R82&gt;0,MIN(N82:Q82),"")</f>
        <v>21.447346221230767</v>
      </c>
      <c r="U82" s="298">
        <f>IF(R82&gt;0,MAX(N82:Q82),"")</f>
        <v>39.88301704605901</v>
      </c>
      <c r="V82" s="298">
        <f>IF(R82&gt;0,U82-T82,"")</f>
        <v>18.435670824828243</v>
      </c>
      <c r="W82" s="298">
        <f>IF(R82&gt;0,_xlfn.VAR.P(N82:Q82),"")</f>
        <v>46.000917597876878</v>
      </c>
      <c r="X82" s="298">
        <f>IF(R82&gt;0,_xlfn.STDEV.P(N82:Q82),"")</f>
        <v>6.7823976290008892</v>
      </c>
      <c r="Y82" s="230">
        <v>79</v>
      </c>
    </row>
    <row r="83" spans="1:25" x14ac:dyDescent="0.25">
      <c r="A83" s="230">
        <v>78</v>
      </c>
      <c r="B83" s="295">
        <v>155</v>
      </c>
      <c r="C83" s="296">
        <v>32.127211689949036</v>
      </c>
      <c r="D83" s="296">
        <v>16.129906177520752</v>
      </c>
      <c r="E83" s="296">
        <v>17.095140814781189</v>
      </c>
      <c r="F83" s="296">
        <v>27.259310483932495</v>
      </c>
      <c r="G83" s="279">
        <v>4</v>
      </c>
      <c r="H83" s="297">
        <f>IF(G83&gt;0,AVERAGE(C83:F83),"")</f>
        <v>23.152892291545868</v>
      </c>
      <c r="I83" s="296">
        <f>IF(G83&gt;0,MIN(C83:F83),"")</f>
        <v>16.129906177520752</v>
      </c>
      <c r="J83" s="296">
        <f>IF(G83&gt;0,MAX(C83:F83),"")</f>
        <v>32.127211689949036</v>
      </c>
      <c r="K83" s="296">
        <f>IF(G83&gt;0,J83-I83,"")</f>
        <v>15.997305512428284</v>
      </c>
      <c r="L83" s="296">
        <f>IF(G83&gt;0,_xlfn.VAR.P(C83:F83),"")</f>
        <v>45.854941486838356</v>
      </c>
      <c r="M83" s="296">
        <f>IF(G83&gt;0,_xlfn.STDEV.P(C83:F83),"")</f>
        <v>6.771627683713743</v>
      </c>
      <c r="N83" s="298">
        <v>42.614568617838785</v>
      </c>
      <c r="O83" s="298">
        <v>23.558793048521387</v>
      </c>
      <c r="P83" s="298">
        <v>25.053953667211506</v>
      </c>
      <c r="Q83" s="298">
        <v>38.405380434277632</v>
      </c>
      <c r="R83" s="282">
        <f>G83</f>
        <v>4</v>
      </c>
      <c r="S83" s="299">
        <f>IF(R83&gt;0,AVERAGE(N83:Q83),"")</f>
        <v>32.408173941962325</v>
      </c>
      <c r="T83" s="298">
        <f>IF(R83&gt;0,MIN(N83:Q83),"")</f>
        <v>23.558793048521387</v>
      </c>
      <c r="U83" s="298">
        <f>IF(R83&gt;0,MAX(N83:Q83),"")</f>
        <v>42.614568617838785</v>
      </c>
      <c r="V83" s="298">
        <f>IF(R83&gt;0,U83-T83,"")</f>
        <v>19.055775569317397</v>
      </c>
      <c r="W83" s="298">
        <f>IF(R83&gt;0,_xlfn.VAR.P(N83:Q83),"")</f>
        <v>68.133269009495507</v>
      </c>
      <c r="X83" s="298">
        <f>IF(R83&gt;0,_xlfn.STDEV.P(N83:Q83),"")</f>
        <v>8.2542879165616405</v>
      </c>
      <c r="Y83" s="230">
        <v>78</v>
      </c>
    </row>
    <row r="84" spans="1:25" x14ac:dyDescent="0.25">
      <c r="A84" s="230">
        <v>77</v>
      </c>
      <c r="B84" s="295">
        <v>101</v>
      </c>
      <c r="C84" s="296">
        <v>24.562070965766907</v>
      </c>
      <c r="D84" s="296">
        <v>17.657344341278076</v>
      </c>
      <c r="E84" s="296">
        <v>33.754815459251404</v>
      </c>
      <c r="F84" s="296">
        <v>31.961301565170288</v>
      </c>
      <c r="G84" s="279">
        <v>4</v>
      </c>
      <c r="H84" s="297">
        <f>IF(G84&gt;0,AVERAGE(C84:F84),"")</f>
        <v>26.983883082866669</v>
      </c>
      <c r="I84" s="296">
        <f>IF(G84&gt;0,MIN(C84:F84),"")</f>
        <v>17.657344341278076</v>
      </c>
      <c r="J84" s="296">
        <f>IF(G84&gt;0,MAX(C84:F84),"")</f>
        <v>33.754815459251404</v>
      </c>
      <c r="K84" s="296">
        <f>IF(G84&gt;0,J84-I84,"")</f>
        <v>16.097471117973328</v>
      </c>
      <c r="L84" s="296">
        <f>IF(G84&gt;0,_xlfn.VAR.P(C84:F84),"")</f>
        <v>40.867429705609311</v>
      </c>
      <c r="M84" s="296">
        <f>IF(G84&gt;0,_xlfn.STDEV.P(C84:F84),"")</f>
        <v>6.3927638549855184</v>
      </c>
      <c r="N84" s="298">
        <v>29.547335124490118</v>
      </c>
      <c r="O84" s="298">
        <v>26.396425710672311</v>
      </c>
      <c r="P84" s="298">
        <v>38.871621173345126</v>
      </c>
      <c r="Q84" s="298">
        <v>34.849399421758214</v>
      </c>
      <c r="R84" s="282">
        <f>G84</f>
        <v>4</v>
      </c>
      <c r="S84" s="299">
        <f>IF(R84&gt;0,AVERAGE(N84:Q84),"")</f>
        <v>32.416195357566444</v>
      </c>
      <c r="T84" s="298">
        <f>IF(R84&gt;0,MIN(N84:Q84),"")</f>
        <v>26.396425710672311</v>
      </c>
      <c r="U84" s="298">
        <f>IF(R84&gt;0,MAX(N84:Q84),"")</f>
        <v>38.871621173345126</v>
      </c>
      <c r="V84" s="298">
        <f>IF(R84&gt;0,U84-T84,"")</f>
        <v>12.475195462672815</v>
      </c>
      <c r="W84" s="298">
        <f>IF(R84&gt;0,_xlfn.VAR.P(N84:Q84),"")</f>
        <v>23.015247529903945</v>
      </c>
      <c r="X84" s="298">
        <f>IF(R84&gt;0,_xlfn.STDEV.P(N84:Q84),"")</f>
        <v>4.7974209248203294</v>
      </c>
      <c r="Y84" s="230">
        <v>77</v>
      </c>
    </row>
    <row r="85" spans="1:25" x14ac:dyDescent="0.25">
      <c r="A85" s="230">
        <v>76</v>
      </c>
      <c r="B85" s="295">
        <v>48</v>
      </c>
      <c r="C85" s="296">
        <v>18.980755805969238</v>
      </c>
      <c r="D85" s="296">
        <v>36.704403758049011</v>
      </c>
      <c r="E85" s="296">
        <v>19.837809801101685</v>
      </c>
      <c r="F85" s="296"/>
      <c r="G85" s="279">
        <v>3</v>
      </c>
      <c r="H85" s="297">
        <f>IF(G85&gt;0,AVERAGE(C85:F85),"")</f>
        <v>25.174323121706646</v>
      </c>
      <c r="I85" s="296">
        <f>IF(G85&gt;0,MIN(C85:F85),"")</f>
        <v>18.980755805969238</v>
      </c>
      <c r="J85" s="296">
        <f>IF(G85&gt;0,MAX(C85:F85),"")</f>
        <v>36.704403758049011</v>
      </c>
      <c r="K85" s="296">
        <f>IF(G85&gt;0,J85-I85,"")</f>
        <v>17.723647952079773</v>
      </c>
      <c r="L85" s="296">
        <f>IF(G85&gt;0,_xlfn.VAR.P(C85:F85),"")</f>
        <v>66.593803332040707</v>
      </c>
      <c r="M85" s="296">
        <f>IF(G85&gt;0,_xlfn.STDEV.P(C85:F85),"")</f>
        <v>8.1605026396687546</v>
      </c>
      <c r="N85" s="298">
        <v>30.283661840642047</v>
      </c>
      <c r="O85" s="298">
        <v>41.69740862356079</v>
      </c>
      <c r="P85" s="298">
        <v>25.35025742817993</v>
      </c>
      <c r="Q85" s="298"/>
      <c r="R85" s="282">
        <f>G85</f>
        <v>3</v>
      </c>
      <c r="S85" s="299">
        <f>IF(R85&gt;0,AVERAGE(N85:Q85),"")</f>
        <v>32.443775964127589</v>
      </c>
      <c r="T85" s="298">
        <f>IF(R85&gt;0,MIN(N85:Q85),"")</f>
        <v>25.35025742817993</v>
      </c>
      <c r="U85" s="298">
        <f>IF(R85&gt;0,MAX(N85:Q85),"")</f>
        <v>41.69740862356079</v>
      </c>
      <c r="V85" s="298">
        <f>IF(R85&gt;0,U85-T85,"")</f>
        <v>16.34715119538086</v>
      </c>
      <c r="W85" s="298">
        <f>IF(R85&gt;0,_xlfn.VAR.P(N85:Q85),"")</f>
        <v>46.871271880681078</v>
      </c>
      <c r="X85" s="298">
        <f>IF(R85&gt;0,_xlfn.STDEV.P(N85:Q85),"")</f>
        <v>6.8462597000611272</v>
      </c>
      <c r="Y85" s="230">
        <v>76</v>
      </c>
    </row>
    <row r="86" spans="1:25" x14ac:dyDescent="0.25">
      <c r="A86" s="230">
        <v>75</v>
      </c>
      <c r="B86" s="295">
        <v>129</v>
      </c>
      <c r="C86" s="296">
        <v>24.574764370918274</v>
      </c>
      <c r="D86" s="296">
        <v>28.00058126449585</v>
      </c>
      <c r="E86" s="296">
        <v>27.408789992332458</v>
      </c>
      <c r="F86" s="296">
        <v>18.332599401473999</v>
      </c>
      <c r="G86" s="279">
        <v>4</v>
      </c>
      <c r="H86" s="297">
        <f>IF(G86&gt;0,AVERAGE(C86:F86),"")</f>
        <v>24.579183757305145</v>
      </c>
      <c r="I86" s="296">
        <f>IF(G86&gt;0,MIN(C86:F86),"")</f>
        <v>18.332599401473999</v>
      </c>
      <c r="J86" s="296">
        <f>IF(G86&gt;0,MAX(C86:F86),"")</f>
        <v>28.00058126449585</v>
      </c>
      <c r="K86" s="296">
        <f>IF(G86&gt;0,J86-I86,"")</f>
        <v>9.6679818630218506</v>
      </c>
      <c r="L86" s="296">
        <f>IF(G86&gt;0,_xlfn.VAR.P(C86:F86),"")</f>
        <v>14.683116998251649</v>
      </c>
      <c r="M86" s="296">
        <f>IF(G86&gt;0,_xlfn.STDEV.P(C86:F86),"")</f>
        <v>3.8318555555046236</v>
      </c>
      <c r="N86" s="298">
        <v>30.423489538379737</v>
      </c>
      <c r="O86" s="298">
        <v>37.944939416671843</v>
      </c>
      <c r="P86" s="298">
        <v>36.376876397868678</v>
      </c>
      <c r="Q86" s="298">
        <v>25.477620882924242</v>
      </c>
      <c r="R86" s="282">
        <f>G86</f>
        <v>4</v>
      </c>
      <c r="S86" s="299">
        <f>IF(R86&gt;0,AVERAGE(N86:Q86),"")</f>
        <v>32.555731558961128</v>
      </c>
      <c r="T86" s="298">
        <f>IF(R86&gt;0,MIN(N86:Q86),"")</f>
        <v>25.477620882924242</v>
      </c>
      <c r="U86" s="298">
        <f>IF(R86&gt;0,MAX(N86:Q86),"")</f>
        <v>37.944939416671843</v>
      </c>
      <c r="V86" s="298">
        <f>IF(R86&gt;0,U86-T86,"")</f>
        <v>12.467318533747601</v>
      </c>
      <c r="W86" s="298">
        <f>IF(R86&gt;0,_xlfn.VAR.P(N86:Q86),"")</f>
        <v>24.572703997520193</v>
      </c>
      <c r="X86" s="298">
        <f>IF(R86&gt;0,_xlfn.STDEV.P(N86:Q86),"")</f>
        <v>4.9570862406781053</v>
      </c>
      <c r="Y86" s="230">
        <v>75</v>
      </c>
    </row>
    <row r="87" spans="1:25" x14ac:dyDescent="0.25">
      <c r="A87" s="230">
        <v>74</v>
      </c>
      <c r="B87" s="295">
        <v>107</v>
      </c>
      <c r="C87" s="296">
        <v>28.667367100715637</v>
      </c>
      <c r="D87" s="296">
        <v>27.780344486236572</v>
      </c>
      <c r="E87" s="296">
        <v>25.345272421836853</v>
      </c>
      <c r="F87" s="296">
        <v>20.963658094406128</v>
      </c>
      <c r="G87" s="279">
        <v>4</v>
      </c>
      <c r="H87" s="297">
        <f>IF(G87&gt;0,AVERAGE(C87:F87),"")</f>
        <v>25.689160525798798</v>
      </c>
      <c r="I87" s="296">
        <f>IF(G87&gt;0,MIN(C87:F87),"")</f>
        <v>20.963658094406128</v>
      </c>
      <c r="J87" s="296">
        <f>IF(G87&gt;0,MAX(C87:F87),"")</f>
        <v>28.667367100715637</v>
      </c>
      <c r="K87" s="296">
        <f>IF(G87&gt;0,J87-I87,"")</f>
        <v>7.7037090063095093</v>
      </c>
      <c r="L87" s="296">
        <f>IF(G87&gt;0,_xlfn.VAR.P(C87:F87),"")</f>
        <v>8.922849254103653</v>
      </c>
      <c r="M87" s="296">
        <f>IF(G87&gt;0,_xlfn.STDEV.P(C87:F87),"")</f>
        <v>2.9871138669464297</v>
      </c>
      <c r="N87" s="298">
        <v>39.619530517598577</v>
      </c>
      <c r="O87" s="298">
        <v>33.418808599349887</v>
      </c>
      <c r="P87" s="298">
        <v>28.306018374219107</v>
      </c>
      <c r="Q87" s="298">
        <v>29.110356510776157</v>
      </c>
      <c r="R87" s="282">
        <f>G87</f>
        <v>4</v>
      </c>
      <c r="S87" s="299">
        <f>IF(R87&gt;0,AVERAGE(N87:Q87),"")</f>
        <v>32.613678500485932</v>
      </c>
      <c r="T87" s="298">
        <f>IF(R87&gt;0,MIN(N87:Q87),"")</f>
        <v>28.306018374219107</v>
      </c>
      <c r="U87" s="298">
        <f>IF(R87&gt;0,MAX(N87:Q87),"")</f>
        <v>39.619530517598577</v>
      </c>
      <c r="V87" s="298">
        <f>IF(R87&gt;0,U87-T87,"")</f>
        <v>11.313512143379469</v>
      </c>
      <c r="W87" s="298">
        <f>IF(R87&gt;0,_xlfn.VAR.P(N87:Q87),"")</f>
        <v>20.139849422197813</v>
      </c>
      <c r="X87" s="298">
        <f>IF(R87&gt;0,_xlfn.STDEV.P(N87:Q87),"")</f>
        <v>4.4877443579372711</v>
      </c>
      <c r="Y87" s="230">
        <v>74</v>
      </c>
    </row>
    <row r="88" spans="1:25" x14ac:dyDescent="0.25">
      <c r="A88" s="230">
        <v>73</v>
      </c>
      <c r="B88" s="295">
        <v>89</v>
      </c>
      <c r="C88" s="296">
        <v>28.086732029914856</v>
      </c>
      <c r="D88" s="296">
        <v>19.773104190826416</v>
      </c>
      <c r="E88" s="296"/>
      <c r="F88" s="296"/>
      <c r="G88" s="279">
        <v>2</v>
      </c>
      <c r="H88" s="297">
        <f>IF(G88&gt;0,AVERAGE(C88:F88),"")</f>
        <v>23.929918110370636</v>
      </c>
      <c r="I88" s="296">
        <f>IF(G88&gt;0,MIN(C88:F88),"")</f>
        <v>19.773104190826416</v>
      </c>
      <c r="J88" s="296">
        <f>IF(G88&gt;0,MAX(C88:F88),"")</f>
        <v>28.086732029914856</v>
      </c>
      <c r="K88" s="296">
        <f>IF(G88&gt;0,J88-I88,"")</f>
        <v>8.3136278390884399</v>
      </c>
      <c r="L88" s="296">
        <f>IF(G88&gt;0,_xlfn.VAR.P(C88:F88),"")</f>
        <v>17.279101961716606</v>
      </c>
      <c r="M88" s="296">
        <f>IF(G88&gt;0,_xlfn.STDEV.P(C88:F88),"")</f>
        <v>4.1568139195442226</v>
      </c>
      <c r="N88" s="298">
        <v>36.752777461629712</v>
      </c>
      <c r="O88" s="298">
        <v>28.567270152571169</v>
      </c>
      <c r="P88" s="298"/>
      <c r="Q88" s="298"/>
      <c r="R88" s="282">
        <f>G88</f>
        <v>2</v>
      </c>
      <c r="S88" s="299">
        <f>IF(R88&gt;0,AVERAGE(N88:Q88),"")</f>
        <v>32.660023807100444</v>
      </c>
      <c r="T88" s="298">
        <f>IF(R88&gt;0,MIN(N88:Q88),"")</f>
        <v>28.567270152571169</v>
      </c>
      <c r="U88" s="298">
        <f>IF(R88&gt;0,MAX(N88:Q88),"")</f>
        <v>36.752777461629712</v>
      </c>
      <c r="V88" s="298">
        <f>IF(R88&gt;0,U88-T88,"")</f>
        <v>8.1855073090585435</v>
      </c>
      <c r="W88" s="298">
        <f>IF(R88&gt;0,_xlfn.VAR.P(N88:Q88),"")</f>
        <v>16.750632476662531</v>
      </c>
      <c r="X88" s="298">
        <f>IF(R88&gt;0,_xlfn.STDEV.P(N88:Q88),"")</f>
        <v>4.0927536545292496</v>
      </c>
      <c r="Y88" s="230">
        <v>73</v>
      </c>
    </row>
    <row r="89" spans="1:25" x14ac:dyDescent="0.25">
      <c r="A89" s="230">
        <v>72</v>
      </c>
      <c r="B89" s="295">
        <v>66</v>
      </c>
      <c r="C89" s="296">
        <v>21.851568818092346</v>
      </c>
      <c r="D89" s="296">
        <v>25.178995132446289</v>
      </c>
      <c r="E89" s="296">
        <v>23.173848986625671</v>
      </c>
      <c r="F89" s="296">
        <v>30.853439569473267</v>
      </c>
      <c r="G89" s="279">
        <v>4</v>
      </c>
      <c r="H89" s="297">
        <f>IF(G89&gt;0,AVERAGE(C89:F89),"")</f>
        <v>25.264463126659393</v>
      </c>
      <c r="I89" s="296">
        <f>IF(G89&gt;0,MIN(C89:F89),"")</f>
        <v>21.851568818092346</v>
      </c>
      <c r="J89" s="296">
        <f>IF(G89&gt;0,MAX(C89:F89),"")</f>
        <v>30.853439569473267</v>
      </c>
      <c r="K89" s="296">
        <f>IF(G89&gt;0,J89-I89,"")</f>
        <v>9.0018707513809204</v>
      </c>
      <c r="L89" s="296">
        <f>IF(G89&gt;0,_xlfn.VAR.P(C89:F89),"")</f>
        <v>11.81561937508036</v>
      </c>
      <c r="M89" s="296">
        <f>IF(G89&gt;0,_xlfn.STDEV.P(C89:F89),"")</f>
        <v>3.4373855435607394</v>
      </c>
      <c r="N89" s="298">
        <v>28.337589835119406</v>
      </c>
      <c r="O89" s="298">
        <v>31.570424009338478</v>
      </c>
      <c r="P89" s="298">
        <v>28.105001319220609</v>
      </c>
      <c r="Q89" s="298">
        <v>42.733742534271919</v>
      </c>
      <c r="R89" s="282">
        <f>G89</f>
        <v>4</v>
      </c>
      <c r="S89" s="299">
        <f>IF(R89&gt;0,AVERAGE(N89:Q89),"")</f>
        <v>32.686689424487604</v>
      </c>
      <c r="T89" s="298">
        <f>IF(R89&gt;0,MIN(N89:Q89),"")</f>
        <v>28.105001319220609</v>
      </c>
      <c r="U89" s="298">
        <f>IF(R89&gt;0,MAX(N89:Q89),"")</f>
        <v>42.733742534271919</v>
      </c>
      <c r="V89" s="298">
        <f>IF(R89&gt;0,U89-T89,"")</f>
        <v>14.62874121505131</v>
      </c>
      <c r="W89" s="298">
        <f>IF(R89&gt;0,_xlfn.VAR.P(N89:Q89),"")</f>
        <v>35.523964450017957</v>
      </c>
      <c r="X89" s="298">
        <f>IF(R89&gt;0,_xlfn.STDEV.P(N89:Q89),"")</f>
        <v>5.9601983566000518</v>
      </c>
      <c r="Y89" s="230">
        <v>72</v>
      </c>
    </row>
    <row r="90" spans="1:25" x14ac:dyDescent="0.25">
      <c r="A90" s="230">
        <v>71</v>
      </c>
      <c r="B90" s="295">
        <v>84</v>
      </c>
      <c r="C90" s="296">
        <v>20.927116870880127</v>
      </c>
      <c r="D90" s="296">
        <v>28.091692328453064</v>
      </c>
      <c r="E90" s="296">
        <v>32.44104266166687</v>
      </c>
      <c r="F90" s="296"/>
      <c r="G90" s="279">
        <v>3</v>
      </c>
      <c r="H90" s="297">
        <f>IF(G90&gt;0,AVERAGE(C90:F90),"")</f>
        <v>27.153283953666687</v>
      </c>
      <c r="I90" s="296">
        <f>IF(G90&gt;0,MIN(C90:F90),"")</f>
        <v>20.927116870880127</v>
      </c>
      <c r="J90" s="296">
        <f>IF(G90&gt;0,MAX(C90:F90),"")</f>
        <v>32.44104266166687</v>
      </c>
      <c r="K90" s="296">
        <f>IF(G90&gt;0,J90-I90,"")</f>
        <v>11.513925790786743</v>
      </c>
      <c r="L90" s="296">
        <f>IF(G90&gt;0,_xlfn.VAR.P(C90:F90),"")</f>
        <v>22.535386324891888</v>
      </c>
      <c r="M90" s="296">
        <f>IF(G90&gt;0,_xlfn.STDEV.P(C90:F90),"")</f>
        <v>4.7471450709760168</v>
      </c>
      <c r="N90" s="298">
        <v>27.138740438059763</v>
      </c>
      <c r="O90" s="298">
        <v>33.799094480481429</v>
      </c>
      <c r="P90" s="298">
        <v>37.407072289495929</v>
      </c>
      <c r="Q90" s="298"/>
      <c r="R90" s="282">
        <f>G90</f>
        <v>3</v>
      </c>
      <c r="S90" s="299">
        <f>IF(R90&gt;0,AVERAGE(N90:Q90),"")</f>
        <v>32.781635736012369</v>
      </c>
      <c r="T90" s="298">
        <f>IF(R90&gt;0,MIN(N90:Q90),"")</f>
        <v>27.138740438059763</v>
      </c>
      <c r="U90" s="298">
        <f>IF(R90&gt;0,MAX(N90:Q90),"")</f>
        <v>37.407072289495929</v>
      </c>
      <c r="V90" s="298">
        <f>IF(R90&gt;0,U90-T90,"")</f>
        <v>10.268331851436166</v>
      </c>
      <c r="W90" s="298">
        <f>IF(R90&gt;0,_xlfn.VAR.P(N90:Q90),"")</f>
        <v>18.090717650218114</v>
      </c>
      <c r="X90" s="298">
        <f>IF(R90&gt;0,_xlfn.STDEV.P(N90:Q90),"")</f>
        <v>4.2533184280298268</v>
      </c>
      <c r="Y90" s="230">
        <v>71</v>
      </c>
    </row>
    <row r="91" spans="1:25" x14ac:dyDescent="0.25">
      <c r="A91" s="230">
        <v>70</v>
      </c>
      <c r="B91" s="295">
        <v>121</v>
      </c>
      <c r="C91" s="296">
        <v>27.926414608955383</v>
      </c>
      <c r="D91" s="296">
        <v>25.873792171478271</v>
      </c>
      <c r="E91" s="296">
        <v>29.433383345603943</v>
      </c>
      <c r="F91" s="296">
        <v>19.149383306503296</v>
      </c>
      <c r="G91" s="279">
        <v>4</v>
      </c>
      <c r="H91" s="297">
        <f>IF(G91&gt;0,AVERAGE(C91:F91),"")</f>
        <v>25.595743358135223</v>
      </c>
      <c r="I91" s="296">
        <f>IF(G91&gt;0,MIN(C91:F91),"")</f>
        <v>19.149383306503296</v>
      </c>
      <c r="J91" s="296">
        <f>IF(G91&gt;0,MAX(C91:F91),"")</f>
        <v>29.433383345603943</v>
      </c>
      <c r="K91" s="296">
        <f>IF(G91&gt;0,J91-I91,"")</f>
        <v>10.284000039100647</v>
      </c>
      <c r="L91" s="296">
        <f>IF(G91&gt;0,_xlfn.VAR.P(C91:F91),"")</f>
        <v>15.448094552673979</v>
      </c>
      <c r="M91" s="296">
        <f>IF(G91&gt;0,_xlfn.STDEV.P(C91:F91),"")</f>
        <v>3.9304064106239673</v>
      </c>
      <c r="N91" s="298">
        <v>33.890048588884817</v>
      </c>
      <c r="O91" s="298">
        <v>32.031682321182998</v>
      </c>
      <c r="P91" s="298">
        <v>39.886598686176548</v>
      </c>
      <c r="Q91" s="298">
        <v>25.415012841900385</v>
      </c>
      <c r="R91" s="282">
        <f>G91</f>
        <v>4</v>
      </c>
      <c r="S91" s="299">
        <f>IF(R91&gt;0,AVERAGE(N91:Q91),"")</f>
        <v>32.805835609536189</v>
      </c>
      <c r="T91" s="298">
        <f>IF(R91&gt;0,MIN(N91:Q91),"")</f>
        <v>25.415012841900385</v>
      </c>
      <c r="U91" s="298">
        <f>IF(R91&gt;0,MAX(N91:Q91),"")</f>
        <v>39.886598686176548</v>
      </c>
      <c r="V91" s="298">
        <f>IF(R91&gt;0,U91-T91,"")</f>
        <v>14.471585844276163</v>
      </c>
      <c r="W91" s="298">
        <f>IF(R91&gt;0,_xlfn.VAR.P(N91:Q91),"")</f>
        <v>26.634074507143168</v>
      </c>
      <c r="X91" s="298">
        <f>IF(R91&gt;0,_xlfn.STDEV.P(N91:Q91),"")</f>
        <v>5.1608211078415778</v>
      </c>
      <c r="Y91" s="230">
        <v>70</v>
      </c>
    </row>
    <row r="92" spans="1:25" x14ac:dyDescent="0.25">
      <c r="A92" s="230">
        <v>69</v>
      </c>
      <c r="B92" s="295">
        <v>40</v>
      </c>
      <c r="C92" s="296">
        <v>24.119927287101746</v>
      </c>
      <c r="D92" s="296">
        <v>22.221060991287231</v>
      </c>
      <c r="E92" s="296">
        <v>22.680605053901672</v>
      </c>
      <c r="F92" s="296">
        <v>14.873092174530029</v>
      </c>
      <c r="G92" s="279">
        <v>4</v>
      </c>
      <c r="H92" s="297">
        <f>IF(G92&gt;0,AVERAGE(C92:F92),"")</f>
        <v>20.97367137670517</v>
      </c>
      <c r="I92" s="296">
        <f>IF(G92&gt;0,MIN(C92:F92),"")</f>
        <v>14.873092174530029</v>
      </c>
      <c r="J92" s="296">
        <f>IF(G92&gt;0,MAX(C92:F92),"")</f>
        <v>24.119927287101746</v>
      </c>
      <c r="K92" s="296">
        <f>IF(G92&gt;0,J92-I92,"")</f>
        <v>9.2468351125717163</v>
      </c>
      <c r="L92" s="296">
        <f>IF(G92&gt;0,_xlfn.VAR.P(C92:F92),"")</f>
        <v>12.896399071157987</v>
      </c>
      <c r="M92" s="296">
        <f>IF(G92&gt;0,_xlfn.STDEV.P(C92:F92),"")</f>
        <v>3.5911556734786627</v>
      </c>
      <c r="N92" s="298">
        <v>23.172399101655053</v>
      </c>
      <c r="O92" s="298">
        <v>36.920865698620958</v>
      </c>
      <c r="P92" s="298">
        <v>33.696846923635093</v>
      </c>
      <c r="Q92" s="298">
        <v>37.590854733893146</v>
      </c>
      <c r="R92" s="282">
        <f>G92</f>
        <v>4</v>
      </c>
      <c r="S92" s="299">
        <f>IF(R92&gt;0,AVERAGE(N92:Q92),"")</f>
        <v>32.845241614451062</v>
      </c>
      <c r="T92" s="298">
        <f>IF(R92&gt;0,MIN(N92:Q92),"")</f>
        <v>23.172399101655053</v>
      </c>
      <c r="U92" s="298">
        <f>IF(R92&gt;0,MAX(N92:Q92),"")</f>
        <v>37.590854733893146</v>
      </c>
      <c r="V92" s="298">
        <f>IF(R92&gt;0,U92-T92,"")</f>
        <v>14.418455632238093</v>
      </c>
      <c r="W92" s="298">
        <f>IF(R92&gt;0,_xlfn.VAR.P(N92:Q92),"")</f>
        <v>33.355167358717836</v>
      </c>
      <c r="X92" s="298">
        <f>IF(R92&gt;0,_xlfn.STDEV.P(N92:Q92),"")</f>
        <v>5.7753932644208597</v>
      </c>
      <c r="Y92" s="230">
        <v>69</v>
      </c>
    </row>
    <row r="93" spans="1:25" x14ac:dyDescent="0.25">
      <c r="A93" s="230">
        <v>68</v>
      </c>
      <c r="B93" s="295">
        <v>137</v>
      </c>
      <c r="C93" s="296">
        <v>27.158310413360596</v>
      </c>
      <c r="D93" s="296">
        <v>21.372599005699158</v>
      </c>
      <c r="E93" s="296">
        <v>32.172907590866089</v>
      </c>
      <c r="F93" s="296"/>
      <c r="G93" s="279">
        <v>3</v>
      </c>
      <c r="H93" s="297">
        <f>IF(G93&gt;0,AVERAGE(C93:F93),"")</f>
        <v>26.901272336641949</v>
      </c>
      <c r="I93" s="296">
        <f>IF(G93&gt;0,MIN(C93:F93),"")</f>
        <v>21.372599005699158</v>
      </c>
      <c r="J93" s="296">
        <f>IF(G93&gt;0,MAX(C93:F93),"")</f>
        <v>32.172907590866089</v>
      </c>
      <c r="K93" s="296">
        <f>IF(G93&gt;0,J93-I93,"")</f>
        <v>10.800308585166931</v>
      </c>
      <c r="L93" s="296">
        <f>IF(G93&gt;0,_xlfn.VAR.P(C93:F93),"")</f>
        <v>19.474145208913292</v>
      </c>
      <c r="M93" s="296">
        <f>IF(G93&gt;0,_xlfn.STDEV.P(C93:F93),"")</f>
        <v>4.4129519835268196</v>
      </c>
      <c r="N93" s="298">
        <v>32.072897997946981</v>
      </c>
      <c r="O93" s="298">
        <v>27.106269267905116</v>
      </c>
      <c r="P93" s="298">
        <v>39.38754353160089</v>
      </c>
      <c r="Q93" s="298"/>
      <c r="R93" s="282">
        <f>G93</f>
        <v>3</v>
      </c>
      <c r="S93" s="299">
        <f>IF(R93&gt;0,AVERAGE(N93:Q93),"")</f>
        <v>32.855570265817668</v>
      </c>
      <c r="T93" s="298">
        <f>IF(R93&gt;0,MIN(N93:Q93),"")</f>
        <v>27.106269267905116</v>
      </c>
      <c r="U93" s="298">
        <f>IF(R93&gt;0,MAX(N93:Q93),"")</f>
        <v>39.38754353160089</v>
      </c>
      <c r="V93" s="298">
        <f>IF(R93&gt;0,U93-T93,"")</f>
        <v>12.281274263695774</v>
      </c>
      <c r="W93" s="298">
        <f>IF(R93&gt;0,_xlfn.VAR.P(N93:Q93),"")</f>
        <v>25.444570862799488</v>
      </c>
      <c r="X93" s="298">
        <f>IF(R93&gt;0,_xlfn.STDEV.P(N93:Q93),"")</f>
        <v>5.0442611810650213</v>
      </c>
      <c r="Y93" s="230">
        <v>68</v>
      </c>
    </row>
    <row r="94" spans="1:25" x14ac:dyDescent="0.25">
      <c r="A94" s="230">
        <v>67</v>
      </c>
      <c r="B94" s="295">
        <v>90</v>
      </c>
      <c r="C94" s="296">
        <v>22.784351706504822</v>
      </c>
      <c r="D94" s="296">
        <v>25.103329420089722</v>
      </c>
      <c r="E94" s="296"/>
      <c r="F94" s="296"/>
      <c r="G94" s="279">
        <v>2</v>
      </c>
      <c r="H94" s="297">
        <f>IF(G94&gt;0,AVERAGE(C94:F94),"")</f>
        <v>23.943840563297272</v>
      </c>
      <c r="I94" s="296">
        <f>IF(G94&gt;0,MIN(C94:F94),"")</f>
        <v>22.784351706504822</v>
      </c>
      <c r="J94" s="296">
        <f>IF(G94&gt;0,MAX(C94:F94),"")</f>
        <v>25.103329420089722</v>
      </c>
      <c r="K94" s="296">
        <f>IF(G94&gt;0,J94-I94,"")</f>
        <v>2.3189777135848999</v>
      </c>
      <c r="L94" s="296">
        <f>IF(G94&gt;0,_xlfn.VAR.P(C94:F94),"")</f>
        <v>1.3444144090258625</v>
      </c>
      <c r="M94" s="296">
        <f>IF(G94&gt;0,_xlfn.STDEV.P(C94:F94),"")</f>
        <v>1.15948885679245</v>
      </c>
      <c r="N94" s="298">
        <v>32.91778186011345</v>
      </c>
      <c r="O94" s="298">
        <v>32.848858270156555</v>
      </c>
      <c r="P94" s="298"/>
      <c r="Q94" s="298"/>
      <c r="R94" s="282">
        <f>G94</f>
        <v>2</v>
      </c>
      <c r="S94" s="299">
        <f>IF(R94&gt;0,AVERAGE(N94:Q94),"")</f>
        <v>32.883320065135003</v>
      </c>
      <c r="T94" s="298">
        <f>IF(R94&gt;0,MIN(N94:Q94),"")</f>
        <v>32.848858270156555</v>
      </c>
      <c r="U94" s="298">
        <f>IF(R94&gt;0,MAX(N94:Q94),"")</f>
        <v>32.91778186011345</v>
      </c>
      <c r="V94" s="298">
        <f>IF(R94&gt;0,U94-T94,"")</f>
        <v>6.8923589956895626E-2</v>
      </c>
      <c r="W94" s="298">
        <f>IF(R94&gt;0,_xlfn.VAR.P(N94:Q94),"")</f>
        <v>1.1876153131365709E-3</v>
      </c>
      <c r="X94" s="298">
        <f>IF(R94&gt;0,_xlfn.STDEV.P(N94:Q94),"")</f>
        <v>3.4461794978447813E-2</v>
      </c>
      <c r="Y94" s="230">
        <v>67</v>
      </c>
    </row>
    <row r="95" spans="1:25" x14ac:dyDescent="0.25">
      <c r="A95" s="230">
        <v>66</v>
      </c>
      <c r="B95" s="295">
        <v>143</v>
      </c>
      <c r="C95" s="296">
        <v>24.82298731803894</v>
      </c>
      <c r="D95" s="296">
        <v>20.322175621986389</v>
      </c>
      <c r="E95" s="296">
        <v>37.422127723693848</v>
      </c>
      <c r="F95" s="296"/>
      <c r="G95" s="279">
        <v>3</v>
      </c>
      <c r="H95" s="297">
        <f>IF(G95&gt;0,AVERAGE(C95:F95),"")</f>
        <v>27.522430221239727</v>
      </c>
      <c r="I95" s="296">
        <f>IF(G95&gt;0,MIN(C95:F95),"")</f>
        <v>20.322175621986389</v>
      </c>
      <c r="J95" s="296">
        <f>IF(G95&gt;0,MAX(C95:F95),"")</f>
        <v>37.422127723693848</v>
      </c>
      <c r="K95" s="296">
        <f>IF(G95&gt;0,J95-I95,"")</f>
        <v>17.099952101707458</v>
      </c>
      <c r="L95" s="296">
        <f>IF(G95&gt;0,_xlfn.VAR.P(C95:F95),"")</f>
        <v>52.378222973935408</v>
      </c>
      <c r="M95" s="296">
        <f>IF(G95&gt;0,_xlfn.STDEV.P(C95:F95),"")</f>
        <v>7.2372800812138953</v>
      </c>
      <c r="N95" s="298">
        <v>30.19287700745264</v>
      </c>
      <c r="O95" s="298">
        <v>27.080572056356242</v>
      </c>
      <c r="P95" s="298">
        <v>42.265629930484408</v>
      </c>
      <c r="Q95" s="298"/>
      <c r="R95" s="282">
        <f>G95</f>
        <v>3</v>
      </c>
      <c r="S95" s="299">
        <f>IF(R95&gt;0,AVERAGE(N95:Q95),"")</f>
        <v>33.179692998097764</v>
      </c>
      <c r="T95" s="298">
        <f>IF(R95&gt;0,MIN(N95:Q95),"")</f>
        <v>27.080572056356242</v>
      </c>
      <c r="U95" s="298">
        <f>IF(R95&gt;0,MAX(N95:Q95),"")</f>
        <v>42.265629930484408</v>
      </c>
      <c r="V95" s="298">
        <f>IF(R95&gt;0,U95-T95,"")</f>
        <v>15.185057874128166</v>
      </c>
      <c r="W95" s="298">
        <f>IF(R95&gt;0,_xlfn.VAR.P(N95:Q95),"")</f>
        <v>42.891531987757034</v>
      </c>
      <c r="X95" s="298">
        <f>IF(R95&gt;0,_xlfn.STDEV.P(N95:Q95),"")</f>
        <v>6.5491626936393201</v>
      </c>
      <c r="Y95" s="230">
        <v>66</v>
      </c>
    </row>
    <row r="96" spans="1:25" x14ac:dyDescent="0.25">
      <c r="A96" s="230">
        <v>65</v>
      </c>
      <c r="B96" s="295">
        <v>145</v>
      </c>
      <c r="C96" s="296">
        <v>32.621123790740967</v>
      </c>
      <c r="D96" s="296">
        <v>20.232190489768982</v>
      </c>
      <c r="E96" s="296">
        <v>27.744325399398804</v>
      </c>
      <c r="F96" s="296"/>
      <c r="G96" s="279">
        <v>3</v>
      </c>
      <c r="H96" s="297">
        <f>IF(G96&gt;0,AVERAGE(C96:F96),"")</f>
        <v>26.865879893302917</v>
      </c>
      <c r="I96" s="296">
        <f>IF(G96&gt;0,MIN(C96:F96),"")</f>
        <v>20.232190489768982</v>
      </c>
      <c r="J96" s="296">
        <f>IF(G96&gt;0,MAX(C96:F96),"")</f>
        <v>32.621123790740967</v>
      </c>
      <c r="K96" s="296">
        <f>IF(G96&gt;0,J96-I96,"")</f>
        <v>12.388933300971985</v>
      </c>
      <c r="L96" s="296">
        <f>IF(G96&gt;0,_xlfn.VAR.P(C96:F96),"")</f>
        <v>25.966777976245389</v>
      </c>
      <c r="M96" s="296">
        <f>IF(G96&gt;0,_xlfn.STDEV.P(C96:F96),"")</f>
        <v>5.0957607848333488</v>
      </c>
      <c r="N96" s="298">
        <v>43.469690933028652</v>
      </c>
      <c r="O96" s="298">
        <v>22.850819232873768</v>
      </c>
      <c r="P96" s="298">
        <v>33.746180252448788</v>
      </c>
      <c r="Q96" s="298"/>
      <c r="R96" s="282">
        <f>G96</f>
        <v>3</v>
      </c>
      <c r="S96" s="299">
        <f>IF(R96&gt;0,AVERAGE(N96:Q96),"")</f>
        <v>33.355563472783736</v>
      </c>
      <c r="T96" s="298">
        <f>IF(R96&gt;0,MIN(N96:Q96),"")</f>
        <v>22.850819232873768</v>
      </c>
      <c r="U96" s="298">
        <f>IF(R96&gt;0,MAX(N96:Q96),"")</f>
        <v>43.469690933028652</v>
      </c>
      <c r="V96" s="298">
        <f>IF(R96&gt;0,U96-T96,"")</f>
        <v>20.618871700154884</v>
      </c>
      <c r="W96" s="298">
        <f>IF(R96&gt;0,_xlfn.VAR.P(N96:Q96),"")</f>
        <v>70.932602432185774</v>
      </c>
      <c r="X96" s="298">
        <f>IF(R96&gt;0,_xlfn.STDEV.P(N96:Q96),"")</f>
        <v>8.4221495137634417</v>
      </c>
      <c r="Y96" s="230">
        <v>65</v>
      </c>
    </row>
    <row r="97" spans="1:25" x14ac:dyDescent="0.25">
      <c r="A97" s="230">
        <v>64</v>
      </c>
      <c r="B97" s="295">
        <v>97</v>
      </c>
      <c r="C97" s="296">
        <v>17.742107510566711</v>
      </c>
      <c r="D97" s="296">
        <v>22.633073329925537</v>
      </c>
      <c r="E97" s="296">
        <v>27.572593092918396</v>
      </c>
      <c r="F97" s="296">
        <v>34.700320959091187</v>
      </c>
      <c r="G97" s="279">
        <v>4</v>
      </c>
      <c r="H97" s="297">
        <f>IF(G97&gt;0,AVERAGE(C97:F97),"")</f>
        <v>25.662023723125458</v>
      </c>
      <c r="I97" s="296">
        <f>IF(G97&gt;0,MIN(C97:F97),"")</f>
        <v>17.742107510566711</v>
      </c>
      <c r="J97" s="296">
        <f>IF(G97&gt;0,MAX(C97:F97),"")</f>
        <v>34.700320959091187</v>
      </c>
      <c r="K97" s="296">
        <f>IF(G97&gt;0,J97-I97,"")</f>
        <v>16.958213448524475</v>
      </c>
      <c r="L97" s="296">
        <f>IF(G97&gt;0,_xlfn.VAR.P(C97:F97),"")</f>
        <v>39.310176385218369</v>
      </c>
      <c r="M97" s="296">
        <f>IF(G97&gt;0,_xlfn.STDEV.P(C97:F97),"")</f>
        <v>6.2697828020768283</v>
      </c>
      <c r="N97" s="298">
        <v>24.152824310628162</v>
      </c>
      <c r="O97" s="298">
        <v>36.158638340233672</v>
      </c>
      <c r="P97" s="298">
        <v>34.181231319763612</v>
      </c>
      <c r="Q97" s="298">
        <v>39.721428335399878</v>
      </c>
      <c r="R97" s="282">
        <f>G97</f>
        <v>4</v>
      </c>
      <c r="S97" s="299">
        <f>IF(R97&gt;0,AVERAGE(N97:Q97),"")</f>
        <v>33.553530576506333</v>
      </c>
      <c r="T97" s="298">
        <f>IF(R97&gt;0,MIN(N97:Q97),"")</f>
        <v>24.152824310628162</v>
      </c>
      <c r="U97" s="298">
        <f>IF(R97&gt;0,MAX(N97:Q97),"")</f>
        <v>39.721428335399878</v>
      </c>
      <c r="V97" s="298">
        <f>IF(R97&gt;0,U97-T97,"")</f>
        <v>15.568604024771716</v>
      </c>
      <c r="W97" s="298">
        <f>IF(R97&gt;0,_xlfn.VAR.P(N97:Q97),"")</f>
        <v>33.399208936300738</v>
      </c>
      <c r="X97" s="298">
        <f>IF(R97&gt;0,_xlfn.STDEV.P(N97:Q97),"")</f>
        <v>5.7792048705942873</v>
      </c>
      <c r="Y97" s="230">
        <v>64</v>
      </c>
    </row>
    <row r="98" spans="1:25" x14ac:dyDescent="0.25">
      <c r="A98" s="230">
        <v>63</v>
      </c>
      <c r="B98" s="295">
        <v>36</v>
      </c>
      <c r="C98" s="296">
        <v>27.258536219596863</v>
      </c>
      <c r="D98" s="296">
        <v>17.654324769973755</v>
      </c>
      <c r="E98" s="296">
        <v>30.395553708076477</v>
      </c>
      <c r="F98" s="296">
        <v>16.61517858505249</v>
      </c>
      <c r="G98" s="279">
        <v>4</v>
      </c>
      <c r="H98" s="297">
        <f>IF(G98&gt;0,AVERAGE(C98:F98),"")</f>
        <v>22.980898320674896</v>
      </c>
      <c r="I98" s="296">
        <f>IF(G98&gt;0,MIN(C98:F98),"")</f>
        <v>16.61517858505249</v>
      </c>
      <c r="J98" s="296">
        <f>IF(G98&gt;0,MAX(C98:F98),"")</f>
        <v>30.395553708076477</v>
      </c>
      <c r="K98" s="296">
        <f>IF(G98&gt;0,J98-I98,"")</f>
        <v>13.780375123023987</v>
      </c>
      <c r="L98" s="296">
        <f>IF(G98&gt;0,_xlfn.VAR.P(C98:F98),"")</f>
        <v>35.542518512934521</v>
      </c>
      <c r="M98" s="296">
        <f>IF(G98&gt;0,_xlfn.STDEV.P(C98:F98),"")</f>
        <v>5.9617546505147727</v>
      </c>
      <c r="N98" s="298">
        <v>43.71253508275116</v>
      </c>
      <c r="O98" s="298">
        <v>21.079956804897751</v>
      </c>
      <c r="P98" s="298">
        <v>33.82230230643232</v>
      </c>
      <c r="Q98" s="298">
        <v>35.651936068913407</v>
      </c>
      <c r="R98" s="282">
        <f>G98</f>
        <v>4</v>
      </c>
      <c r="S98" s="299">
        <f>IF(R98&gt;0,AVERAGE(N98:Q98),"")</f>
        <v>33.566682565748657</v>
      </c>
      <c r="T98" s="298">
        <f>IF(R98&gt;0,MIN(N98:Q98),"")</f>
        <v>21.079956804897751</v>
      </c>
      <c r="U98" s="298">
        <f>IF(R98&gt;0,MAX(N98:Q98),"")</f>
        <v>43.71253508275116</v>
      </c>
      <c r="V98" s="298">
        <f>IF(R98&gt;0,U98-T98,"")</f>
        <v>22.632578277853408</v>
      </c>
      <c r="W98" s="298">
        <f>IF(R98&gt;0,_xlfn.VAR.P(N98:Q98),"")</f>
        <v>65.817566786937959</v>
      </c>
      <c r="X98" s="298">
        <f>IF(R98&gt;0,_xlfn.STDEV.P(N98:Q98),"")</f>
        <v>8.1128026468624252</v>
      </c>
      <c r="Y98" s="230">
        <v>63</v>
      </c>
    </row>
    <row r="99" spans="1:25" x14ac:dyDescent="0.25">
      <c r="A99" s="230">
        <v>62</v>
      </c>
      <c r="B99" s="295">
        <v>76</v>
      </c>
      <c r="C99" s="296">
        <v>23.308215737342834</v>
      </c>
      <c r="D99" s="296">
        <v>24.402270317077637</v>
      </c>
      <c r="E99" s="296">
        <v>32.118174433708191</v>
      </c>
      <c r="F99" s="296">
        <v>23.734894990921021</v>
      </c>
      <c r="G99" s="279">
        <v>4</v>
      </c>
      <c r="H99" s="297">
        <f>IF(G99&gt;0,AVERAGE(C99:F99),"")</f>
        <v>25.890888869762421</v>
      </c>
      <c r="I99" s="296">
        <f>IF(G99&gt;0,MIN(C99:F99),"")</f>
        <v>23.308215737342834</v>
      </c>
      <c r="J99" s="296">
        <f>IF(G99&gt;0,MAX(C99:F99),"")</f>
        <v>32.118174433708191</v>
      </c>
      <c r="K99" s="296">
        <f>IF(G99&gt;0,J99-I99,"")</f>
        <v>8.8099586963653564</v>
      </c>
      <c r="L99" s="296">
        <f>IF(G99&gt;0,_xlfn.VAR.P(C99:F99),"")</f>
        <v>13.078395201211947</v>
      </c>
      <c r="M99" s="296">
        <f>IF(G99&gt;0,_xlfn.STDEV.P(C99:F99),"")</f>
        <v>3.6164063932600201</v>
      </c>
      <c r="N99" s="298">
        <v>30.280410297773987</v>
      </c>
      <c r="O99" s="298">
        <v>32.167642201388489</v>
      </c>
      <c r="P99" s="298">
        <v>38.952585535156068</v>
      </c>
      <c r="Q99" s="298">
        <v>32.874159438078983</v>
      </c>
      <c r="R99" s="282">
        <f>G99</f>
        <v>4</v>
      </c>
      <c r="S99" s="299">
        <f>IF(R99&gt;0,AVERAGE(N99:Q99),"")</f>
        <v>33.568699368099381</v>
      </c>
      <c r="T99" s="298">
        <f>IF(R99&gt;0,MIN(N99:Q99),"")</f>
        <v>30.280410297773987</v>
      </c>
      <c r="U99" s="298">
        <f>IF(R99&gt;0,MAX(N99:Q99),"")</f>
        <v>38.952585535156068</v>
      </c>
      <c r="V99" s="298">
        <f>IF(R99&gt;0,U99-T99,"")</f>
        <v>8.6721752373820813</v>
      </c>
      <c r="W99" s="298">
        <f>IF(R99&gt;0,_xlfn.VAR.P(N99:Q99),"")</f>
        <v>10.561105542157621</v>
      </c>
      <c r="X99" s="298">
        <f>IF(R99&gt;0,_xlfn.STDEV.P(N99:Q99),"")</f>
        <v>3.2497854609431713</v>
      </c>
      <c r="Y99" s="230">
        <v>62</v>
      </c>
    </row>
    <row r="100" spans="1:25" x14ac:dyDescent="0.25">
      <c r="A100" s="230">
        <v>61</v>
      </c>
      <c r="B100" s="295">
        <v>61</v>
      </c>
      <c r="C100" s="296">
        <v>28.604763150215149</v>
      </c>
      <c r="D100" s="296">
        <v>27.304627895355225</v>
      </c>
      <c r="E100" s="296">
        <v>28.244208693504333</v>
      </c>
      <c r="F100" s="296">
        <v>17.669605016708374</v>
      </c>
      <c r="G100" s="279">
        <v>4</v>
      </c>
      <c r="H100" s="297">
        <f>IF(G100&gt;0,AVERAGE(C100:F100),"")</f>
        <v>25.45580118894577</v>
      </c>
      <c r="I100" s="296">
        <f>IF(G100&gt;0,MIN(C100:F100),"")</f>
        <v>17.669605016708374</v>
      </c>
      <c r="J100" s="296">
        <f>IF(G100&gt;0,MAX(C100:F100),"")</f>
        <v>28.604763150215149</v>
      </c>
      <c r="K100" s="296">
        <f>IF(G100&gt;0,J100-I100,"")</f>
        <v>10.935158133506775</v>
      </c>
      <c r="L100" s="296">
        <f>IF(G100&gt;0,_xlfn.VAR.P(C100:F100),"")</f>
        <v>20.433547216974262</v>
      </c>
      <c r="M100" s="296">
        <f>IF(G100&gt;0,_xlfn.STDEV.P(C100:F100),"")</f>
        <v>4.5203481300641286</v>
      </c>
      <c r="N100" s="298">
        <v>41.445706237621771</v>
      </c>
      <c r="O100" s="298">
        <v>33.114766712369367</v>
      </c>
      <c r="P100" s="298">
        <v>36.692908518306233</v>
      </c>
      <c r="Q100" s="298">
        <v>23.457901062249771</v>
      </c>
      <c r="R100" s="282">
        <f>G100</f>
        <v>4</v>
      </c>
      <c r="S100" s="299">
        <f>IF(R100&gt;0,AVERAGE(N100:Q100),"")</f>
        <v>33.677820632636781</v>
      </c>
      <c r="T100" s="298">
        <f>IF(R100&gt;0,MIN(N100:Q100),"")</f>
        <v>23.457901062249771</v>
      </c>
      <c r="U100" s="298">
        <f>IF(R100&gt;0,MAX(N100:Q100),"")</f>
        <v>41.445706237621771</v>
      </c>
      <c r="V100" s="298">
        <f>IF(R100&gt;0,U100-T100,"")</f>
        <v>17.987805175371999</v>
      </c>
      <c r="W100" s="298">
        <f>IF(R100&gt;0,_xlfn.VAR.P(N100:Q100),"")</f>
        <v>43.548646868188143</v>
      </c>
      <c r="X100" s="298">
        <f>IF(R100&gt;0,_xlfn.STDEV.P(N100:Q100),"")</f>
        <v>6.5991398582078968</v>
      </c>
      <c r="Y100" s="230">
        <v>61</v>
      </c>
    </row>
    <row r="101" spans="1:25" x14ac:dyDescent="0.25">
      <c r="A101" s="230">
        <v>60</v>
      </c>
      <c r="B101" s="295">
        <v>29</v>
      </c>
      <c r="C101" s="296">
        <v>23.509343266487122</v>
      </c>
      <c r="D101" s="296">
        <v>18.973104953765869</v>
      </c>
      <c r="E101" s="296">
        <v>31.813072562217712</v>
      </c>
      <c r="F101" s="296">
        <v>16.2999427318573</v>
      </c>
      <c r="G101" s="279">
        <v>4</v>
      </c>
      <c r="H101" s="297">
        <f>IF(G101&gt;0,AVERAGE(C101:F101),"")</f>
        <v>22.648865878582001</v>
      </c>
      <c r="I101" s="296">
        <f>IF(G101&gt;0,MIN(C101:F101),"")</f>
        <v>16.2999427318573</v>
      </c>
      <c r="J101" s="296">
        <f>IF(G101&gt;0,MAX(C101:F101),"")</f>
        <v>31.813072562217712</v>
      </c>
      <c r="K101" s="296">
        <f>IF(G101&gt;0,J101-I101,"")</f>
        <v>15.513129830360413</v>
      </c>
      <c r="L101" s="296">
        <f>IF(G101&gt;0,_xlfn.VAR.P(C101:F101),"")</f>
        <v>34.635787243727805</v>
      </c>
      <c r="M101" s="296">
        <f>IF(G101&gt;0,_xlfn.STDEV.P(C101:F101),"")</f>
        <v>5.8852176887289227</v>
      </c>
      <c r="N101" s="298">
        <v>39.999553906896537</v>
      </c>
      <c r="O101" s="298">
        <v>32.470951158857687</v>
      </c>
      <c r="P101" s="298">
        <v>23.243196342335878</v>
      </c>
      <c r="Q101" s="298">
        <v>39.207335738766957</v>
      </c>
      <c r="R101" s="282">
        <f>G101</f>
        <v>4</v>
      </c>
      <c r="S101" s="299">
        <f>IF(R101&gt;0,AVERAGE(N101:Q101),"")</f>
        <v>33.730259286714265</v>
      </c>
      <c r="T101" s="298">
        <f>IF(R101&gt;0,MIN(N101:Q101),"")</f>
        <v>23.243196342335878</v>
      </c>
      <c r="U101" s="298">
        <f>IF(R101&gt;0,MAX(N101:Q101),"")</f>
        <v>39.999553906896537</v>
      </c>
      <c r="V101" s="298">
        <f>IF(R101&gt;0,U101-T101,"")</f>
        <v>16.756357564560659</v>
      </c>
      <c r="W101" s="298">
        <f>IF(R101&gt;0,_xlfn.VAR.P(N101:Q101),"")</f>
        <v>45.216691914128887</v>
      </c>
      <c r="X101" s="298">
        <f>IF(R101&gt;0,_xlfn.STDEV.P(N101:Q101),"")</f>
        <v>6.7243357972463631</v>
      </c>
      <c r="Y101" s="230">
        <v>60</v>
      </c>
    </row>
    <row r="102" spans="1:25" x14ac:dyDescent="0.25">
      <c r="A102" s="230">
        <v>59</v>
      </c>
      <c r="B102" s="295">
        <v>136</v>
      </c>
      <c r="C102" s="296">
        <v>30.719777941703796</v>
      </c>
      <c r="D102" s="296">
        <v>27.348953485488892</v>
      </c>
      <c r="E102" s="296">
        <v>20.943549275398254</v>
      </c>
      <c r="F102" s="296"/>
      <c r="G102" s="279">
        <v>3</v>
      </c>
      <c r="H102" s="297">
        <f>IF(G102&gt;0,AVERAGE(C102:F102),"")</f>
        <v>26.337426900863647</v>
      </c>
      <c r="I102" s="296">
        <f>IF(G102&gt;0,MIN(C102:F102),"")</f>
        <v>20.943549275398254</v>
      </c>
      <c r="J102" s="296">
        <f>IF(G102&gt;0,MAX(C102:F102),"")</f>
        <v>30.719777941703796</v>
      </c>
      <c r="K102" s="296">
        <f>IF(G102&gt;0,J102-I102,"")</f>
        <v>9.776228666305542</v>
      </c>
      <c r="L102" s="296">
        <f>IF(G102&gt;0,_xlfn.VAR.P(C102:F102),"")</f>
        <v>16.440700838350697</v>
      </c>
      <c r="M102" s="296">
        <f>IF(G102&gt;0,_xlfn.STDEV.P(C102:F102),"")</f>
        <v>4.0547134101377251</v>
      </c>
      <c r="N102" s="298">
        <v>36.003714933452954</v>
      </c>
      <c r="O102" s="298">
        <v>41.074980837062121</v>
      </c>
      <c r="P102" s="298">
        <v>24.125033706308976</v>
      </c>
      <c r="Q102" s="298"/>
      <c r="R102" s="282">
        <f>G102</f>
        <v>3</v>
      </c>
      <c r="S102" s="299">
        <f>IF(R102&gt;0,AVERAGE(N102:Q102),"")</f>
        <v>33.734576492274691</v>
      </c>
      <c r="T102" s="298">
        <f>IF(R102&gt;0,MIN(N102:Q102),"")</f>
        <v>24.125033706308976</v>
      </c>
      <c r="U102" s="298">
        <f>IF(R102&gt;0,MAX(N102:Q102),"")</f>
        <v>41.074980837062121</v>
      </c>
      <c r="V102" s="298">
        <f>IF(R102&gt;0,U102-T102,"")</f>
        <v>16.949947130753145</v>
      </c>
      <c r="W102" s="298">
        <f>IF(R102&gt;0,_xlfn.VAR.P(N102:Q102),"")</f>
        <v>50.457945921837258</v>
      </c>
      <c r="X102" s="298">
        <f>IF(R102&gt;0,_xlfn.STDEV.P(N102:Q102),"")</f>
        <v>7.1033756708931888</v>
      </c>
      <c r="Y102" s="230">
        <v>59</v>
      </c>
    </row>
    <row r="103" spans="1:25" x14ac:dyDescent="0.25">
      <c r="A103" s="230">
        <v>58</v>
      </c>
      <c r="B103" s="295">
        <v>28</v>
      </c>
      <c r="C103" s="296">
        <v>27.014103531837463</v>
      </c>
      <c r="D103" s="296">
        <v>21.298294067382813</v>
      </c>
      <c r="E103" s="296">
        <v>36.682254672050476</v>
      </c>
      <c r="F103" s="296">
        <v>7.2854673862457275</v>
      </c>
      <c r="G103" s="279">
        <v>4</v>
      </c>
      <c r="H103" s="297">
        <f>IF(G103&gt;0,AVERAGE(C103:F103),"")</f>
        <v>23.07002991437912</v>
      </c>
      <c r="I103" s="296">
        <f>IF(G103&gt;0,MIN(C103:F103),"")</f>
        <v>7.2854673862457275</v>
      </c>
      <c r="J103" s="296">
        <f>IF(G103&gt;0,MAX(C103:F103),"")</f>
        <v>36.682254672050476</v>
      </c>
      <c r="K103" s="296">
        <f>IF(G103&gt;0,J103-I103,"")</f>
        <v>29.396787285804749</v>
      </c>
      <c r="L103" s="296">
        <f>IF(G103&gt;0,_xlfn.VAR.P(C103:F103),"")</f>
        <v>113.28496041734411</v>
      </c>
      <c r="M103" s="296">
        <f>IF(G103&gt;0,_xlfn.STDEV.P(C103:F103),"")</f>
        <v>10.643540783843697</v>
      </c>
      <c r="N103" s="298">
        <v>53.351979547610121</v>
      </c>
      <c r="O103" s="298">
        <v>38.703570396987615</v>
      </c>
      <c r="P103" s="298">
        <v>22.816098695732453</v>
      </c>
      <c r="Q103" s="298">
        <v>20.42385143365771</v>
      </c>
      <c r="R103" s="282">
        <f>G103</f>
        <v>4</v>
      </c>
      <c r="S103" s="299">
        <f>IF(R103&gt;0,AVERAGE(N103:Q103),"")</f>
        <v>33.823875018496977</v>
      </c>
      <c r="T103" s="298">
        <f>IF(R103&gt;0,MIN(N103:Q103),"")</f>
        <v>20.42385143365771</v>
      </c>
      <c r="U103" s="298">
        <f>IF(R103&gt;0,MAX(N103:Q103),"")</f>
        <v>53.351979547610121</v>
      </c>
      <c r="V103" s="298">
        <f>IF(R103&gt;0,U103-T103,"")</f>
        <v>32.928128113952411</v>
      </c>
      <c r="W103" s="298">
        <f>IF(R103&gt;0,_xlfn.VAR.P(N103:Q103),"")</f>
        <v>176.47251628327399</v>
      </c>
      <c r="X103" s="298">
        <f>IF(R103&gt;0,_xlfn.STDEV.P(N103:Q103),"")</f>
        <v>13.284295851992834</v>
      </c>
      <c r="Y103" s="230">
        <v>58</v>
      </c>
    </row>
    <row r="104" spans="1:25" x14ac:dyDescent="0.25">
      <c r="A104" s="230">
        <v>57</v>
      </c>
      <c r="B104" s="295">
        <v>37</v>
      </c>
      <c r="C104" s="296">
        <v>18.924922347068787</v>
      </c>
      <c r="D104" s="296">
        <v>28.135093450546265</v>
      </c>
      <c r="E104" s="296">
        <v>30.807533860206604</v>
      </c>
      <c r="F104" s="296">
        <v>29.983005523681641</v>
      </c>
      <c r="G104" s="279">
        <v>4</v>
      </c>
      <c r="H104" s="297">
        <f>IF(G104&gt;0,AVERAGE(C104:F104),"")</f>
        <v>26.962638795375824</v>
      </c>
      <c r="I104" s="296">
        <f>IF(G104&gt;0,MIN(C104:F104),"")</f>
        <v>18.924922347068787</v>
      </c>
      <c r="J104" s="296">
        <f>IF(G104&gt;0,MAX(C104:F104),"")</f>
        <v>30.807533860206604</v>
      </c>
      <c r="K104" s="296">
        <f>IF(G104&gt;0,J104-I104,"")</f>
        <v>11.882611513137817</v>
      </c>
      <c r="L104" s="296">
        <f>IF(G104&gt;0,_xlfn.VAR.P(C104:F104),"")</f>
        <v>22.47134221370834</v>
      </c>
      <c r="M104" s="296">
        <f>IF(G104&gt;0,_xlfn.STDEV.P(C104:F104),"")</f>
        <v>4.740394731845476</v>
      </c>
      <c r="N104" s="298">
        <v>36.51576528500344</v>
      </c>
      <c r="O104" s="298">
        <v>29.442314951050978</v>
      </c>
      <c r="P104" s="298">
        <v>35.502396089345815</v>
      </c>
      <c r="Q104" s="298">
        <v>34.767992844446582</v>
      </c>
      <c r="R104" s="282">
        <f>G104</f>
        <v>4</v>
      </c>
      <c r="S104" s="299">
        <f>IF(R104&gt;0,AVERAGE(N104:Q104),"")</f>
        <v>34.057117292461704</v>
      </c>
      <c r="T104" s="298">
        <f>IF(R104&gt;0,MIN(N104:Q104),"")</f>
        <v>29.442314951050978</v>
      </c>
      <c r="U104" s="298">
        <f>IF(R104&gt;0,MAX(N104:Q104),"")</f>
        <v>36.51576528500344</v>
      </c>
      <c r="V104" s="298">
        <f>IF(R104&gt;0,U104-T104,"")</f>
        <v>7.0734503339524615</v>
      </c>
      <c r="W104" s="298">
        <f>IF(R104&gt;0,_xlfn.VAR.P(N104:Q104),"")</f>
        <v>7.483881363163003</v>
      </c>
      <c r="X104" s="298">
        <f>IF(R104&gt;0,_xlfn.STDEV.P(N104:Q104),"")</f>
        <v>2.7356683576711198</v>
      </c>
      <c r="Y104" s="230">
        <v>57</v>
      </c>
    </row>
    <row r="105" spans="1:25" x14ac:dyDescent="0.25">
      <c r="A105" s="230">
        <v>56</v>
      </c>
      <c r="B105" s="295">
        <v>108</v>
      </c>
      <c r="C105" s="296">
        <v>35.873551964759827</v>
      </c>
      <c r="D105" s="296">
        <v>28.984551429748535</v>
      </c>
      <c r="E105" s="296">
        <v>14.590660929679871</v>
      </c>
      <c r="F105" s="296">
        <v>32.989035844802856</v>
      </c>
      <c r="G105" s="279">
        <v>4</v>
      </c>
      <c r="H105" s="297">
        <f>IF(G105&gt;0,AVERAGE(C105:F105),"")</f>
        <v>28.109450042247772</v>
      </c>
      <c r="I105" s="296">
        <f>IF(G105&gt;0,MIN(C105:F105),"")</f>
        <v>14.590660929679871</v>
      </c>
      <c r="J105" s="296">
        <f>IF(G105&gt;0,MAX(C105:F105),"")</f>
        <v>35.873551964759827</v>
      </c>
      <c r="K105" s="296">
        <f>IF(G105&gt;0,J105-I105,"")</f>
        <v>21.282891035079956</v>
      </c>
      <c r="L105" s="296">
        <f>IF(G105&gt;0,_xlfn.VAR.P(C105:F105),"")</f>
        <v>66.903774444035776</v>
      </c>
      <c r="M105" s="296">
        <f>IF(G105&gt;0,_xlfn.STDEV.P(C105:F105),"")</f>
        <v>8.1794727485355541</v>
      </c>
      <c r="N105" s="298">
        <v>39.115169904703897</v>
      </c>
      <c r="O105" s="298">
        <v>37.396190042967007</v>
      </c>
      <c r="P105" s="298">
        <v>21.811960499606272</v>
      </c>
      <c r="Q105" s="298">
        <v>37.989758995456789</v>
      </c>
      <c r="R105" s="282">
        <f>G105</f>
        <v>4</v>
      </c>
      <c r="S105" s="299">
        <f>IF(R105&gt;0,AVERAGE(N105:Q105),"")</f>
        <v>34.078269860683491</v>
      </c>
      <c r="T105" s="298">
        <f>IF(R105&gt;0,MIN(N105:Q105),"")</f>
        <v>21.811960499606272</v>
      </c>
      <c r="U105" s="298">
        <f>IF(R105&gt;0,MAX(N105:Q105),"")</f>
        <v>39.115169904703897</v>
      </c>
      <c r="V105" s="298">
        <f>IF(R105&gt;0,U105-T105,"")</f>
        <v>17.303209405097626</v>
      </c>
      <c r="W105" s="298">
        <f>IF(R105&gt;0,_xlfn.VAR.P(N105:Q105),"")</f>
        <v>50.53526224563916</v>
      </c>
      <c r="X105" s="298">
        <f>IF(R105&gt;0,_xlfn.STDEV.P(N105:Q105),"")</f>
        <v>7.1088158117677489</v>
      </c>
      <c r="Y105" s="230">
        <v>56</v>
      </c>
    </row>
    <row r="106" spans="1:25" x14ac:dyDescent="0.25">
      <c r="A106" s="230">
        <v>55</v>
      </c>
      <c r="B106" s="295">
        <v>3</v>
      </c>
      <c r="C106" s="296">
        <v>24.066429734230042</v>
      </c>
      <c r="D106" s="296">
        <v>21.118183135986328</v>
      </c>
      <c r="E106" s="296"/>
      <c r="F106" s="296"/>
      <c r="G106" s="279">
        <v>2</v>
      </c>
      <c r="H106" s="297">
        <f>IF(G106&gt;0,AVERAGE(C106:F106),"")</f>
        <v>22.592306435108185</v>
      </c>
      <c r="I106" s="296">
        <f>IF(G106&gt;0,MIN(C106:F106),"")</f>
        <v>21.118183135986328</v>
      </c>
      <c r="J106" s="296">
        <f>IF(G106&gt;0,MAX(C106:F106),"")</f>
        <v>24.066429734230042</v>
      </c>
      <c r="K106" s="296">
        <f>IF(G106&gt;0,J106-I106,"")</f>
        <v>2.9482465982437134</v>
      </c>
      <c r="L106" s="296">
        <f>IF(G106&gt;0,_xlfn.VAR.P(C106:F106),"")</f>
        <v>2.173039501013907</v>
      </c>
      <c r="M106" s="296">
        <f>IF(G106&gt;0,_xlfn.STDEV.P(C106:F106),"")</f>
        <v>1.4741232991218567</v>
      </c>
      <c r="N106" s="298">
        <v>38.918814090146775</v>
      </c>
      <c r="O106" s="298">
        <v>29.468526839987838</v>
      </c>
      <c r="P106" s="298"/>
      <c r="Q106" s="298"/>
      <c r="R106" s="282">
        <f>G106</f>
        <v>2</v>
      </c>
      <c r="S106" s="299">
        <f>IF(R106&gt;0,AVERAGE(N106:Q106),"")</f>
        <v>34.193670465067306</v>
      </c>
      <c r="T106" s="298">
        <f>IF(R106&gt;0,MIN(N106:Q106),"")</f>
        <v>29.468526839987838</v>
      </c>
      <c r="U106" s="298">
        <f>IF(R106&gt;0,MAX(N106:Q106),"")</f>
        <v>38.918814090146775</v>
      </c>
      <c r="V106" s="298">
        <f>IF(R106&gt;0,U106-T106,"")</f>
        <v>9.4502872501589366</v>
      </c>
      <c r="W106" s="298">
        <f>IF(R106&gt;0,_xlfn.VAR.P(N106:Q106),"")</f>
        <v>22.326982277629213</v>
      </c>
      <c r="X106" s="298">
        <f>IF(R106&gt;0,_xlfn.STDEV.P(N106:Q106),"")</f>
        <v>4.7251436250794763</v>
      </c>
      <c r="Y106" s="230">
        <v>55</v>
      </c>
    </row>
    <row r="107" spans="1:25" x14ac:dyDescent="0.25">
      <c r="A107" s="230">
        <v>54</v>
      </c>
      <c r="B107" s="295">
        <v>142</v>
      </c>
      <c r="C107" s="296">
        <v>21.5376216173172</v>
      </c>
      <c r="D107" s="296">
        <v>28.511621952056885</v>
      </c>
      <c r="E107" s="296">
        <v>34.285473227500916</v>
      </c>
      <c r="F107" s="296"/>
      <c r="G107" s="279">
        <v>3</v>
      </c>
      <c r="H107" s="297">
        <f>IF(G107&gt;0,AVERAGE(C107:F107),"")</f>
        <v>28.111572265625</v>
      </c>
      <c r="I107" s="296">
        <f>IF(G107&gt;0,MIN(C107:F107),"")</f>
        <v>21.5376216173172</v>
      </c>
      <c r="J107" s="296">
        <f>IF(G107&gt;0,MAX(C107:F107),"")</f>
        <v>34.285473227500916</v>
      </c>
      <c r="K107" s="296">
        <f>IF(G107&gt;0,J107-I107,"")</f>
        <v>12.747851610183716</v>
      </c>
      <c r="L107" s="296">
        <f>IF(G107&gt;0,_xlfn.VAR.P(C107:F107),"")</f>
        <v>27.164639988351155</v>
      </c>
      <c r="M107" s="296">
        <f>IF(G107&gt;0,_xlfn.STDEV.P(C107:F107),"")</f>
        <v>5.2119708353319814</v>
      </c>
      <c r="N107" s="298">
        <v>28.700229984199122</v>
      </c>
      <c r="O107" s="298">
        <v>32.201847822258543</v>
      </c>
      <c r="P107" s="298">
        <v>41.702356893522612</v>
      </c>
      <c r="Q107" s="298"/>
      <c r="R107" s="282">
        <f>G107</f>
        <v>3</v>
      </c>
      <c r="S107" s="299">
        <f>IF(R107&gt;0,AVERAGE(N107:Q107),"")</f>
        <v>34.20147823332676</v>
      </c>
      <c r="T107" s="298">
        <f>IF(R107&gt;0,MIN(N107:Q107),"")</f>
        <v>28.700229984199122</v>
      </c>
      <c r="U107" s="298">
        <f>IF(R107&gt;0,MAX(N107:Q107),"")</f>
        <v>41.702356893522612</v>
      </c>
      <c r="V107" s="298">
        <f>IF(R107&gt;0,U107-T107,"")</f>
        <v>13.00212690932349</v>
      </c>
      <c r="W107" s="298">
        <f>IF(R107&gt;0,_xlfn.VAR.P(N107:Q107),"")</f>
        <v>30.175144918126332</v>
      </c>
      <c r="X107" s="298">
        <f>IF(R107&gt;0,_xlfn.STDEV.P(N107:Q107),"")</f>
        <v>5.4931907775104927</v>
      </c>
      <c r="Y107" s="230">
        <v>54</v>
      </c>
    </row>
    <row r="108" spans="1:25" x14ac:dyDescent="0.25">
      <c r="A108" s="230">
        <v>53</v>
      </c>
      <c r="B108" s="295">
        <v>122</v>
      </c>
      <c r="C108" s="296">
        <v>13.74916136264801</v>
      </c>
      <c r="D108" s="296">
        <v>37.550334930419922</v>
      </c>
      <c r="E108" s="296">
        <v>29.760543704032898</v>
      </c>
      <c r="F108" s="296">
        <v>24.476076364517212</v>
      </c>
      <c r="G108" s="279">
        <v>4</v>
      </c>
      <c r="H108" s="297">
        <f>IF(G108&gt;0,AVERAGE(C108:F108),"")</f>
        <v>26.38402909040451</v>
      </c>
      <c r="I108" s="296">
        <f>IF(G108&gt;0,MIN(C108:F108),"")</f>
        <v>13.74916136264801</v>
      </c>
      <c r="J108" s="296">
        <f>IF(G108&gt;0,MAX(C108:F108),"")</f>
        <v>37.550334930419922</v>
      </c>
      <c r="K108" s="296">
        <f>IF(G108&gt;0,J108-I108,"")</f>
        <v>23.801173567771912</v>
      </c>
      <c r="L108" s="296">
        <f>IF(G108&gt;0,_xlfn.VAR.P(C108:F108),"")</f>
        <v>74.841850787732938</v>
      </c>
      <c r="M108" s="296">
        <f>IF(G108&gt;0,_xlfn.STDEV.P(C108:F108),"")</f>
        <v>8.6511184703327775</v>
      </c>
      <c r="N108" s="298">
        <v>18.247852006721732</v>
      </c>
      <c r="O108" s="298">
        <v>52.185354429723958</v>
      </c>
      <c r="P108" s="298">
        <v>36.115852546208124</v>
      </c>
      <c r="Q108" s="298">
        <v>30.301314062554653</v>
      </c>
      <c r="R108" s="282">
        <f>G108</f>
        <v>4</v>
      </c>
      <c r="S108" s="299">
        <f>IF(R108&gt;0,AVERAGE(N108:Q108),"")</f>
        <v>34.212593261302118</v>
      </c>
      <c r="T108" s="298">
        <f>IF(R108&gt;0,MIN(N108:Q108),"")</f>
        <v>18.247852006721732</v>
      </c>
      <c r="U108" s="298">
        <f>IF(R108&gt;0,MAX(N108:Q108),"")</f>
        <v>52.185354429723958</v>
      </c>
      <c r="V108" s="298">
        <f>IF(R108&gt;0,U108-T108,"")</f>
        <v>33.937502423002229</v>
      </c>
      <c r="W108" s="298">
        <f>IF(R108&gt;0,_xlfn.VAR.P(N108:Q108),"")</f>
        <v>149.20340205474213</v>
      </c>
      <c r="X108" s="298">
        <f>IF(R108&gt;0,_xlfn.STDEV.P(N108:Q108),"")</f>
        <v>12.214884447048286</v>
      </c>
      <c r="Y108" s="230">
        <v>53</v>
      </c>
    </row>
    <row r="109" spans="1:25" x14ac:dyDescent="0.25">
      <c r="A109" s="230">
        <v>52</v>
      </c>
      <c r="B109" s="295">
        <v>52</v>
      </c>
      <c r="C109" s="296">
        <v>29.524970650672913</v>
      </c>
      <c r="D109" s="296">
        <v>19.140982627868652</v>
      </c>
      <c r="E109" s="296">
        <v>35.943114161491394</v>
      </c>
      <c r="F109" s="296">
        <v>18.590947389602661</v>
      </c>
      <c r="G109" s="279">
        <v>4</v>
      </c>
      <c r="H109" s="297">
        <f>IF(G109&gt;0,AVERAGE(C109:F109),"")</f>
        <v>25.800003707408905</v>
      </c>
      <c r="I109" s="296">
        <f>IF(G109&gt;0,MIN(C109:F109),"")</f>
        <v>18.590947389602661</v>
      </c>
      <c r="J109" s="296">
        <f>IF(G109&gt;0,MAX(C109:F109),"")</f>
        <v>35.943114161491394</v>
      </c>
      <c r="K109" s="296">
        <f>IF(G109&gt;0,J109-I109,"")</f>
        <v>17.352166771888733</v>
      </c>
      <c r="L109" s="296">
        <f>IF(G109&gt;0,_xlfn.VAR.P(C109:F109),"")</f>
        <v>53.267780785797527</v>
      </c>
      <c r="M109" s="296">
        <f>IF(G109&gt;0,_xlfn.STDEV.P(C109:F109),"")</f>
        <v>7.2984779773455184</v>
      </c>
      <c r="N109" s="298">
        <v>37.729246023542863</v>
      </c>
      <c r="O109" s="298">
        <v>29.246192784106398</v>
      </c>
      <c r="P109" s="298">
        <v>40.832558629053864</v>
      </c>
      <c r="Q109" s="298">
        <v>29.661725265272949</v>
      </c>
      <c r="R109" s="282">
        <f>G109</f>
        <v>4</v>
      </c>
      <c r="S109" s="299">
        <f>IF(R109&gt;0,AVERAGE(N109:Q109),"")</f>
        <v>34.36743067549402</v>
      </c>
      <c r="T109" s="298">
        <f>IF(R109&gt;0,MIN(N109:Q109),"")</f>
        <v>29.246192784106398</v>
      </c>
      <c r="U109" s="298">
        <f>IF(R109&gt;0,MAX(N109:Q109),"")</f>
        <v>40.832558629053864</v>
      </c>
      <c r="V109" s="298">
        <f>IF(R109&gt;0,U109-T109,"")</f>
        <v>11.586365844947466</v>
      </c>
      <c r="W109" s="298">
        <f>IF(R109&gt;0,_xlfn.VAR.P(N109:Q109),"")</f>
        <v>25.367605709561303</v>
      </c>
      <c r="X109" s="298">
        <f>IF(R109&gt;0,_xlfn.STDEV.P(N109:Q109),"")</f>
        <v>5.0366264214810794</v>
      </c>
      <c r="Y109" s="230">
        <v>52</v>
      </c>
    </row>
    <row r="110" spans="1:25" x14ac:dyDescent="0.25">
      <c r="A110" s="230">
        <v>51</v>
      </c>
      <c r="B110" s="295">
        <v>126</v>
      </c>
      <c r="C110" s="296">
        <v>22.386294007301331</v>
      </c>
      <c r="D110" s="296">
        <v>29.908742904663086</v>
      </c>
      <c r="E110" s="296">
        <v>29.528734087944031</v>
      </c>
      <c r="F110" s="296">
        <v>25.503078699111938</v>
      </c>
      <c r="G110" s="279">
        <v>4</v>
      </c>
      <c r="H110" s="297">
        <f>IF(G110&gt;0,AVERAGE(C110:F110),"")</f>
        <v>26.831712424755096</v>
      </c>
      <c r="I110" s="296">
        <f>IF(G110&gt;0,MIN(C110:F110),"")</f>
        <v>22.386294007301331</v>
      </c>
      <c r="J110" s="296">
        <f>IF(G110&gt;0,MAX(C110:F110),"")</f>
        <v>29.908742904663086</v>
      </c>
      <c r="K110" s="296">
        <f>IF(G110&gt;0,J110-I110,"")</f>
        <v>7.5224488973617554</v>
      </c>
      <c r="L110" s="296">
        <f>IF(G110&gt;0,_xlfn.VAR.P(C110:F110),"")</f>
        <v>9.5672637272866723</v>
      </c>
      <c r="M110" s="296">
        <f>IF(G110&gt;0,_xlfn.STDEV.P(C110:F110),"")</f>
        <v>3.0930993723588438</v>
      </c>
      <c r="N110" s="298">
        <v>27.166845520842962</v>
      </c>
      <c r="O110" s="298">
        <v>37.026940040284323</v>
      </c>
      <c r="P110" s="298">
        <v>40.015813080236896</v>
      </c>
      <c r="Q110" s="298">
        <v>33.847621214298059</v>
      </c>
      <c r="R110" s="282">
        <f>G110</f>
        <v>4</v>
      </c>
      <c r="S110" s="299">
        <f>IF(R110&gt;0,AVERAGE(N110:Q110),"")</f>
        <v>34.514304963915563</v>
      </c>
      <c r="T110" s="298">
        <f>IF(R110&gt;0,MIN(N110:Q110),"")</f>
        <v>27.166845520842962</v>
      </c>
      <c r="U110" s="298">
        <f>IF(R110&gt;0,MAX(N110:Q110),"")</f>
        <v>40.015813080236896</v>
      </c>
      <c r="V110" s="298">
        <f>IF(R110&gt;0,U110-T110,"")</f>
        <v>12.848967559393934</v>
      </c>
      <c r="W110" s="298">
        <f>IF(R110&gt;0,_xlfn.VAR.P(N110:Q110),"")</f>
        <v>22.752388517636973</v>
      </c>
      <c r="X110" s="298">
        <f>IF(R110&gt;0,_xlfn.STDEV.P(N110:Q110),"")</f>
        <v>4.7699463851952224</v>
      </c>
      <c r="Y110" s="230">
        <v>51</v>
      </c>
    </row>
    <row r="111" spans="1:25" x14ac:dyDescent="0.25">
      <c r="A111" s="230">
        <v>50</v>
      </c>
      <c r="B111" s="295">
        <v>112</v>
      </c>
      <c r="C111" s="296">
        <v>19.851565957069397</v>
      </c>
      <c r="D111" s="296">
        <v>28.821291923522949</v>
      </c>
      <c r="E111" s="296">
        <v>36.186549067497253</v>
      </c>
      <c r="F111" s="296">
        <v>27.697983980178833</v>
      </c>
      <c r="G111" s="279">
        <v>4</v>
      </c>
      <c r="H111" s="297">
        <f>IF(G111&gt;0,AVERAGE(C111:F111),"")</f>
        <v>28.139347732067108</v>
      </c>
      <c r="I111" s="296">
        <f>IF(G111&gt;0,MIN(C111:F111),"")</f>
        <v>19.851565957069397</v>
      </c>
      <c r="J111" s="296">
        <f>IF(G111&gt;0,MAX(C111:F111),"")</f>
        <v>36.186549067497253</v>
      </c>
      <c r="K111" s="296">
        <f>IF(G111&gt;0,J111-I111,"")</f>
        <v>16.334983110427856</v>
      </c>
      <c r="L111" s="296">
        <f>IF(G111&gt;0,_xlfn.VAR.P(C111:F111),"")</f>
        <v>33.526156481168414</v>
      </c>
      <c r="M111" s="296">
        <f>IF(G111&gt;0,_xlfn.STDEV.P(C111:F111),"")</f>
        <v>5.7901775863239644</v>
      </c>
      <c r="N111" s="298">
        <v>29.67662497249373</v>
      </c>
      <c r="O111" s="298">
        <v>33.190237485671673</v>
      </c>
      <c r="P111" s="298">
        <v>39.456450156664488</v>
      </c>
      <c r="Q111" s="298">
        <v>35.736246435979766</v>
      </c>
      <c r="R111" s="282">
        <f>G111</f>
        <v>4</v>
      </c>
      <c r="S111" s="299">
        <f>IF(R111&gt;0,AVERAGE(N111:Q111),"")</f>
        <v>34.51488976270241</v>
      </c>
      <c r="T111" s="298">
        <f>IF(R111&gt;0,MIN(N111:Q111),"")</f>
        <v>29.67662497249373</v>
      </c>
      <c r="U111" s="298">
        <f>IF(R111&gt;0,MAX(N111:Q111),"")</f>
        <v>39.456450156664488</v>
      </c>
      <c r="V111" s="298">
        <f>IF(R111&gt;0,U111-T111,"")</f>
        <v>9.7798251841707575</v>
      </c>
      <c r="W111" s="298">
        <f>IF(R111&gt;0,_xlfn.VAR.P(N111:Q111),"")</f>
        <v>12.768560271437764</v>
      </c>
      <c r="X111" s="298">
        <f>IF(R111&gt;0,_xlfn.STDEV.P(N111:Q111),"")</f>
        <v>3.5733122269734232</v>
      </c>
      <c r="Y111" s="230">
        <v>50</v>
      </c>
    </row>
    <row r="112" spans="1:25" x14ac:dyDescent="0.25">
      <c r="A112" s="230">
        <v>49</v>
      </c>
      <c r="B112" s="295">
        <v>99</v>
      </c>
      <c r="C112" s="296">
        <v>29.191258549690247</v>
      </c>
      <c r="D112" s="296">
        <v>14.673941135406494</v>
      </c>
      <c r="E112" s="296">
        <v>19.791130423545837</v>
      </c>
      <c r="F112" s="296">
        <v>40.288132429122925</v>
      </c>
      <c r="G112" s="279">
        <v>4</v>
      </c>
      <c r="H112" s="297">
        <f>IF(G112&gt;0,AVERAGE(C112:F112),"")</f>
        <v>25.986115634441376</v>
      </c>
      <c r="I112" s="296">
        <f>IF(G112&gt;0,MIN(C112:F112),"")</f>
        <v>14.673941135406494</v>
      </c>
      <c r="J112" s="296">
        <f>IF(G112&gt;0,MAX(C112:F112),"")</f>
        <v>40.288132429122925</v>
      </c>
      <c r="K112" s="296">
        <f>IF(G112&gt;0,J112-I112,"")</f>
        <v>25.614191293716431</v>
      </c>
      <c r="L112" s="296">
        <f>IF(G112&gt;0,_xlfn.VAR.P(C112:F112),"")</f>
        <v>95.290939790588141</v>
      </c>
      <c r="M112" s="296">
        <f>IF(G112&gt;0,_xlfn.STDEV.P(C112:F112),"")</f>
        <v>9.7617078316546717</v>
      </c>
      <c r="N112" s="298">
        <v>33.415209209984731</v>
      </c>
      <c r="O112" s="298">
        <v>18.1910121631159</v>
      </c>
      <c r="P112" s="298">
        <v>31.618345281601407</v>
      </c>
      <c r="Q112" s="298">
        <v>54.845354971746836</v>
      </c>
      <c r="R112" s="282">
        <f>G112</f>
        <v>4</v>
      </c>
      <c r="S112" s="299">
        <f>IF(R112&gt;0,AVERAGE(N112:Q112),"")</f>
        <v>34.517480406612222</v>
      </c>
      <c r="T112" s="298">
        <f>IF(R112&gt;0,MIN(N112:Q112),"")</f>
        <v>18.1910121631159</v>
      </c>
      <c r="U112" s="298">
        <f>IF(R112&gt;0,MAX(N112:Q112),"")</f>
        <v>54.845354971746836</v>
      </c>
      <c r="V112" s="298">
        <f>IF(R112&gt;0,U112-T112,"")</f>
        <v>36.654342808630936</v>
      </c>
      <c r="W112" s="298">
        <f>IF(R112&gt;0,_xlfn.VAR.P(N112:Q112),"")</f>
        <v>172.34900897643138</v>
      </c>
      <c r="X112" s="298">
        <f>IF(R112&gt;0,_xlfn.STDEV.P(N112:Q112),"")</f>
        <v>13.128176148133882</v>
      </c>
      <c r="Y112" s="230">
        <v>49</v>
      </c>
    </row>
    <row r="113" spans="1:25" x14ac:dyDescent="0.25">
      <c r="A113" s="230">
        <v>48</v>
      </c>
      <c r="B113" s="295">
        <v>72</v>
      </c>
      <c r="C113" s="296">
        <v>28.495240807533264</v>
      </c>
      <c r="D113" s="296">
        <v>22.461037635803223</v>
      </c>
      <c r="E113" s="296">
        <v>26.913887858390808</v>
      </c>
      <c r="F113" s="296">
        <v>30.866767168045044</v>
      </c>
      <c r="G113" s="279">
        <v>4</v>
      </c>
      <c r="H113" s="297">
        <f>IF(G113&gt;0,AVERAGE(C113:F113),"")</f>
        <v>27.184233367443085</v>
      </c>
      <c r="I113" s="296">
        <f>IF(G113&gt;0,MIN(C113:F113),"")</f>
        <v>22.461037635803223</v>
      </c>
      <c r="J113" s="296">
        <f>IF(G113&gt;0,MAX(C113:F113),"")</f>
        <v>30.866767168045044</v>
      </c>
      <c r="K113" s="296">
        <f>IF(G113&gt;0,J113-I113,"")</f>
        <v>8.4057295322418213</v>
      </c>
      <c r="L113" s="296">
        <f>IF(G113&gt;0,_xlfn.VAR.P(C113:F113),"")</f>
        <v>9.4153650785483478</v>
      </c>
      <c r="M113" s="296">
        <f>IF(G113&gt;0,_xlfn.STDEV.P(C113:F113),"")</f>
        <v>3.0684466882363051</v>
      </c>
      <c r="N113" s="298">
        <v>32.575432983096391</v>
      </c>
      <c r="O113" s="298">
        <v>29.818934725361128</v>
      </c>
      <c r="P113" s="298">
        <v>35.231643380283948</v>
      </c>
      <c r="Q113" s="298">
        <v>40.689292810610397</v>
      </c>
      <c r="R113" s="282">
        <f>G113</f>
        <v>4</v>
      </c>
      <c r="S113" s="299">
        <f>IF(R113&gt;0,AVERAGE(N113:Q113),"")</f>
        <v>34.578825974837969</v>
      </c>
      <c r="T113" s="298">
        <f>IF(R113&gt;0,MIN(N113:Q113),"")</f>
        <v>29.818934725361128</v>
      </c>
      <c r="U113" s="298">
        <f>IF(R113&gt;0,MAX(N113:Q113),"")</f>
        <v>40.689292810610397</v>
      </c>
      <c r="V113" s="298">
        <f>IF(R113&gt;0,U113-T113,"")</f>
        <v>10.870358085249268</v>
      </c>
      <c r="W113" s="298">
        <f>IF(R113&gt;0,_xlfn.VAR.P(N113:Q113),"")</f>
        <v>16.108530925532932</v>
      </c>
      <c r="X113" s="298">
        <f>IF(R113&gt;0,_xlfn.STDEV.P(N113:Q113),"")</f>
        <v>4.0135434376038504</v>
      </c>
      <c r="Y113" s="230">
        <v>48</v>
      </c>
    </row>
    <row r="114" spans="1:25" x14ac:dyDescent="0.25">
      <c r="A114" s="230">
        <v>47</v>
      </c>
      <c r="B114" s="295">
        <v>138</v>
      </c>
      <c r="C114" s="296">
        <v>30.570846199989319</v>
      </c>
      <c r="D114" s="296">
        <v>21.126036643981934</v>
      </c>
      <c r="E114" s="296">
        <v>33.30155074596405</v>
      </c>
      <c r="F114" s="296"/>
      <c r="G114" s="279">
        <v>3</v>
      </c>
      <c r="H114" s="297">
        <f>IF(G114&gt;0,AVERAGE(C114:F114),"")</f>
        <v>28.3328111966451</v>
      </c>
      <c r="I114" s="296">
        <f>IF(G114&gt;0,MIN(C114:F114),"")</f>
        <v>21.126036643981934</v>
      </c>
      <c r="J114" s="296">
        <f>IF(G114&gt;0,MAX(C114:F114),"")</f>
        <v>33.30155074596405</v>
      </c>
      <c r="K114" s="296">
        <f>IF(G114&gt;0,J114-I114,"")</f>
        <v>12.175514101982117</v>
      </c>
      <c r="L114" s="296">
        <f>IF(G114&gt;0,_xlfn.VAR.P(C114:F114),"")</f>
        <v>27.211590946024444</v>
      </c>
      <c r="M114" s="296">
        <f>IF(G114&gt;0,_xlfn.STDEV.P(C114:F114),"")</f>
        <v>5.2164730370264971</v>
      </c>
      <c r="N114" s="298">
        <v>38.772148797797392</v>
      </c>
      <c r="O114" s="298">
        <v>25.863459359864276</v>
      </c>
      <c r="P114" s="298">
        <v>39.327823564580697</v>
      </c>
      <c r="Q114" s="298"/>
      <c r="R114" s="282">
        <f>G114</f>
        <v>3</v>
      </c>
      <c r="S114" s="299">
        <f>IF(R114&gt;0,AVERAGE(N114:Q114),"")</f>
        <v>34.654477240747454</v>
      </c>
      <c r="T114" s="298">
        <f>IF(R114&gt;0,MIN(N114:Q114),"")</f>
        <v>25.863459359864276</v>
      </c>
      <c r="U114" s="298">
        <f>IF(R114&gt;0,MAX(N114:Q114),"")</f>
        <v>39.327823564580697</v>
      </c>
      <c r="V114" s="298">
        <f>IF(R114&gt;0,U114-T114,"")</f>
        <v>13.464364204716421</v>
      </c>
      <c r="W114" s="298">
        <f>IF(R114&gt;0,_xlfn.VAR.P(N114:Q114),"")</f>
        <v>38.692460098744249</v>
      </c>
      <c r="X114" s="298">
        <f>IF(R114&gt;0,_xlfn.STDEV.P(N114:Q114),"")</f>
        <v>6.2203263659348496</v>
      </c>
      <c r="Y114" s="230">
        <v>47</v>
      </c>
    </row>
    <row r="115" spans="1:25" x14ac:dyDescent="0.25">
      <c r="A115" s="230">
        <v>46</v>
      </c>
      <c r="B115" s="295">
        <v>127</v>
      </c>
      <c r="C115" s="296">
        <v>37.987216114997864</v>
      </c>
      <c r="D115" s="296">
        <v>20.996487140655518</v>
      </c>
      <c r="E115" s="296">
        <v>24.535498023033142</v>
      </c>
      <c r="F115" s="296">
        <v>24.506415128707886</v>
      </c>
      <c r="G115" s="279">
        <v>4</v>
      </c>
      <c r="H115" s="297">
        <f>IF(G115&gt;0,AVERAGE(C115:F115),"")</f>
        <v>27.006404101848602</v>
      </c>
      <c r="I115" s="296">
        <f>IF(G115&gt;0,MIN(C115:F115),"")</f>
        <v>20.996487140655518</v>
      </c>
      <c r="J115" s="296">
        <f>IF(G115&gt;0,MAX(C115:F115),"")</f>
        <v>37.987216114997864</v>
      </c>
      <c r="K115" s="296">
        <f>IF(G115&gt;0,J115-I115,"")</f>
        <v>16.990728974342346</v>
      </c>
      <c r="L115" s="296">
        <f>IF(G115&gt;0,_xlfn.VAR.P(C115:F115),"")</f>
        <v>42.263164016177939</v>
      </c>
      <c r="M115" s="296">
        <f>IF(G115&gt;0,_xlfn.STDEV.P(C115:F115),"")</f>
        <v>6.5010125377650168</v>
      </c>
      <c r="N115" s="298">
        <v>46.099315573468175</v>
      </c>
      <c r="O115" s="298">
        <v>29.179743010137685</v>
      </c>
      <c r="P115" s="298">
        <v>30.374877909553401</v>
      </c>
      <c r="Q115" s="298">
        <v>33.209826203062363</v>
      </c>
      <c r="R115" s="282">
        <f>G115</f>
        <v>4</v>
      </c>
      <c r="S115" s="299">
        <f>IF(R115&gt;0,AVERAGE(N115:Q115),"")</f>
        <v>34.715940674055403</v>
      </c>
      <c r="T115" s="298">
        <f>IF(R115&gt;0,MIN(N115:Q115),"")</f>
        <v>29.179743010137685</v>
      </c>
      <c r="U115" s="298">
        <f>IF(R115&gt;0,MAX(N115:Q115),"")</f>
        <v>46.099315573468175</v>
      </c>
      <c r="V115" s="298">
        <f>IF(R115&gt;0,U115-T115,"")</f>
        <v>16.91957256333049</v>
      </c>
      <c r="W115" s="298">
        <f>IF(R115&gt;0,_xlfn.VAR.P(N115:Q115),"")</f>
        <v>45.335978849907406</v>
      </c>
      <c r="X115" s="298">
        <f>IF(R115&gt;0,_xlfn.STDEV.P(N115:Q115),"")</f>
        <v>6.7331997482554611</v>
      </c>
      <c r="Y115" s="230">
        <v>46</v>
      </c>
    </row>
    <row r="116" spans="1:25" x14ac:dyDescent="0.25">
      <c r="A116" s="230">
        <v>45</v>
      </c>
      <c r="B116" s="295">
        <v>75</v>
      </c>
      <c r="C116" s="296">
        <v>33.70868980884552</v>
      </c>
      <c r="D116" s="296">
        <v>25.873692035675049</v>
      </c>
      <c r="E116" s="296">
        <v>26.913771033287048</v>
      </c>
      <c r="F116" s="296">
        <v>24.593886137008667</v>
      </c>
      <c r="G116" s="279">
        <v>4</v>
      </c>
      <c r="H116" s="297">
        <f>IF(G116&gt;0,AVERAGE(C116:F116),"")</f>
        <v>27.772509753704071</v>
      </c>
      <c r="I116" s="296">
        <f>IF(G116&gt;0,MIN(C116:F116),"")</f>
        <v>24.593886137008667</v>
      </c>
      <c r="J116" s="296">
        <f>IF(G116&gt;0,MAX(C116:F116),"")</f>
        <v>33.70868980884552</v>
      </c>
      <c r="K116" s="296">
        <f>IF(G116&gt;0,J116-I116,"")</f>
        <v>9.114803671836853</v>
      </c>
      <c r="L116" s="296">
        <f>IF(G116&gt;0,_xlfn.VAR.P(C116:F116),"")</f>
        <v>12.421205664979311</v>
      </c>
      <c r="M116" s="296">
        <f>IF(G116&gt;0,_xlfn.STDEV.P(C116:F116),"")</f>
        <v>3.524373088221409</v>
      </c>
      <c r="N116" s="298">
        <v>44.751148071858225</v>
      </c>
      <c r="O116" s="298">
        <v>31.130462040085199</v>
      </c>
      <c r="P116" s="298">
        <v>31.033693618446144</v>
      </c>
      <c r="Q116" s="298">
        <v>31.950663724646663</v>
      </c>
      <c r="R116" s="282">
        <f>G116</f>
        <v>4</v>
      </c>
      <c r="S116" s="299">
        <f>IF(R116&gt;0,AVERAGE(N116:Q116),"")</f>
        <v>34.716491863759053</v>
      </c>
      <c r="T116" s="298">
        <f>IF(R116&gt;0,MIN(N116:Q116),"")</f>
        <v>31.033693618446144</v>
      </c>
      <c r="U116" s="298">
        <f>IF(R116&gt;0,MAX(N116:Q116),"")</f>
        <v>44.751148071858225</v>
      </c>
      <c r="V116" s="298">
        <f>IF(R116&gt;0,U116-T116,"")</f>
        <v>13.717454453412081</v>
      </c>
      <c r="W116" s="298">
        <f>IF(R116&gt;0,_xlfn.VAR.P(N116:Q116),"")</f>
        <v>33.691685830452116</v>
      </c>
      <c r="X116" s="298">
        <f>IF(R116&gt;0,_xlfn.STDEV.P(N116:Q116),"")</f>
        <v>5.8044539648835283</v>
      </c>
      <c r="Y116" s="230">
        <v>45</v>
      </c>
    </row>
    <row r="117" spans="1:25" x14ac:dyDescent="0.25">
      <c r="A117" s="230">
        <v>44</v>
      </c>
      <c r="B117" s="295">
        <v>115</v>
      </c>
      <c r="C117" s="296">
        <v>23.077557682991028</v>
      </c>
      <c r="D117" s="296">
        <v>34.40481424331665</v>
      </c>
      <c r="E117" s="296">
        <v>28.509277701377869</v>
      </c>
      <c r="F117" s="296">
        <v>24.942406415939331</v>
      </c>
      <c r="G117" s="279">
        <v>4</v>
      </c>
      <c r="H117" s="297">
        <f>IF(G117&gt;0,AVERAGE(C117:F117),"")</f>
        <v>27.733514010906219</v>
      </c>
      <c r="I117" s="296">
        <f>IF(G117&gt;0,MIN(C117:F117),"")</f>
        <v>23.077557682991028</v>
      </c>
      <c r="J117" s="296">
        <f>IF(G117&gt;0,MAX(C117:F117),"")</f>
        <v>34.40481424331665</v>
      </c>
      <c r="K117" s="296">
        <f>IF(G117&gt;0,J117-I117,"")</f>
        <v>11.327256560325623</v>
      </c>
      <c r="L117" s="296">
        <f>IF(G117&gt;0,_xlfn.VAR.P(C117:F117),"")</f>
        <v>18.644066757137239</v>
      </c>
      <c r="M117" s="296">
        <f>IF(G117&gt;0,_xlfn.STDEV.P(C117:F117),"")</f>
        <v>4.317877575515225</v>
      </c>
      <c r="N117" s="298">
        <v>31.894174225371394</v>
      </c>
      <c r="O117" s="298">
        <v>41.387820178515931</v>
      </c>
      <c r="P117" s="298">
        <v>31.839631668572629</v>
      </c>
      <c r="Q117" s="298">
        <v>34.635288351626464</v>
      </c>
      <c r="R117" s="282">
        <f>G117</f>
        <v>4</v>
      </c>
      <c r="S117" s="299">
        <f>IF(R117&gt;0,AVERAGE(N117:Q117),"")</f>
        <v>34.939228606021601</v>
      </c>
      <c r="T117" s="298">
        <f>IF(R117&gt;0,MIN(N117:Q117),"")</f>
        <v>31.839631668572629</v>
      </c>
      <c r="U117" s="298">
        <f>IF(R117&gt;0,MAX(N117:Q117),"")</f>
        <v>41.387820178515931</v>
      </c>
      <c r="V117" s="298">
        <f>IF(R117&gt;0,U117-T117,"")</f>
        <v>9.5481885099433015</v>
      </c>
      <c r="W117" s="298">
        <f>IF(R117&gt;0,_xlfn.VAR.P(N117:Q117),"")</f>
        <v>15.139142575711958</v>
      </c>
      <c r="X117" s="298">
        <f>IF(R117&gt;0,_xlfn.STDEV.P(N117:Q117),"")</f>
        <v>3.8909051100883913</v>
      </c>
      <c r="Y117" s="230">
        <v>44</v>
      </c>
    </row>
    <row r="118" spans="1:25" x14ac:dyDescent="0.25">
      <c r="A118" s="230">
        <v>43</v>
      </c>
      <c r="B118" s="295">
        <v>109</v>
      </c>
      <c r="C118" s="296">
        <v>23.093965649604797</v>
      </c>
      <c r="D118" s="296">
        <v>35.832717418670654</v>
      </c>
      <c r="E118" s="296">
        <v>20.674313902854919</v>
      </c>
      <c r="F118" s="296">
        <v>31.480211019515991</v>
      </c>
      <c r="G118" s="279">
        <v>4</v>
      </c>
      <c r="H118" s="297">
        <f>IF(G118&gt;0,AVERAGE(C118:F118),"")</f>
        <v>27.770301997661591</v>
      </c>
      <c r="I118" s="296">
        <f>IF(G118&gt;0,MIN(C118:F118),"")</f>
        <v>20.674313902854919</v>
      </c>
      <c r="J118" s="296">
        <f>IF(G118&gt;0,MAX(C118:F118),"")</f>
        <v>35.832717418670654</v>
      </c>
      <c r="K118" s="296">
        <f>IF(G118&gt;0,J118-I118,"")</f>
        <v>15.158403515815735</v>
      </c>
      <c r="L118" s="296">
        <f>IF(G118&gt;0,_xlfn.VAR.P(C118:F118),"")</f>
        <v>37.74678401328913</v>
      </c>
      <c r="M118" s="296">
        <f>IF(G118&gt;0,_xlfn.STDEV.P(C118:F118),"")</f>
        <v>6.1438411448611792</v>
      </c>
      <c r="N118" s="298">
        <v>27.781254412682642</v>
      </c>
      <c r="O118" s="298">
        <v>40.018569963257249</v>
      </c>
      <c r="P118" s="298">
        <v>28.708570117750334</v>
      </c>
      <c r="Q118" s="298">
        <v>43.50700142103463</v>
      </c>
      <c r="R118" s="282">
        <f>G118</f>
        <v>4</v>
      </c>
      <c r="S118" s="299">
        <f>IF(R118&gt;0,AVERAGE(N118:Q118),"")</f>
        <v>35.003848978681212</v>
      </c>
      <c r="T118" s="298">
        <f>IF(R118&gt;0,MIN(N118:Q118),"")</f>
        <v>27.781254412682642</v>
      </c>
      <c r="U118" s="298">
        <f>IF(R118&gt;0,MAX(N118:Q118),"")</f>
        <v>43.50700142103463</v>
      </c>
      <c r="V118" s="298">
        <f>IF(R118&gt;0,U118-T118,"")</f>
        <v>15.725747008351988</v>
      </c>
      <c r="W118" s="298">
        <f>IF(R118&gt;0,_xlfn.VAR.P(N118:Q118),"")</f>
        <v>47.311859053181024</v>
      </c>
      <c r="X118" s="298">
        <f>IF(R118&gt;0,_xlfn.STDEV.P(N118:Q118),"")</f>
        <v>6.878361654724257</v>
      </c>
      <c r="Y118" s="230">
        <v>43</v>
      </c>
    </row>
    <row r="119" spans="1:25" x14ac:dyDescent="0.25">
      <c r="A119" s="230">
        <v>42</v>
      </c>
      <c r="B119" s="295">
        <v>79</v>
      </c>
      <c r="C119" s="296">
        <v>28.791287541389465</v>
      </c>
      <c r="D119" s="296">
        <v>17.765333652496338</v>
      </c>
      <c r="E119" s="296">
        <v>35.262436270713806</v>
      </c>
      <c r="F119" s="296">
        <v>27.596749067306519</v>
      </c>
      <c r="G119" s="279">
        <v>4</v>
      </c>
      <c r="H119" s="297">
        <f>IF(G119&gt;0,AVERAGE(C119:F119),"")</f>
        <v>27.353951632976532</v>
      </c>
      <c r="I119" s="296">
        <f>IF(G119&gt;0,MIN(C119:F119),"")</f>
        <v>17.765333652496338</v>
      </c>
      <c r="J119" s="296">
        <f>IF(G119&gt;0,MAX(C119:F119),"")</f>
        <v>35.262436270713806</v>
      </c>
      <c r="K119" s="296">
        <f>IF(G119&gt;0,J119-I119,"")</f>
        <v>17.497102618217468</v>
      </c>
      <c r="L119" s="296">
        <f>IF(G119&gt;0,_xlfn.VAR.P(C119:F119),"")</f>
        <v>39.152652287161345</v>
      </c>
      <c r="M119" s="296">
        <f>IF(G119&gt;0,_xlfn.STDEV.P(C119:F119),"")</f>
        <v>6.2572080265212016</v>
      </c>
      <c r="N119" s="298">
        <v>37.33716805254555</v>
      </c>
      <c r="O119" s="298">
        <v>23.07948399553328</v>
      </c>
      <c r="P119" s="298">
        <v>40.311613343294397</v>
      </c>
      <c r="Q119" s="298">
        <v>39.985185297657182</v>
      </c>
      <c r="R119" s="282">
        <f>G119</f>
        <v>4</v>
      </c>
      <c r="S119" s="299">
        <f>IF(R119&gt;0,AVERAGE(N119:Q119),"")</f>
        <v>35.178362672257606</v>
      </c>
      <c r="T119" s="298">
        <f>IF(R119&gt;0,MIN(N119:Q119),"")</f>
        <v>23.07948399553328</v>
      </c>
      <c r="U119" s="298">
        <f>IF(R119&gt;0,MAX(N119:Q119),"")</f>
        <v>40.311613343294397</v>
      </c>
      <c r="V119" s="298">
        <f>IF(R119&gt;0,U119-T119,"")</f>
        <v>17.232129347761116</v>
      </c>
      <c r="W119" s="298">
        <f>IF(R119&gt;0,_xlfn.VAR.P(N119:Q119),"")</f>
        <v>50.124778026951844</v>
      </c>
      <c r="X119" s="298">
        <f>IF(R119&gt;0,_xlfn.STDEV.P(N119:Q119),"")</f>
        <v>7.0798854529541542</v>
      </c>
      <c r="Y119" s="230">
        <v>42</v>
      </c>
    </row>
    <row r="120" spans="1:25" x14ac:dyDescent="0.25">
      <c r="A120" s="230">
        <v>41</v>
      </c>
      <c r="B120" s="295">
        <v>113</v>
      </c>
      <c r="C120" s="296">
        <v>18.946521878242493</v>
      </c>
      <c r="D120" s="296">
        <v>22.811944484710693</v>
      </c>
      <c r="E120" s="296">
        <v>31.177214980125427</v>
      </c>
      <c r="F120" s="296">
        <v>40.691264867782593</v>
      </c>
      <c r="G120" s="279">
        <v>4</v>
      </c>
      <c r="H120" s="297">
        <f>IF(G120&gt;0,AVERAGE(C120:F120),"")</f>
        <v>28.406736552715302</v>
      </c>
      <c r="I120" s="296">
        <f>IF(G120&gt;0,MIN(C120:F120),"")</f>
        <v>18.946521878242493</v>
      </c>
      <c r="J120" s="296">
        <f>IF(G120&gt;0,MAX(C120:F120),"")</f>
        <v>40.691264867782593</v>
      </c>
      <c r="K120" s="296">
        <f>IF(G120&gt;0,J120-I120,"")</f>
        <v>21.7447429895401</v>
      </c>
      <c r="L120" s="296">
        <f>IF(G120&gt;0,_xlfn.VAR.P(C120:F120),"")</f>
        <v>69.845636652938197</v>
      </c>
      <c r="M120" s="296">
        <f>IF(G120&gt;0,_xlfn.STDEV.P(C120:F120),"")</f>
        <v>8.357370199586601</v>
      </c>
      <c r="N120" s="298">
        <v>26.309339907715355</v>
      </c>
      <c r="O120" s="298">
        <v>31.527085396523837</v>
      </c>
      <c r="P120" s="298">
        <v>37.505128152669045</v>
      </c>
      <c r="Q120" s="298">
        <v>45.444675908288993</v>
      </c>
      <c r="R120" s="282">
        <f>G120</f>
        <v>4</v>
      </c>
      <c r="S120" s="299">
        <f>IF(R120&gt;0,AVERAGE(N120:Q120),"")</f>
        <v>35.196557341299304</v>
      </c>
      <c r="T120" s="298">
        <f>IF(R120&gt;0,MIN(N120:Q120),"")</f>
        <v>26.309339907715355</v>
      </c>
      <c r="U120" s="298">
        <f>IF(R120&gt;0,MAX(N120:Q120),"")</f>
        <v>45.444675908288993</v>
      </c>
      <c r="V120" s="298">
        <f>IF(R120&gt;0,U120-T120,"")</f>
        <v>19.135336000573638</v>
      </c>
      <c r="W120" s="298">
        <f>IF(R120&gt;0,_xlfn.VAR.P(N120:Q120),"")</f>
        <v>50.700272854870036</v>
      </c>
      <c r="X120" s="298">
        <f>IF(R120&gt;0,_xlfn.STDEV.P(N120:Q120),"")</f>
        <v>7.120412407639745</v>
      </c>
      <c r="Y120" s="230">
        <v>41</v>
      </c>
    </row>
    <row r="121" spans="1:25" x14ac:dyDescent="0.25">
      <c r="A121" s="230">
        <v>40</v>
      </c>
      <c r="B121" s="295">
        <v>63</v>
      </c>
      <c r="C121" s="296">
        <v>29.377644658088684</v>
      </c>
      <c r="D121" s="296">
        <v>21.178991794586182</v>
      </c>
      <c r="E121" s="296">
        <v>22.423195242881775</v>
      </c>
      <c r="F121" s="296">
        <v>34.368256330490112</v>
      </c>
      <c r="G121" s="279">
        <v>4</v>
      </c>
      <c r="H121" s="297">
        <f>IF(G121&gt;0,AVERAGE(C121:F121),"")</f>
        <v>26.837022006511688</v>
      </c>
      <c r="I121" s="296">
        <f>IF(G121&gt;0,MIN(C121:F121),"")</f>
        <v>21.178991794586182</v>
      </c>
      <c r="J121" s="296">
        <f>IF(G121&gt;0,MAX(C121:F121),"")</f>
        <v>34.368256330490112</v>
      </c>
      <c r="K121" s="296">
        <f>IF(G121&gt;0,J121-I121,"")</f>
        <v>13.189264535903931</v>
      </c>
      <c r="L121" s="296">
        <f>IF(G121&gt;0,_xlfn.VAR.P(C121:F121),"")</f>
        <v>28.667356619693578</v>
      </c>
      <c r="M121" s="296">
        <f>IF(G121&gt;0,_xlfn.STDEV.P(C121:F121),"")</f>
        <v>5.3541905662474862</v>
      </c>
      <c r="N121" s="298">
        <v>38.165389571366021</v>
      </c>
      <c r="O121" s="298">
        <v>28.116910007089263</v>
      </c>
      <c r="P121" s="298">
        <v>29.353099128611923</v>
      </c>
      <c r="Q121" s="298">
        <v>45.305037537884658</v>
      </c>
      <c r="R121" s="282">
        <f>G121</f>
        <v>4</v>
      </c>
      <c r="S121" s="299">
        <f>IF(R121&gt;0,AVERAGE(N121:Q121),"")</f>
        <v>35.235109061237964</v>
      </c>
      <c r="T121" s="298">
        <f>IF(R121&gt;0,MIN(N121:Q121),"")</f>
        <v>28.116910007089263</v>
      </c>
      <c r="U121" s="298">
        <f>IF(R121&gt;0,MAX(N121:Q121),"")</f>
        <v>45.305037537884658</v>
      </c>
      <c r="V121" s="298">
        <f>IF(R121&gt;0,U121-T121,"")</f>
        <v>17.188127530795395</v>
      </c>
      <c r="W121" s="298">
        <f>IF(R121&gt;0,_xlfn.VAR.P(N121:Q121),"")</f>
        <v>48.814200503702978</v>
      </c>
      <c r="X121" s="298">
        <f>IF(R121&gt;0,_xlfn.STDEV.P(N121:Q121),"")</f>
        <v>6.9867160027943731</v>
      </c>
      <c r="Y121" s="230">
        <v>40</v>
      </c>
    </row>
    <row r="122" spans="1:25" x14ac:dyDescent="0.25">
      <c r="A122" s="230">
        <v>39</v>
      </c>
      <c r="B122" s="295">
        <v>64</v>
      </c>
      <c r="C122" s="296">
        <v>26.974149346351624</v>
      </c>
      <c r="D122" s="296">
        <v>25.972981452941895</v>
      </c>
      <c r="E122" s="296">
        <v>29.038884043693542</v>
      </c>
      <c r="F122" s="296">
        <v>31.348162889480591</v>
      </c>
      <c r="G122" s="279">
        <v>4</v>
      </c>
      <c r="H122" s="297">
        <f>IF(G122&gt;0,AVERAGE(C122:F122),"")</f>
        <v>28.333544433116913</v>
      </c>
      <c r="I122" s="296">
        <f>IF(G122&gt;0,MIN(C122:F122),"")</f>
        <v>25.972981452941895</v>
      </c>
      <c r="J122" s="296">
        <f>IF(G122&gt;0,MAX(C122:F122),"")</f>
        <v>31.348162889480591</v>
      </c>
      <c r="K122" s="296">
        <f>IF(G122&gt;0,J122-I122,"")</f>
        <v>5.3751814365386963</v>
      </c>
      <c r="L122" s="296">
        <f>IF(G122&gt;0,_xlfn.VAR.P(C122:F122),"")</f>
        <v>4.2514102472478221</v>
      </c>
      <c r="M122" s="296">
        <f>IF(G122&gt;0,_xlfn.STDEV.P(C122:F122),"")</f>
        <v>2.0618948196374669</v>
      </c>
      <c r="N122" s="298">
        <v>31.103314559581712</v>
      </c>
      <c r="O122" s="298">
        <v>34.485675815933135</v>
      </c>
      <c r="P122" s="298">
        <v>37.658256583319321</v>
      </c>
      <c r="Q122" s="298">
        <v>37.717183674901165</v>
      </c>
      <c r="R122" s="282">
        <f>G122</f>
        <v>4</v>
      </c>
      <c r="S122" s="299">
        <f>IF(R122&gt;0,AVERAGE(N122:Q122),"")</f>
        <v>35.241107658433833</v>
      </c>
      <c r="T122" s="298">
        <f>IF(R122&gt;0,MIN(N122:Q122),"")</f>
        <v>31.103314559581712</v>
      </c>
      <c r="U122" s="298">
        <f>IF(R122&gt;0,MAX(N122:Q122),"")</f>
        <v>37.717183674901165</v>
      </c>
      <c r="V122" s="298">
        <f>IF(R122&gt;0,U122-T122,"")</f>
        <v>6.6138691153194529</v>
      </c>
      <c r="W122" s="298">
        <f>IF(R122&gt;0,_xlfn.VAR.P(N122:Q122),"")</f>
        <v>7.416392590493011</v>
      </c>
      <c r="X122" s="298">
        <f>IF(R122&gt;0,_xlfn.STDEV.P(N122:Q122),"")</f>
        <v>2.7233054530281784</v>
      </c>
      <c r="Y122" s="230">
        <v>39</v>
      </c>
    </row>
    <row r="123" spans="1:25" x14ac:dyDescent="0.25">
      <c r="A123" s="230">
        <v>38</v>
      </c>
      <c r="B123" s="295">
        <v>43</v>
      </c>
      <c r="C123" s="296">
        <v>30.488218665122986</v>
      </c>
      <c r="D123" s="296">
        <v>34.674986600875854</v>
      </c>
      <c r="E123" s="296">
        <v>26.335178017616272</v>
      </c>
      <c r="F123" s="296">
        <v>14.397311210632324</v>
      </c>
      <c r="G123" s="279">
        <v>4</v>
      </c>
      <c r="H123" s="297">
        <f>IF(G123&gt;0,AVERAGE(C123:F123),"")</f>
        <v>26.473923623561859</v>
      </c>
      <c r="I123" s="296">
        <f>IF(G123&gt;0,MIN(C123:F123),"")</f>
        <v>14.397311210632324</v>
      </c>
      <c r="J123" s="296">
        <f>IF(G123&gt;0,MAX(C123:F123),"")</f>
        <v>34.674986600875854</v>
      </c>
      <c r="K123" s="296">
        <f>IF(G123&gt;0,J123-I123,"")</f>
        <v>20.27767539024353</v>
      </c>
      <c r="L123" s="296">
        <f>IF(G123&gt;0,_xlfn.VAR.P(C123:F123),"")</f>
        <v>57.308954088466294</v>
      </c>
      <c r="M123" s="296">
        <f>IF(G123&gt;0,_xlfn.STDEV.P(C123:F123),"")</f>
        <v>7.5702677686107176</v>
      </c>
      <c r="N123" s="298">
        <v>41.866670439902514</v>
      </c>
      <c r="O123" s="298">
        <v>39.95922277593165</v>
      </c>
      <c r="P123" s="298">
        <v>39.243615072185669</v>
      </c>
      <c r="Q123" s="298">
        <v>19.979493499316089</v>
      </c>
      <c r="R123" s="282">
        <f>G123</f>
        <v>4</v>
      </c>
      <c r="S123" s="299">
        <f>IF(R123&gt;0,AVERAGE(N123:Q123),"")</f>
        <v>35.262250446833974</v>
      </c>
      <c r="T123" s="298">
        <f>IF(R123&gt;0,MIN(N123:Q123),"")</f>
        <v>19.979493499316089</v>
      </c>
      <c r="U123" s="298">
        <f>IF(R123&gt;0,MAX(N123:Q123),"")</f>
        <v>41.866670439902514</v>
      </c>
      <c r="V123" s="298">
        <f>IF(R123&gt;0,U123-T123,"")</f>
        <v>21.887176940586425</v>
      </c>
      <c r="W123" s="298">
        <f>IF(R123&gt;0,_xlfn.VAR.P(N123:Q123),"")</f>
        <v>78.773459175515654</v>
      </c>
      <c r="X123" s="298">
        <f>IF(R123&gt;0,_xlfn.STDEV.P(N123:Q123),"")</f>
        <v>8.8754413510267565</v>
      </c>
      <c r="Y123" s="230">
        <v>38</v>
      </c>
    </row>
    <row r="124" spans="1:25" x14ac:dyDescent="0.25">
      <c r="A124" s="230">
        <v>37</v>
      </c>
      <c r="B124" s="295">
        <v>27</v>
      </c>
      <c r="C124" s="296">
        <v>27.162731289863586</v>
      </c>
      <c r="D124" s="296">
        <v>32.015244960784912</v>
      </c>
      <c r="E124" s="296">
        <v>19.423636794090271</v>
      </c>
      <c r="F124" s="296">
        <v>27.240451574325562</v>
      </c>
      <c r="G124" s="279">
        <v>4</v>
      </c>
      <c r="H124" s="297">
        <f>IF(G124&gt;0,AVERAGE(C124:F124),"")</f>
        <v>26.460516154766083</v>
      </c>
      <c r="I124" s="296">
        <f>IF(G124&gt;0,MIN(C124:F124),"")</f>
        <v>19.423636794090271</v>
      </c>
      <c r="J124" s="296">
        <f>IF(G124&gt;0,MAX(C124:F124),"")</f>
        <v>32.015244960784912</v>
      </c>
      <c r="K124" s="296">
        <f>IF(G124&gt;0,J124-I124,"")</f>
        <v>12.591608166694641</v>
      </c>
      <c r="L124" s="296">
        <f>IF(G124&gt;0,_xlfn.VAR.P(C124:F124),"")</f>
        <v>20.368522149940986</v>
      </c>
      <c r="M124" s="296">
        <f>IF(G124&gt;0,_xlfn.STDEV.P(C124:F124),"")</f>
        <v>4.5131499144102207</v>
      </c>
      <c r="N124" s="298">
        <v>33.533343044950186</v>
      </c>
      <c r="O124" s="298">
        <v>43.441490084317309</v>
      </c>
      <c r="P124" s="298">
        <v>29.281355696269539</v>
      </c>
      <c r="Q124" s="298">
        <v>34.897648423274497</v>
      </c>
      <c r="R124" s="282">
        <f>G124</f>
        <v>4</v>
      </c>
      <c r="S124" s="299">
        <f>IF(R124&gt;0,AVERAGE(N124:Q124),"")</f>
        <v>35.288459312202882</v>
      </c>
      <c r="T124" s="298">
        <f>IF(R124&gt;0,MIN(N124:Q124),"")</f>
        <v>29.281355696269539</v>
      </c>
      <c r="U124" s="298">
        <f>IF(R124&gt;0,MAX(N124:Q124),"")</f>
        <v>43.441490084317309</v>
      </c>
      <c r="V124" s="298">
        <f>IF(R124&gt;0,U124-T124,"")</f>
        <v>14.160134388047769</v>
      </c>
      <c r="W124" s="298">
        <f>IF(R124&gt;0,_xlfn.VAR.P(N124:Q124),"")</f>
        <v>26.447592721521232</v>
      </c>
      <c r="X124" s="298">
        <f>IF(R124&gt;0,_xlfn.STDEV.P(N124:Q124),"")</f>
        <v>5.1427223064755534</v>
      </c>
      <c r="Y124" s="230">
        <v>37</v>
      </c>
    </row>
    <row r="125" spans="1:25" x14ac:dyDescent="0.25">
      <c r="A125" s="230">
        <v>36</v>
      </c>
      <c r="B125" s="295">
        <v>10</v>
      </c>
      <c r="C125" s="296">
        <v>18.932452797889709</v>
      </c>
      <c r="D125" s="296">
        <v>18.806414604187012</v>
      </c>
      <c r="E125" s="296">
        <v>26.129862666130066</v>
      </c>
      <c r="F125" s="296">
        <v>13.738404512405396</v>
      </c>
      <c r="G125" s="279">
        <v>4</v>
      </c>
      <c r="H125" s="297">
        <f>IF(G125&gt;0,AVERAGE(C125:F125),"")</f>
        <v>19.401783645153046</v>
      </c>
      <c r="I125" s="296">
        <f>IF(G125&gt;0,MIN(C125:F125),"")</f>
        <v>13.738404512405396</v>
      </c>
      <c r="J125" s="296">
        <f>IF(G125&gt;0,MAX(C125:F125),"")</f>
        <v>26.129862666130066</v>
      </c>
      <c r="K125" s="296">
        <f>IF(G125&gt;0,J125-I125,"")</f>
        <v>12.39145815372467</v>
      </c>
      <c r="L125" s="296">
        <f>IF(G125&gt;0,_xlfn.VAR.P(C125:F125),"")</f>
        <v>19.478911563221573</v>
      </c>
      <c r="M125" s="296">
        <f>IF(G125&gt;0,_xlfn.STDEV.P(C125:F125),"")</f>
        <v>4.4134919919743334</v>
      </c>
      <c r="N125" s="298">
        <v>26.495819017380541</v>
      </c>
      <c r="O125" s="298">
        <v>29.604850075716765</v>
      </c>
      <c r="P125" s="298">
        <v>37.80655325098558</v>
      </c>
      <c r="Q125" s="298">
        <v>47.50582646719964</v>
      </c>
      <c r="R125" s="282">
        <f>G125</f>
        <v>4</v>
      </c>
      <c r="S125" s="299">
        <f>IF(R125&gt;0,AVERAGE(N125:Q125),"")</f>
        <v>35.35326220282063</v>
      </c>
      <c r="T125" s="298">
        <f>IF(R125&gt;0,MIN(N125:Q125),"")</f>
        <v>26.495819017380541</v>
      </c>
      <c r="U125" s="298">
        <f>IF(R125&gt;0,MAX(N125:Q125),"")</f>
        <v>47.50582646719964</v>
      </c>
      <c r="V125" s="298">
        <f>IF(R125&gt;0,U125-T125,"")</f>
        <v>21.010007449819099</v>
      </c>
      <c r="W125" s="298">
        <f>IF(R125&gt;0,_xlfn.VAR.P(N125:Q125),"")</f>
        <v>66.300499233300343</v>
      </c>
      <c r="X125" s="298">
        <f>IF(R125&gt;0,_xlfn.STDEV.P(N125:Q125),"")</f>
        <v>8.1425118503629044</v>
      </c>
      <c r="Y125" s="230">
        <v>36</v>
      </c>
    </row>
    <row r="126" spans="1:25" x14ac:dyDescent="0.25">
      <c r="A126" s="230">
        <v>35</v>
      </c>
      <c r="B126" s="295">
        <v>16</v>
      </c>
      <c r="C126" s="296">
        <v>36.361494660377502</v>
      </c>
      <c r="D126" s="296">
        <v>21.33732795715332</v>
      </c>
      <c r="E126" s="296">
        <v>13.613035082817078</v>
      </c>
      <c r="F126" s="296">
        <v>34.014030694961548</v>
      </c>
      <c r="G126" s="279">
        <v>4</v>
      </c>
      <c r="H126" s="297">
        <f>IF(G126&gt;0,AVERAGE(C126:F126),"")</f>
        <v>26.331472098827362</v>
      </c>
      <c r="I126" s="296">
        <f>IF(G126&gt;0,MIN(C126:F126),"")</f>
        <v>13.613035082817078</v>
      </c>
      <c r="J126" s="296">
        <f>IF(G126&gt;0,MAX(C126:F126),"")</f>
        <v>36.361494660377502</v>
      </c>
      <c r="K126" s="296">
        <f>IF(G126&gt;0,J126-I126,"")</f>
        <v>22.748459577560425</v>
      </c>
      <c r="L126" s="296">
        <f>IF(G126&gt;0,_xlfn.VAR.P(C126:F126),"")</f>
        <v>86.580793751569445</v>
      </c>
      <c r="M126" s="296">
        <f>IF(G126&gt;0,_xlfn.STDEV.P(C126:F126),"")</f>
        <v>9.3048801040942735</v>
      </c>
      <c r="N126" s="298">
        <v>38.894720991764757</v>
      </c>
      <c r="O126" s="298">
        <v>34.458266289146096</v>
      </c>
      <c r="P126" s="298">
        <v>41.716700535356296</v>
      </c>
      <c r="Q126" s="298">
        <v>26.475158691821481</v>
      </c>
      <c r="R126" s="282">
        <f>G126</f>
        <v>4</v>
      </c>
      <c r="S126" s="299">
        <f>IF(R126&gt;0,AVERAGE(N126:Q126),"")</f>
        <v>35.386211627022156</v>
      </c>
      <c r="T126" s="298">
        <f>IF(R126&gt;0,MIN(N126:Q126),"")</f>
        <v>26.475158691821481</v>
      </c>
      <c r="U126" s="298">
        <f>IF(R126&gt;0,MAX(N126:Q126),"")</f>
        <v>41.716700535356296</v>
      </c>
      <c r="V126" s="298">
        <f>IF(R126&gt;0,U126-T126,"")</f>
        <v>15.241541843534815</v>
      </c>
      <c r="W126" s="298">
        <f>IF(R126&gt;0,_xlfn.VAR.P(N126:Q126),"")</f>
        <v>33.163168686265635</v>
      </c>
      <c r="X126" s="298">
        <f>IF(R126&gt;0,_xlfn.STDEV.P(N126:Q126),"")</f>
        <v>5.7587471455400463</v>
      </c>
      <c r="Y126" s="230">
        <v>35</v>
      </c>
    </row>
    <row r="127" spans="1:25" x14ac:dyDescent="0.25">
      <c r="A127" s="230">
        <v>34</v>
      </c>
      <c r="B127" s="295">
        <v>152</v>
      </c>
      <c r="C127" s="296">
        <v>20.19531786441803</v>
      </c>
      <c r="D127" s="296">
        <v>26.861844062805176</v>
      </c>
      <c r="E127" s="296">
        <v>20.271832346916199</v>
      </c>
      <c r="F127" s="296">
        <v>35.687037706375122</v>
      </c>
      <c r="G127" s="279">
        <v>4</v>
      </c>
      <c r="H127" s="297">
        <f>IF(G127&gt;0,AVERAGE(C127:F127),"")</f>
        <v>25.754007995128632</v>
      </c>
      <c r="I127" s="296">
        <f>IF(G127&gt;0,MIN(C127:F127),"")</f>
        <v>20.19531786441803</v>
      </c>
      <c r="J127" s="296">
        <f>IF(G127&gt;0,MAX(C127:F127),"")</f>
        <v>35.687037706375122</v>
      </c>
      <c r="K127" s="296">
        <f>IF(G127&gt;0,J127-I127,"")</f>
        <v>15.491719841957092</v>
      </c>
      <c r="L127" s="296">
        <f>IF(G127&gt;0,_xlfn.VAR.P(C127:F127),"")</f>
        <v>40.211416451115838</v>
      </c>
      <c r="M127" s="296">
        <f>IF(G127&gt;0,_xlfn.STDEV.P(C127:F127),"")</f>
        <v>6.3412472315086275</v>
      </c>
      <c r="N127" s="298">
        <v>29.496595261043272</v>
      </c>
      <c r="O127" s="298">
        <v>39.367642762174896</v>
      </c>
      <c r="P127" s="298">
        <v>28.56078967375614</v>
      </c>
      <c r="Q127" s="298">
        <v>44.678144555617102</v>
      </c>
      <c r="R127" s="282">
        <f>G127</f>
        <v>4</v>
      </c>
      <c r="S127" s="299">
        <f>IF(R127&gt;0,AVERAGE(N127:Q127),"")</f>
        <v>35.525793063147852</v>
      </c>
      <c r="T127" s="298">
        <f>IF(R127&gt;0,MIN(N127:Q127),"")</f>
        <v>28.56078967375614</v>
      </c>
      <c r="U127" s="298">
        <f>IF(R127&gt;0,MAX(N127:Q127),"")</f>
        <v>44.678144555617102</v>
      </c>
      <c r="V127" s="298">
        <f>IF(R127&gt;0,U127-T127,"")</f>
        <v>16.117354881860962</v>
      </c>
      <c r="W127" s="298">
        <f>IF(R127&gt;0,_xlfn.VAR.P(N127:Q127),"")</f>
        <v>45.846961325690017</v>
      </c>
      <c r="X127" s="298">
        <f>IF(R127&gt;0,_xlfn.STDEV.P(N127:Q127),"")</f>
        <v>6.7710384229961376</v>
      </c>
      <c r="Y127" s="230">
        <v>34</v>
      </c>
    </row>
    <row r="128" spans="1:25" x14ac:dyDescent="0.25">
      <c r="A128" s="230">
        <v>33</v>
      </c>
      <c r="B128" s="295">
        <v>128</v>
      </c>
      <c r="C128" s="296">
        <v>30.462108254432678</v>
      </c>
      <c r="D128" s="296">
        <v>22.686076164245605</v>
      </c>
      <c r="E128" s="296">
        <v>25.989291071891785</v>
      </c>
      <c r="F128" s="296">
        <v>31.920739412307739</v>
      </c>
      <c r="G128" s="279">
        <v>4</v>
      </c>
      <c r="H128" s="297">
        <f>IF(G128&gt;0,AVERAGE(C128:F128),"")</f>
        <v>27.764553725719452</v>
      </c>
      <c r="I128" s="296">
        <f>IF(G128&gt;0,MIN(C128:F128),"")</f>
        <v>22.686076164245605</v>
      </c>
      <c r="J128" s="296">
        <f>IF(G128&gt;0,MAX(C128:F128),"")</f>
        <v>31.920739412307739</v>
      </c>
      <c r="K128" s="296">
        <f>IF(G128&gt;0,J128-I128,"")</f>
        <v>9.2346632480621338</v>
      </c>
      <c r="L128" s="296">
        <f>IF(G128&gt;0,_xlfn.VAR.P(C128:F128),"")</f>
        <v>13.373292932312665</v>
      </c>
      <c r="M128" s="296">
        <f>IF(G128&gt;0,_xlfn.STDEV.P(C128:F128),"")</f>
        <v>3.6569513166451459</v>
      </c>
      <c r="N128" s="298">
        <v>40.429232633034353</v>
      </c>
      <c r="O128" s="298">
        <v>31.527839297427821</v>
      </c>
      <c r="P128" s="298">
        <v>31.539255917751682</v>
      </c>
      <c r="Q128" s="298">
        <v>39.517786087785879</v>
      </c>
      <c r="R128" s="282">
        <f>G128</f>
        <v>4</v>
      </c>
      <c r="S128" s="299">
        <f>IF(R128&gt;0,AVERAGE(N128:Q128),"")</f>
        <v>35.753528483999936</v>
      </c>
      <c r="T128" s="298">
        <f>IF(R128&gt;0,MIN(N128:Q128),"")</f>
        <v>31.527839297427821</v>
      </c>
      <c r="U128" s="298">
        <f>IF(R128&gt;0,MAX(N128:Q128),"")</f>
        <v>40.429232633034353</v>
      </c>
      <c r="V128" s="298">
        <f>IF(R128&gt;0,U128-T128,"")</f>
        <v>8.9013933356065316</v>
      </c>
      <c r="W128" s="298">
        <f>IF(R128&gt;0,_xlfn.VAR.P(N128:Q128),"")</f>
        <v>17.912096740275729</v>
      </c>
      <c r="X128" s="298">
        <f>IF(R128&gt;0,_xlfn.STDEV.P(N128:Q128),"")</f>
        <v>4.232268509945432</v>
      </c>
      <c r="Y128" s="230">
        <v>33</v>
      </c>
    </row>
    <row r="129" spans="1:25" x14ac:dyDescent="0.25">
      <c r="A129" s="230">
        <v>32</v>
      </c>
      <c r="B129" s="295">
        <v>17</v>
      </c>
      <c r="C129" s="296">
        <v>17.775099873542786</v>
      </c>
      <c r="D129" s="296">
        <v>30.880577564239502</v>
      </c>
      <c r="E129" s="296">
        <v>26.119493842124939</v>
      </c>
      <c r="F129" s="296">
        <v>19.029024839401245</v>
      </c>
      <c r="G129" s="279">
        <v>4</v>
      </c>
      <c r="H129" s="297">
        <f>IF(G129&gt;0,AVERAGE(C129:F129),"")</f>
        <v>23.451049029827118</v>
      </c>
      <c r="I129" s="296">
        <f>IF(G129&gt;0,MIN(C129:F129),"")</f>
        <v>17.775099873542786</v>
      </c>
      <c r="J129" s="296">
        <f>IF(G129&gt;0,MAX(C129:F129),"")</f>
        <v>30.880577564239502</v>
      </c>
      <c r="K129" s="296">
        <f>IF(G129&gt;0,J129-I129,"")</f>
        <v>13.105477690696716</v>
      </c>
      <c r="L129" s="296">
        <f>IF(G129&gt;0,_xlfn.VAR.P(C129:F129),"")</f>
        <v>28.522297181340832</v>
      </c>
      <c r="M129" s="296">
        <f>IF(G129&gt;0,_xlfn.STDEV.P(C129:F129),"")</f>
        <v>5.3406270400900331</v>
      </c>
      <c r="N129" s="298">
        <v>25.585602405923659</v>
      </c>
      <c r="O129" s="298">
        <v>31.859005909140549</v>
      </c>
      <c r="P129" s="298">
        <v>41.260499427242777</v>
      </c>
      <c r="Q129" s="298">
        <v>45.347048088177885</v>
      </c>
      <c r="R129" s="282">
        <f>G129</f>
        <v>4</v>
      </c>
      <c r="S129" s="299">
        <f>IF(R129&gt;0,AVERAGE(N129:Q129),"")</f>
        <v>36.01303895762122</v>
      </c>
      <c r="T129" s="298">
        <f>IF(R129&gt;0,MIN(N129:Q129),"")</f>
        <v>25.585602405923659</v>
      </c>
      <c r="U129" s="298">
        <f>IF(R129&gt;0,MAX(N129:Q129),"")</f>
        <v>45.347048088177885</v>
      </c>
      <c r="V129" s="298">
        <f>IF(R129&gt;0,U129-T129,"")</f>
        <v>19.761445682254227</v>
      </c>
      <c r="W129" s="298">
        <f>IF(R129&gt;0,_xlfn.VAR.P(N129:Q129),"")</f>
        <v>60.161747859275692</v>
      </c>
      <c r="X129" s="298">
        <f>IF(R129&gt;0,_xlfn.STDEV.P(N129:Q129),"")</f>
        <v>7.756400444747273</v>
      </c>
      <c r="Y129" s="230">
        <v>32</v>
      </c>
    </row>
    <row r="130" spans="1:25" x14ac:dyDescent="0.25">
      <c r="A130" s="230">
        <v>31</v>
      </c>
      <c r="B130" s="295">
        <v>103</v>
      </c>
      <c r="C130" s="296">
        <v>20.910208821296692</v>
      </c>
      <c r="D130" s="296">
        <v>22.056915760040283</v>
      </c>
      <c r="E130" s="296">
        <v>29.370874762535095</v>
      </c>
      <c r="F130" s="296">
        <v>37.263773679733276</v>
      </c>
      <c r="G130" s="279">
        <v>4</v>
      </c>
      <c r="H130" s="297">
        <f>IF(G130&gt;0,AVERAGE(C130:F130),"")</f>
        <v>27.400443255901337</v>
      </c>
      <c r="I130" s="296">
        <f>IF(G130&gt;0,MIN(C130:F130),"")</f>
        <v>20.910208821296692</v>
      </c>
      <c r="J130" s="296">
        <f>IF(G130&gt;0,MAX(C130:F130),"")</f>
        <v>37.263773679733276</v>
      </c>
      <c r="K130" s="296">
        <f>IF(G130&gt;0,J130-I130,"")</f>
        <v>16.353564858436584</v>
      </c>
      <c r="L130" s="296">
        <f>IF(G130&gt;0,_xlfn.VAR.P(C130:F130),"")</f>
        <v>42.961079121793659</v>
      </c>
      <c r="M130" s="296">
        <f>IF(G130&gt;0,_xlfn.STDEV.P(C130:F130),"")</f>
        <v>6.5544701633155418</v>
      </c>
      <c r="N130" s="298">
        <v>28.898805168056128</v>
      </c>
      <c r="O130" s="298">
        <v>28.458077590864296</v>
      </c>
      <c r="P130" s="298">
        <v>43.907288590068987</v>
      </c>
      <c r="Q130" s="298">
        <v>42.912493351251911</v>
      </c>
      <c r="R130" s="282">
        <f>G130</f>
        <v>4</v>
      </c>
      <c r="S130" s="299">
        <f>IF(R130&gt;0,AVERAGE(N130:Q130),"")</f>
        <v>36.044166175060326</v>
      </c>
      <c r="T130" s="298">
        <f>IF(R130&gt;0,MIN(N130:Q130),"")</f>
        <v>28.458077590864296</v>
      </c>
      <c r="U130" s="298">
        <f>IF(R130&gt;0,MAX(N130:Q130),"")</f>
        <v>43.907288590068987</v>
      </c>
      <c r="V130" s="298">
        <f>IF(R130&gt;0,U130-T130,"")</f>
        <v>15.449210999204691</v>
      </c>
      <c r="W130" s="298">
        <f>IF(R130&gt;0,_xlfn.VAR.P(N130:Q130),"")</f>
        <v>54.401884060077464</v>
      </c>
      <c r="X130" s="298">
        <f>IF(R130&gt;0,_xlfn.STDEV.P(N130:Q130),"")</f>
        <v>7.3757632866082048</v>
      </c>
      <c r="Y130" s="230">
        <v>31</v>
      </c>
    </row>
    <row r="131" spans="1:25" x14ac:dyDescent="0.25">
      <c r="A131" s="230">
        <v>30</v>
      </c>
      <c r="B131" s="295">
        <v>119</v>
      </c>
      <c r="C131" s="296">
        <v>31.371214985847473</v>
      </c>
      <c r="D131" s="296">
        <v>16.633980274200439</v>
      </c>
      <c r="E131" s="296">
        <v>32.964510321617126</v>
      </c>
      <c r="F131" s="296">
        <v>29.674395322799683</v>
      </c>
      <c r="G131" s="279">
        <v>4</v>
      </c>
      <c r="H131" s="297">
        <f>IF(G131&gt;0,AVERAGE(C131:F131),"")</f>
        <v>27.66102522611618</v>
      </c>
      <c r="I131" s="296">
        <f>IF(G131&gt;0,MIN(C131:F131),"")</f>
        <v>16.633980274200439</v>
      </c>
      <c r="J131" s="296">
        <f>IF(G131&gt;0,MAX(C131:F131),"")</f>
        <v>32.964510321617126</v>
      </c>
      <c r="K131" s="296">
        <f>IF(G131&gt;0,J131-I131,"")</f>
        <v>16.330530047416687</v>
      </c>
      <c r="L131" s="296">
        <f>IF(G131&gt;0,_xlfn.VAR.P(C131:F131),"")</f>
        <v>41.885460432301443</v>
      </c>
      <c r="M131" s="296">
        <f>IF(G131&gt;0,_xlfn.STDEV.P(C131:F131),"")</f>
        <v>6.471897745816249</v>
      </c>
      <c r="N131" s="298">
        <v>43.597959271496983</v>
      </c>
      <c r="O131" s="298">
        <v>20.186135872179953</v>
      </c>
      <c r="P131" s="298">
        <v>43.750414294873679</v>
      </c>
      <c r="Q131" s="298">
        <v>36.736818389571653</v>
      </c>
      <c r="R131" s="282">
        <f>G131</f>
        <v>4</v>
      </c>
      <c r="S131" s="299">
        <f>IF(R131&gt;0,AVERAGE(N131:Q131),"")</f>
        <v>36.067831957030563</v>
      </c>
      <c r="T131" s="298">
        <f>IF(R131&gt;0,MIN(N131:Q131),"")</f>
        <v>20.186135872179953</v>
      </c>
      <c r="U131" s="298">
        <f>IF(R131&gt;0,MAX(N131:Q131),"")</f>
        <v>43.750414294873679</v>
      </c>
      <c r="V131" s="298">
        <f>IF(R131&gt;0,U131-T131,"")</f>
        <v>23.564278422693725</v>
      </c>
      <c r="W131" s="298">
        <f>IF(R131&gt;0,_xlfn.VAR.P(N131:Q131),"")</f>
        <v>92.100175532074218</v>
      </c>
      <c r="X131" s="298">
        <f>IF(R131&gt;0,_xlfn.STDEV.P(N131:Q131),"")</f>
        <v>9.596883636476699</v>
      </c>
      <c r="Y131" s="230">
        <v>30</v>
      </c>
    </row>
    <row r="132" spans="1:25" x14ac:dyDescent="0.25">
      <c r="A132" s="230">
        <v>29</v>
      </c>
      <c r="B132" s="295">
        <v>14</v>
      </c>
      <c r="C132" s="296">
        <v>25.25238573551178</v>
      </c>
      <c r="D132" s="296">
        <v>30.181851387023926</v>
      </c>
      <c r="E132" s="296">
        <v>21.947552561759949</v>
      </c>
      <c r="F132" s="296">
        <v>18.174525499343872</v>
      </c>
      <c r="G132" s="279">
        <v>4</v>
      </c>
      <c r="H132" s="297">
        <f>IF(G132&gt;0,AVERAGE(C132:F132),"")</f>
        <v>23.889078795909882</v>
      </c>
      <c r="I132" s="296">
        <f>IF(G132&gt;0,MIN(C132:F132),"")</f>
        <v>18.174525499343872</v>
      </c>
      <c r="J132" s="296">
        <f>IF(G132&gt;0,MAX(C132:F132),"")</f>
        <v>30.181851387023926</v>
      </c>
      <c r="K132" s="296">
        <f>IF(G132&gt;0,J132-I132,"")</f>
        <v>12.007325887680054</v>
      </c>
      <c r="L132" s="296">
        <f>IF(G132&gt;0,_xlfn.VAR.P(C132:F132),"")</f>
        <v>19.470809048057163</v>
      </c>
      <c r="M132" s="296">
        <f>IF(G132&gt;0,_xlfn.STDEV.P(C132:F132),"")</f>
        <v>4.4125739708312155</v>
      </c>
      <c r="N132" s="298">
        <v>40.195832926993219</v>
      </c>
      <c r="O132" s="298">
        <v>30.141446715231453</v>
      </c>
      <c r="P132" s="298">
        <v>49.086149995599953</v>
      </c>
      <c r="Q132" s="298">
        <v>26.200876030742023</v>
      </c>
      <c r="R132" s="282">
        <f>G132</f>
        <v>4</v>
      </c>
      <c r="S132" s="299">
        <f>IF(R132&gt;0,AVERAGE(N132:Q132),"")</f>
        <v>36.406076417141662</v>
      </c>
      <c r="T132" s="298">
        <f>IF(R132&gt;0,MIN(N132:Q132),"")</f>
        <v>26.200876030742023</v>
      </c>
      <c r="U132" s="298">
        <f>IF(R132&gt;0,MAX(N132:Q132),"")</f>
        <v>49.086149995599953</v>
      </c>
      <c r="V132" s="298">
        <f>IF(R132&gt;0,U132-T132,"")</f>
        <v>22.88527396485793</v>
      </c>
      <c r="W132" s="298">
        <f>IF(R132&gt;0,_xlfn.VAR.P(N132:Q132),"")</f>
        <v>79.634555146926459</v>
      </c>
      <c r="X132" s="298">
        <f>IF(R132&gt;0,_xlfn.STDEV.P(N132:Q132),"")</f>
        <v>8.9238195380076153</v>
      </c>
      <c r="Y132" s="230">
        <v>29</v>
      </c>
    </row>
    <row r="133" spans="1:25" x14ac:dyDescent="0.25">
      <c r="A133" s="230">
        <v>28</v>
      </c>
      <c r="B133" s="295">
        <v>77</v>
      </c>
      <c r="C133" s="296">
        <v>38.46152126789093</v>
      </c>
      <c r="D133" s="296">
        <v>34.963967800140381</v>
      </c>
      <c r="E133" s="296">
        <v>24.094924330711365</v>
      </c>
      <c r="F133" s="296">
        <v>17.85976767539978</v>
      </c>
      <c r="G133" s="279">
        <v>4</v>
      </c>
      <c r="H133" s="297">
        <f>IF(G133&gt;0,AVERAGE(C133:F133),"")</f>
        <v>28.845045268535614</v>
      </c>
      <c r="I133" s="296">
        <f>IF(G133&gt;0,MIN(C133:F133),"")</f>
        <v>17.85976767539978</v>
      </c>
      <c r="J133" s="296">
        <f>IF(G133&gt;0,MAX(C133:F133),"")</f>
        <v>38.46152126789093</v>
      </c>
      <c r="K133" s="296">
        <f>IF(G133&gt;0,J133-I133,"")</f>
        <v>20.60175359249115</v>
      </c>
      <c r="L133" s="296">
        <f>IF(G133&gt;0,_xlfn.VAR.P(C133:F133),"")</f>
        <v>68.289449079041447</v>
      </c>
      <c r="M133" s="296">
        <f>IF(G133&gt;0,_xlfn.STDEV.P(C133:F133),"")</f>
        <v>8.2637430428977794</v>
      </c>
      <c r="N133" s="298">
        <v>51.060935417212526</v>
      </c>
      <c r="O133" s="298">
        <v>40.316203294319678</v>
      </c>
      <c r="P133" s="298">
        <v>31.302447302254688</v>
      </c>
      <c r="Q133" s="298">
        <v>23.543162538451284</v>
      </c>
      <c r="R133" s="282">
        <f>G133</f>
        <v>4</v>
      </c>
      <c r="S133" s="299">
        <f>IF(R133&gt;0,AVERAGE(N133:Q133),"")</f>
        <v>36.555687138059547</v>
      </c>
      <c r="T133" s="298">
        <f>IF(R133&gt;0,MIN(N133:Q133),"")</f>
        <v>23.543162538451284</v>
      </c>
      <c r="U133" s="298">
        <f>IF(R133&gt;0,MAX(N133:Q133),"")</f>
        <v>51.060935417212526</v>
      </c>
      <c r="V133" s="298">
        <f>IF(R133&gt;0,U133-T133,"")</f>
        <v>27.517772878761242</v>
      </c>
      <c r="W133" s="298">
        <f>IF(R133&gt;0,_xlfn.VAR.P(N133:Q133),"")</f>
        <v>105.36650865731531</v>
      </c>
      <c r="X133" s="298">
        <f>IF(R133&gt;0,_xlfn.STDEV.P(N133:Q133),"")</f>
        <v>10.264818978302312</v>
      </c>
      <c r="Y133" s="230">
        <v>28</v>
      </c>
    </row>
    <row r="134" spans="1:25" x14ac:dyDescent="0.25">
      <c r="A134" s="230">
        <v>27</v>
      </c>
      <c r="B134" s="295">
        <v>11</v>
      </c>
      <c r="C134" s="296">
        <v>20.577457547187805</v>
      </c>
      <c r="D134" s="296">
        <v>19.385201930999756</v>
      </c>
      <c r="E134" s="296">
        <v>31.45378053188324</v>
      </c>
      <c r="F134" s="296">
        <v>22.001460790634155</v>
      </c>
      <c r="G134" s="279">
        <v>4</v>
      </c>
      <c r="H134" s="297">
        <f>IF(G134&gt;0,AVERAGE(C134:F134),"")</f>
        <v>23.354475200176239</v>
      </c>
      <c r="I134" s="296">
        <f>IF(G134&gt;0,MIN(C134:F134),"")</f>
        <v>19.385201930999756</v>
      </c>
      <c r="J134" s="296">
        <f>IF(G134&gt;0,MAX(C134:F134),"")</f>
        <v>31.45378053188324</v>
      </c>
      <c r="K134" s="296">
        <f>IF(G134&gt;0,J134-I134,"")</f>
        <v>12.068578600883484</v>
      </c>
      <c r="L134" s="296">
        <f>IF(G134&gt;0,_xlfn.VAR.P(C134:F134),"")</f>
        <v>22.724088044763562</v>
      </c>
      <c r="M134" s="296">
        <f>IF(G134&gt;0,_xlfn.STDEV.P(C134:F134),"")</f>
        <v>4.7669789222067642</v>
      </c>
      <c r="N134" s="298">
        <v>32.559269739255768</v>
      </c>
      <c r="O134" s="298">
        <v>43.738453685094868</v>
      </c>
      <c r="P134" s="298">
        <v>38.303188934463691</v>
      </c>
      <c r="Q134" s="298">
        <v>32.167771692246241</v>
      </c>
      <c r="R134" s="282">
        <f>G134</f>
        <v>4</v>
      </c>
      <c r="S134" s="299">
        <f>IF(R134&gt;0,AVERAGE(N134:Q134),"")</f>
        <v>36.692171012765144</v>
      </c>
      <c r="T134" s="298">
        <f>IF(R134&gt;0,MIN(N134:Q134),"")</f>
        <v>32.167771692246241</v>
      </c>
      <c r="U134" s="298">
        <f>IF(R134&gt;0,MAX(N134:Q134),"")</f>
        <v>43.738453685094868</v>
      </c>
      <c r="V134" s="298">
        <f>IF(R134&gt;0,U134-T134,"")</f>
        <v>11.570681992848627</v>
      </c>
      <c r="W134" s="298">
        <f>IF(R134&gt;0,_xlfn.VAR.P(N134:Q134),"")</f>
        <v>22.449135097623639</v>
      </c>
      <c r="X134" s="298">
        <f>IF(R134&gt;0,_xlfn.STDEV.P(N134:Q134),"")</f>
        <v>4.7380518251306238</v>
      </c>
      <c r="Y134" s="230">
        <v>27</v>
      </c>
    </row>
    <row r="135" spans="1:25" x14ac:dyDescent="0.25">
      <c r="A135" s="230">
        <v>26</v>
      </c>
      <c r="B135" s="295">
        <v>93</v>
      </c>
      <c r="C135" s="296">
        <v>33.898305296897888</v>
      </c>
      <c r="D135" s="296">
        <v>28.636239767074585</v>
      </c>
      <c r="E135" s="296">
        <v>23.960619568824768</v>
      </c>
      <c r="F135" s="296">
        <v>25.394506454467773</v>
      </c>
      <c r="G135" s="279">
        <v>4</v>
      </c>
      <c r="H135" s="297">
        <f>IF(G135&gt;0,AVERAGE(C135:F135),"")</f>
        <v>27.972417771816254</v>
      </c>
      <c r="I135" s="296">
        <f>IF(G135&gt;0,MIN(C135:F135),"")</f>
        <v>23.960619568824768</v>
      </c>
      <c r="J135" s="296">
        <f>IF(G135&gt;0,MAX(C135:F135),"")</f>
        <v>33.898305296897888</v>
      </c>
      <c r="K135" s="296">
        <f>IF(G135&gt;0,J135-I135,"")</f>
        <v>9.9376857280731201</v>
      </c>
      <c r="L135" s="296">
        <f>IF(G135&gt;0,_xlfn.VAR.P(C135:F135),"")</f>
        <v>14.574238545736534</v>
      </c>
      <c r="M135" s="296">
        <f>IF(G135&gt;0,_xlfn.STDEV.P(C135:F135),"")</f>
        <v>3.8176221061986393</v>
      </c>
      <c r="N135" s="298">
        <v>38.803361678689804</v>
      </c>
      <c r="O135" s="298">
        <v>35.499814337665093</v>
      </c>
      <c r="P135" s="298">
        <v>38.279528580483372</v>
      </c>
      <c r="Q135" s="298">
        <v>34.570247783955715</v>
      </c>
      <c r="R135" s="282">
        <f>G135</f>
        <v>4</v>
      </c>
      <c r="S135" s="299">
        <f>IF(R135&gt;0,AVERAGE(N135:Q135),"")</f>
        <v>36.788238095198494</v>
      </c>
      <c r="T135" s="298">
        <f>IF(R135&gt;0,MIN(N135:Q135),"")</f>
        <v>34.570247783955715</v>
      </c>
      <c r="U135" s="298">
        <f>IF(R135&gt;0,MAX(N135:Q135),"")</f>
        <v>38.803361678689804</v>
      </c>
      <c r="V135" s="298">
        <f>IF(R135&gt;0,U135-T135,"")</f>
        <v>4.2331138947340889</v>
      </c>
      <c r="W135" s="298">
        <f>IF(R135&gt;0,_xlfn.VAR.P(N135:Q135),"")</f>
        <v>3.216046791996849</v>
      </c>
      <c r="X135" s="298">
        <f>IF(R135&gt;0,_xlfn.STDEV.P(N135:Q135),"")</f>
        <v>1.7933339878552597</v>
      </c>
      <c r="Y135" s="230">
        <v>26</v>
      </c>
    </row>
    <row r="136" spans="1:25" x14ac:dyDescent="0.25">
      <c r="A136" s="230">
        <v>25</v>
      </c>
      <c r="B136" s="295">
        <v>131</v>
      </c>
      <c r="C136" s="296">
        <v>25.510183572769165</v>
      </c>
      <c r="D136" s="296">
        <v>32.950184941291809</v>
      </c>
      <c r="E136" s="296">
        <v>29.457952976226807</v>
      </c>
      <c r="F136" s="296"/>
      <c r="G136" s="279">
        <v>3</v>
      </c>
      <c r="H136" s="297">
        <f>IF(G136&gt;0,AVERAGE(C136:F136),"")</f>
        <v>29.30610716342926</v>
      </c>
      <c r="I136" s="296">
        <f>IF(G136&gt;0,MIN(C136:F136),"")</f>
        <v>25.510183572769165</v>
      </c>
      <c r="J136" s="296">
        <f>IF(G136&gt;0,MAX(C136:F136),"")</f>
        <v>32.950184941291809</v>
      </c>
      <c r="K136" s="296">
        <f>IF(G136&gt;0,J136-I136,"")</f>
        <v>7.440001368522644</v>
      </c>
      <c r="L136" s="296">
        <f>IF(G136&gt;0,_xlfn.VAR.P(C136:F136),"")</f>
        <v>9.23713196936842</v>
      </c>
      <c r="M136" s="296">
        <f>IF(G136&gt;0,_xlfn.STDEV.P(C136:F136),"")</f>
        <v>3.0392650376971764</v>
      </c>
      <c r="N136" s="298">
        <v>38.313360032492646</v>
      </c>
      <c r="O136" s="298">
        <v>37.955568651945377</v>
      </c>
      <c r="P136" s="298">
        <v>34.524850521113784</v>
      </c>
      <c r="Q136" s="298"/>
      <c r="R136" s="282">
        <f>G136</f>
        <v>3</v>
      </c>
      <c r="S136" s="299">
        <f>IF(R136&gt;0,AVERAGE(N136:Q136),"")</f>
        <v>36.931259735183936</v>
      </c>
      <c r="T136" s="298">
        <f>IF(R136&gt;0,MIN(N136:Q136),"")</f>
        <v>34.524850521113784</v>
      </c>
      <c r="U136" s="298">
        <f>IF(R136&gt;0,MAX(N136:Q136),"")</f>
        <v>38.313360032492646</v>
      </c>
      <c r="V136" s="298">
        <f>IF(R136&gt;0,U136-T136,"")</f>
        <v>3.7885095113788623</v>
      </c>
      <c r="W136" s="298">
        <f>IF(R136&gt;0,_xlfn.VAR.P(N136:Q136),"")</f>
        <v>2.9167384314465163</v>
      </c>
      <c r="X136" s="298">
        <f>IF(R136&gt;0,_xlfn.STDEV.P(N136:Q136),"")</f>
        <v>1.7078461381068601</v>
      </c>
      <c r="Y136" s="230">
        <v>25</v>
      </c>
    </row>
    <row r="137" spans="1:25" x14ac:dyDescent="0.25">
      <c r="A137" s="230">
        <v>24</v>
      </c>
      <c r="B137" s="295">
        <v>125</v>
      </c>
      <c r="C137" s="296">
        <v>30.194376111030579</v>
      </c>
      <c r="D137" s="296">
        <v>20.784537792205811</v>
      </c>
      <c r="E137" s="296">
        <v>21.952275633811951</v>
      </c>
      <c r="F137" s="296">
        <v>40.349572896957397</v>
      </c>
      <c r="G137" s="279">
        <v>4</v>
      </c>
      <c r="H137" s="297">
        <f>IF(G137&gt;0,AVERAGE(C137:F137),"")</f>
        <v>28.320190608501434</v>
      </c>
      <c r="I137" s="296">
        <f>IF(G137&gt;0,MIN(C137:F137),"")</f>
        <v>20.784537792205811</v>
      </c>
      <c r="J137" s="296">
        <f>IF(G137&gt;0,MAX(C137:F137),"")</f>
        <v>40.349572896957397</v>
      </c>
      <c r="K137" s="296">
        <f>IF(G137&gt;0,J137-I137,"")</f>
        <v>19.565035104751587</v>
      </c>
      <c r="L137" s="296">
        <f>IF(G137&gt;0,_xlfn.VAR.P(C137:F137),"")</f>
        <v>61.388753508081777</v>
      </c>
      <c r="M137" s="296">
        <f>IF(G137&gt;0,_xlfn.STDEV.P(C137:F137),"")</f>
        <v>7.835097542984502</v>
      </c>
      <c r="N137" s="298">
        <v>40.917856719996479</v>
      </c>
      <c r="O137" s="298">
        <v>27.585185718355746</v>
      </c>
      <c r="P137" s="298">
        <v>30.508044378624643</v>
      </c>
      <c r="Q137" s="298">
        <v>48.966149259279625</v>
      </c>
      <c r="R137" s="282">
        <f>G137</f>
        <v>4</v>
      </c>
      <c r="S137" s="299">
        <f>IF(R137&gt;0,AVERAGE(N137:Q137),"")</f>
        <v>36.994309019064126</v>
      </c>
      <c r="T137" s="298">
        <f>IF(R137&gt;0,MIN(N137:Q137),"")</f>
        <v>27.585185718355746</v>
      </c>
      <c r="U137" s="298">
        <f>IF(R137&gt;0,MAX(N137:Q137),"")</f>
        <v>48.966149259279625</v>
      </c>
      <c r="V137" s="298">
        <f>IF(R137&gt;0,U137-T137,"")</f>
        <v>21.380963540923879</v>
      </c>
      <c r="W137" s="298">
        <f>IF(R137&gt;0,_xlfn.VAR.P(N137:Q137),"")</f>
        <v>72.330603893120497</v>
      </c>
      <c r="X137" s="298">
        <f>IF(R137&gt;0,_xlfn.STDEV.P(N137:Q137),"")</f>
        <v>8.5047400838074108</v>
      </c>
      <c r="Y137" s="230">
        <v>24</v>
      </c>
    </row>
    <row r="138" spans="1:25" x14ac:dyDescent="0.25">
      <c r="A138" s="230">
        <v>23</v>
      </c>
      <c r="B138" s="295">
        <v>82</v>
      </c>
      <c r="C138" s="296">
        <v>33.692525625228882</v>
      </c>
      <c r="D138" s="296">
        <v>32.841749787330627</v>
      </c>
      <c r="E138" s="296">
        <v>20.541582107543945</v>
      </c>
      <c r="F138" s="296"/>
      <c r="G138" s="279">
        <v>3</v>
      </c>
      <c r="H138" s="297">
        <f>IF(G138&gt;0,AVERAGE(C138:F138),"")</f>
        <v>29.025285840034485</v>
      </c>
      <c r="I138" s="296">
        <f>IF(G138&gt;0,MIN(C138:F138),"")</f>
        <v>20.541582107543945</v>
      </c>
      <c r="J138" s="296">
        <f>IF(G138&gt;0,MAX(C138:F138),"")</f>
        <v>33.692525625228882</v>
      </c>
      <c r="K138" s="296">
        <f>IF(G138&gt;0,J138-I138,"")</f>
        <v>13.150943517684937</v>
      </c>
      <c r="L138" s="296">
        <f>IF(G138&gt;0,_xlfn.VAR.P(C138:F138),"")</f>
        <v>36.107251098062179</v>
      </c>
      <c r="M138" s="296">
        <f>IF(G138&gt;0,_xlfn.STDEV.P(C138:F138),"")</f>
        <v>6.0089309446907588</v>
      </c>
      <c r="N138" s="298">
        <v>43.770982360767412</v>
      </c>
      <c r="O138" s="298">
        <v>37.544312275542438</v>
      </c>
      <c r="P138" s="298">
        <v>29.762888551616989</v>
      </c>
      <c r="Q138" s="298"/>
      <c r="R138" s="282">
        <f>G138</f>
        <v>3</v>
      </c>
      <c r="S138" s="299">
        <f>IF(R138&gt;0,AVERAGE(N138:Q138),"")</f>
        <v>37.026061062642277</v>
      </c>
      <c r="T138" s="298">
        <f>IF(R138&gt;0,MIN(N138:Q138),"")</f>
        <v>29.762888551616989</v>
      </c>
      <c r="U138" s="298">
        <f>IF(R138&gt;0,MAX(N138:Q138),"")</f>
        <v>43.770982360767412</v>
      </c>
      <c r="V138" s="298">
        <f>IF(R138&gt;0,U138-T138,"")</f>
        <v>14.008093809150424</v>
      </c>
      <c r="W138" s="298">
        <f>IF(R138&gt;0,_xlfn.VAR.P(N138:Q138),"")</f>
        <v>32.838740854162701</v>
      </c>
      <c r="X138" s="298">
        <f>IF(R138&gt;0,_xlfn.STDEV.P(N138:Q138),"")</f>
        <v>5.7305096504728708</v>
      </c>
      <c r="Y138" s="230">
        <v>23</v>
      </c>
    </row>
    <row r="139" spans="1:25" x14ac:dyDescent="0.25">
      <c r="A139" s="230">
        <v>22</v>
      </c>
      <c r="B139" s="295">
        <v>21</v>
      </c>
      <c r="C139" s="296">
        <v>23.127472996711731</v>
      </c>
      <c r="D139" s="296">
        <v>28.466799259185791</v>
      </c>
      <c r="E139" s="296">
        <v>36.935200095176697</v>
      </c>
      <c r="F139" s="296">
        <v>23.790920972824097</v>
      </c>
      <c r="G139" s="279">
        <v>4</v>
      </c>
      <c r="H139" s="297">
        <f>IF(G139&gt;0,AVERAGE(C139:F139),"")</f>
        <v>28.080098330974579</v>
      </c>
      <c r="I139" s="296">
        <f>IF(G139&gt;0,MIN(C139:F139),"")</f>
        <v>23.127472996711731</v>
      </c>
      <c r="J139" s="296">
        <f>IF(G139&gt;0,MAX(C139:F139),"")</f>
        <v>36.935200095176697</v>
      </c>
      <c r="K139" s="296">
        <f>IF(G139&gt;0,J139-I139,"")</f>
        <v>13.807727098464966</v>
      </c>
      <c r="L139" s="296">
        <f>IF(G139&gt;0,_xlfn.VAR.P(C139:F139),"")</f>
        <v>30.371976243377048</v>
      </c>
      <c r="M139" s="296">
        <f>IF(G139&gt;0,_xlfn.STDEV.P(C139:F139),"")</f>
        <v>5.5110775936632432</v>
      </c>
      <c r="N139" s="298">
        <v>29.240560474327935</v>
      </c>
      <c r="O139" s="298">
        <v>45.572737590646682</v>
      </c>
      <c r="P139" s="298">
        <v>32.245589090512041</v>
      </c>
      <c r="Q139" s="298">
        <v>41.159060843954379</v>
      </c>
      <c r="R139" s="282">
        <f>G139</f>
        <v>4</v>
      </c>
      <c r="S139" s="299">
        <f>IF(R139&gt;0,AVERAGE(N139:Q139),"")</f>
        <v>37.054486999860259</v>
      </c>
      <c r="T139" s="298">
        <f>IF(R139&gt;0,MIN(N139:Q139),"")</f>
        <v>29.240560474327935</v>
      </c>
      <c r="U139" s="298">
        <f>IF(R139&gt;0,MAX(N139:Q139),"")</f>
        <v>45.572737590646682</v>
      </c>
      <c r="V139" s="298">
        <f>IF(R139&gt;0,U139-T139,"")</f>
        <v>16.332177116318746</v>
      </c>
      <c r="W139" s="298">
        <f>IF(R139&gt;0,_xlfn.VAR.P(N139:Q139),"")</f>
        <v>43.397766604501612</v>
      </c>
      <c r="X139" s="298">
        <f>IF(R139&gt;0,_xlfn.STDEV.P(N139:Q139),"")</f>
        <v>6.5876981263945007</v>
      </c>
      <c r="Y139" s="230">
        <v>22</v>
      </c>
    </row>
    <row r="140" spans="1:25" x14ac:dyDescent="0.25">
      <c r="A140" s="230">
        <v>21</v>
      </c>
      <c r="B140" s="295">
        <v>53</v>
      </c>
      <c r="C140" s="296">
        <v>19.554069638252258</v>
      </c>
      <c r="D140" s="296">
        <v>18.947370052337646</v>
      </c>
      <c r="E140" s="296">
        <v>34.272708296775818</v>
      </c>
      <c r="F140" s="296">
        <v>35.537170171737671</v>
      </c>
      <c r="G140" s="279">
        <v>4</v>
      </c>
      <c r="H140" s="297">
        <f>IF(G140&gt;0,AVERAGE(C140:F140),"")</f>
        <v>27.077829539775848</v>
      </c>
      <c r="I140" s="296">
        <f>IF(G140&gt;0,MIN(C140:F140),"")</f>
        <v>18.947370052337646</v>
      </c>
      <c r="J140" s="296">
        <f>IF(G140&gt;0,MAX(C140:F140),"")</f>
        <v>35.537170171737671</v>
      </c>
      <c r="K140" s="296">
        <f>IF(G140&gt;0,J140-I140,"")</f>
        <v>16.589800119400024</v>
      </c>
      <c r="L140" s="296">
        <f>IF(G140&gt;0,_xlfn.VAR.P(C140:F140),"")</f>
        <v>61.509514697034547</v>
      </c>
      <c r="M140" s="296">
        <f>IF(G140&gt;0,_xlfn.STDEV.P(C140:F140),"")</f>
        <v>7.8428001821437823</v>
      </c>
      <c r="N140" s="298">
        <v>29.877363219666965</v>
      </c>
      <c r="O140" s="298">
        <v>24.212386005791426</v>
      </c>
      <c r="P140" s="298">
        <v>54.681864043375811</v>
      </c>
      <c r="Q140" s="298">
        <v>40.371392919058437</v>
      </c>
      <c r="R140" s="282">
        <f>G140</f>
        <v>4</v>
      </c>
      <c r="S140" s="299">
        <f>IF(R140&gt;0,AVERAGE(N140:Q140),"")</f>
        <v>37.28575154697316</v>
      </c>
      <c r="T140" s="298">
        <f>IF(R140&gt;0,MIN(N140:Q140),"")</f>
        <v>24.212386005791426</v>
      </c>
      <c r="U140" s="298">
        <f>IF(R140&gt;0,MAX(N140:Q140),"")</f>
        <v>54.681864043375811</v>
      </c>
      <c r="V140" s="298">
        <f>IF(R140&gt;0,U140-T140,"")</f>
        <v>30.469478037584384</v>
      </c>
      <c r="W140" s="298">
        <f>IF(R140&gt;0,_xlfn.VAR.P(N140:Q140),"")</f>
        <v>134.48575421153646</v>
      </c>
      <c r="X140" s="298">
        <f>IF(R140&gt;0,_xlfn.STDEV.P(N140:Q140),"")</f>
        <v>11.59679930892729</v>
      </c>
      <c r="Y140" s="230">
        <v>21</v>
      </c>
    </row>
    <row r="141" spans="1:25" x14ac:dyDescent="0.25">
      <c r="A141" s="230">
        <v>20</v>
      </c>
      <c r="B141" s="295">
        <v>26</v>
      </c>
      <c r="C141" s="296">
        <v>12.687526345252991</v>
      </c>
      <c r="D141" s="296">
        <v>18.550105094909668</v>
      </c>
      <c r="E141" s="296">
        <v>27.358385920524597</v>
      </c>
      <c r="F141" s="296">
        <v>31.496316194534302</v>
      </c>
      <c r="G141" s="279">
        <v>4</v>
      </c>
      <c r="H141" s="297">
        <f>IF(G141&gt;0,AVERAGE(C141:F141),"")</f>
        <v>22.523083388805389</v>
      </c>
      <c r="I141" s="296">
        <f>IF(G141&gt;0,MIN(C141:F141),"")</f>
        <v>12.687526345252991</v>
      </c>
      <c r="J141" s="296">
        <f>IF(G141&gt;0,MAX(C141:F141),"")</f>
        <v>31.496316194534302</v>
      </c>
      <c r="K141" s="296">
        <f>IF(G141&gt;0,J141-I141,"")</f>
        <v>18.808789849281311</v>
      </c>
      <c r="L141" s="296">
        <f>IF(G141&gt;0,_xlfn.VAR.P(C141:F141),"")</f>
        <v>54.105449109949859</v>
      </c>
      <c r="M141" s="296">
        <f>IF(G141&gt;0,_xlfn.STDEV.P(C141:F141),"")</f>
        <v>7.3556406321917231</v>
      </c>
      <c r="N141" s="298">
        <v>39.742640391409509</v>
      </c>
      <c r="O141" s="298">
        <v>34.245614290499105</v>
      </c>
      <c r="P141" s="298">
        <v>33.950408948595147</v>
      </c>
      <c r="Q141" s="298">
        <v>41.376757381679596</v>
      </c>
      <c r="R141" s="282">
        <f>G141</f>
        <v>4</v>
      </c>
      <c r="S141" s="299">
        <f>IF(R141&gt;0,AVERAGE(N141:Q141),"")</f>
        <v>37.328855253045838</v>
      </c>
      <c r="T141" s="298">
        <f>IF(R141&gt;0,MIN(N141:Q141),"")</f>
        <v>33.950408948595147</v>
      </c>
      <c r="U141" s="298">
        <f>IF(R141&gt;0,MAX(N141:Q141),"")</f>
        <v>41.376757381679596</v>
      </c>
      <c r="V141" s="298">
        <f>IF(R141&gt;0,U141-T141,"")</f>
        <v>7.4263484330844491</v>
      </c>
      <c r="W141" s="298">
        <f>IF(R141&gt;0,_xlfn.VAR.P(N141:Q141),"")</f>
        <v>10.783036150591418</v>
      </c>
      <c r="X141" s="298">
        <f>IF(R141&gt;0,_xlfn.STDEV.P(N141:Q141),"")</f>
        <v>3.2837533632402143</v>
      </c>
      <c r="Y141" s="230">
        <v>20</v>
      </c>
    </row>
    <row r="142" spans="1:25" x14ac:dyDescent="0.25">
      <c r="A142" s="230">
        <v>19</v>
      </c>
      <c r="B142" s="295">
        <v>2</v>
      </c>
      <c r="C142" s="296">
        <v>24.860209822654724</v>
      </c>
      <c r="D142" s="296">
        <v>32.032111883163452</v>
      </c>
      <c r="E142" s="296"/>
      <c r="F142" s="296"/>
      <c r="G142" s="279">
        <v>2</v>
      </c>
      <c r="H142" s="297">
        <f>IF(G142&gt;0,AVERAGE(C142:F142),"")</f>
        <v>28.446160852909088</v>
      </c>
      <c r="I142" s="296">
        <f>IF(G142&gt;0,MIN(C142:F142),"")</f>
        <v>24.860209822654724</v>
      </c>
      <c r="J142" s="296">
        <f>IF(G142&gt;0,MAX(C142:F142),"")</f>
        <v>32.032111883163452</v>
      </c>
      <c r="K142" s="296">
        <f>IF(G142&gt;0,J142-I142,"")</f>
        <v>7.171902060508728</v>
      </c>
      <c r="L142" s="296">
        <f>IF(G142&gt;0,_xlfn.VAR.P(C142:F142),"")</f>
        <v>12.859044791382303</v>
      </c>
      <c r="M142" s="296">
        <f>IF(G142&gt;0,_xlfn.STDEV.P(C142:F142),"")</f>
        <v>3.5859510302543596</v>
      </c>
      <c r="N142" s="298">
        <v>38.882782732728145</v>
      </c>
      <c r="O142" s="298">
        <v>36.343768751374228</v>
      </c>
      <c r="P142" s="298"/>
      <c r="Q142" s="298"/>
      <c r="R142" s="282">
        <f>G142</f>
        <v>2</v>
      </c>
      <c r="S142" s="299">
        <f>IF(R142&gt;0,AVERAGE(N142:Q142),"")</f>
        <v>37.613275742051187</v>
      </c>
      <c r="T142" s="298">
        <f>IF(R142&gt;0,MIN(N142:Q142),"")</f>
        <v>36.343768751374228</v>
      </c>
      <c r="U142" s="298">
        <f>IF(R142&gt;0,MAX(N142:Q142),"")</f>
        <v>38.882782732728145</v>
      </c>
      <c r="V142" s="298">
        <f>IF(R142&gt;0,U142-T142,"")</f>
        <v>2.5390139813539179</v>
      </c>
      <c r="W142" s="298">
        <f>IF(R142&gt;0,_xlfn.VAR.P(N142:Q142),"")</f>
        <v>1.6116479993776682</v>
      </c>
      <c r="X142" s="298">
        <f>IF(R142&gt;0,_xlfn.STDEV.P(N142:Q142),"")</f>
        <v>1.2695069906769589</v>
      </c>
      <c r="Y142" s="230">
        <v>19</v>
      </c>
    </row>
    <row r="143" spans="1:25" x14ac:dyDescent="0.25">
      <c r="A143" s="230">
        <v>18</v>
      </c>
      <c r="B143" s="295">
        <v>20</v>
      </c>
      <c r="C143" s="296">
        <v>32.334442734718323</v>
      </c>
      <c r="D143" s="296">
        <v>10.467586517333984</v>
      </c>
      <c r="E143" s="296">
        <v>29.69653308391571</v>
      </c>
      <c r="F143" s="296">
        <v>24.796282052993774</v>
      </c>
      <c r="G143" s="279">
        <v>4</v>
      </c>
      <c r="H143" s="297">
        <f>IF(G143&gt;0,AVERAGE(C143:F143),"")</f>
        <v>24.323711097240448</v>
      </c>
      <c r="I143" s="296">
        <f>IF(G143&gt;0,MIN(C143:F143),"")</f>
        <v>10.467586517333984</v>
      </c>
      <c r="J143" s="296">
        <f>IF(G143&gt;0,MAX(C143:F143),"")</f>
        <v>32.334442734718323</v>
      </c>
      <c r="K143" s="296">
        <f>IF(G143&gt;0,J143-I143,"")</f>
        <v>21.866856217384338</v>
      </c>
      <c r="L143" s="296">
        <f>IF(G143&gt;0,_xlfn.VAR.P(C143:F143),"")</f>
        <v>71.31363728757492</v>
      </c>
      <c r="M143" s="296">
        <f>IF(G143&gt;0,_xlfn.STDEV.P(C143:F143),"")</f>
        <v>8.4447402143331161</v>
      </c>
      <c r="N143" s="298">
        <v>36.672173392837976</v>
      </c>
      <c r="O143" s="298">
        <v>35.712235510302023</v>
      </c>
      <c r="P143" s="298">
        <v>34.110938018924841</v>
      </c>
      <c r="Q143" s="298">
        <v>44.902717540800893</v>
      </c>
      <c r="R143" s="282">
        <f>G143</f>
        <v>4</v>
      </c>
      <c r="S143" s="299">
        <f>IF(R143&gt;0,AVERAGE(N143:Q143),"")</f>
        <v>37.849516115716433</v>
      </c>
      <c r="T143" s="298">
        <f>IF(R143&gt;0,MIN(N143:Q143),"")</f>
        <v>34.110938018924841</v>
      </c>
      <c r="U143" s="298">
        <f>IF(R143&gt;0,MAX(N143:Q143),"")</f>
        <v>44.902717540800893</v>
      </c>
      <c r="V143" s="298">
        <f>IF(R143&gt;0,U143-T143,"")</f>
        <v>10.791779521876052</v>
      </c>
      <c r="W143" s="298">
        <f>IF(R143&gt;0,_xlfn.VAR.P(N143:Q143),"")</f>
        <v>17.419680200504672</v>
      </c>
      <c r="X143" s="298">
        <f>IF(R143&gt;0,_xlfn.STDEV.P(N143:Q143),"")</f>
        <v>4.1736890397470523</v>
      </c>
      <c r="Y143" s="230">
        <v>18</v>
      </c>
    </row>
    <row r="144" spans="1:25" x14ac:dyDescent="0.25">
      <c r="A144" s="230">
        <v>17</v>
      </c>
      <c r="B144" s="295">
        <v>148</v>
      </c>
      <c r="C144" s="296">
        <v>25.965228676795959</v>
      </c>
      <c r="D144" s="296">
        <v>17.654376029968262</v>
      </c>
      <c r="E144" s="296">
        <v>37.637736201286316</v>
      </c>
      <c r="F144" s="296">
        <v>27.637635469436646</v>
      </c>
      <c r="G144" s="279">
        <v>4</v>
      </c>
      <c r="H144" s="297">
        <f>IF(G144&gt;0,AVERAGE(C144:F144),"")</f>
        <v>27.223744094371796</v>
      </c>
      <c r="I144" s="296">
        <f>IF(G144&gt;0,MIN(C144:F144),"")</f>
        <v>17.654376029968262</v>
      </c>
      <c r="J144" s="296">
        <f>IF(G144&gt;0,MAX(C144:F144),"")</f>
        <v>37.637736201286316</v>
      </c>
      <c r="K144" s="296">
        <f>IF(G144&gt;0,J144-I144,"")</f>
        <v>19.983360171318054</v>
      </c>
      <c r="L144" s="296">
        <f>IF(G144&gt;0,_xlfn.VAR.P(C144:F144),"")</f>
        <v>50.444800970383312</v>
      </c>
      <c r="M144" s="296">
        <f>IF(G144&gt;0,_xlfn.STDEV.P(C144:F144),"")</f>
        <v>7.1024503497302476</v>
      </c>
      <c r="N144" s="298">
        <v>32.50699174827583</v>
      </c>
      <c r="O144" s="298">
        <v>23.417333131638607</v>
      </c>
      <c r="P144" s="298">
        <v>54.972398984978838</v>
      </c>
      <c r="Q144" s="298">
        <v>40.504611574994499</v>
      </c>
      <c r="R144" s="282">
        <f>G144</f>
        <v>4</v>
      </c>
      <c r="S144" s="299">
        <f>IF(R144&gt;0,AVERAGE(N144:Q144),"")</f>
        <v>37.85033385997194</v>
      </c>
      <c r="T144" s="298">
        <f>IF(R144&gt;0,MIN(N144:Q144),"")</f>
        <v>23.417333131638607</v>
      </c>
      <c r="U144" s="298">
        <f>IF(R144&gt;0,MAX(N144:Q144),"")</f>
        <v>54.972398984978838</v>
      </c>
      <c r="V144" s="298">
        <f>IF(R144&gt;0,U144-T144,"")</f>
        <v>31.555065853340231</v>
      </c>
      <c r="W144" s="298">
        <f>IF(R144&gt;0,_xlfn.VAR.P(N144:Q144),"")</f>
        <v>134.26827982003488</v>
      </c>
      <c r="X144" s="298">
        <f>IF(R144&gt;0,_xlfn.STDEV.P(N144:Q144),"")</f>
        <v>11.587419031865331</v>
      </c>
      <c r="Y144" s="230">
        <v>17</v>
      </c>
    </row>
    <row r="145" spans="1:25" x14ac:dyDescent="0.25">
      <c r="A145" s="230">
        <v>16</v>
      </c>
      <c r="B145" s="295">
        <v>41</v>
      </c>
      <c r="C145" s="296">
        <v>25.581998229026794</v>
      </c>
      <c r="D145" s="296">
        <v>11.256669759750366</v>
      </c>
      <c r="E145" s="296">
        <v>30.047693848609924</v>
      </c>
      <c r="F145" s="296">
        <v>13.305768966674805</v>
      </c>
      <c r="G145" s="279">
        <v>4</v>
      </c>
      <c r="H145" s="297">
        <f>IF(G145&gt;0,AVERAGE(C145:F145),"")</f>
        <v>20.048032701015472</v>
      </c>
      <c r="I145" s="296">
        <f>IF(G145&gt;0,MIN(C145:F145),"")</f>
        <v>11.256669759750366</v>
      </c>
      <c r="J145" s="296">
        <f>IF(G145&gt;0,MAX(C145:F145),"")</f>
        <v>30.047693848609924</v>
      </c>
      <c r="K145" s="296">
        <f>IF(G145&gt;0,J145-I145,"")</f>
        <v>18.791024088859558</v>
      </c>
      <c r="L145" s="296">
        <f>IF(G145&gt;0,_xlfn.VAR.P(C145:F145),"")</f>
        <v>63.341045040095651</v>
      </c>
      <c r="M145" s="296">
        <f>IF(G145&gt;0,_xlfn.STDEV.P(C145:F145),"")</f>
        <v>7.9587087545716644</v>
      </c>
      <c r="N145" s="298">
        <v>32.038827691954296</v>
      </c>
      <c r="O145" s="298">
        <v>44.174555059894779</v>
      </c>
      <c r="P145" s="298">
        <v>27.013449703016811</v>
      </c>
      <c r="Q145" s="298">
        <v>49.448140220213801</v>
      </c>
      <c r="R145" s="282">
        <f>G145</f>
        <v>4</v>
      </c>
      <c r="S145" s="299">
        <f>IF(R145&gt;0,AVERAGE(N145:Q145),"")</f>
        <v>38.168743168769922</v>
      </c>
      <c r="T145" s="298">
        <f>IF(R145&gt;0,MIN(N145:Q145),"")</f>
        <v>27.013449703016811</v>
      </c>
      <c r="U145" s="298">
        <f>IF(R145&gt;0,MAX(N145:Q145),"")</f>
        <v>49.448140220213801</v>
      </c>
      <c r="V145" s="298">
        <f>IF(R145&gt;0,U145-T145,"")</f>
        <v>22.434690517196991</v>
      </c>
      <c r="W145" s="298">
        <f>IF(R145&gt;0,_xlfn.VAR.P(N145:Q145),"")</f>
        <v>81.327752593918831</v>
      </c>
      <c r="X145" s="298">
        <f>IF(R145&gt;0,_xlfn.STDEV.P(N145:Q145),"")</f>
        <v>9.0181900952418843</v>
      </c>
      <c r="Y145" s="230">
        <v>16</v>
      </c>
    </row>
    <row r="146" spans="1:25" x14ac:dyDescent="0.25">
      <c r="A146" s="230">
        <v>15</v>
      </c>
      <c r="B146" s="295">
        <v>116</v>
      </c>
      <c r="C146" s="296">
        <v>40.854116082191467</v>
      </c>
      <c r="D146" s="296">
        <v>37.320752143859863</v>
      </c>
      <c r="E146" s="296">
        <v>25.866543650627136</v>
      </c>
      <c r="F146" s="296">
        <v>18.59406590461731</v>
      </c>
      <c r="G146" s="279">
        <v>4</v>
      </c>
      <c r="H146" s="297">
        <f>IF(G146&gt;0,AVERAGE(C146:F146),"")</f>
        <v>30.658869445323944</v>
      </c>
      <c r="I146" s="296">
        <f>IF(G146&gt;0,MIN(C146:F146),"")</f>
        <v>18.59406590461731</v>
      </c>
      <c r="J146" s="296">
        <f>IF(G146&gt;0,MAX(C146:F146),"")</f>
        <v>40.854116082191467</v>
      </c>
      <c r="K146" s="296">
        <f>IF(G146&gt;0,J146-I146,"")</f>
        <v>22.260050177574158</v>
      </c>
      <c r="L146" s="296">
        <f>IF(G146&gt;0,_xlfn.VAR.P(C146:F146),"")</f>
        <v>79.212401518493721</v>
      </c>
      <c r="M146" s="296">
        <f>IF(G146&gt;0,_xlfn.STDEV.P(C146:F146),"")</f>
        <v>8.9001349157467118</v>
      </c>
      <c r="N146" s="298">
        <v>44.545789428134029</v>
      </c>
      <c r="O146" s="298">
        <v>48.15164875333592</v>
      </c>
      <c r="P146" s="298">
        <v>38.668572389420845</v>
      </c>
      <c r="Q146" s="298">
        <v>21.412692562014868</v>
      </c>
      <c r="R146" s="282">
        <f>G146</f>
        <v>4</v>
      </c>
      <c r="S146" s="299">
        <f>IF(R146&gt;0,AVERAGE(N146:Q146),"")</f>
        <v>38.194675783226415</v>
      </c>
      <c r="T146" s="298">
        <f>IF(R146&gt;0,MIN(N146:Q146),"")</f>
        <v>21.412692562014868</v>
      </c>
      <c r="U146" s="298">
        <f>IF(R146&gt;0,MAX(N146:Q146),"")</f>
        <v>48.15164875333592</v>
      </c>
      <c r="V146" s="298">
        <f>IF(R146&gt;0,U146-T146,"")</f>
        <v>26.738956191321051</v>
      </c>
      <c r="W146" s="298">
        <f>IF(R146&gt;0,_xlfn.VAR.P(N146:Q146),"")</f>
        <v>105.33437352210308</v>
      </c>
      <c r="X146" s="298">
        <f>IF(R146&gt;0,_xlfn.STDEV.P(N146:Q146),"")</f>
        <v>10.263253554409687</v>
      </c>
      <c r="Y146" s="230">
        <v>15</v>
      </c>
    </row>
    <row r="147" spans="1:25" x14ac:dyDescent="0.25">
      <c r="A147" s="230">
        <v>14</v>
      </c>
      <c r="B147" s="295">
        <v>50</v>
      </c>
      <c r="C147" s="296">
        <v>25.441465973854065</v>
      </c>
      <c r="D147" s="296">
        <v>26.857423782348633</v>
      </c>
      <c r="E147" s="296">
        <v>27.62037456035614</v>
      </c>
      <c r="F147" s="296">
        <v>30.30866265296936</v>
      </c>
      <c r="G147" s="279">
        <v>4</v>
      </c>
      <c r="H147" s="297">
        <f>IF(G147&gt;0,AVERAGE(C147:F147),"")</f>
        <v>27.55698174238205</v>
      </c>
      <c r="I147" s="296">
        <f>IF(G147&gt;0,MIN(C147:F147),"")</f>
        <v>25.441465973854065</v>
      </c>
      <c r="J147" s="296">
        <f>IF(G147&gt;0,MAX(C147:F147),"")</f>
        <v>30.30866265296936</v>
      </c>
      <c r="K147" s="296">
        <f>IF(G147&gt;0,J147-I147,"")</f>
        <v>4.8671966791152954</v>
      </c>
      <c r="L147" s="296">
        <f>IF(G147&gt;0,_xlfn.VAR.P(C147:F147),"")</f>
        <v>3.1351386973494932</v>
      </c>
      <c r="M147" s="296">
        <f>IF(G147&gt;0,_xlfn.STDEV.P(C147:F147),"")</f>
        <v>1.7706322874469147</v>
      </c>
      <c r="N147" s="298">
        <v>28.90234124731084</v>
      </c>
      <c r="O147" s="298">
        <v>42.850829969567208</v>
      </c>
      <c r="P147" s="298">
        <v>35.295408736547913</v>
      </c>
      <c r="Q147" s="298">
        <v>46.309691002310345</v>
      </c>
      <c r="R147" s="282">
        <f>G147</f>
        <v>4</v>
      </c>
      <c r="S147" s="299">
        <f>IF(R147&gt;0,AVERAGE(N147:Q147),"")</f>
        <v>38.339567738934079</v>
      </c>
      <c r="T147" s="298">
        <f>IF(R147&gt;0,MIN(N147:Q147),"")</f>
        <v>28.90234124731084</v>
      </c>
      <c r="U147" s="298">
        <f>IF(R147&gt;0,MAX(N147:Q147),"")</f>
        <v>46.309691002310345</v>
      </c>
      <c r="V147" s="298">
        <f>IF(R147&gt;0,U147-T147,"")</f>
        <v>17.407349754999505</v>
      </c>
      <c r="W147" s="298">
        <f>IF(R147&gt;0,_xlfn.VAR.P(N147:Q147),"")</f>
        <v>45.550624908237978</v>
      </c>
      <c r="X147" s="298">
        <f>IF(R147&gt;0,_xlfn.STDEV.P(N147:Q147),"")</f>
        <v>6.7491203062501395</v>
      </c>
      <c r="Y147" s="230">
        <v>14</v>
      </c>
    </row>
    <row r="148" spans="1:25" x14ac:dyDescent="0.25">
      <c r="A148" s="230">
        <v>13</v>
      </c>
      <c r="B148" s="295">
        <v>42</v>
      </c>
      <c r="C148" s="296">
        <v>30.574838519096375</v>
      </c>
      <c r="D148" s="296">
        <v>26.104389429092407</v>
      </c>
      <c r="E148" s="296">
        <v>24.329646229743958</v>
      </c>
      <c r="F148" s="296">
        <v>31.778156757354736</v>
      </c>
      <c r="G148" s="279">
        <v>4</v>
      </c>
      <c r="H148" s="297">
        <f>IF(G148&gt;0,AVERAGE(C148:F148),"")</f>
        <v>28.196757733821869</v>
      </c>
      <c r="I148" s="296">
        <f>IF(G148&gt;0,MIN(C148:F148),"")</f>
        <v>24.329646229743958</v>
      </c>
      <c r="J148" s="296">
        <f>IF(G148&gt;0,MAX(C148:F148),"")</f>
        <v>31.778156757354736</v>
      </c>
      <c r="K148" s="296">
        <f>IF(G148&gt;0,J148-I148,"")</f>
        <v>7.4485105276107788</v>
      </c>
      <c r="L148" s="296">
        <f>IF(G148&gt;0,_xlfn.VAR.P(C148:F148),"")</f>
        <v>9.4535609236653499</v>
      </c>
      <c r="M148" s="296">
        <f>IF(G148&gt;0,_xlfn.STDEV.P(C148:F148),"")</f>
        <v>3.0746643595139536</v>
      </c>
      <c r="N148" s="298">
        <v>45.29882326574598</v>
      </c>
      <c r="O148" s="298">
        <v>34.366001130597184</v>
      </c>
      <c r="P148" s="298">
        <v>37.675234217507388</v>
      </c>
      <c r="Q148" s="298">
        <v>36.620935427947394</v>
      </c>
      <c r="R148" s="282">
        <f>G148</f>
        <v>4</v>
      </c>
      <c r="S148" s="299">
        <f>IF(R148&gt;0,AVERAGE(N148:Q148),"")</f>
        <v>38.490248510449483</v>
      </c>
      <c r="T148" s="298">
        <f>IF(R148&gt;0,MIN(N148:Q148),"")</f>
        <v>34.366001130597184</v>
      </c>
      <c r="U148" s="298">
        <f>IF(R148&gt;0,MAX(N148:Q148),"")</f>
        <v>45.29882326574598</v>
      </c>
      <c r="V148" s="298">
        <f>IF(R148&gt;0,U148-T148,"")</f>
        <v>10.932822135148797</v>
      </c>
      <c r="W148" s="298">
        <f>IF(R148&gt;0,_xlfn.VAR.P(N148:Q148),"")</f>
        <v>16.881171586698429</v>
      </c>
      <c r="X148" s="298">
        <f>IF(R148&gt;0,_xlfn.STDEV.P(N148:Q148),"")</f>
        <v>4.1086702942312652</v>
      </c>
      <c r="Y148" s="230">
        <v>13</v>
      </c>
    </row>
    <row r="149" spans="1:25" x14ac:dyDescent="0.25">
      <c r="A149" s="230">
        <v>12</v>
      </c>
      <c r="B149" s="295">
        <v>69</v>
      </c>
      <c r="C149" s="296">
        <v>29.38641369342804</v>
      </c>
      <c r="D149" s="296">
        <v>27.539327144622803</v>
      </c>
      <c r="E149" s="296">
        <v>28.497447371482849</v>
      </c>
      <c r="F149" s="296">
        <v>35.839637517929077</v>
      </c>
      <c r="G149" s="279">
        <v>4</v>
      </c>
      <c r="H149" s="297">
        <f>IF(G149&gt;0,AVERAGE(C149:F149),"")</f>
        <v>30.315706431865692</v>
      </c>
      <c r="I149" s="296">
        <f>IF(G149&gt;0,MIN(C149:F149),"")</f>
        <v>27.539327144622803</v>
      </c>
      <c r="J149" s="296">
        <f>IF(G149&gt;0,MAX(C149:F149),"")</f>
        <v>35.839637517929077</v>
      </c>
      <c r="K149" s="296">
        <f>IF(G149&gt;0,J149-I149,"")</f>
        <v>8.3003103733062744</v>
      </c>
      <c r="L149" s="296">
        <f>IF(G149&gt;0,_xlfn.VAR.P(C149:F149),"")</f>
        <v>10.597936898646481</v>
      </c>
      <c r="M149" s="296">
        <f>IF(G149&gt;0,_xlfn.STDEV.P(C149:F149),"")</f>
        <v>3.2554472655299578</v>
      </c>
      <c r="N149" s="298">
        <v>38.468305022292398</v>
      </c>
      <c r="O149" s="298">
        <v>35.777175510169229</v>
      </c>
      <c r="P149" s="298">
        <v>32.577955501735488</v>
      </c>
      <c r="Q149" s="298">
        <v>47.586147283213158</v>
      </c>
      <c r="R149" s="282">
        <f>G149</f>
        <v>4</v>
      </c>
      <c r="S149" s="299">
        <f>IF(R149&gt;0,AVERAGE(N149:Q149),"")</f>
        <v>38.602395829352567</v>
      </c>
      <c r="T149" s="298">
        <f>IF(R149&gt;0,MIN(N149:Q149),"")</f>
        <v>32.577955501735488</v>
      </c>
      <c r="U149" s="298">
        <f>IF(R149&gt;0,MAX(N149:Q149),"")</f>
        <v>47.586147283213158</v>
      </c>
      <c r="V149" s="298">
        <f>IF(R149&gt;0,U149-T149,"")</f>
        <v>15.00819178147767</v>
      </c>
      <c r="W149" s="298">
        <f>IF(R149&gt;0,_xlfn.VAR.P(N149:Q149),"")</f>
        <v>31.250380410556545</v>
      </c>
      <c r="X149" s="298">
        <f>IF(R149&gt;0,_xlfn.STDEV.P(N149:Q149),"")</f>
        <v>5.5902039686004787</v>
      </c>
      <c r="Y149" s="230">
        <v>12</v>
      </c>
    </row>
    <row r="150" spans="1:25" x14ac:dyDescent="0.25">
      <c r="A150" s="230">
        <v>11</v>
      </c>
      <c r="B150" s="295">
        <v>133</v>
      </c>
      <c r="C150" s="296">
        <v>36.22704029083252</v>
      </c>
      <c r="D150" s="296">
        <v>23.083836436271667</v>
      </c>
      <c r="E150" s="296">
        <v>33.580981492996216</v>
      </c>
      <c r="F150" s="296"/>
      <c r="G150" s="279">
        <v>3</v>
      </c>
      <c r="H150" s="297">
        <f>IF(G150&gt;0,AVERAGE(C150:F150),"")</f>
        <v>30.963952740033466</v>
      </c>
      <c r="I150" s="296">
        <f>IF(G150&gt;0,MIN(C150:F150),"")</f>
        <v>23.083836436271667</v>
      </c>
      <c r="J150" s="296">
        <f>IF(G150&gt;0,MAX(C150:F150),"")</f>
        <v>36.22704029083252</v>
      </c>
      <c r="K150" s="296">
        <f>IF(G150&gt;0,J150-I150,"")</f>
        <v>13.143203854560852</v>
      </c>
      <c r="L150" s="296">
        <f>IF(G150&gt;0,_xlfn.VAR.P(C150:F150),"")</f>
        <v>32.215054340673909</v>
      </c>
      <c r="M150" s="296">
        <f>IF(G150&gt;0,_xlfn.STDEV.P(C150:F150),"")</f>
        <v>5.6758307181128922</v>
      </c>
      <c r="N150" s="298">
        <v>42.458250641948119</v>
      </c>
      <c r="O150" s="298">
        <v>34.669265855778526</v>
      </c>
      <c r="P150" s="298">
        <v>38.682187997672443</v>
      </c>
      <c r="Q150" s="298"/>
      <c r="R150" s="282">
        <f>G150</f>
        <v>3</v>
      </c>
      <c r="S150" s="299">
        <f>IF(R150&gt;0,AVERAGE(N150:Q150),"")</f>
        <v>38.603234831799696</v>
      </c>
      <c r="T150" s="298">
        <f>IF(R150&gt;0,MIN(N150:Q150),"")</f>
        <v>34.669265855778526</v>
      </c>
      <c r="U150" s="298">
        <f>IF(R150&gt;0,MAX(N150:Q150),"")</f>
        <v>42.458250641948119</v>
      </c>
      <c r="V150" s="298">
        <f>IF(R150&gt;0,U150-T150,"")</f>
        <v>7.7889847861695927</v>
      </c>
      <c r="W150" s="298">
        <f>IF(R150&gt;0,_xlfn.VAR.P(N150:Q150),"")</f>
        <v>10.114497467730894</v>
      </c>
      <c r="X150" s="298">
        <f>IF(R150&gt;0,_xlfn.STDEV.P(N150:Q150),"")</f>
        <v>3.1803297734245883</v>
      </c>
      <c r="Y150" s="230">
        <v>11</v>
      </c>
    </row>
    <row r="151" spans="1:25" x14ac:dyDescent="0.25">
      <c r="A151" s="230">
        <v>10</v>
      </c>
      <c r="B151" s="295">
        <v>54</v>
      </c>
      <c r="C151" s="296">
        <v>31.985703110694885</v>
      </c>
      <c r="D151" s="296">
        <v>32.164440155029297</v>
      </c>
      <c r="E151" s="296">
        <v>37.751724123954773</v>
      </c>
      <c r="F151" s="296">
        <v>22.462984323501587</v>
      </c>
      <c r="G151" s="279">
        <v>4</v>
      </c>
      <c r="H151" s="297">
        <f>IF(G151&gt;0,AVERAGE(C151:F151),"")</f>
        <v>31.091212928295135</v>
      </c>
      <c r="I151" s="296">
        <f>IF(G151&gt;0,MIN(C151:F151),"")</f>
        <v>22.462984323501587</v>
      </c>
      <c r="J151" s="296">
        <f>IF(G151&gt;0,MAX(C151:F151),"")</f>
        <v>37.751724123954773</v>
      </c>
      <c r="K151" s="296">
        <f>IF(G151&gt;0,J151-I151,"")</f>
        <v>15.288739800453186</v>
      </c>
      <c r="L151" s="296">
        <f>IF(G151&gt;0,_xlfn.VAR.P(C151:F151),"")</f>
        <v>30.190166902674491</v>
      </c>
      <c r="M151" s="296">
        <f>IF(G151&gt;0,_xlfn.STDEV.P(C151:F151),"")</f>
        <v>5.494557935145874</v>
      </c>
      <c r="N151" s="298">
        <v>41.870906618655262</v>
      </c>
      <c r="O151" s="298">
        <v>41.711545746537197</v>
      </c>
      <c r="P151" s="298">
        <v>45.42175941369787</v>
      </c>
      <c r="Q151" s="298">
        <v>25.901586678036296</v>
      </c>
      <c r="R151" s="282">
        <f>G151</f>
        <v>4</v>
      </c>
      <c r="S151" s="299">
        <f>IF(R151&gt;0,AVERAGE(N151:Q151),"")</f>
        <v>38.726449614231662</v>
      </c>
      <c r="T151" s="298">
        <f>IF(R151&gt;0,MIN(N151:Q151),"")</f>
        <v>25.901586678036296</v>
      </c>
      <c r="U151" s="298">
        <f>IF(R151&gt;0,MAX(N151:Q151),"")</f>
        <v>45.42175941369787</v>
      </c>
      <c r="V151" s="298">
        <f>IF(R151&gt;0,U151-T151,"")</f>
        <v>19.520172735661575</v>
      </c>
      <c r="W151" s="298">
        <f>IF(R151&gt;0,_xlfn.VAR.P(N151:Q151),"")</f>
        <v>57.025672853699461</v>
      </c>
      <c r="X151" s="298">
        <f>IF(R151&gt;0,_xlfn.STDEV.P(N151:Q151),"")</f>
        <v>7.5515344701391296</v>
      </c>
      <c r="Y151" s="230">
        <v>10</v>
      </c>
    </row>
    <row r="152" spans="1:25" x14ac:dyDescent="0.25">
      <c r="A152" s="230">
        <v>9</v>
      </c>
      <c r="B152" s="295">
        <v>34</v>
      </c>
      <c r="C152" s="296">
        <v>23.14086377620697</v>
      </c>
      <c r="D152" s="296">
        <v>28.500193357467651</v>
      </c>
      <c r="E152" s="296"/>
      <c r="F152" s="296"/>
      <c r="G152" s="279">
        <v>2</v>
      </c>
      <c r="H152" s="297">
        <f>IF(G152&gt;0,AVERAGE(C152:F152),"")</f>
        <v>25.820528566837311</v>
      </c>
      <c r="I152" s="296">
        <f>IF(G152&gt;0,MIN(C152:F152),"")</f>
        <v>23.14086377620697</v>
      </c>
      <c r="J152" s="296">
        <f>IF(G152&gt;0,MAX(C152:F152),"")</f>
        <v>28.500193357467651</v>
      </c>
      <c r="K152" s="296">
        <f>IF(G152&gt;0,J152-I152,"")</f>
        <v>5.3593295812606812</v>
      </c>
      <c r="L152" s="296">
        <f>IF(G152&gt;0,_xlfn.VAR.P(C152:F152),"")</f>
        <v>7.1806033901438013</v>
      </c>
      <c r="M152" s="296">
        <f>IF(G152&gt;0,_xlfn.STDEV.P(C152:F152),"")</f>
        <v>2.6796647906303135</v>
      </c>
      <c r="N152" s="298">
        <v>38.203802219879485</v>
      </c>
      <c r="O152" s="298">
        <v>39.250118092620731</v>
      </c>
      <c r="P152" s="298"/>
      <c r="Q152" s="298"/>
      <c r="R152" s="282">
        <f>G152</f>
        <v>2</v>
      </c>
      <c r="S152" s="299">
        <f>IF(R152&gt;0,AVERAGE(N152:Q152),"")</f>
        <v>38.726960156250108</v>
      </c>
      <c r="T152" s="298">
        <f>IF(R152&gt;0,MIN(N152:Q152),"")</f>
        <v>38.203802219879485</v>
      </c>
      <c r="U152" s="298">
        <f>IF(R152&gt;0,MAX(N152:Q152),"")</f>
        <v>39.250118092620731</v>
      </c>
      <c r="V152" s="298">
        <f>IF(R152&gt;0,U152-T152,"")</f>
        <v>1.0463158727412463</v>
      </c>
      <c r="W152" s="298">
        <f>IF(R152&gt;0,_xlfn.VAR.P(N152:Q152),"")</f>
        <v>0.27369422638756896</v>
      </c>
      <c r="X152" s="298">
        <f>IF(R152&gt;0,_xlfn.STDEV.P(N152:Q152),"")</f>
        <v>0.52315793637062313</v>
      </c>
      <c r="Y152" s="230">
        <v>9</v>
      </c>
    </row>
    <row r="153" spans="1:25" x14ac:dyDescent="0.25">
      <c r="A153" s="230">
        <v>8</v>
      </c>
      <c r="B153" s="295">
        <v>55</v>
      </c>
      <c r="C153" s="296">
        <v>36.134446263313293</v>
      </c>
      <c r="D153" s="296">
        <v>25.975420475006104</v>
      </c>
      <c r="E153" s="296">
        <v>38.980869650840759</v>
      </c>
      <c r="F153" s="296">
        <v>23.021343946456909</v>
      </c>
      <c r="G153" s="279">
        <v>4</v>
      </c>
      <c r="H153" s="297">
        <f>IF(G153&gt;0,AVERAGE(C153:F153),"")</f>
        <v>31.028020083904266</v>
      </c>
      <c r="I153" s="296">
        <f>IF(G153&gt;0,MIN(C153:F153),"")</f>
        <v>23.021343946456909</v>
      </c>
      <c r="J153" s="296">
        <f>IF(G153&gt;0,MAX(C153:F153),"")</f>
        <v>38.980869650840759</v>
      </c>
      <c r="K153" s="296">
        <f>IF(G153&gt;0,J153-I153,"")</f>
        <v>15.95952570438385</v>
      </c>
      <c r="L153" s="296">
        <f>IF(G153&gt;0,_xlfn.VAR.P(C153:F153),"")</f>
        <v>44.739757534470755</v>
      </c>
      <c r="M153" s="296">
        <f>IF(G153&gt;0,_xlfn.STDEV.P(C153:F153),"")</f>
        <v>6.6887784785019422</v>
      </c>
      <c r="N153" s="298">
        <v>41.665856970431143</v>
      </c>
      <c r="O153" s="298">
        <v>37.636027285117073</v>
      </c>
      <c r="P153" s="298">
        <v>48.87576238274734</v>
      </c>
      <c r="Q153" s="298">
        <v>27.920044803900062</v>
      </c>
      <c r="R153" s="282">
        <f>G153</f>
        <v>4</v>
      </c>
      <c r="S153" s="299">
        <f>IF(R153&gt;0,AVERAGE(N153:Q153),"")</f>
        <v>39.024422860548903</v>
      </c>
      <c r="T153" s="298">
        <f>IF(R153&gt;0,MIN(N153:Q153),"")</f>
        <v>27.920044803900062</v>
      </c>
      <c r="U153" s="298">
        <f>IF(R153&gt;0,MAX(N153:Q153),"")</f>
        <v>48.87576238274734</v>
      </c>
      <c r="V153" s="298">
        <f>IF(R153&gt;0,U153-T153,"")</f>
        <v>20.955717578847278</v>
      </c>
      <c r="W153" s="298">
        <f>IF(R153&gt;0,_xlfn.VAR.P(N153:Q153),"")</f>
        <v>57.315229709335426</v>
      </c>
      <c r="X153" s="298">
        <f>IF(R153&gt;0,_xlfn.STDEV.P(N153:Q153),"")</f>
        <v>7.5706822486045091</v>
      </c>
      <c r="Y153" s="230">
        <v>8</v>
      </c>
    </row>
    <row r="154" spans="1:25" x14ac:dyDescent="0.25">
      <c r="A154" s="230">
        <v>7</v>
      </c>
      <c r="B154" s="295">
        <v>86</v>
      </c>
      <c r="C154" s="296">
        <v>22.392585873603821</v>
      </c>
      <c r="D154" s="296">
        <v>34.891049861907959</v>
      </c>
      <c r="E154" s="296">
        <v>34.09913957118988</v>
      </c>
      <c r="F154" s="296"/>
      <c r="G154" s="279">
        <v>3</v>
      </c>
      <c r="H154" s="297">
        <f>IF(G154&gt;0,AVERAGE(C154:F154),"")</f>
        <v>30.460925102233887</v>
      </c>
      <c r="I154" s="296">
        <f>IF(G154&gt;0,MIN(C154:F154),"")</f>
        <v>22.392585873603821</v>
      </c>
      <c r="J154" s="296">
        <f>IF(G154&gt;0,MAX(C154:F154),"")</f>
        <v>34.891049861907959</v>
      </c>
      <c r="K154" s="296">
        <f>IF(G154&gt;0,J154-I154,"")</f>
        <v>12.498463988304138</v>
      </c>
      <c r="L154" s="296">
        <f>IF(G154&gt;0,_xlfn.VAR.P(C154:F154),"")</f>
        <v>32.653569272216473</v>
      </c>
      <c r="M154" s="296">
        <f>IF(G154&gt;0,_xlfn.STDEV.P(C154:F154),"")</f>
        <v>5.7143301682888845</v>
      </c>
      <c r="N154" s="298">
        <v>32.444825050443484</v>
      </c>
      <c r="O154" s="298">
        <v>43.747783915806536</v>
      </c>
      <c r="P154" s="298">
        <v>41.355079304507235</v>
      </c>
      <c r="Q154" s="298"/>
      <c r="R154" s="282">
        <f>G154</f>
        <v>3</v>
      </c>
      <c r="S154" s="299">
        <f>IF(R154&gt;0,AVERAGE(N154:Q154),"")</f>
        <v>39.182562756919083</v>
      </c>
      <c r="T154" s="298">
        <f>IF(R154&gt;0,MIN(N154:Q154),"")</f>
        <v>32.444825050443484</v>
      </c>
      <c r="U154" s="298">
        <f>IF(R154&gt;0,MAX(N154:Q154),"")</f>
        <v>43.747783915806536</v>
      </c>
      <c r="V154" s="298">
        <f>IF(R154&gt;0,U154-T154,"")</f>
        <v>11.302958865363053</v>
      </c>
      <c r="W154" s="298">
        <f>IF(R154&gt;0,_xlfn.VAR.P(N154:Q154),"")</f>
        <v>23.652727260120528</v>
      </c>
      <c r="X154" s="298">
        <f>IF(R154&gt;0,_xlfn.STDEV.P(N154:Q154),"")</f>
        <v>4.8634069601587457</v>
      </c>
      <c r="Y154" s="230">
        <v>7</v>
      </c>
    </row>
    <row r="155" spans="1:25" x14ac:dyDescent="0.25">
      <c r="A155" s="230">
        <v>6</v>
      </c>
      <c r="B155" s="295">
        <v>153</v>
      </c>
      <c r="C155" s="296">
        <v>34.37404453754425</v>
      </c>
      <c r="D155" s="296">
        <v>39.402453899383545</v>
      </c>
      <c r="E155" s="296">
        <v>18.404130339622498</v>
      </c>
      <c r="F155" s="296">
        <v>25.419973134994507</v>
      </c>
      <c r="G155" s="279">
        <v>4</v>
      </c>
      <c r="H155" s="297">
        <f>IF(G155&gt;0,AVERAGE(C155:F155),"")</f>
        <v>29.4001504778862</v>
      </c>
      <c r="I155" s="296">
        <f>IF(G155&gt;0,MIN(C155:F155),"")</f>
        <v>18.404130339622498</v>
      </c>
      <c r="J155" s="296">
        <f>IF(G155&gt;0,MAX(C155:F155),"")</f>
        <v>39.402453899383545</v>
      </c>
      <c r="K155" s="296">
        <f>IF(G155&gt;0,J155-I155,"")</f>
        <v>20.998323559761047</v>
      </c>
      <c r="L155" s="296">
        <f>IF(G155&gt;0,_xlfn.VAR.P(C155:F155),"")</f>
        <v>65.384991603592198</v>
      </c>
      <c r="M155" s="296">
        <f>IF(G155&gt;0,_xlfn.STDEV.P(C155:F155),"")</f>
        <v>8.0860986639783334</v>
      </c>
      <c r="N155" s="298">
        <v>43.034351672603897</v>
      </c>
      <c r="O155" s="298">
        <v>52.264684268626389</v>
      </c>
      <c r="P155" s="298">
        <v>26.880447606907488</v>
      </c>
      <c r="Q155" s="298">
        <v>37.254494481569168</v>
      </c>
      <c r="R155" s="282">
        <f>G155</f>
        <v>4</v>
      </c>
      <c r="S155" s="299">
        <f>IF(R155&gt;0,AVERAGE(N155:Q155),"")</f>
        <v>39.858494507426734</v>
      </c>
      <c r="T155" s="298">
        <f>IF(R155&gt;0,MIN(N155:Q155),"")</f>
        <v>26.880447606907488</v>
      </c>
      <c r="U155" s="298">
        <f>IF(R155&gt;0,MAX(N155:Q155),"")</f>
        <v>52.264684268626389</v>
      </c>
      <c r="V155" s="298">
        <f>IF(R155&gt;0,U155-T155,"")</f>
        <v>25.384236661718901</v>
      </c>
      <c r="W155" s="298">
        <f>IF(R155&gt;0,_xlfn.VAR.P(N155:Q155),"")</f>
        <v>84.802532652811578</v>
      </c>
      <c r="X155" s="298">
        <f>IF(R155&gt;0,_xlfn.STDEV.P(N155:Q155),"")</f>
        <v>9.2088290598105669</v>
      </c>
      <c r="Y155" s="230">
        <v>6</v>
      </c>
    </row>
    <row r="156" spans="1:25" x14ac:dyDescent="0.25">
      <c r="A156" s="230">
        <v>5</v>
      </c>
      <c r="B156" s="295">
        <v>92</v>
      </c>
      <c r="C156" s="296">
        <v>26.391922831535339</v>
      </c>
      <c r="D156" s="296">
        <v>31.49333119392395</v>
      </c>
      <c r="E156" s="296">
        <v>27.292383313179016</v>
      </c>
      <c r="F156" s="296">
        <v>35.265662670135498</v>
      </c>
      <c r="G156" s="279">
        <v>4</v>
      </c>
      <c r="H156" s="297">
        <f>IF(G156&gt;0,AVERAGE(C156:F156),"")</f>
        <v>30.110825002193451</v>
      </c>
      <c r="I156" s="296">
        <f>IF(G156&gt;0,MIN(C156:F156),"")</f>
        <v>26.391922831535339</v>
      </c>
      <c r="J156" s="296">
        <f>IF(G156&gt;0,MAX(C156:F156),"")</f>
        <v>35.265662670135498</v>
      </c>
      <c r="K156" s="296">
        <f>IF(G156&gt;0,J156-I156,"")</f>
        <v>8.8737398386001587</v>
      </c>
      <c r="L156" s="296">
        <f>IF(G156&gt;0,_xlfn.VAR.P(C156:F156),"")</f>
        <v>12.564380415576807</v>
      </c>
      <c r="M156" s="296">
        <f>IF(G156&gt;0,_xlfn.STDEV.P(C156:F156),"")</f>
        <v>3.5446269783401476</v>
      </c>
      <c r="N156" s="298">
        <v>42.163783011610207</v>
      </c>
      <c r="O156" s="298">
        <v>42.872747492384804</v>
      </c>
      <c r="P156" s="298">
        <v>31.241568317329374</v>
      </c>
      <c r="Q156" s="298">
        <v>43.718186726595867</v>
      </c>
      <c r="R156" s="282">
        <f>G156</f>
        <v>4</v>
      </c>
      <c r="S156" s="299">
        <f>IF(R156&gt;0,AVERAGE(N156:Q156),"")</f>
        <v>39.999071386980063</v>
      </c>
      <c r="T156" s="298">
        <f>IF(R156&gt;0,MIN(N156:Q156),"")</f>
        <v>31.241568317329374</v>
      </c>
      <c r="U156" s="298">
        <f>IF(R156&gt;0,MAX(N156:Q156),"")</f>
        <v>43.718186726595867</v>
      </c>
      <c r="V156" s="298">
        <f>IF(R156&gt;0,U156-T156,"")</f>
        <v>12.476618409266493</v>
      </c>
      <c r="W156" s="298">
        <f>IF(R156&gt;0,_xlfn.VAR.P(N156:Q156),"")</f>
        <v>25.867417425222584</v>
      </c>
      <c r="X156" s="298">
        <f>IF(R156&gt;0,_xlfn.STDEV.P(N156:Q156),"")</f>
        <v>5.0860021062935656</v>
      </c>
      <c r="Y156" s="230">
        <v>5</v>
      </c>
    </row>
    <row r="157" spans="1:25" x14ac:dyDescent="0.25">
      <c r="A157" s="230">
        <v>4</v>
      </c>
      <c r="B157" s="295">
        <v>19</v>
      </c>
      <c r="C157" s="296">
        <v>19.410865902900696</v>
      </c>
      <c r="D157" s="296">
        <v>28.042752742767334</v>
      </c>
      <c r="E157" s="296">
        <v>19.954089522361755</v>
      </c>
      <c r="F157" s="296">
        <v>31.133407354354858</v>
      </c>
      <c r="G157" s="279">
        <v>4</v>
      </c>
      <c r="H157" s="297">
        <f>IF(G157&gt;0,AVERAGE(C157:F157),"")</f>
        <v>24.635278880596161</v>
      </c>
      <c r="I157" s="296">
        <f>IF(G157&gt;0,MIN(C157:F157),"")</f>
        <v>19.410865902900696</v>
      </c>
      <c r="J157" s="296">
        <f>IF(G157&gt;0,MAX(C157:F157),"")</f>
        <v>31.133407354354858</v>
      </c>
      <c r="K157" s="296">
        <f>IF(G157&gt;0,J157-I157,"")</f>
        <v>11.722541451454163</v>
      </c>
      <c r="L157" s="296">
        <f>IF(G157&gt;0,_xlfn.VAR.P(C157:F157),"")</f>
        <v>25.76114413800326</v>
      </c>
      <c r="M157" s="296">
        <f>IF(G157&gt;0,_xlfn.STDEV.P(C157:F157),"")</f>
        <v>5.0755437283116045</v>
      </c>
      <c r="N157" s="298">
        <v>38.472592101326974</v>
      </c>
      <c r="O157" s="298">
        <v>46.250860332676133</v>
      </c>
      <c r="P157" s="298">
        <v>37.070734995109632</v>
      </c>
      <c r="Q157" s="298">
        <v>38.985760778770455</v>
      </c>
      <c r="R157" s="282">
        <f>G157</f>
        <v>4</v>
      </c>
      <c r="S157" s="299">
        <f>IF(R157&gt;0,AVERAGE(N157:Q157),"")</f>
        <v>40.194987051970799</v>
      </c>
      <c r="T157" s="298">
        <f>IF(R157&gt;0,MIN(N157:Q157),"")</f>
        <v>37.070734995109632</v>
      </c>
      <c r="U157" s="298">
        <f>IF(R157&gt;0,MAX(N157:Q157),"")</f>
        <v>46.250860332676133</v>
      </c>
      <c r="V157" s="298">
        <f>IF(R157&gt;0,U157-T157,"")</f>
        <v>9.1801253375665013</v>
      </c>
      <c r="W157" s="298">
        <f>IF(R157&gt;0,_xlfn.VAR.P(N157:Q157),"")</f>
        <v>12.715856163140838</v>
      </c>
      <c r="X157" s="298">
        <f>IF(R157&gt;0,_xlfn.STDEV.P(N157:Q157),"")</f>
        <v>3.5659299156238107</v>
      </c>
      <c r="Y157" s="230">
        <v>4</v>
      </c>
    </row>
    <row r="158" spans="1:25" x14ac:dyDescent="0.25">
      <c r="A158" s="230">
        <v>3</v>
      </c>
      <c r="B158" s="295">
        <v>33</v>
      </c>
      <c r="C158" s="296">
        <v>30.179465413093567</v>
      </c>
      <c r="D158" s="296">
        <v>23.221313953399658</v>
      </c>
      <c r="E158" s="296"/>
      <c r="F158" s="296"/>
      <c r="G158" s="279">
        <v>2</v>
      </c>
      <c r="H158" s="297">
        <f>IF(G158&gt;0,AVERAGE(C158:F158),"")</f>
        <v>26.700389683246613</v>
      </c>
      <c r="I158" s="296">
        <f>IF(G158&gt;0,MIN(C158:F158),"")</f>
        <v>23.221313953399658</v>
      </c>
      <c r="J158" s="296">
        <f>IF(G158&gt;0,MAX(C158:F158),"")</f>
        <v>30.179465413093567</v>
      </c>
      <c r="K158" s="296">
        <f>IF(G158&gt;0,J158-I158,"")</f>
        <v>6.9581514596939087</v>
      </c>
      <c r="L158" s="296">
        <f>IF(G158&gt;0,_xlfn.VAR.P(C158:F158),"")</f>
        <v>12.103967934010143</v>
      </c>
      <c r="M158" s="296">
        <f>IF(G158&gt;0,_xlfn.STDEV.P(C158:F158),"")</f>
        <v>3.4790757298469579</v>
      </c>
      <c r="N158" s="298">
        <v>41.261738170289497</v>
      </c>
      <c r="O158" s="298">
        <v>39.755377221483819</v>
      </c>
      <c r="P158" s="298"/>
      <c r="Q158" s="298"/>
      <c r="R158" s="282">
        <f>G158</f>
        <v>2</v>
      </c>
      <c r="S158" s="299">
        <f>IF(R158&gt;0,AVERAGE(N158:Q158),"")</f>
        <v>40.508557695886658</v>
      </c>
      <c r="T158" s="298">
        <f>IF(R158&gt;0,MIN(N158:Q158),"")</f>
        <v>39.755377221483819</v>
      </c>
      <c r="U158" s="298">
        <f>IF(R158&gt;0,MAX(N158:Q158),"")</f>
        <v>41.261738170289497</v>
      </c>
      <c r="V158" s="298">
        <f>IF(R158&gt;0,U158-T158,"")</f>
        <v>1.5063609488056784</v>
      </c>
      <c r="W158" s="298">
        <f>IF(R158&gt;0,_xlfn.VAR.P(N158:Q158),"")</f>
        <v>0.56728082702168592</v>
      </c>
      <c r="X158" s="298">
        <f>IF(R158&gt;0,_xlfn.STDEV.P(N158:Q158),"")</f>
        <v>0.7531804744028392</v>
      </c>
      <c r="Y158" s="230">
        <v>3</v>
      </c>
    </row>
    <row r="159" spans="1:25" x14ac:dyDescent="0.25">
      <c r="A159" s="230">
        <v>2</v>
      </c>
      <c r="B159" s="295">
        <v>157</v>
      </c>
      <c r="C159" s="296">
        <v>36.155555844306946</v>
      </c>
      <c r="D159" s="296">
        <v>31.895596981048584</v>
      </c>
      <c r="E159" s="296">
        <v>20.275439620018005</v>
      </c>
      <c r="F159" s="296">
        <v>28.357833623886108</v>
      </c>
      <c r="G159" s="279">
        <v>4</v>
      </c>
      <c r="H159" s="297">
        <f>IF(G159&gt;0,AVERAGE(C159:F159),"")</f>
        <v>29.171106517314911</v>
      </c>
      <c r="I159" s="296">
        <f>IF(G159&gt;0,MIN(C159:F159),"")</f>
        <v>20.275439620018005</v>
      </c>
      <c r="J159" s="296">
        <f>IF(G159&gt;0,MAX(C159:F159),"")</f>
        <v>36.155555844306946</v>
      </c>
      <c r="K159" s="296">
        <f>IF(G159&gt;0,J159-I159,"")</f>
        <v>15.88011622428894</v>
      </c>
      <c r="L159" s="296">
        <f>IF(G159&gt;0,_xlfn.VAR.P(C159:F159),"")</f>
        <v>33.999920758786288</v>
      </c>
      <c r="M159" s="296">
        <f>IF(G159&gt;0,_xlfn.STDEV.P(C159:F159),"")</f>
        <v>5.8309450999633228</v>
      </c>
      <c r="N159" s="298">
        <v>52.80757670353718</v>
      </c>
      <c r="O159" s="298">
        <v>46.74490942246566</v>
      </c>
      <c r="P159" s="298">
        <v>28.565871926144254</v>
      </c>
      <c r="Q159" s="298">
        <v>35.502397266943532</v>
      </c>
      <c r="R159" s="282">
        <f>G159</f>
        <v>4</v>
      </c>
      <c r="S159" s="299">
        <f>IF(R159&gt;0,AVERAGE(N159:Q159),"")</f>
        <v>40.905188829772655</v>
      </c>
      <c r="T159" s="298">
        <f>IF(R159&gt;0,MIN(N159:Q159),"")</f>
        <v>28.565871926144254</v>
      </c>
      <c r="U159" s="298">
        <f>IF(R159&gt;0,MAX(N159:Q159),"")</f>
        <v>52.80757670353718</v>
      </c>
      <c r="V159" s="298">
        <f>IF(R159&gt;0,U159-T159,"")</f>
        <v>24.241704777392926</v>
      </c>
      <c r="W159" s="298">
        <f>IF(R159&gt;0,_xlfn.VAR.P(N159:Q159),"")</f>
        <v>89.304518004451666</v>
      </c>
      <c r="X159" s="298">
        <f>IF(R159&gt;0,_xlfn.STDEV.P(N159:Q159),"")</f>
        <v>9.4501067721191205</v>
      </c>
      <c r="Y159" s="230">
        <v>2</v>
      </c>
    </row>
    <row r="160" spans="1:25" x14ac:dyDescent="0.25">
      <c r="A160" s="230">
        <v>1</v>
      </c>
      <c r="B160" s="295">
        <v>30</v>
      </c>
      <c r="C160" s="296">
        <v>35.308728814125061</v>
      </c>
      <c r="D160" s="296">
        <v>21.217045783996582</v>
      </c>
      <c r="E160" s="296">
        <v>31.84062659740448</v>
      </c>
      <c r="F160" s="296">
        <v>22.946597337722778</v>
      </c>
      <c r="G160" s="279">
        <v>4</v>
      </c>
      <c r="H160" s="297">
        <f>IF(G160&gt;0,AVERAGE(C160:F160),"")</f>
        <v>27.828249633312225</v>
      </c>
      <c r="I160" s="296">
        <f>IF(G160&gt;0,MIN(C160:F160),"")</f>
        <v>21.217045783996582</v>
      </c>
      <c r="J160" s="296">
        <f>IF(G160&gt;0,MAX(C160:F160),"")</f>
        <v>35.308728814125061</v>
      </c>
      <c r="K160" s="296">
        <f>IF(G160&gt;0,J160-I160,"")</f>
        <v>14.091683030128479</v>
      </c>
      <c r="L160" s="296">
        <f>IF(G160&gt;0,_xlfn.VAR.P(C160:F160),"")</f>
        <v>34.898820787198019</v>
      </c>
      <c r="M160" s="296">
        <f>IF(G160&gt;0,_xlfn.STDEV.P(C160:F160),"")</f>
        <v>5.9075223899023879</v>
      </c>
      <c r="N160" s="298">
        <v>42.10968675441184</v>
      </c>
      <c r="O160" s="298">
        <v>43.9744077314555</v>
      </c>
      <c r="P160" s="298">
        <v>39.551914679308133</v>
      </c>
      <c r="Q160" s="298">
        <v>39.836848644027462</v>
      </c>
      <c r="R160" s="282">
        <f>G160</f>
        <v>4</v>
      </c>
      <c r="S160" s="299">
        <f>IF(R160&gt;0,AVERAGE(N160:Q160),"")</f>
        <v>41.368214452300734</v>
      </c>
      <c r="T160" s="298">
        <f>IF(R160&gt;0,MIN(N160:Q160),"")</f>
        <v>39.551914679308133</v>
      </c>
      <c r="U160" s="298">
        <f>IF(R160&gt;0,MAX(N160:Q160),"")</f>
        <v>43.9744077314555</v>
      </c>
      <c r="V160" s="298">
        <f>IF(R160&gt;0,U160-T160,"")</f>
        <v>4.4224930521473667</v>
      </c>
      <c r="W160" s="298">
        <f>IF(R160&gt;0,_xlfn.VAR.P(N160:Q160),"")</f>
        <v>3.2465126718077095</v>
      </c>
      <c r="X160" s="298">
        <f>IF(R160&gt;0,_xlfn.STDEV.P(N160:Q160),"")</f>
        <v>1.801808167316296</v>
      </c>
      <c r="Y160" s="230">
        <v>1</v>
      </c>
    </row>
  </sheetData>
  <sortState xmlns:xlrd2="http://schemas.microsoft.com/office/spreadsheetml/2017/richdata2" ref="B4:X160">
    <sortCondition ref="S4:S160"/>
  </sortState>
  <mergeCells count="2">
    <mergeCell ref="C1:F1"/>
    <mergeCell ref="N1:Q1"/>
  </mergeCell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9D6B8-7063-49CA-8050-A72580B2C890}">
  <sheetPr codeName="Sheet3">
    <tabColor theme="5" tint="0.79998168889431442"/>
  </sheetPr>
  <dimension ref="A1:A5"/>
  <sheetViews>
    <sheetView zoomScale="145" zoomScaleNormal="145" workbookViewId="0">
      <selection activeCell="A10" sqref="A10:K10"/>
    </sheetView>
  </sheetViews>
  <sheetFormatPr defaultRowHeight="15" x14ac:dyDescent="0.25"/>
  <cols>
    <col min="1" max="1" width="127.5703125" bestFit="1" customWidth="1"/>
  </cols>
  <sheetData>
    <row r="1" spans="1:1" x14ac:dyDescent="0.25">
      <c r="A1" s="300" t="str">
        <f>"Thank you for your willingess to help evaluate the projects submitted to the " &amp; 'Competition Parameters'!C7</f>
        <v>Thank you for your willingess to help evaluate the projects submitted to the AN EXCITING PROGRAM/COMPETITION</v>
      </c>
    </row>
    <row r="2" spans="1:1" x14ac:dyDescent="0.25">
      <c r="A2" s="300" t="s">
        <v>424</v>
      </c>
    </row>
    <row r="3" spans="1:1" x14ac:dyDescent="0.25">
      <c r="A3" s="300" t="s">
        <v>425</v>
      </c>
    </row>
    <row r="4" spans="1:1" x14ac:dyDescent="0.25">
      <c r="A4" s="300" t="s">
        <v>426</v>
      </c>
    </row>
    <row r="5" spans="1:1" ht="30" x14ac:dyDescent="0.25">
      <c r="A5" s="301" t="s">
        <v>427</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9FD4F-2990-4B5E-ABEC-FD3767C6161C}">
  <sheetPr codeName="Sheet24">
    <tabColor theme="5" tint="0.79998168889431442"/>
  </sheetPr>
  <dimension ref="A1:A4"/>
  <sheetViews>
    <sheetView zoomScale="145" zoomScaleNormal="145" workbookViewId="0">
      <selection activeCell="A10" sqref="A10:K10"/>
    </sheetView>
  </sheetViews>
  <sheetFormatPr defaultRowHeight="15" x14ac:dyDescent="0.25"/>
  <cols>
    <col min="1" max="1" width="134" customWidth="1"/>
  </cols>
  <sheetData>
    <row r="1" spans="1:1" x14ac:dyDescent="0.25">
      <c r="A1" s="300" t="str">
        <f>"Thank you for your willingess to help evaluate the projects submitted to the " &amp;'Competition Parameters'!C7</f>
        <v>Thank you for your willingess to help evaluate the projects submitted to the AN EXCITING PROGRAM/COMPETITION</v>
      </c>
    </row>
    <row r="2" spans="1:1" ht="75" x14ac:dyDescent="0.25">
      <c r="A2" s="301" t="s">
        <v>428</v>
      </c>
    </row>
    <row r="3" spans="1:1" x14ac:dyDescent="0.25">
      <c r="A3" s="302" t="str">
        <f>"For more information see: " &amp; 'Competition Parameters'!C9</f>
        <v xml:space="preserve">For more information see: </v>
      </c>
    </row>
    <row r="4" spans="1:1" x14ac:dyDescent="0.25">
      <c r="A4" s="303" t="s">
        <v>429</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05FD7-55D7-4B4F-9BB2-52B7CB3E2547}">
  <sheetPr codeName="Sheet11">
    <tabColor theme="5" tint="0.79998168889431442"/>
  </sheetPr>
  <dimension ref="A1:K158"/>
  <sheetViews>
    <sheetView zoomScale="85" zoomScaleNormal="85" workbookViewId="0">
      <pane ySplit="1" topLeftCell="A2" activePane="bottomLeft" state="frozen"/>
      <selection activeCell="A10" sqref="A10:K10"/>
      <selection pane="bottomLeft" activeCell="A10" sqref="A10:K10"/>
    </sheetView>
  </sheetViews>
  <sheetFormatPr defaultRowHeight="15" x14ac:dyDescent="0.25"/>
  <cols>
    <col min="1" max="1" width="5.140625" style="4" bestFit="1" customWidth="1"/>
    <col min="2" max="2" width="34.85546875" customWidth="1"/>
    <col min="3" max="3" width="32" customWidth="1"/>
    <col min="4" max="4" width="32.42578125" customWidth="1"/>
    <col min="5" max="5" width="40.7109375" customWidth="1"/>
    <col min="6" max="6" width="18.42578125" style="124" customWidth="1"/>
    <col min="7" max="7" width="20.85546875" style="124" customWidth="1"/>
    <col min="8" max="8" width="13.85546875" bestFit="1" customWidth="1"/>
    <col min="9" max="9" width="2.28515625" customWidth="1"/>
    <col min="11" max="11" width="22.85546875" customWidth="1"/>
    <col min="27" max="1002" width="9.140625" customWidth="1"/>
  </cols>
  <sheetData>
    <row r="1" spans="1:11" ht="142.5" customHeight="1" x14ac:dyDescent="0.25">
      <c r="A1" s="304" t="s">
        <v>70</v>
      </c>
      <c r="B1" s="305" t="str">
        <f>Projects!B2</f>
        <v>Project Name</v>
      </c>
      <c r="C1" s="305" t="str">
        <f>Projects!C2</f>
        <v>Contact Name</v>
      </c>
      <c r="D1" s="305" t="str">
        <f>Projects!D2</f>
        <v>Organization</v>
      </c>
      <c r="E1" s="305" t="str">
        <f>Projects!F2</f>
        <v>Description</v>
      </c>
      <c r="F1" s="89" t="s">
        <v>430</v>
      </c>
      <c r="G1" s="110" t="s">
        <v>431</v>
      </c>
      <c r="H1" s="103" t="s">
        <v>432</v>
      </c>
      <c r="I1" s="306"/>
      <c r="J1" s="102" t="s">
        <v>239</v>
      </c>
      <c r="K1" s="76"/>
    </row>
    <row r="2" spans="1:11" ht="30" x14ac:dyDescent="0.25">
      <c r="A2" s="76">
        <v>1</v>
      </c>
      <c r="B2" s="307" t="str">
        <f>Projects!B3</f>
        <v>T1  Project1</v>
      </c>
      <c r="C2" s="307" t="str">
        <f>IF(LEN(Projects!C3)&gt;0,Projects!C3,"")</f>
        <v/>
      </c>
      <c r="D2" s="308" t="str">
        <f>IF(LEN(Projects!D3)&gt;0,Projects!D3,"")</f>
        <v/>
      </c>
      <c r="E2" s="307" t="str">
        <f>IF(LEN(Projects!F3)&gt;0,Projects!F3,"")</f>
        <v/>
      </c>
      <c r="F2" s="309" t="str">
        <f>IF(LEN($K$1)&gt;0,IF(AND(LEN(D2)&gt;0,VLOOKUP($K$1,Markers!A:D,3,FALSE)='Marker Project - template'!D2),"SAME ORGANIZATION",IF(ISNA(VLOOKUP(A2,Projects!A:G,5,FALSE)),"",IF(VLOOKUP(A2,Projects!A:G,7,FALSE)='Marker Project - template'!$K$1,"MENTOR",""))),"")</f>
        <v/>
      </c>
      <c r="G2" s="310"/>
      <c r="H2" s="308" t="str">
        <f>IF(AND(G2&lt;&gt;"L",G2&lt;&gt;"M",G2&lt;&gt;"H",G2&lt;&gt;"X"),"Enter L, M or H","")</f>
        <v>Enter L, M or H</v>
      </c>
      <c r="J2" s="110" t="s">
        <v>240</v>
      </c>
      <c r="K2" s="311"/>
    </row>
    <row r="3" spans="1:11" x14ac:dyDescent="0.25">
      <c r="A3" s="76">
        <v>2</v>
      </c>
      <c r="B3" s="307" t="str">
        <f>Projects!B4</f>
        <v>T1  Project2</v>
      </c>
      <c r="C3" s="307" t="str">
        <f>IF(LEN(Projects!C4)&gt;0,Projects!C4,"")</f>
        <v/>
      </c>
      <c r="D3" s="308" t="str">
        <f>IF(LEN(Projects!D4)&gt;0,Projects!D4,"")</f>
        <v/>
      </c>
      <c r="E3" s="307" t="str">
        <f>IF(LEN(Projects!F4)&gt;0,Projects!F4,"")</f>
        <v/>
      </c>
      <c r="F3" s="309" t="str">
        <f>IF(LEN($K$1)&gt;0,IF(AND(LEN(D3)&gt;0,VLOOKUP($K$1,Markers!A:D,3,FALSE)='Marker Project - template'!D3),"SAME ORGANIZATION",IF(ISNA(VLOOKUP(A3,Projects!A:G,5,FALSE)),"",IF(VLOOKUP(A3,Projects!A:G,7,FALSE)='Marker Project - template'!$K$1,"MENTOR",""))),"")</f>
        <v/>
      </c>
      <c r="G3" s="310"/>
      <c r="H3" s="72"/>
    </row>
    <row r="4" spans="1:11" x14ac:dyDescent="0.25">
      <c r="A4" s="76">
        <v>3</v>
      </c>
      <c r="B4" s="307" t="str">
        <f>Projects!B5</f>
        <v>T1  Project3</v>
      </c>
      <c r="C4" s="307" t="str">
        <f>IF(LEN(Projects!C5)&gt;0,Projects!C5,"")</f>
        <v/>
      </c>
      <c r="D4" s="308" t="str">
        <f>IF(LEN(Projects!D5)&gt;0,Projects!D5,"")</f>
        <v/>
      </c>
      <c r="E4" s="307" t="str">
        <f>IF(LEN(Projects!F5)&gt;0,Projects!F5,"")</f>
        <v/>
      </c>
      <c r="F4" s="309" t="str">
        <f>IF(LEN($K$1)&gt;0,IF(AND(LEN(D4)&gt;0,VLOOKUP($K$1,Markers!A:D,3,FALSE)='Marker Project - template'!D4),"SAME ORGANIZATION",IF(ISNA(VLOOKUP(A4,Projects!A:G,5,FALSE)),"",IF(VLOOKUP(A4,Projects!A:G,7,FALSE)='Marker Project - template'!$K$1,"MENTOR",""))),"")</f>
        <v/>
      </c>
      <c r="G4" s="310"/>
    </row>
    <row r="5" spans="1:11" x14ac:dyDescent="0.25">
      <c r="A5" s="76">
        <v>4</v>
      </c>
      <c r="B5" s="307" t="str">
        <f>Projects!B6</f>
        <v>T1  Project4</v>
      </c>
      <c r="C5" s="307" t="str">
        <f>IF(LEN(Projects!C6)&gt;0,Projects!C6,"")</f>
        <v/>
      </c>
      <c r="D5" s="308" t="str">
        <f>IF(LEN(Projects!D6)&gt;0,Projects!D6,"")</f>
        <v/>
      </c>
      <c r="E5" s="307" t="str">
        <f>IF(LEN(Projects!F6)&gt;0,Projects!F6,"")</f>
        <v/>
      </c>
      <c r="F5" s="309" t="str">
        <f>IF(LEN($K$1)&gt;0,IF(AND(LEN(D5)&gt;0,VLOOKUP($K$1,Markers!A:D,3,FALSE)='Marker Project - template'!D5),"SAME ORGANIZATION",IF(ISNA(VLOOKUP(A5,Projects!A:G,5,FALSE)),"",IF(VLOOKUP(A5,Projects!A:G,7,FALSE)='Marker Project - template'!$K$1,"MENTOR",""))),"")</f>
        <v/>
      </c>
      <c r="G5" s="310"/>
    </row>
    <row r="6" spans="1:11" x14ac:dyDescent="0.25">
      <c r="A6" s="76">
        <v>5</v>
      </c>
      <c r="B6" s="307" t="str">
        <f>Projects!B7</f>
        <v>T2  Project5</v>
      </c>
      <c r="C6" s="307" t="str">
        <f>IF(LEN(Projects!C7)&gt;0,Projects!C7,"")</f>
        <v/>
      </c>
      <c r="D6" s="308" t="str">
        <f>IF(LEN(Projects!D7)&gt;0,Projects!D7,"")</f>
        <v/>
      </c>
      <c r="E6" s="307" t="str">
        <f>IF(LEN(Projects!F7)&gt;0,Projects!F7,"")</f>
        <v/>
      </c>
      <c r="F6" s="309" t="str">
        <f>IF(LEN($K$1)&gt;0,IF(AND(LEN(D6)&gt;0,VLOOKUP($K$1,Markers!A:D,3,FALSE)='Marker Project - template'!D6),"SAME ORGANIZATION",IF(ISNA(VLOOKUP(A6,Projects!A:G,5,FALSE)),"",IF(VLOOKUP(A6,Projects!A:G,7,FALSE)='Marker Project - template'!$K$1,"MENTOR",""))),"")</f>
        <v/>
      </c>
      <c r="G6" s="310"/>
    </row>
    <row r="7" spans="1:11" x14ac:dyDescent="0.25">
      <c r="A7" s="76">
        <v>6</v>
      </c>
      <c r="B7" s="307" t="str">
        <f>Projects!B8</f>
        <v>T2  Project6</v>
      </c>
      <c r="C7" s="307" t="str">
        <f>IF(LEN(Projects!C8)&gt;0,Projects!C8,"")</f>
        <v/>
      </c>
      <c r="D7" s="308" t="str">
        <f>IF(LEN(Projects!D8)&gt;0,Projects!D8,"")</f>
        <v/>
      </c>
      <c r="E7" s="307" t="str">
        <f>IF(LEN(Projects!F8)&gt;0,Projects!F8,"")</f>
        <v/>
      </c>
      <c r="F7" s="309" t="str">
        <f>IF(LEN($K$1)&gt;0,IF(AND(LEN(D7)&gt;0,VLOOKUP($K$1,Markers!A:D,3,FALSE)='Marker Project - template'!D7),"SAME ORGANIZATION",IF(ISNA(VLOOKUP(A7,Projects!A:G,5,FALSE)),"",IF(VLOOKUP(A7,Projects!A:G,7,FALSE)='Marker Project - template'!$K$1,"MENTOR",""))),"")</f>
        <v/>
      </c>
      <c r="G7" s="310"/>
    </row>
    <row r="8" spans="1:11" x14ac:dyDescent="0.25">
      <c r="A8" s="76">
        <v>7</v>
      </c>
      <c r="B8" s="307" t="str">
        <f>Projects!B9</f>
        <v>T2  Project7</v>
      </c>
      <c r="C8" s="307" t="str">
        <f>IF(LEN(Projects!C9)&gt;0,Projects!C9,"")</f>
        <v/>
      </c>
      <c r="D8" s="308" t="str">
        <f>IF(LEN(Projects!D9)&gt;0,Projects!D9,"")</f>
        <v/>
      </c>
      <c r="E8" s="307" t="str">
        <f>IF(LEN(Projects!F9)&gt;0,Projects!F9,"")</f>
        <v/>
      </c>
      <c r="F8" s="309" t="str">
        <f>IF(LEN($K$1)&gt;0,IF(AND(LEN(D8)&gt;0,VLOOKUP($K$1,Markers!A:D,3,FALSE)='Marker Project - template'!D8),"SAME ORGANIZATION",IF(ISNA(VLOOKUP(A8,Projects!A:G,5,FALSE)),"",IF(VLOOKUP(A8,Projects!A:G,7,FALSE)='Marker Project - template'!$K$1,"MENTOR",""))),"")</f>
        <v/>
      </c>
      <c r="G8" s="310"/>
    </row>
    <row r="9" spans="1:11" x14ac:dyDescent="0.25">
      <c r="A9" s="76">
        <v>8</v>
      </c>
      <c r="B9" s="307" t="str">
        <f>Projects!B10</f>
        <v>T2  Project8</v>
      </c>
      <c r="C9" s="307" t="str">
        <f>IF(LEN(Projects!C10)&gt;0,Projects!C10,"")</f>
        <v/>
      </c>
      <c r="D9" s="308" t="str">
        <f>IF(LEN(Projects!D10)&gt;0,Projects!D10,"")</f>
        <v/>
      </c>
      <c r="E9" s="307" t="str">
        <f>IF(LEN(Projects!F10)&gt;0,Projects!F10,"")</f>
        <v/>
      </c>
      <c r="F9" s="309" t="str">
        <f>IF(LEN($K$1)&gt;0,IF(AND(LEN(D9)&gt;0,VLOOKUP($K$1,Markers!A:D,3,FALSE)='Marker Project - template'!D9),"SAME ORGANIZATION",IF(ISNA(VLOOKUP(A9,Projects!A:G,5,FALSE)),"",IF(VLOOKUP(A9,Projects!A:G,7,FALSE)='Marker Project - template'!$K$1,"MENTOR",""))),"")</f>
        <v/>
      </c>
      <c r="G9" s="310"/>
    </row>
    <row r="10" spans="1:11" x14ac:dyDescent="0.25">
      <c r="A10" s="76">
        <v>9</v>
      </c>
      <c r="B10" s="307" t="str">
        <f>Projects!B11</f>
        <v>T2  Project9</v>
      </c>
      <c r="C10" s="307" t="str">
        <f>IF(LEN(Projects!C11)&gt;0,Projects!C11,"")</f>
        <v/>
      </c>
      <c r="D10" s="308" t="str">
        <f>IF(LEN(Projects!D11)&gt;0,Projects!D11,"")</f>
        <v/>
      </c>
      <c r="E10" s="307" t="str">
        <f>IF(LEN(Projects!F11)&gt;0,Projects!F11,"")</f>
        <v/>
      </c>
      <c r="F10" s="309" t="str">
        <f>IF(LEN($K$1)&gt;0,IF(AND(LEN(D10)&gt;0,VLOOKUP($K$1,Markers!A:D,3,FALSE)='Marker Project - template'!D10),"SAME ORGANIZATION",IF(ISNA(VLOOKUP(A10,Projects!A:G,5,FALSE)),"",IF(VLOOKUP(A10,Projects!A:G,7,FALSE)='Marker Project - template'!$K$1,"MENTOR",""))),"")</f>
        <v/>
      </c>
      <c r="G10" s="310"/>
    </row>
    <row r="11" spans="1:11" x14ac:dyDescent="0.25">
      <c r="A11" s="76">
        <v>10</v>
      </c>
      <c r="B11" s="307" t="str">
        <f>Projects!B12</f>
        <v>T2  Project10</v>
      </c>
      <c r="C11" s="307" t="str">
        <f>IF(LEN(Projects!C12)&gt;0,Projects!C12,"")</f>
        <v/>
      </c>
      <c r="D11" s="308" t="str">
        <f>IF(LEN(Projects!D12)&gt;0,Projects!D12,"")</f>
        <v/>
      </c>
      <c r="E11" s="307" t="str">
        <f>IF(LEN(Projects!F12)&gt;0,Projects!F12,"")</f>
        <v/>
      </c>
      <c r="F11" s="309" t="str">
        <f>IF(LEN($K$1)&gt;0,IF(AND(LEN(D11)&gt;0,VLOOKUP($K$1,Markers!A:D,3,FALSE)='Marker Project - template'!D11),"SAME ORGANIZATION",IF(ISNA(VLOOKUP(A11,Projects!A:G,5,FALSE)),"",IF(VLOOKUP(A11,Projects!A:G,7,FALSE)='Marker Project - template'!$K$1,"MENTOR",""))),"")</f>
        <v/>
      </c>
      <c r="G11" s="310"/>
    </row>
    <row r="12" spans="1:11" x14ac:dyDescent="0.25">
      <c r="A12" s="76">
        <v>11</v>
      </c>
      <c r="B12" s="307" t="str">
        <f>Projects!B13</f>
        <v>T2  Project11</v>
      </c>
      <c r="C12" s="307" t="str">
        <f>IF(LEN(Projects!C13)&gt;0,Projects!C13,"")</f>
        <v/>
      </c>
      <c r="D12" s="308" t="str">
        <f>IF(LEN(Projects!D13)&gt;0,Projects!D13,"")</f>
        <v/>
      </c>
      <c r="E12" s="307" t="str">
        <f>IF(LEN(Projects!F13)&gt;0,Projects!F13,"")</f>
        <v/>
      </c>
      <c r="F12" s="309" t="str">
        <f>IF(LEN($K$1)&gt;0,IF(AND(LEN(D12)&gt;0,VLOOKUP($K$1,Markers!A:D,3,FALSE)='Marker Project - template'!D12),"SAME ORGANIZATION",IF(ISNA(VLOOKUP(A12,Projects!A:G,5,FALSE)),"",IF(VLOOKUP(A12,Projects!A:G,7,FALSE)='Marker Project - template'!$K$1,"MENTOR",""))),"")</f>
        <v/>
      </c>
      <c r="G12" s="310"/>
    </row>
    <row r="13" spans="1:11" x14ac:dyDescent="0.25">
      <c r="A13" s="76">
        <v>12</v>
      </c>
      <c r="B13" s="307" t="str">
        <f>Projects!B14</f>
        <v>T2  Project12</v>
      </c>
      <c r="C13" s="307" t="str">
        <f>IF(LEN(Projects!C14)&gt;0,Projects!C14,"")</f>
        <v/>
      </c>
      <c r="D13" s="308" t="str">
        <f>IF(LEN(Projects!D14)&gt;0,Projects!D14,"")</f>
        <v/>
      </c>
      <c r="E13" s="307" t="str">
        <f>IF(LEN(Projects!F14)&gt;0,Projects!F14,"")</f>
        <v/>
      </c>
      <c r="F13" s="309" t="str">
        <f>IF(LEN($K$1)&gt;0,IF(AND(LEN(D13)&gt;0,VLOOKUP($K$1,Markers!A:D,3,FALSE)='Marker Project - template'!D13),"SAME ORGANIZATION",IF(ISNA(VLOOKUP(A13,Projects!A:G,5,FALSE)),"",IF(VLOOKUP(A13,Projects!A:G,7,FALSE)='Marker Project - template'!$K$1,"MENTOR",""))),"")</f>
        <v/>
      </c>
      <c r="G13" s="310"/>
    </row>
    <row r="14" spans="1:11" x14ac:dyDescent="0.25">
      <c r="A14" s="76">
        <v>13</v>
      </c>
      <c r="B14" s="307" t="str">
        <f>Projects!B15</f>
        <v>T2  Project13</v>
      </c>
      <c r="C14" s="307" t="str">
        <f>IF(LEN(Projects!C15)&gt;0,Projects!C15,"")</f>
        <v/>
      </c>
      <c r="D14" s="308" t="str">
        <f>IF(LEN(Projects!D15)&gt;0,Projects!D15,"")</f>
        <v/>
      </c>
      <c r="E14" s="307" t="str">
        <f>IF(LEN(Projects!F15)&gt;0,Projects!F15,"")</f>
        <v/>
      </c>
      <c r="F14" s="309" t="str">
        <f>IF(LEN($K$1)&gt;0,IF(AND(LEN(D14)&gt;0,VLOOKUP($K$1,Markers!A:D,3,FALSE)='Marker Project - template'!D14),"SAME ORGANIZATION",IF(ISNA(VLOOKUP(A14,Projects!A:G,5,FALSE)),"",IF(VLOOKUP(A14,Projects!A:G,7,FALSE)='Marker Project - template'!$K$1,"MENTOR",""))),"")</f>
        <v/>
      </c>
      <c r="G14" s="310"/>
    </row>
    <row r="15" spans="1:11" x14ac:dyDescent="0.25">
      <c r="A15" s="76">
        <v>14</v>
      </c>
      <c r="B15" s="307" t="str">
        <f>Projects!B16</f>
        <v>T2  Project14</v>
      </c>
      <c r="C15" s="307" t="str">
        <f>IF(LEN(Projects!C16)&gt;0,Projects!C16,"")</f>
        <v/>
      </c>
      <c r="D15" s="308" t="str">
        <f>IF(LEN(Projects!D16)&gt;0,Projects!D16,"")</f>
        <v/>
      </c>
      <c r="E15" s="307" t="str">
        <f>IF(LEN(Projects!F16)&gt;0,Projects!F16,"")</f>
        <v/>
      </c>
      <c r="F15" s="309" t="str">
        <f>IF(LEN($K$1)&gt;0,IF(AND(LEN(D15)&gt;0,VLOOKUP($K$1,Markers!A:D,3,FALSE)='Marker Project - template'!D15),"SAME ORGANIZATION",IF(ISNA(VLOOKUP(A15,Projects!A:G,5,FALSE)),"",IF(VLOOKUP(A15,Projects!A:G,7,FALSE)='Marker Project - template'!$K$1,"MENTOR",""))),"")</f>
        <v/>
      </c>
      <c r="G15" s="310"/>
    </row>
    <row r="16" spans="1:11" x14ac:dyDescent="0.25">
      <c r="A16" s="76">
        <v>15</v>
      </c>
      <c r="B16" s="307" t="str">
        <f>Projects!B17</f>
        <v>T3  Project15</v>
      </c>
      <c r="C16" s="307" t="str">
        <f>IF(LEN(Projects!C17)&gt;0,Projects!C17,"")</f>
        <v/>
      </c>
      <c r="D16" s="308" t="str">
        <f>IF(LEN(Projects!D17)&gt;0,Projects!D17,"")</f>
        <v/>
      </c>
      <c r="E16" s="307" t="str">
        <f>IF(LEN(Projects!F17)&gt;0,Projects!F17,"")</f>
        <v/>
      </c>
      <c r="F16" s="309" t="str">
        <f>IF(LEN($K$1)&gt;0,IF(AND(LEN(D16)&gt;0,VLOOKUP($K$1,Markers!A:D,3,FALSE)='Marker Project - template'!D16),"SAME ORGANIZATION",IF(ISNA(VLOOKUP(A16,Projects!A:G,5,FALSE)),"",IF(VLOOKUP(A16,Projects!A:G,7,FALSE)='Marker Project - template'!$K$1,"MENTOR",""))),"")</f>
        <v/>
      </c>
      <c r="G16" s="310"/>
    </row>
    <row r="17" spans="1:7" x14ac:dyDescent="0.25">
      <c r="A17" s="76">
        <v>16</v>
      </c>
      <c r="B17" s="307" t="str">
        <f>Projects!B18</f>
        <v>T3  Project16</v>
      </c>
      <c r="C17" s="307" t="str">
        <f>IF(LEN(Projects!C18)&gt;0,Projects!C18,"")</f>
        <v/>
      </c>
      <c r="D17" s="308" t="str">
        <f>IF(LEN(Projects!D18)&gt;0,Projects!D18,"")</f>
        <v/>
      </c>
      <c r="E17" s="307" t="str">
        <f>IF(LEN(Projects!F18)&gt;0,Projects!F18,"")</f>
        <v/>
      </c>
      <c r="F17" s="309" t="str">
        <f>IF(LEN($K$1)&gt;0,IF(AND(LEN(D17)&gt;0,VLOOKUP($K$1,Markers!A:D,3,FALSE)='Marker Project - template'!D17),"SAME ORGANIZATION",IF(ISNA(VLOOKUP(A17,Projects!A:G,5,FALSE)),"",IF(VLOOKUP(A17,Projects!A:G,7,FALSE)='Marker Project - template'!$K$1,"MENTOR",""))),"")</f>
        <v/>
      </c>
      <c r="G17" s="310"/>
    </row>
    <row r="18" spans="1:7" x14ac:dyDescent="0.25">
      <c r="A18" s="76">
        <v>17</v>
      </c>
      <c r="B18" s="307" t="str">
        <f>Projects!B19</f>
        <v>T3  Project17</v>
      </c>
      <c r="C18" s="307" t="str">
        <f>IF(LEN(Projects!C19)&gt;0,Projects!C19,"")</f>
        <v/>
      </c>
      <c r="D18" s="308" t="str">
        <f>IF(LEN(Projects!D19)&gt;0,Projects!D19,"")</f>
        <v/>
      </c>
      <c r="E18" s="307" t="str">
        <f>IF(LEN(Projects!F19)&gt;0,Projects!F19,"")</f>
        <v/>
      </c>
      <c r="F18" s="309" t="str">
        <f>IF(LEN($K$1)&gt;0,IF(AND(LEN(D18)&gt;0,VLOOKUP($K$1,Markers!A:D,3,FALSE)='Marker Project - template'!D18),"SAME ORGANIZATION",IF(ISNA(VLOOKUP(A18,Projects!A:G,5,FALSE)),"",IF(VLOOKUP(A18,Projects!A:G,7,FALSE)='Marker Project - template'!$K$1,"MENTOR",""))),"")</f>
        <v/>
      </c>
      <c r="G18" s="310"/>
    </row>
    <row r="19" spans="1:7" x14ac:dyDescent="0.25">
      <c r="A19" s="76">
        <v>18</v>
      </c>
      <c r="B19" s="307" t="str">
        <f>Projects!B20</f>
        <v>T3  Project18</v>
      </c>
      <c r="C19" s="307" t="str">
        <f>IF(LEN(Projects!C20)&gt;0,Projects!C20,"")</f>
        <v/>
      </c>
      <c r="D19" s="308" t="str">
        <f>IF(LEN(Projects!D20)&gt;0,Projects!D20,"")</f>
        <v/>
      </c>
      <c r="E19" s="307" t="str">
        <f>IF(LEN(Projects!F20)&gt;0,Projects!F20,"")</f>
        <v/>
      </c>
      <c r="F19" s="309" t="str">
        <f>IF(LEN($K$1)&gt;0,IF(AND(LEN(D19)&gt;0,VLOOKUP($K$1,Markers!A:D,3,FALSE)='Marker Project - template'!D19),"SAME ORGANIZATION",IF(ISNA(VLOOKUP(A19,Projects!A:G,5,FALSE)),"",IF(VLOOKUP(A19,Projects!A:G,7,FALSE)='Marker Project - template'!$K$1,"MENTOR",""))),"")</f>
        <v/>
      </c>
      <c r="G19" s="310"/>
    </row>
    <row r="20" spans="1:7" x14ac:dyDescent="0.25">
      <c r="A20" s="76">
        <v>19</v>
      </c>
      <c r="B20" s="307" t="str">
        <f>Projects!B21</f>
        <v>T3  Project19</v>
      </c>
      <c r="C20" s="307" t="str">
        <f>IF(LEN(Projects!C21)&gt;0,Projects!C21,"")</f>
        <v/>
      </c>
      <c r="D20" s="308" t="str">
        <f>IF(LEN(Projects!D21)&gt;0,Projects!D21,"")</f>
        <v/>
      </c>
      <c r="E20" s="307" t="str">
        <f>IF(LEN(Projects!F21)&gt;0,Projects!F21,"")</f>
        <v/>
      </c>
      <c r="F20" s="309" t="str">
        <f>IF(LEN($K$1)&gt;0,IF(AND(LEN(D20)&gt;0,VLOOKUP($K$1,Markers!A:D,3,FALSE)='Marker Project - template'!D20),"SAME ORGANIZATION",IF(ISNA(VLOOKUP(A20,Projects!A:G,5,FALSE)),"",IF(VLOOKUP(A20,Projects!A:G,7,FALSE)='Marker Project - template'!$K$1,"MENTOR",""))),"")</f>
        <v/>
      </c>
      <c r="G20" s="310"/>
    </row>
    <row r="21" spans="1:7" x14ac:dyDescent="0.25">
      <c r="A21" s="76">
        <v>20</v>
      </c>
      <c r="B21" s="307" t="str">
        <f>Projects!B22</f>
        <v>T3  Project20</v>
      </c>
      <c r="C21" s="307" t="str">
        <f>IF(LEN(Projects!C22)&gt;0,Projects!C22,"")</f>
        <v/>
      </c>
      <c r="D21" s="308" t="str">
        <f>IF(LEN(Projects!D22)&gt;0,Projects!D22,"")</f>
        <v/>
      </c>
      <c r="E21" s="307" t="str">
        <f>IF(LEN(Projects!F22)&gt;0,Projects!F22,"")</f>
        <v/>
      </c>
      <c r="F21" s="309" t="str">
        <f>IF(LEN($K$1)&gt;0,IF(AND(LEN(D21)&gt;0,VLOOKUP($K$1,Markers!A:D,3,FALSE)='Marker Project - template'!D21),"SAME ORGANIZATION",IF(ISNA(VLOOKUP(A21,Projects!A:G,5,FALSE)),"",IF(VLOOKUP(A21,Projects!A:G,7,FALSE)='Marker Project - template'!$K$1,"MENTOR",""))),"")</f>
        <v/>
      </c>
      <c r="G21" s="310"/>
    </row>
    <row r="22" spans="1:7" x14ac:dyDescent="0.25">
      <c r="A22" s="76">
        <v>21</v>
      </c>
      <c r="B22" s="307" t="str">
        <f>Projects!B23</f>
        <v>T3  Project21</v>
      </c>
      <c r="C22" s="307" t="str">
        <f>IF(LEN(Projects!C23)&gt;0,Projects!C23,"")</f>
        <v/>
      </c>
      <c r="D22" s="308" t="str">
        <f>IF(LEN(Projects!D23)&gt;0,Projects!D23,"")</f>
        <v/>
      </c>
      <c r="E22" s="307" t="str">
        <f>IF(LEN(Projects!F23)&gt;0,Projects!F23,"")</f>
        <v/>
      </c>
      <c r="F22" s="309" t="str">
        <f>IF(LEN($K$1)&gt;0,IF(AND(LEN(D22)&gt;0,VLOOKUP($K$1,Markers!A:D,3,FALSE)='Marker Project - template'!D22),"SAME ORGANIZATION",IF(ISNA(VLOOKUP(A22,Projects!A:G,5,FALSE)),"",IF(VLOOKUP(A22,Projects!A:G,7,FALSE)='Marker Project - template'!$K$1,"MENTOR",""))),"")</f>
        <v/>
      </c>
      <c r="G22" s="310"/>
    </row>
    <row r="23" spans="1:7" x14ac:dyDescent="0.25">
      <c r="A23" s="76">
        <v>22</v>
      </c>
      <c r="B23" s="307" t="str">
        <f>Projects!B24</f>
        <v>T3  Project22</v>
      </c>
      <c r="C23" s="307" t="str">
        <f>IF(LEN(Projects!C24)&gt;0,Projects!C24,"")</f>
        <v/>
      </c>
      <c r="D23" s="308" t="str">
        <f>IF(LEN(Projects!D24)&gt;0,Projects!D24,"")</f>
        <v/>
      </c>
      <c r="E23" s="307" t="str">
        <f>IF(LEN(Projects!F24)&gt;0,Projects!F24,"")</f>
        <v/>
      </c>
      <c r="F23" s="309" t="str">
        <f>IF(LEN($K$1)&gt;0,IF(AND(LEN(D23)&gt;0,VLOOKUP($K$1,Markers!A:D,3,FALSE)='Marker Project - template'!D23),"SAME ORGANIZATION",IF(ISNA(VLOOKUP(A23,Projects!A:G,5,FALSE)),"",IF(VLOOKUP(A23,Projects!A:G,7,FALSE)='Marker Project - template'!$K$1,"MENTOR",""))),"")</f>
        <v/>
      </c>
      <c r="G23" s="310"/>
    </row>
    <row r="24" spans="1:7" x14ac:dyDescent="0.25">
      <c r="A24" s="76">
        <v>23</v>
      </c>
      <c r="B24" s="307" t="str">
        <f>Projects!B25</f>
        <v>T3  Project23</v>
      </c>
      <c r="C24" s="307" t="str">
        <f>IF(LEN(Projects!C25)&gt;0,Projects!C25,"")</f>
        <v/>
      </c>
      <c r="D24" s="308" t="str">
        <f>IF(LEN(Projects!D25)&gt;0,Projects!D25,"")</f>
        <v/>
      </c>
      <c r="E24" s="307" t="str">
        <f>IF(LEN(Projects!F25)&gt;0,Projects!F25,"")</f>
        <v/>
      </c>
      <c r="F24" s="309" t="str">
        <f>IF(LEN($K$1)&gt;0,IF(AND(LEN(D24)&gt;0,VLOOKUP($K$1,Markers!A:D,3,FALSE)='Marker Project - template'!D24),"SAME ORGANIZATION",IF(ISNA(VLOOKUP(A24,Projects!A:G,5,FALSE)),"",IF(VLOOKUP(A24,Projects!A:G,7,FALSE)='Marker Project - template'!$K$1,"MENTOR",""))),"")</f>
        <v/>
      </c>
      <c r="G24" s="310"/>
    </row>
    <row r="25" spans="1:7" x14ac:dyDescent="0.25">
      <c r="A25" s="76">
        <v>24</v>
      </c>
      <c r="B25" s="307" t="str">
        <f>Projects!B26</f>
        <v>T3  Project24</v>
      </c>
      <c r="C25" s="307" t="str">
        <f>IF(LEN(Projects!C26)&gt;0,Projects!C26,"")</f>
        <v/>
      </c>
      <c r="D25" s="308" t="str">
        <f>IF(LEN(Projects!D26)&gt;0,Projects!D26,"")</f>
        <v/>
      </c>
      <c r="E25" s="307" t="str">
        <f>IF(LEN(Projects!F26)&gt;0,Projects!F26,"")</f>
        <v/>
      </c>
      <c r="F25" s="309" t="str">
        <f>IF(LEN($K$1)&gt;0,IF(AND(LEN(D25)&gt;0,VLOOKUP($K$1,Markers!A:D,3,FALSE)='Marker Project - template'!D25),"SAME ORGANIZATION",IF(ISNA(VLOOKUP(A25,Projects!A:G,5,FALSE)),"",IF(VLOOKUP(A25,Projects!A:G,7,FALSE)='Marker Project - template'!$K$1,"MENTOR",""))),"")</f>
        <v/>
      </c>
      <c r="G25" s="310"/>
    </row>
    <row r="26" spans="1:7" x14ac:dyDescent="0.25">
      <c r="A26" s="76">
        <v>25</v>
      </c>
      <c r="B26" s="307" t="str">
        <f>Projects!B27</f>
        <v>T3  Project25</v>
      </c>
      <c r="C26" s="307" t="str">
        <f>IF(LEN(Projects!C27)&gt;0,Projects!C27,"")</f>
        <v/>
      </c>
      <c r="D26" s="308" t="str">
        <f>IF(LEN(Projects!D27)&gt;0,Projects!D27,"")</f>
        <v/>
      </c>
      <c r="E26" s="307" t="str">
        <f>IF(LEN(Projects!F27)&gt;0,Projects!F27,"")</f>
        <v/>
      </c>
      <c r="F26" s="309" t="str">
        <f>IF(LEN($K$1)&gt;0,IF(AND(LEN(D26)&gt;0,VLOOKUP($K$1,Markers!A:D,3,FALSE)='Marker Project - template'!D26),"SAME ORGANIZATION",IF(ISNA(VLOOKUP(A26,Projects!A:G,5,FALSE)),"",IF(VLOOKUP(A26,Projects!A:G,7,FALSE)='Marker Project - template'!$K$1,"MENTOR",""))),"")</f>
        <v/>
      </c>
      <c r="G26" s="310"/>
    </row>
    <row r="27" spans="1:7" x14ac:dyDescent="0.25">
      <c r="A27" s="76">
        <v>26</v>
      </c>
      <c r="B27" s="307" t="str">
        <f>Projects!B28</f>
        <v>T3  Project26</v>
      </c>
      <c r="C27" s="307" t="str">
        <f>IF(LEN(Projects!C28)&gt;0,Projects!C28,"")</f>
        <v/>
      </c>
      <c r="D27" s="308" t="str">
        <f>IF(LEN(Projects!D28)&gt;0,Projects!D28,"")</f>
        <v/>
      </c>
      <c r="E27" s="307" t="str">
        <f>IF(LEN(Projects!F28)&gt;0,Projects!F28,"")</f>
        <v/>
      </c>
      <c r="F27" s="309" t="str">
        <f>IF(LEN($K$1)&gt;0,IF(AND(LEN(D27)&gt;0,VLOOKUP($K$1,Markers!A:D,3,FALSE)='Marker Project - template'!D27),"SAME ORGANIZATION",IF(ISNA(VLOOKUP(A27,Projects!A:G,5,FALSE)),"",IF(VLOOKUP(A27,Projects!A:G,7,FALSE)='Marker Project - template'!$K$1,"MENTOR",""))),"")</f>
        <v/>
      </c>
      <c r="G27" s="310"/>
    </row>
    <row r="28" spans="1:7" x14ac:dyDescent="0.25">
      <c r="A28" s="76">
        <v>27</v>
      </c>
      <c r="B28" s="307" t="str">
        <f>Projects!B29</f>
        <v>T3  Project27</v>
      </c>
      <c r="C28" s="307" t="str">
        <f>IF(LEN(Projects!C29)&gt;0,Projects!C29,"")</f>
        <v/>
      </c>
      <c r="D28" s="308" t="str">
        <f>IF(LEN(Projects!D29)&gt;0,Projects!D29,"")</f>
        <v/>
      </c>
      <c r="E28" s="307" t="str">
        <f>IF(LEN(Projects!F29)&gt;0,Projects!F29,"")</f>
        <v/>
      </c>
      <c r="F28" s="309" t="str">
        <f>IF(LEN($K$1)&gt;0,IF(AND(LEN(D28)&gt;0,VLOOKUP($K$1,Markers!A:D,3,FALSE)='Marker Project - template'!D28),"SAME ORGANIZATION",IF(ISNA(VLOOKUP(A28,Projects!A:G,5,FALSE)),"",IF(VLOOKUP(A28,Projects!A:G,7,FALSE)='Marker Project - template'!$K$1,"MENTOR",""))),"")</f>
        <v/>
      </c>
      <c r="G28" s="310"/>
    </row>
    <row r="29" spans="1:7" x14ac:dyDescent="0.25">
      <c r="A29" s="76">
        <v>28</v>
      </c>
      <c r="B29" s="307" t="str">
        <f>Projects!B30</f>
        <v>T3  Project28</v>
      </c>
      <c r="C29" s="307" t="str">
        <f>IF(LEN(Projects!C30)&gt;0,Projects!C30,"")</f>
        <v/>
      </c>
      <c r="D29" s="308" t="str">
        <f>IF(LEN(Projects!D30)&gt;0,Projects!D30,"")</f>
        <v/>
      </c>
      <c r="E29" s="307" t="str">
        <f>IF(LEN(Projects!F30)&gt;0,Projects!F30,"")</f>
        <v/>
      </c>
      <c r="F29" s="309" t="str">
        <f>IF(LEN($K$1)&gt;0,IF(AND(LEN(D29)&gt;0,VLOOKUP($K$1,Markers!A:D,3,FALSE)='Marker Project - template'!D29),"SAME ORGANIZATION",IF(ISNA(VLOOKUP(A29,Projects!A:G,5,FALSE)),"",IF(VLOOKUP(A29,Projects!A:G,7,FALSE)='Marker Project - template'!$K$1,"MENTOR",""))),"")</f>
        <v/>
      </c>
      <c r="G29" s="310"/>
    </row>
    <row r="30" spans="1:7" x14ac:dyDescent="0.25">
      <c r="A30" s="76">
        <v>29</v>
      </c>
      <c r="B30" s="307" t="str">
        <f>Projects!B31</f>
        <v>T3  Project29</v>
      </c>
      <c r="C30" s="307" t="str">
        <f>IF(LEN(Projects!C31)&gt;0,Projects!C31,"")</f>
        <v/>
      </c>
      <c r="D30" s="308" t="str">
        <f>IF(LEN(Projects!D31)&gt;0,Projects!D31,"")</f>
        <v/>
      </c>
      <c r="E30" s="307" t="str">
        <f>IF(LEN(Projects!F31)&gt;0,Projects!F31,"")</f>
        <v/>
      </c>
      <c r="F30" s="309" t="str">
        <f>IF(LEN($K$1)&gt;0,IF(AND(LEN(D30)&gt;0,VLOOKUP($K$1,Markers!A:D,3,FALSE)='Marker Project - template'!D30),"SAME ORGANIZATION",IF(ISNA(VLOOKUP(A30,Projects!A:G,5,FALSE)),"",IF(VLOOKUP(A30,Projects!A:G,7,FALSE)='Marker Project - template'!$K$1,"MENTOR",""))),"")</f>
        <v/>
      </c>
      <c r="G30" s="310"/>
    </row>
    <row r="31" spans="1:7" x14ac:dyDescent="0.25">
      <c r="A31" s="76">
        <v>30</v>
      </c>
      <c r="B31" s="307" t="str">
        <f>Projects!B32</f>
        <v>T3  Project30</v>
      </c>
      <c r="C31" s="307" t="str">
        <f>IF(LEN(Projects!C32)&gt;0,Projects!C32,"")</f>
        <v/>
      </c>
      <c r="D31" s="308" t="str">
        <f>IF(LEN(Projects!D32)&gt;0,Projects!D32,"")</f>
        <v/>
      </c>
      <c r="E31" s="307" t="str">
        <f>IF(LEN(Projects!F32)&gt;0,Projects!F32,"")</f>
        <v/>
      </c>
      <c r="F31" s="309" t="str">
        <f>IF(LEN($K$1)&gt;0,IF(AND(LEN(D31)&gt;0,VLOOKUP($K$1,Markers!A:D,3,FALSE)='Marker Project - template'!D31),"SAME ORGANIZATION",IF(ISNA(VLOOKUP(A31,Projects!A:G,5,FALSE)),"",IF(VLOOKUP(A31,Projects!A:G,7,FALSE)='Marker Project - template'!$K$1,"MENTOR",""))),"")</f>
        <v/>
      </c>
      <c r="G31" s="310"/>
    </row>
    <row r="32" spans="1:7" x14ac:dyDescent="0.25">
      <c r="A32" s="76">
        <v>31</v>
      </c>
      <c r="B32" s="307" t="str">
        <f>Projects!B33</f>
        <v>T3  Project31</v>
      </c>
      <c r="C32" s="307" t="str">
        <f>IF(LEN(Projects!C33)&gt;0,Projects!C33,"")</f>
        <v/>
      </c>
      <c r="D32" s="308" t="str">
        <f>IF(LEN(Projects!D33)&gt;0,Projects!D33,"")</f>
        <v/>
      </c>
      <c r="E32" s="307" t="str">
        <f>IF(LEN(Projects!F33)&gt;0,Projects!F33,"")</f>
        <v/>
      </c>
      <c r="F32" s="309" t="str">
        <f>IF(LEN($K$1)&gt;0,IF(AND(LEN(D32)&gt;0,VLOOKUP($K$1,Markers!A:D,3,FALSE)='Marker Project - template'!D32),"SAME ORGANIZATION",IF(ISNA(VLOOKUP(A32,Projects!A:G,5,FALSE)),"",IF(VLOOKUP(A32,Projects!A:G,7,FALSE)='Marker Project - template'!$K$1,"MENTOR",""))),"")</f>
        <v/>
      </c>
      <c r="G32" s="310"/>
    </row>
    <row r="33" spans="1:7" x14ac:dyDescent="0.25">
      <c r="A33" s="76">
        <v>32</v>
      </c>
      <c r="B33" s="307" t="str">
        <f>Projects!B34</f>
        <v>T3  Project32</v>
      </c>
      <c r="C33" s="307" t="str">
        <f>IF(LEN(Projects!C34)&gt;0,Projects!C34,"")</f>
        <v/>
      </c>
      <c r="D33" s="308" t="str">
        <f>IF(LEN(Projects!D34)&gt;0,Projects!D34,"")</f>
        <v/>
      </c>
      <c r="E33" s="307" t="str">
        <f>IF(LEN(Projects!F34)&gt;0,Projects!F34,"")</f>
        <v/>
      </c>
      <c r="F33" s="309" t="str">
        <f>IF(LEN($K$1)&gt;0,IF(AND(LEN(D33)&gt;0,VLOOKUP($K$1,Markers!A:D,3,FALSE)='Marker Project - template'!D33),"SAME ORGANIZATION",IF(ISNA(VLOOKUP(A33,Projects!A:G,5,FALSE)),"",IF(VLOOKUP(A33,Projects!A:G,7,FALSE)='Marker Project - template'!$K$1,"MENTOR",""))),"")</f>
        <v/>
      </c>
      <c r="G33" s="310"/>
    </row>
    <row r="34" spans="1:7" x14ac:dyDescent="0.25">
      <c r="A34" s="76">
        <v>33</v>
      </c>
      <c r="B34" s="307" t="str">
        <f>Projects!B35</f>
        <v>T4  Project33</v>
      </c>
      <c r="C34" s="307" t="str">
        <f>IF(LEN(Projects!C35)&gt;0,Projects!C35,"")</f>
        <v/>
      </c>
      <c r="D34" s="308" t="str">
        <f>IF(LEN(Projects!D35)&gt;0,Projects!D35,"")</f>
        <v/>
      </c>
      <c r="E34" s="307" t="str">
        <f>IF(LEN(Projects!F35)&gt;0,Projects!F35,"")</f>
        <v/>
      </c>
      <c r="F34" s="309" t="str">
        <f>IF(LEN($K$1)&gt;0,IF(AND(LEN(D34)&gt;0,VLOOKUP($K$1,Markers!A:D,3,FALSE)='Marker Project - template'!D34),"SAME ORGANIZATION",IF(ISNA(VLOOKUP(A34,Projects!A:G,5,FALSE)),"",IF(VLOOKUP(A34,Projects!A:G,7,FALSE)='Marker Project - template'!$K$1,"MENTOR",""))),"")</f>
        <v/>
      </c>
      <c r="G34" s="310"/>
    </row>
    <row r="35" spans="1:7" x14ac:dyDescent="0.25">
      <c r="A35" s="76">
        <v>34</v>
      </c>
      <c r="B35" s="307" t="str">
        <f>Projects!B36</f>
        <v>T4  Project34</v>
      </c>
      <c r="C35" s="307" t="str">
        <f>IF(LEN(Projects!C36)&gt;0,Projects!C36,"")</f>
        <v/>
      </c>
      <c r="D35" s="308" t="str">
        <f>IF(LEN(Projects!D36)&gt;0,Projects!D36,"")</f>
        <v/>
      </c>
      <c r="E35" s="307" t="str">
        <f>IF(LEN(Projects!F36)&gt;0,Projects!F36,"")</f>
        <v/>
      </c>
      <c r="F35" s="309" t="str">
        <f>IF(LEN($K$1)&gt;0,IF(AND(LEN(D35)&gt;0,VLOOKUP($K$1,Markers!A:D,3,FALSE)='Marker Project - template'!D35),"SAME ORGANIZATION",IF(ISNA(VLOOKUP(A35,Projects!A:G,5,FALSE)),"",IF(VLOOKUP(A35,Projects!A:G,7,FALSE)='Marker Project - template'!$K$1,"MENTOR",""))),"")</f>
        <v/>
      </c>
      <c r="G35" s="310"/>
    </row>
    <row r="36" spans="1:7" x14ac:dyDescent="0.25">
      <c r="A36" s="76">
        <v>35</v>
      </c>
      <c r="B36" s="307" t="str">
        <f>Projects!B37</f>
        <v>T4  Project35</v>
      </c>
      <c r="C36" s="307" t="str">
        <f>IF(LEN(Projects!C37)&gt;0,Projects!C37,"")</f>
        <v/>
      </c>
      <c r="D36" s="308" t="str">
        <f>IF(LEN(Projects!D37)&gt;0,Projects!D37,"")</f>
        <v/>
      </c>
      <c r="E36" s="307" t="str">
        <f>IF(LEN(Projects!F37)&gt;0,Projects!F37,"")</f>
        <v/>
      </c>
      <c r="F36" s="309" t="str">
        <f>IF(LEN($K$1)&gt;0,IF(AND(LEN(D36)&gt;0,VLOOKUP($K$1,Markers!A:D,3,FALSE)='Marker Project - template'!D36),"SAME ORGANIZATION",IF(ISNA(VLOOKUP(A36,Projects!A:G,5,FALSE)),"",IF(VLOOKUP(A36,Projects!A:G,7,FALSE)='Marker Project - template'!$K$1,"MENTOR",""))),"")</f>
        <v/>
      </c>
      <c r="G36" s="310"/>
    </row>
    <row r="37" spans="1:7" x14ac:dyDescent="0.25">
      <c r="A37" s="76">
        <v>36</v>
      </c>
      <c r="B37" s="307" t="str">
        <f>Projects!B38</f>
        <v>T5  Project36</v>
      </c>
      <c r="C37" s="307" t="str">
        <f>IF(LEN(Projects!C38)&gt;0,Projects!C38,"")</f>
        <v/>
      </c>
      <c r="D37" s="308" t="str">
        <f>IF(LEN(Projects!D38)&gt;0,Projects!D38,"")</f>
        <v/>
      </c>
      <c r="E37" s="307" t="str">
        <f>IF(LEN(Projects!F38)&gt;0,Projects!F38,"")</f>
        <v/>
      </c>
      <c r="F37" s="309" t="str">
        <f>IF(LEN($K$1)&gt;0,IF(AND(LEN(D37)&gt;0,VLOOKUP($K$1,Markers!A:D,3,FALSE)='Marker Project - template'!D37),"SAME ORGANIZATION",IF(ISNA(VLOOKUP(A37,Projects!A:G,5,FALSE)),"",IF(VLOOKUP(A37,Projects!A:G,7,FALSE)='Marker Project - template'!$K$1,"MENTOR",""))),"")</f>
        <v/>
      </c>
      <c r="G37" s="310"/>
    </row>
    <row r="38" spans="1:7" x14ac:dyDescent="0.25">
      <c r="A38" s="76">
        <v>37</v>
      </c>
      <c r="B38" s="307" t="str">
        <f>Projects!B39</f>
        <v>T5  Project37</v>
      </c>
      <c r="C38" s="307" t="str">
        <f>IF(LEN(Projects!C39)&gt;0,Projects!C39,"")</f>
        <v/>
      </c>
      <c r="D38" s="308" t="str">
        <f>IF(LEN(Projects!D39)&gt;0,Projects!D39,"")</f>
        <v/>
      </c>
      <c r="E38" s="307" t="str">
        <f>IF(LEN(Projects!F39)&gt;0,Projects!F39,"")</f>
        <v/>
      </c>
      <c r="F38" s="309" t="str">
        <f>IF(LEN($K$1)&gt;0,IF(AND(LEN(D38)&gt;0,VLOOKUP($K$1,Markers!A:D,3,FALSE)='Marker Project - template'!D38),"SAME ORGANIZATION",IF(ISNA(VLOOKUP(A38,Projects!A:G,5,FALSE)),"",IF(VLOOKUP(A38,Projects!A:G,7,FALSE)='Marker Project - template'!$K$1,"MENTOR",""))),"")</f>
        <v/>
      </c>
      <c r="G38" s="310"/>
    </row>
    <row r="39" spans="1:7" x14ac:dyDescent="0.25">
      <c r="A39" s="76">
        <v>38</v>
      </c>
      <c r="B39" s="307" t="str">
        <f>Projects!B40</f>
        <v>T5  Project38</v>
      </c>
      <c r="C39" s="307" t="str">
        <f>IF(LEN(Projects!C40)&gt;0,Projects!C40,"")</f>
        <v/>
      </c>
      <c r="D39" s="308" t="str">
        <f>IF(LEN(Projects!D40)&gt;0,Projects!D40,"")</f>
        <v/>
      </c>
      <c r="E39" s="307" t="str">
        <f>IF(LEN(Projects!F40)&gt;0,Projects!F40,"")</f>
        <v/>
      </c>
      <c r="F39" s="309" t="str">
        <f>IF(LEN($K$1)&gt;0,IF(AND(LEN(D39)&gt;0,VLOOKUP($K$1,Markers!A:D,3,FALSE)='Marker Project - template'!D39),"SAME ORGANIZATION",IF(ISNA(VLOOKUP(A39,Projects!A:G,5,FALSE)),"",IF(VLOOKUP(A39,Projects!A:G,7,FALSE)='Marker Project - template'!$K$1,"MENTOR",""))),"")</f>
        <v/>
      </c>
      <c r="G39" s="310"/>
    </row>
    <row r="40" spans="1:7" x14ac:dyDescent="0.25">
      <c r="A40" s="76">
        <v>39</v>
      </c>
      <c r="B40" s="307" t="str">
        <f>Projects!B41</f>
        <v>T5  Project39</v>
      </c>
      <c r="C40" s="307" t="str">
        <f>IF(LEN(Projects!C41)&gt;0,Projects!C41,"")</f>
        <v/>
      </c>
      <c r="D40" s="308" t="str">
        <f>IF(LEN(Projects!D41)&gt;0,Projects!D41,"")</f>
        <v/>
      </c>
      <c r="E40" s="307" t="str">
        <f>IF(LEN(Projects!F41)&gt;0,Projects!F41,"")</f>
        <v/>
      </c>
      <c r="F40" s="309" t="str">
        <f>IF(LEN($K$1)&gt;0,IF(AND(LEN(D40)&gt;0,VLOOKUP($K$1,Markers!A:D,3,FALSE)='Marker Project - template'!D40),"SAME ORGANIZATION",IF(ISNA(VLOOKUP(A40,Projects!A:G,5,FALSE)),"",IF(VLOOKUP(A40,Projects!A:G,7,FALSE)='Marker Project - template'!$K$1,"MENTOR",""))),"")</f>
        <v/>
      </c>
      <c r="G40" s="310"/>
    </row>
    <row r="41" spans="1:7" x14ac:dyDescent="0.25">
      <c r="A41" s="76">
        <v>40</v>
      </c>
      <c r="B41" s="307" t="str">
        <f>Projects!B42</f>
        <v>T5  Project40</v>
      </c>
      <c r="C41" s="307" t="str">
        <f>IF(LEN(Projects!C42)&gt;0,Projects!C42,"")</f>
        <v/>
      </c>
      <c r="D41" s="308" t="str">
        <f>IF(LEN(Projects!D42)&gt;0,Projects!D42,"")</f>
        <v/>
      </c>
      <c r="E41" s="307" t="str">
        <f>IF(LEN(Projects!F42)&gt;0,Projects!F42,"")</f>
        <v/>
      </c>
      <c r="F41" s="309" t="str">
        <f>IF(LEN($K$1)&gt;0,IF(AND(LEN(D41)&gt;0,VLOOKUP($K$1,Markers!A:D,3,FALSE)='Marker Project - template'!D41),"SAME ORGANIZATION",IF(ISNA(VLOOKUP(A41,Projects!A:G,5,FALSE)),"",IF(VLOOKUP(A41,Projects!A:G,7,FALSE)='Marker Project - template'!$K$1,"MENTOR",""))),"")</f>
        <v/>
      </c>
      <c r="G41" s="310"/>
    </row>
    <row r="42" spans="1:7" x14ac:dyDescent="0.25">
      <c r="A42" s="76">
        <v>41</v>
      </c>
      <c r="B42" s="307" t="str">
        <f>Projects!B43</f>
        <v>T5  Project41</v>
      </c>
      <c r="C42" s="307" t="str">
        <f>IF(LEN(Projects!C43)&gt;0,Projects!C43,"")</f>
        <v/>
      </c>
      <c r="D42" s="308" t="str">
        <f>IF(LEN(Projects!D43)&gt;0,Projects!D43,"")</f>
        <v/>
      </c>
      <c r="E42" s="307" t="str">
        <f>IF(LEN(Projects!F43)&gt;0,Projects!F43,"")</f>
        <v/>
      </c>
      <c r="F42" s="309" t="str">
        <f>IF(LEN($K$1)&gt;0,IF(AND(LEN(D42)&gt;0,VLOOKUP($K$1,Markers!A:D,3,FALSE)='Marker Project - template'!D42),"SAME ORGANIZATION",IF(ISNA(VLOOKUP(A42,Projects!A:G,5,FALSE)),"",IF(VLOOKUP(A42,Projects!A:G,7,FALSE)='Marker Project - template'!$K$1,"MENTOR",""))),"")</f>
        <v/>
      </c>
      <c r="G42" s="310"/>
    </row>
    <row r="43" spans="1:7" x14ac:dyDescent="0.25">
      <c r="A43" s="76">
        <v>42</v>
      </c>
      <c r="B43" s="307" t="str">
        <f>Projects!B44</f>
        <v>T5  Project42</v>
      </c>
      <c r="C43" s="307" t="str">
        <f>IF(LEN(Projects!C44)&gt;0,Projects!C44,"")</f>
        <v/>
      </c>
      <c r="D43" s="308" t="str">
        <f>IF(LEN(Projects!D44)&gt;0,Projects!D44,"")</f>
        <v/>
      </c>
      <c r="E43" s="307" t="str">
        <f>IF(LEN(Projects!F44)&gt;0,Projects!F44,"")</f>
        <v/>
      </c>
      <c r="F43" s="309" t="str">
        <f>IF(LEN($K$1)&gt;0,IF(AND(LEN(D43)&gt;0,VLOOKUP($K$1,Markers!A:D,3,FALSE)='Marker Project - template'!D43),"SAME ORGANIZATION",IF(ISNA(VLOOKUP(A43,Projects!A:G,5,FALSE)),"",IF(VLOOKUP(A43,Projects!A:G,7,FALSE)='Marker Project - template'!$K$1,"MENTOR",""))),"")</f>
        <v/>
      </c>
      <c r="G43" s="310"/>
    </row>
    <row r="44" spans="1:7" x14ac:dyDescent="0.25">
      <c r="A44" s="76">
        <v>43</v>
      </c>
      <c r="B44" s="307" t="str">
        <f>Projects!B45</f>
        <v>T5  Project43</v>
      </c>
      <c r="C44" s="307" t="str">
        <f>IF(LEN(Projects!C45)&gt;0,Projects!C45,"")</f>
        <v/>
      </c>
      <c r="D44" s="308" t="str">
        <f>IF(LEN(Projects!D45)&gt;0,Projects!D45,"")</f>
        <v/>
      </c>
      <c r="E44" s="307" t="str">
        <f>IF(LEN(Projects!F45)&gt;0,Projects!F45,"")</f>
        <v/>
      </c>
      <c r="F44" s="309" t="str">
        <f>IF(LEN($K$1)&gt;0,IF(AND(LEN(D44)&gt;0,VLOOKUP($K$1,Markers!A:D,3,FALSE)='Marker Project - template'!D44),"SAME ORGANIZATION",IF(ISNA(VLOOKUP(A44,Projects!A:G,5,FALSE)),"",IF(VLOOKUP(A44,Projects!A:G,7,FALSE)='Marker Project - template'!$K$1,"MENTOR",""))),"")</f>
        <v/>
      </c>
      <c r="G44" s="310"/>
    </row>
    <row r="45" spans="1:7" x14ac:dyDescent="0.25">
      <c r="A45" s="76">
        <v>44</v>
      </c>
      <c r="B45" s="307" t="str">
        <f>Projects!B46</f>
        <v>T5  Project44</v>
      </c>
      <c r="C45" s="307" t="str">
        <f>IF(LEN(Projects!C46)&gt;0,Projects!C46,"")</f>
        <v/>
      </c>
      <c r="D45" s="308" t="str">
        <f>IF(LEN(Projects!D46)&gt;0,Projects!D46,"")</f>
        <v/>
      </c>
      <c r="E45" s="307" t="str">
        <f>IF(LEN(Projects!F46)&gt;0,Projects!F46,"")</f>
        <v/>
      </c>
      <c r="F45" s="309" t="str">
        <f>IF(LEN($K$1)&gt;0,IF(AND(LEN(D45)&gt;0,VLOOKUP($K$1,Markers!A:D,3,FALSE)='Marker Project - template'!D45),"SAME ORGANIZATION",IF(ISNA(VLOOKUP(A45,Projects!A:G,5,FALSE)),"",IF(VLOOKUP(A45,Projects!A:G,7,FALSE)='Marker Project - template'!$K$1,"MENTOR",""))),"")</f>
        <v/>
      </c>
      <c r="G45" s="310"/>
    </row>
    <row r="46" spans="1:7" x14ac:dyDescent="0.25">
      <c r="A46" s="76">
        <v>45</v>
      </c>
      <c r="B46" s="307" t="str">
        <f>Projects!B47</f>
        <v>T5  Project45</v>
      </c>
      <c r="C46" s="307" t="str">
        <f>IF(LEN(Projects!C47)&gt;0,Projects!C47,"")</f>
        <v/>
      </c>
      <c r="D46" s="308" t="str">
        <f>IF(LEN(Projects!D47)&gt;0,Projects!D47,"")</f>
        <v/>
      </c>
      <c r="E46" s="307" t="str">
        <f>IF(LEN(Projects!F47)&gt;0,Projects!F47,"")</f>
        <v/>
      </c>
      <c r="F46" s="309" t="str">
        <f>IF(LEN($K$1)&gt;0,IF(AND(LEN(D46)&gt;0,VLOOKUP($K$1,Markers!A:D,3,FALSE)='Marker Project - template'!D46),"SAME ORGANIZATION",IF(ISNA(VLOOKUP(A46,Projects!A:G,5,FALSE)),"",IF(VLOOKUP(A46,Projects!A:G,7,FALSE)='Marker Project - template'!$K$1,"MENTOR",""))),"")</f>
        <v/>
      </c>
      <c r="G46" s="310"/>
    </row>
    <row r="47" spans="1:7" x14ac:dyDescent="0.25">
      <c r="A47" s="76">
        <v>46</v>
      </c>
      <c r="B47" s="307" t="str">
        <f>Projects!B48</f>
        <v>T6  Project46</v>
      </c>
      <c r="C47" s="307" t="str">
        <f>IF(LEN(Projects!C48)&gt;0,Projects!C48,"")</f>
        <v/>
      </c>
      <c r="D47" s="308" t="str">
        <f>IF(LEN(Projects!D48)&gt;0,Projects!D48,"")</f>
        <v/>
      </c>
      <c r="E47" s="307" t="str">
        <f>IF(LEN(Projects!F48)&gt;0,Projects!F48,"")</f>
        <v/>
      </c>
      <c r="F47" s="309" t="str">
        <f>IF(LEN($K$1)&gt;0,IF(AND(LEN(D47)&gt;0,VLOOKUP($K$1,Markers!A:D,3,FALSE)='Marker Project - template'!D47),"SAME ORGANIZATION",IF(ISNA(VLOOKUP(A47,Projects!A:G,5,FALSE)),"",IF(VLOOKUP(A47,Projects!A:G,7,FALSE)='Marker Project - template'!$K$1,"MENTOR",""))),"")</f>
        <v/>
      </c>
      <c r="G47" s="310"/>
    </row>
    <row r="48" spans="1:7" x14ac:dyDescent="0.25">
      <c r="A48" s="76">
        <v>47</v>
      </c>
      <c r="B48" s="307" t="str">
        <f>Projects!B49</f>
        <v>T6  Project47</v>
      </c>
      <c r="C48" s="307" t="str">
        <f>IF(LEN(Projects!C49)&gt;0,Projects!C49,"")</f>
        <v/>
      </c>
      <c r="D48" s="308" t="str">
        <f>IF(LEN(Projects!D49)&gt;0,Projects!D49,"")</f>
        <v/>
      </c>
      <c r="E48" s="307" t="str">
        <f>IF(LEN(Projects!F49)&gt;0,Projects!F49,"")</f>
        <v/>
      </c>
      <c r="F48" s="309" t="str">
        <f>IF(LEN($K$1)&gt;0,IF(AND(LEN(D48)&gt;0,VLOOKUP($K$1,Markers!A:D,3,FALSE)='Marker Project - template'!D48),"SAME ORGANIZATION",IF(ISNA(VLOOKUP(A48,Projects!A:G,5,FALSE)),"",IF(VLOOKUP(A48,Projects!A:G,7,FALSE)='Marker Project - template'!$K$1,"MENTOR",""))),"")</f>
        <v/>
      </c>
      <c r="G48" s="310"/>
    </row>
    <row r="49" spans="1:7" x14ac:dyDescent="0.25">
      <c r="A49" s="76">
        <v>48</v>
      </c>
      <c r="B49" s="307" t="str">
        <f>Projects!B50</f>
        <v>T6  Project48</v>
      </c>
      <c r="C49" s="307" t="str">
        <f>IF(LEN(Projects!C50)&gt;0,Projects!C50,"")</f>
        <v/>
      </c>
      <c r="D49" s="308" t="str">
        <f>IF(LEN(Projects!D50)&gt;0,Projects!D50,"")</f>
        <v/>
      </c>
      <c r="E49" s="307" t="str">
        <f>IF(LEN(Projects!F50)&gt;0,Projects!F50,"")</f>
        <v/>
      </c>
      <c r="F49" s="309" t="str">
        <f>IF(LEN($K$1)&gt;0,IF(AND(LEN(D49)&gt;0,VLOOKUP($K$1,Markers!A:D,3,FALSE)='Marker Project - template'!D49),"SAME ORGANIZATION",IF(ISNA(VLOOKUP(A49,Projects!A:G,5,FALSE)),"",IF(VLOOKUP(A49,Projects!A:G,7,FALSE)='Marker Project - template'!$K$1,"MENTOR",""))),"")</f>
        <v/>
      </c>
      <c r="G49" s="310"/>
    </row>
    <row r="50" spans="1:7" x14ac:dyDescent="0.25">
      <c r="A50" s="76">
        <v>49</v>
      </c>
      <c r="B50" s="307" t="str">
        <f>Projects!B51</f>
        <v>T6  Project49</v>
      </c>
      <c r="C50" s="307" t="str">
        <f>IF(LEN(Projects!C51)&gt;0,Projects!C51,"")</f>
        <v/>
      </c>
      <c r="D50" s="308" t="str">
        <f>IF(LEN(Projects!D51)&gt;0,Projects!D51,"")</f>
        <v/>
      </c>
      <c r="E50" s="307" t="str">
        <f>IF(LEN(Projects!F51)&gt;0,Projects!F51,"")</f>
        <v/>
      </c>
      <c r="F50" s="309" t="str">
        <f>IF(LEN($K$1)&gt;0,IF(AND(LEN(D50)&gt;0,VLOOKUP($K$1,Markers!A:D,3,FALSE)='Marker Project - template'!D50),"SAME ORGANIZATION",IF(ISNA(VLOOKUP(A50,Projects!A:G,5,FALSE)),"",IF(VLOOKUP(A50,Projects!A:G,7,FALSE)='Marker Project - template'!$K$1,"MENTOR",""))),"")</f>
        <v/>
      </c>
      <c r="G50" s="310"/>
    </row>
    <row r="51" spans="1:7" x14ac:dyDescent="0.25">
      <c r="A51" s="76">
        <v>50</v>
      </c>
      <c r="B51" s="307" t="str">
        <f>Projects!B52</f>
        <v>T6  Project50</v>
      </c>
      <c r="C51" s="307" t="str">
        <f>IF(LEN(Projects!C52)&gt;0,Projects!C52,"")</f>
        <v/>
      </c>
      <c r="D51" s="308" t="str">
        <f>IF(LEN(Projects!D52)&gt;0,Projects!D52,"")</f>
        <v/>
      </c>
      <c r="E51" s="307" t="str">
        <f>IF(LEN(Projects!F52)&gt;0,Projects!F52,"")</f>
        <v/>
      </c>
      <c r="F51" s="309" t="str">
        <f>IF(LEN($K$1)&gt;0,IF(AND(LEN(D51)&gt;0,VLOOKUP($K$1,Markers!A:D,3,FALSE)='Marker Project - template'!D51),"SAME ORGANIZATION",IF(ISNA(VLOOKUP(A51,Projects!A:G,5,FALSE)),"",IF(VLOOKUP(A51,Projects!A:G,7,FALSE)='Marker Project - template'!$K$1,"MENTOR",""))),"")</f>
        <v/>
      </c>
      <c r="G51" s="310"/>
    </row>
    <row r="52" spans="1:7" x14ac:dyDescent="0.25">
      <c r="A52" s="76">
        <v>51</v>
      </c>
      <c r="B52" s="307" t="str">
        <f>Projects!B53</f>
        <v>T6  Project51</v>
      </c>
      <c r="C52" s="307" t="str">
        <f>IF(LEN(Projects!C53)&gt;0,Projects!C53,"")</f>
        <v/>
      </c>
      <c r="D52" s="308" t="str">
        <f>IF(LEN(Projects!D53)&gt;0,Projects!D53,"")</f>
        <v/>
      </c>
      <c r="E52" s="307" t="str">
        <f>IF(LEN(Projects!F53)&gt;0,Projects!F53,"")</f>
        <v/>
      </c>
      <c r="F52" s="309" t="str">
        <f>IF(LEN($K$1)&gt;0,IF(AND(LEN(D52)&gt;0,VLOOKUP($K$1,Markers!A:D,3,FALSE)='Marker Project - template'!D52),"SAME ORGANIZATION",IF(ISNA(VLOOKUP(A52,Projects!A:G,5,FALSE)),"",IF(VLOOKUP(A52,Projects!A:G,7,FALSE)='Marker Project - template'!$K$1,"MENTOR",""))),"")</f>
        <v/>
      </c>
      <c r="G52" s="310"/>
    </row>
    <row r="53" spans="1:7" x14ac:dyDescent="0.25">
      <c r="A53" s="76">
        <v>52</v>
      </c>
      <c r="B53" s="307" t="str">
        <f>Projects!B54</f>
        <v>T6  Project52</v>
      </c>
      <c r="C53" s="307" t="str">
        <f>IF(LEN(Projects!C54)&gt;0,Projects!C54,"")</f>
        <v/>
      </c>
      <c r="D53" s="308" t="str">
        <f>IF(LEN(Projects!D54)&gt;0,Projects!D54,"")</f>
        <v/>
      </c>
      <c r="E53" s="307" t="str">
        <f>IF(LEN(Projects!F54)&gt;0,Projects!F54,"")</f>
        <v/>
      </c>
      <c r="F53" s="309" t="str">
        <f>IF(LEN($K$1)&gt;0,IF(AND(LEN(D53)&gt;0,VLOOKUP($K$1,Markers!A:D,3,FALSE)='Marker Project - template'!D53),"SAME ORGANIZATION",IF(ISNA(VLOOKUP(A53,Projects!A:G,5,FALSE)),"",IF(VLOOKUP(A53,Projects!A:G,7,FALSE)='Marker Project - template'!$K$1,"MENTOR",""))),"")</f>
        <v/>
      </c>
      <c r="G53" s="310"/>
    </row>
    <row r="54" spans="1:7" x14ac:dyDescent="0.25">
      <c r="A54" s="76">
        <v>53</v>
      </c>
      <c r="B54" s="307" t="str">
        <f>Projects!B55</f>
        <v>T6  Project53</v>
      </c>
      <c r="C54" s="307" t="str">
        <f>IF(LEN(Projects!C55)&gt;0,Projects!C55,"")</f>
        <v/>
      </c>
      <c r="D54" s="308" t="str">
        <f>IF(LEN(Projects!D55)&gt;0,Projects!D55,"")</f>
        <v/>
      </c>
      <c r="E54" s="307" t="str">
        <f>IF(LEN(Projects!F55)&gt;0,Projects!F55,"")</f>
        <v/>
      </c>
      <c r="F54" s="309" t="str">
        <f>IF(LEN($K$1)&gt;0,IF(AND(LEN(D54)&gt;0,VLOOKUP($K$1,Markers!A:D,3,FALSE)='Marker Project - template'!D54),"SAME ORGANIZATION",IF(ISNA(VLOOKUP(A54,Projects!A:G,5,FALSE)),"",IF(VLOOKUP(A54,Projects!A:G,7,FALSE)='Marker Project - template'!$K$1,"MENTOR",""))),"")</f>
        <v/>
      </c>
      <c r="G54" s="310"/>
    </row>
    <row r="55" spans="1:7" x14ac:dyDescent="0.25">
      <c r="A55" s="76">
        <v>54</v>
      </c>
      <c r="B55" s="307" t="str">
        <f>Projects!B56</f>
        <v>T7  Project54</v>
      </c>
      <c r="C55" s="307" t="str">
        <f>IF(LEN(Projects!C56)&gt;0,Projects!C56,"")</f>
        <v/>
      </c>
      <c r="D55" s="308" t="str">
        <f>IF(LEN(Projects!D56)&gt;0,Projects!D56,"")</f>
        <v/>
      </c>
      <c r="E55" s="307" t="str">
        <f>IF(LEN(Projects!F56)&gt;0,Projects!F56,"")</f>
        <v/>
      </c>
      <c r="F55" s="309" t="str">
        <f>IF(LEN($K$1)&gt;0,IF(AND(LEN(D55)&gt;0,VLOOKUP($K$1,Markers!A:D,3,FALSE)='Marker Project - template'!D55),"SAME ORGANIZATION",IF(ISNA(VLOOKUP(A55,Projects!A:G,5,FALSE)),"",IF(VLOOKUP(A55,Projects!A:G,7,FALSE)='Marker Project - template'!$K$1,"MENTOR",""))),"")</f>
        <v/>
      </c>
      <c r="G55" s="310"/>
    </row>
    <row r="56" spans="1:7" x14ac:dyDescent="0.25">
      <c r="A56" s="76">
        <v>55</v>
      </c>
      <c r="B56" s="307" t="str">
        <f>Projects!B57</f>
        <v>T7  Project55</v>
      </c>
      <c r="C56" s="307" t="str">
        <f>IF(LEN(Projects!C57)&gt;0,Projects!C57,"")</f>
        <v/>
      </c>
      <c r="D56" s="308" t="str">
        <f>IF(LEN(Projects!D57)&gt;0,Projects!D57,"")</f>
        <v/>
      </c>
      <c r="E56" s="307" t="str">
        <f>IF(LEN(Projects!F57)&gt;0,Projects!F57,"")</f>
        <v/>
      </c>
      <c r="F56" s="309" t="str">
        <f>IF(LEN($K$1)&gt;0,IF(AND(LEN(D56)&gt;0,VLOOKUP($K$1,Markers!A:D,3,FALSE)='Marker Project - template'!D56),"SAME ORGANIZATION",IF(ISNA(VLOOKUP(A56,Projects!A:G,5,FALSE)),"",IF(VLOOKUP(A56,Projects!A:G,7,FALSE)='Marker Project - template'!$K$1,"MENTOR",""))),"")</f>
        <v/>
      </c>
      <c r="G56" s="310"/>
    </row>
    <row r="57" spans="1:7" x14ac:dyDescent="0.25">
      <c r="A57" s="76">
        <v>56</v>
      </c>
      <c r="B57" s="307" t="str">
        <f>Projects!B58</f>
        <v>T7  Project56</v>
      </c>
      <c r="C57" s="307" t="str">
        <f>IF(LEN(Projects!C58)&gt;0,Projects!C58,"")</f>
        <v/>
      </c>
      <c r="D57" s="308" t="str">
        <f>IF(LEN(Projects!D58)&gt;0,Projects!D58,"")</f>
        <v/>
      </c>
      <c r="E57" s="307" t="str">
        <f>IF(LEN(Projects!F58)&gt;0,Projects!F58,"")</f>
        <v/>
      </c>
      <c r="F57" s="309" t="str">
        <f>IF(LEN($K$1)&gt;0,IF(AND(LEN(D57)&gt;0,VLOOKUP($K$1,Markers!A:D,3,FALSE)='Marker Project - template'!D57),"SAME ORGANIZATION",IF(ISNA(VLOOKUP(A57,Projects!A:G,5,FALSE)),"",IF(VLOOKUP(A57,Projects!A:G,7,FALSE)='Marker Project - template'!$K$1,"MENTOR",""))),"")</f>
        <v/>
      </c>
      <c r="G57" s="310"/>
    </row>
    <row r="58" spans="1:7" x14ac:dyDescent="0.25">
      <c r="A58" s="76">
        <v>57</v>
      </c>
      <c r="B58" s="307" t="str">
        <f>Projects!B59</f>
        <v>T7  Project57</v>
      </c>
      <c r="C58" s="307" t="str">
        <f>IF(LEN(Projects!C59)&gt;0,Projects!C59,"")</f>
        <v/>
      </c>
      <c r="D58" s="308" t="str">
        <f>IF(LEN(Projects!D59)&gt;0,Projects!D59,"")</f>
        <v/>
      </c>
      <c r="E58" s="307" t="str">
        <f>IF(LEN(Projects!F59)&gt;0,Projects!F59,"")</f>
        <v/>
      </c>
      <c r="F58" s="309" t="str">
        <f>IF(LEN($K$1)&gt;0,IF(AND(LEN(D58)&gt;0,VLOOKUP($K$1,Markers!A:D,3,FALSE)='Marker Project - template'!D58),"SAME ORGANIZATION",IF(ISNA(VLOOKUP(A58,Projects!A:G,5,FALSE)),"",IF(VLOOKUP(A58,Projects!A:G,7,FALSE)='Marker Project - template'!$K$1,"MENTOR",""))),"")</f>
        <v/>
      </c>
      <c r="G58" s="310"/>
    </row>
    <row r="59" spans="1:7" x14ac:dyDescent="0.25">
      <c r="A59" s="76">
        <v>58</v>
      </c>
      <c r="B59" s="307" t="str">
        <f>Projects!B60</f>
        <v>T7  Project58</v>
      </c>
      <c r="C59" s="307" t="str">
        <f>IF(LEN(Projects!C60)&gt;0,Projects!C60,"")</f>
        <v/>
      </c>
      <c r="D59" s="308" t="str">
        <f>IF(LEN(Projects!D60)&gt;0,Projects!D60,"")</f>
        <v/>
      </c>
      <c r="E59" s="307" t="str">
        <f>IF(LEN(Projects!F60)&gt;0,Projects!F60,"")</f>
        <v/>
      </c>
      <c r="F59" s="309" t="str">
        <f>IF(LEN($K$1)&gt;0,IF(AND(LEN(D59)&gt;0,VLOOKUP($K$1,Markers!A:D,3,FALSE)='Marker Project - template'!D59),"SAME ORGANIZATION",IF(ISNA(VLOOKUP(A59,Projects!A:G,5,FALSE)),"",IF(VLOOKUP(A59,Projects!A:G,7,FALSE)='Marker Project - template'!$K$1,"MENTOR",""))),"")</f>
        <v/>
      </c>
      <c r="G59" s="310"/>
    </row>
    <row r="60" spans="1:7" x14ac:dyDescent="0.25">
      <c r="A60" s="76">
        <v>59</v>
      </c>
      <c r="B60" s="307" t="str">
        <f>Projects!B61</f>
        <v>T7  Project59</v>
      </c>
      <c r="C60" s="307" t="str">
        <f>IF(LEN(Projects!C61)&gt;0,Projects!C61,"")</f>
        <v/>
      </c>
      <c r="D60" s="308" t="str">
        <f>IF(LEN(Projects!D61)&gt;0,Projects!D61,"")</f>
        <v/>
      </c>
      <c r="E60" s="307" t="str">
        <f>IF(LEN(Projects!F61)&gt;0,Projects!F61,"")</f>
        <v/>
      </c>
      <c r="F60" s="309" t="str">
        <f>IF(LEN($K$1)&gt;0,IF(AND(LEN(D60)&gt;0,VLOOKUP($K$1,Markers!A:D,3,FALSE)='Marker Project - template'!D60),"SAME ORGANIZATION",IF(ISNA(VLOOKUP(A60,Projects!A:G,5,FALSE)),"",IF(VLOOKUP(A60,Projects!A:G,7,FALSE)='Marker Project - template'!$K$1,"MENTOR",""))),"")</f>
        <v/>
      </c>
      <c r="G60" s="310"/>
    </row>
    <row r="61" spans="1:7" x14ac:dyDescent="0.25">
      <c r="A61" s="76">
        <v>60</v>
      </c>
      <c r="B61" s="307" t="str">
        <f>Projects!B62</f>
        <v>T7  Project60</v>
      </c>
      <c r="C61" s="307" t="str">
        <f>IF(LEN(Projects!C62)&gt;0,Projects!C62,"")</f>
        <v/>
      </c>
      <c r="D61" s="308" t="str">
        <f>IF(LEN(Projects!D62)&gt;0,Projects!D62,"")</f>
        <v/>
      </c>
      <c r="E61" s="307" t="str">
        <f>IF(LEN(Projects!F62)&gt;0,Projects!F62,"")</f>
        <v/>
      </c>
      <c r="F61" s="309" t="str">
        <f>IF(LEN($K$1)&gt;0,IF(AND(LEN(D61)&gt;0,VLOOKUP($K$1,Markers!A:D,3,FALSE)='Marker Project - template'!D61),"SAME ORGANIZATION",IF(ISNA(VLOOKUP(A61,Projects!A:G,5,FALSE)),"",IF(VLOOKUP(A61,Projects!A:G,7,FALSE)='Marker Project - template'!$K$1,"MENTOR",""))),"")</f>
        <v/>
      </c>
      <c r="G61" s="310"/>
    </row>
    <row r="62" spans="1:7" x14ac:dyDescent="0.25">
      <c r="A62" s="76">
        <v>61</v>
      </c>
      <c r="B62" s="307" t="str">
        <f>Projects!B63</f>
        <v>T7  Project61</v>
      </c>
      <c r="C62" s="307" t="str">
        <f>IF(LEN(Projects!C63)&gt;0,Projects!C63,"")</f>
        <v/>
      </c>
      <c r="D62" s="308" t="str">
        <f>IF(LEN(Projects!D63)&gt;0,Projects!D63,"")</f>
        <v/>
      </c>
      <c r="E62" s="307" t="str">
        <f>IF(LEN(Projects!F63)&gt;0,Projects!F63,"")</f>
        <v/>
      </c>
      <c r="F62" s="309" t="str">
        <f>IF(LEN($K$1)&gt;0,IF(AND(LEN(D62)&gt;0,VLOOKUP($K$1,Markers!A:D,3,FALSE)='Marker Project - template'!D62),"SAME ORGANIZATION",IF(ISNA(VLOOKUP(A62,Projects!A:G,5,FALSE)),"",IF(VLOOKUP(A62,Projects!A:G,7,FALSE)='Marker Project - template'!$K$1,"MENTOR",""))),"")</f>
        <v/>
      </c>
      <c r="G62" s="310"/>
    </row>
    <row r="63" spans="1:7" x14ac:dyDescent="0.25">
      <c r="A63" s="76">
        <v>62</v>
      </c>
      <c r="B63" s="307" t="str">
        <f>Projects!B64</f>
        <v>T7  Project62</v>
      </c>
      <c r="C63" s="307" t="str">
        <f>IF(LEN(Projects!C64)&gt;0,Projects!C64,"")</f>
        <v/>
      </c>
      <c r="D63" s="308" t="str">
        <f>IF(LEN(Projects!D64)&gt;0,Projects!D64,"")</f>
        <v/>
      </c>
      <c r="E63" s="307" t="str">
        <f>IF(LEN(Projects!F64)&gt;0,Projects!F64,"")</f>
        <v/>
      </c>
      <c r="F63" s="309" t="str">
        <f>IF(LEN($K$1)&gt;0,IF(AND(LEN(D63)&gt;0,VLOOKUP($K$1,Markers!A:D,3,FALSE)='Marker Project - template'!D63),"SAME ORGANIZATION",IF(ISNA(VLOOKUP(A63,Projects!A:G,5,FALSE)),"",IF(VLOOKUP(A63,Projects!A:G,7,FALSE)='Marker Project - template'!$K$1,"MENTOR",""))),"")</f>
        <v/>
      </c>
      <c r="G63" s="310"/>
    </row>
    <row r="64" spans="1:7" x14ac:dyDescent="0.25">
      <c r="A64" s="76">
        <v>63</v>
      </c>
      <c r="B64" s="307" t="str">
        <f>Projects!B65</f>
        <v>T7  Project63</v>
      </c>
      <c r="C64" s="307" t="str">
        <f>IF(LEN(Projects!C65)&gt;0,Projects!C65,"")</f>
        <v/>
      </c>
      <c r="D64" s="308" t="str">
        <f>IF(LEN(Projects!D65)&gt;0,Projects!D65,"")</f>
        <v/>
      </c>
      <c r="E64" s="307" t="str">
        <f>IF(LEN(Projects!F65)&gt;0,Projects!F65,"")</f>
        <v/>
      </c>
      <c r="F64" s="309" t="str">
        <f>IF(LEN($K$1)&gt;0,IF(AND(LEN(D64)&gt;0,VLOOKUP($K$1,Markers!A:D,3,FALSE)='Marker Project - template'!D64),"SAME ORGANIZATION",IF(ISNA(VLOOKUP(A64,Projects!A:G,5,FALSE)),"",IF(VLOOKUP(A64,Projects!A:G,7,FALSE)='Marker Project - template'!$K$1,"MENTOR",""))),"")</f>
        <v/>
      </c>
      <c r="G64" s="310"/>
    </row>
    <row r="65" spans="1:7" x14ac:dyDescent="0.25">
      <c r="A65" s="76">
        <v>64</v>
      </c>
      <c r="B65" s="307" t="str">
        <f>Projects!B66</f>
        <v>T7  Project64</v>
      </c>
      <c r="C65" s="307" t="str">
        <f>IF(LEN(Projects!C66)&gt;0,Projects!C66,"")</f>
        <v/>
      </c>
      <c r="D65" s="308" t="str">
        <f>IF(LEN(Projects!D66)&gt;0,Projects!D66,"")</f>
        <v/>
      </c>
      <c r="E65" s="307" t="str">
        <f>IF(LEN(Projects!F66)&gt;0,Projects!F66,"")</f>
        <v/>
      </c>
      <c r="F65" s="309" t="str">
        <f>IF(LEN($K$1)&gt;0,IF(AND(LEN(D65)&gt;0,VLOOKUP($K$1,Markers!A:D,3,FALSE)='Marker Project - template'!D65),"SAME ORGANIZATION",IF(ISNA(VLOOKUP(A65,Projects!A:G,5,FALSE)),"",IF(VLOOKUP(A65,Projects!A:G,7,FALSE)='Marker Project - template'!$K$1,"MENTOR",""))),"")</f>
        <v/>
      </c>
      <c r="G65" s="310"/>
    </row>
    <row r="66" spans="1:7" x14ac:dyDescent="0.25">
      <c r="A66" s="76">
        <v>65</v>
      </c>
      <c r="B66" s="307" t="str">
        <f>Projects!B67</f>
        <v>T7  Project65</v>
      </c>
      <c r="C66" s="307" t="str">
        <f>IF(LEN(Projects!C67)&gt;0,Projects!C67,"")</f>
        <v/>
      </c>
      <c r="D66" s="308" t="str">
        <f>IF(LEN(Projects!D67)&gt;0,Projects!D67,"")</f>
        <v/>
      </c>
      <c r="E66" s="307" t="str">
        <f>IF(LEN(Projects!F67)&gt;0,Projects!F67,"")</f>
        <v/>
      </c>
      <c r="F66" s="309" t="str">
        <f>IF(LEN($K$1)&gt;0,IF(AND(LEN(D66)&gt;0,VLOOKUP($K$1,Markers!A:D,3,FALSE)='Marker Project - template'!D66),"SAME ORGANIZATION",IF(ISNA(VLOOKUP(A66,Projects!A:G,5,FALSE)),"",IF(VLOOKUP(A66,Projects!A:G,7,FALSE)='Marker Project - template'!$K$1,"MENTOR",""))),"")</f>
        <v/>
      </c>
      <c r="G66" s="310"/>
    </row>
    <row r="67" spans="1:7" x14ac:dyDescent="0.25">
      <c r="A67" s="76">
        <v>66</v>
      </c>
      <c r="B67" s="307" t="str">
        <f>Projects!B68</f>
        <v>T7  Project66</v>
      </c>
      <c r="C67" s="307" t="str">
        <f>IF(LEN(Projects!C68)&gt;0,Projects!C68,"")</f>
        <v/>
      </c>
      <c r="D67" s="308" t="str">
        <f>IF(LEN(Projects!D68)&gt;0,Projects!D68,"")</f>
        <v/>
      </c>
      <c r="E67" s="307" t="str">
        <f>IF(LEN(Projects!F68)&gt;0,Projects!F68,"")</f>
        <v/>
      </c>
      <c r="F67" s="309" t="str">
        <f>IF(LEN($K$1)&gt;0,IF(AND(LEN(D67)&gt;0,VLOOKUP($K$1,Markers!A:D,3,FALSE)='Marker Project - template'!D67),"SAME ORGANIZATION",IF(ISNA(VLOOKUP(A67,Projects!A:G,5,FALSE)),"",IF(VLOOKUP(A67,Projects!A:G,7,FALSE)='Marker Project - template'!$K$1,"MENTOR",""))),"")</f>
        <v/>
      </c>
      <c r="G67" s="310"/>
    </row>
    <row r="68" spans="1:7" x14ac:dyDescent="0.25">
      <c r="A68" s="76">
        <v>67</v>
      </c>
      <c r="B68" s="307" t="str">
        <f>Projects!B69</f>
        <v>T7  Project67</v>
      </c>
      <c r="C68" s="307" t="str">
        <f>IF(LEN(Projects!C69)&gt;0,Projects!C69,"")</f>
        <v/>
      </c>
      <c r="D68" s="308" t="str">
        <f>IF(LEN(Projects!D69)&gt;0,Projects!D69,"")</f>
        <v/>
      </c>
      <c r="E68" s="307" t="str">
        <f>IF(LEN(Projects!F69)&gt;0,Projects!F69,"")</f>
        <v/>
      </c>
      <c r="F68" s="309" t="str">
        <f>IF(LEN($K$1)&gt;0,IF(AND(LEN(D68)&gt;0,VLOOKUP($K$1,Markers!A:D,3,FALSE)='Marker Project - template'!D68),"SAME ORGANIZATION",IF(ISNA(VLOOKUP(A68,Projects!A:G,5,FALSE)),"",IF(VLOOKUP(A68,Projects!A:G,7,FALSE)='Marker Project - template'!$K$1,"MENTOR",""))),"")</f>
        <v/>
      </c>
      <c r="G68" s="310"/>
    </row>
    <row r="69" spans="1:7" x14ac:dyDescent="0.25">
      <c r="A69" s="76">
        <v>68</v>
      </c>
      <c r="B69" s="307" t="str">
        <f>Projects!B70</f>
        <v>T7  Project68</v>
      </c>
      <c r="C69" s="307" t="str">
        <f>IF(LEN(Projects!C70)&gt;0,Projects!C70,"")</f>
        <v/>
      </c>
      <c r="D69" s="308" t="str">
        <f>IF(LEN(Projects!D70)&gt;0,Projects!D70,"")</f>
        <v/>
      </c>
      <c r="E69" s="307" t="str">
        <f>IF(LEN(Projects!F70)&gt;0,Projects!F70,"")</f>
        <v/>
      </c>
      <c r="F69" s="309" t="str">
        <f>IF(LEN($K$1)&gt;0,IF(AND(LEN(D69)&gt;0,VLOOKUP($K$1,Markers!A:D,3,FALSE)='Marker Project - template'!D69),"SAME ORGANIZATION",IF(ISNA(VLOOKUP(A69,Projects!A:G,5,FALSE)),"",IF(VLOOKUP(A69,Projects!A:G,7,FALSE)='Marker Project - template'!$K$1,"MENTOR",""))),"")</f>
        <v/>
      </c>
      <c r="G69" s="310"/>
    </row>
    <row r="70" spans="1:7" x14ac:dyDescent="0.25">
      <c r="A70" s="76">
        <v>69</v>
      </c>
      <c r="B70" s="307" t="str">
        <f>Projects!B71</f>
        <v>T7  Project69</v>
      </c>
      <c r="C70" s="307" t="str">
        <f>IF(LEN(Projects!C71)&gt;0,Projects!C71,"")</f>
        <v/>
      </c>
      <c r="D70" s="308" t="str">
        <f>IF(LEN(Projects!D71)&gt;0,Projects!D71,"")</f>
        <v/>
      </c>
      <c r="E70" s="307" t="str">
        <f>IF(LEN(Projects!F71)&gt;0,Projects!F71,"")</f>
        <v/>
      </c>
      <c r="F70" s="309" t="str">
        <f>IF(LEN($K$1)&gt;0,IF(AND(LEN(D70)&gt;0,VLOOKUP($K$1,Markers!A:D,3,FALSE)='Marker Project - template'!D70),"SAME ORGANIZATION",IF(ISNA(VLOOKUP(A70,Projects!A:G,5,FALSE)),"",IF(VLOOKUP(A70,Projects!A:G,7,FALSE)='Marker Project - template'!$K$1,"MENTOR",""))),"")</f>
        <v/>
      </c>
      <c r="G70" s="310"/>
    </row>
    <row r="71" spans="1:7" x14ac:dyDescent="0.25">
      <c r="A71" s="76">
        <v>70</v>
      </c>
      <c r="B71" s="307" t="str">
        <f>Projects!B72</f>
        <v>T7  Project70</v>
      </c>
      <c r="C71" s="307" t="str">
        <f>IF(LEN(Projects!C72)&gt;0,Projects!C72,"")</f>
        <v/>
      </c>
      <c r="D71" s="308" t="str">
        <f>IF(LEN(Projects!D72)&gt;0,Projects!D72,"")</f>
        <v/>
      </c>
      <c r="E71" s="307" t="str">
        <f>IF(LEN(Projects!F72)&gt;0,Projects!F72,"")</f>
        <v/>
      </c>
      <c r="F71" s="309" t="str">
        <f>IF(LEN($K$1)&gt;0,IF(AND(LEN(D71)&gt;0,VLOOKUP($K$1,Markers!A:D,3,FALSE)='Marker Project - template'!D71),"SAME ORGANIZATION",IF(ISNA(VLOOKUP(A71,Projects!A:G,5,FALSE)),"",IF(VLOOKUP(A71,Projects!A:G,7,FALSE)='Marker Project - template'!$K$1,"MENTOR",""))),"")</f>
        <v/>
      </c>
      <c r="G71" s="310"/>
    </row>
    <row r="72" spans="1:7" x14ac:dyDescent="0.25">
      <c r="A72" s="76">
        <v>71</v>
      </c>
      <c r="B72" s="307" t="str">
        <f>Projects!B73</f>
        <v>T7  Project71</v>
      </c>
      <c r="C72" s="307" t="str">
        <f>IF(LEN(Projects!C73)&gt;0,Projects!C73,"")</f>
        <v/>
      </c>
      <c r="D72" s="308" t="str">
        <f>IF(LEN(Projects!D73)&gt;0,Projects!D73,"")</f>
        <v/>
      </c>
      <c r="E72" s="307" t="str">
        <f>IF(LEN(Projects!F73)&gt;0,Projects!F73,"")</f>
        <v/>
      </c>
      <c r="F72" s="309" t="str">
        <f>IF(LEN($K$1)&gt;0,IF(AND(LEN(D72)&gt;0,VLOOKUP($K$1,Markers!A:D,3,FALSE)='Marker Project - template'!D72),"SAME ORGANIZATION",IF(ISNA(VLOOKUP(A72,Projects!A:G,5,FALSE)),"",IF(VLOOKUP(A72,Projects!A:G,7,FALSE)='Marker Project - template'!$K$1,"MENTOR",""))),"")</f>
        <v/>
      </c>
      <c r="G72" s="310"/>
    </row>
    <row r="73" spans="1:7" x14ac:dyDescent="0.25">
      <c r="A73" s="76">
        <v>72</v>
      </c>
      <c r="B73" s="307" t="str">
        <f>Projects!B74</f>
        <v>T7  Project72</v>
      </c>
      <c r="C73" s="307" t="str">
        <f>IF(LEN(Projects!C74)&gt;0,Projects!C74,"")</f>
        <v/>
      </c>
      <c r="D73" s="308" t="str">
        <f>IF(LEN(Projects!D74)&gt;0,Projects!D74,"")</f>
        <v/>
      </c>
      <c r="E73" s="307" t="str">
        <f>IF(LEN(Projects!F74)&gt;0,Projects!F74,"")</f>
        <v/>
      </c>
      <c r="F73" s="309" t="str">
        <f>IF(LEN($K$1)&gt;0,IF(AND(LEN(D73)&gt;0,VLOOKUP($K$1,Markers!A:D,3,FALSE)='Marker Project - template'!D73),"SAME ORGANIZATION",IF(ISNA(VLOOKUP(A73,Projects!A:G,5,FALSE)),"",IF(VLOOKUP(A73,Projects!A:G,7,FALSE)='Marker Project - template'!$K$1,"MENTOR",""))),"")</f>
        <v/>
      </c>
      <c r="G73" s="310"/>
    </row>
    <row r="74" spans="1:7" x14ac:dyDescent="0.25">
      <c r="A74" s="76">
        <v>73</v>
      </c>
      <c r="B74" s="307" t="str">
        <f>Projects!B75</f>
        <v>T7  Project73</v>
      </c>
      <c r="C74" s="307" t="str">
        <f>IF(LEN(Projects!C75)&gt;0,Projects!C75,"")</f>
        <v/>
      </c>
      <c r="D74" s="308" t="str">
        <f>IF(LEN(Projects!D75)&gt;0,Projects!D75,"")</f>
        <v/>
      </c>
      <c r="E74" s="307" t="str">
        <f>IF(LEN(Projects!F75)&gt;0,Projects!F75,"")</f>
        <v/>
      </c>
      <c r="F74" s="309" t="str">
        <f>IF(LEN($K$1)&gt;0,IF(AND(LEN(D74)&gt;0,VLOOKUP($K$1,Markers!A:D,3,FALSE)='Marker Project - template'!D74),"SAME ORGANIZATION",IF(ISNA(VLOOKUP(A74,Projects!A:G,5,FALSE)),"",IF(VLOOKUP(A74,Projects!A:G,7,FALSE)='Marker Project - template'!$K$1,"MENTOR",""))),"")</f>
        <v/>
      </c>
      <c r="G74" s="310"/>
    </row>
    <row r="75" spans="1:7" x14ac:dyDescent="0.25">
      <c r="A75" s="76">
        <v>74</v>
      </c>
      <c r="B75" s="307" t="str">
        <f>Projects!B76</f>
        <v>T7  Project74</v>
      </c>
      <c r="C75" s="307" t="str">
        <f>IF(LEN(Projects!C76)&gt;0,Projects!C76,"")</f>
        <v/>
      </c>
      <c r="D75" s="308" t="str">
        <f>IF(LEN(Projects!D76)&gt;0,Projects!D76,"")</f>
        <v/>
      </c>
      <c r="E75" s="307" t="str">
        <f>IF(LEN(Projects!F76)&gt;0,Projects!F76,"")</f>
        <v/>
      </c>
      <c r="F75" s="309" t="str">
        <f>IF(LEN($K$1)&gt;0,IF(AND(LEN(D75)&gt;0,VLOOKUP($K$1,Markers!A:D,3,FALSE)='Marker Project - template'!D75),"SAME ORGANIZATION",IF(ISNA(VLOOKUP(A75,Projects!A:G,5,FALSE)),"",IF(VLOOKUP(A75,Projects!A:G,7,FALSE)='Marker Project - template'!$K$1,"MENTOR",""))),"")</f>
        <v/>
      </c>
      <c r="G75" s="310"/>
    </row>
    <row r="76" spans="1:7" x14ac:dyDescent="0.25">
      <c r="A76" s="76">
        <v>75</v>
      </c>
      <c r="B76" s="307" t="str">
        <f>Projects!B77</f>
        <v>T7  Project75</v>
      </c>
      <c r="C76" s="307" t="str">
        <f>IF(LEN(Projects!C77)&gt;0,Projects!C77,"")</f>
        <v/>
      </c>
      <c r="D76" s="308" t="str">
        <f>IF(LEN(Projects!D77)&gt;0,Projects!D77,"")</f>
        <v/>
      </c>
      <c r="E76" s="307" t="str">
        <f>IF(LEN(Projects!F77)&gt;0,Projects!F77,"")</f>
        <v/>
      </c>
      <c r="F76" s="309" t="str">
        <f>IF(LEN($K$1)&gt;0,IF(AND(LEN(D76)&gt;0,VLOOKUP($K$1,Markers!A:D,3,FALSE)='Marker Project - template'!D76),"SAME ORGANIZATION",IF(ISNA(VLOOKUP(A76,Projects!A:G,5,FALSE)),"",IF(VLOOKUP(A76,Projects!A:G,7,FALSE)='Marker Project - template'!$K$1,"MENTOR",""))),"")</f>
        <v/>
      </c>
      <c r="G76" s="310"/>
    </row>
    <row r="77" spans="1:7" x14ac:dyDescent="0.25">
      <c r="A77" s="76">
        <v>76</v>
      </c>
      <c r="B77" s="307" t="str">
        <f>Projects!B78</f>
        <v>T7  Project76</v>
      </c>
      <c r="C77" s="307" t="str">
        <f>IF(LEN(Projects!C78)&gt;0,Projects!C78,"")</f>
        <v/>
      </c>
      <c r="D77" s="308" t="str">
        <f>IF(LEN(Projects!D78)&gt;0,Projects!D78,"")</f>
        <v/>
      </c>
      <c r="E77" s="307" t="str">
        <f>IF(LEN(Projects!F78)&gt;0,Projects!F78,"")</f>
        <v/>
      </c>
      <c r="F77" s="309" t="str">
        <f>IF(LEN($K$1)&gt;0,IF(AND(LEN(D77)&gt;0,VLOOKUP($K$1,Markers!A:D,3,FALSE)='Marker Project - template'!D77),"SAME ORGANIZATION",IF(ISNA(VLOOKUP(A77,Projects!A:G,5,FALSE)),"",IF(VLOOKUP(A77,Projects!A:G,7,FALSE)='Marker Project - template'!$K$1,"MENTOR",""))),"")</f>
        <v/>
      </c>
      <c r="G77" s="310"/>
    </row>
    <row r="78" spans="1:7" x14ac:dyDescent="0.25">
      <c r="A78" s="76">
        <v>77</v>
      </c>
      <c r="B78" s="307" t="str">
        <f>Projects!B79</f>
        <v>T7  Project77</v>
      </c>
      <c r="C78" s="307" t="str">
        <f>IF(LEN(Projects!C79)&gt;0,Projects!C79,"")</f>
        <v/>
      </c>
      <c r="D78" s="308" t="str">
        <f>IF(LEN(Projects!D79)&gt;0,Projects!D79,"")</f>
        <v/>
      </c>
      <c r="E78" s="307" t="str">
        <f>IF(LEN(Projects!F79)&gt;0,Projects!F79,"")</f>
        <v/>
      </c>
      <c r="F78" s="309" t="str">
        <f>IF(LEN($K$1)&gt;0,IF(AND(LEN(D78)&gt;0,VLOOKUP($K$1,Markers!A:D,3,FALSE)='Marker Project - template'!D78),"SAME ORGANIZATION",IF(ISNA(VLOOKUP(A78,Projects!A:G,5,FALSE)),"",IF(VLOOKUP(A78,Projects!A:G,7,FALSE)='Marker Project - template'!$K$1,"MENTOR",""))),"")</f>
        <v/>
      </c>
      <c r="G78" s="310"/>
    </row>
    <row r="79" spans="1:7" x14ac:dyDescent="0.25">
      <c r="A79" s="76">
        <v>78</v>
      </c>
      <c r="B79" s="307" t="str">
        <f>Projects!B80</f>
        <v>T7  Project78</v>
      </c>
      <c r="C79" s="307" t="str">
        <f>IF(LEN(Projects!C80)&gt;0,Projects!C80,"")</f>
        <v/>
      </c>
      <c r="D79" s="308" t="str">
        <f>IF(LEN(Projects!D80)&gt;0,Projects!D80,"")</f>
        <v/>
      </c>
      <c r="E79" s="307" t="str">
        <f>IF(LEN(Projects!F80)&gt;0,Projects!F80,"")</f>
        <v/>
      </c>
      <c r="F79" s="309" t="str">
        <f>IF(LEN($K$1)&gt;0,IF(AND(LEN(D79)&gt;0,VLOOKUP($K$1,Markers!A:D,3,FALSE)='Marker Project - template'!D79),"SAME ORGANIZATION",IF(ISNA(VLOOKUP(A79,Projects!A:G,5,FALSE)),"",IF(VLOOKUP(A79,Projects!A:G,7,FALSE)='Marker Project - template'!$K$1,"MENTOR",""))),"")</f>
        <v/>
      </c>
      <c r="G79" s="310"/>
    </row>
    <row r="80" spans="1:7" x14ac:dyDescent="0.25">
      <c r="A80" s="76">
        <v>79</v>
      </c>
      <c r="B80" s="307" t="str">
        <f>Projects!B81</f>
        <v>T7  Project79</v>
      </c>
      <c r="C80" s="307" t="str">
        <f>IF(LEN(Projects!C81)&gt;0,Projects!C81,"")</f>
        <v/>
      </c>
      <c r="D80" s="308" t="str">
        <f>IF(LEN(Projects!D81)&gt;0,Projects!D81,"")</f>
        <v/>
      </c>
      <c r="E80" s="307" t="str">
        <f>IF(LEN(Projects!F81)&gt;0,Projects!F81,"")</f>
        <v/>
      </c>
      <c r="F80" s="309" t="str">
        <f>IF(LEN($K$1)&gt;0,IF(AND(LEN(D80)&gt;0,VLOOKUP($K$1,Markers!A:D,3,FALSE)='Marker Project - template'!D80),"SAME ORGANIZATION",IF(ISNA(VLOOKUP(A80,Projects!A:G,5,FALSE)),"",IF(VLOOKUP(A80,Projects!A:G,7,FALSE)='Marker Project - template'!$K$1,"MENTOR",""))),"")</f>
        <v/>
      </c>
      <c r="G80" s="310"/>
    </row>
    <row r="81" spans="1:7" x14ac:dyDescent="0.25">
      <c r="A81" s="76">
        <v>80</v>
      </c>
      <c r="B81" s="307" t="str">
        <f>Projects!B82</f>
        <v>T7  Project80</v>
      </c>
      <c r="C81" s="307" t="str">
        <f>IF(LEN(Projects!C82)&gt;0,Projects!C82,"")</f>
        <v/>
      </c>
      <c r="D81" s="308" t="str">
        <f>IF(LEN(Projects!D82)&gt;0,Projects!D82,"")</f>
        <v/>
      </c>
      <c r="E81" s="307" t="str">
        <f>IF(LEN(Projects!F82)&gt;0,Projects!F82,"")</f>
        <v/>
      </c>
      <c r="F81" s="309" t="str">
        <f>IF(LEN($K$1)&gt;0,IF(AND(LEN(D81)&gt;0,VLOOKUP($K$1,Markers!A:D,3,FALSE)='Marker Project - template'!D81),"SAME ORGANIZATION",IF(ISNA(VLOOKUP(A81,Projects!A:G,5,FALSE)),"",IF(VLOOKUP(A81,Projects!A:G,7,FALSE)='Marker Project - template'!$K$1,"MENTOR",""))),"")</f>
        <v/>
      </c>
      <c r="G81" s="310"/>
    </row>
    <row r="82" spans="1:7" x14ac:dyDescent="0.25">
      <c r="A82" s="76">
        <v>81</v>
      </c>
      <c r="B82" s="307" t="str">
        <f>Projects!B83</f>
        <v>T7  Project81</v>
      </c>
      <c r="C82" s="307" t="str">
        <f>IF(LEN(Projects!C83)&gt;0,Projects!C83,"")</f>
        <v/>
      </c>
      <c r="D82" s="308" t="str">
        <f>IF(LEN(Projects!D83)&gt;0,Projects!D83,"")</f>
        <v/>
      </c>
      <c r="E82" s="307" t="str">
        <f>IF(LEN(Projects!F83)&gt;0,Projects!F83,"")</f>
        <v/>
      </c>
      <c r="F82" s="309" t="str">
        <f>IF(LEN($K$1)&gt;0,IF(AND(LEN(D82)&gt;0,VLOOKUP($K$1,Markers!A:D,3,FALSE)='Marker Project - template'!D82),"SAME ORGANIZATION",IF(ISNA(VLOOKUP(A82,Projects!A:G,5,FALSE)),"",IF(VLOOKUP(A82,Projects!A:G,7,FALSE)='Marker Project - template'!$K$1,"MENTOR",""))),"")</f>
        <v/>
      </c>
      <c r="G82" s="310"/>
    </row>
    <row r="83" spans="1:7" x14ac:dyDescent="0.25">
      <c r="A83" s="76">
        <v>82</v>
      </c>
      <c r="B83" s="307" t="str">
        <f>Projects!B84</f>
        <v>T7  Project82</v>
      </c>
      <c r="C83" s="307" t="str">
        <f>IF(LEN(Projects!C84)&gt;0,Projects!C84,"")</f>
        <v/>
      </c>
      <c r="D83" s="308" t="str">
        <f>IF(LEN(Projects!D84)&gt;0,Projects!D84,"")</f>
        <v/>
      </c>
      <c r="E83" s="307" t="str">
        <f>IF(LEN(Projects!F84)&gt;0,Projects!F84,"")</f>
        <v/>
      </c>
      <c r="F83" s="309" t="str">
        <f>IF(LEN($K$1)&gt;0,IF(AND(LEN(D83)&gt;0,VLOOKUP($K$1,Markers!A:D,3,FALSE)='Marker Project - template'!D83),"SAME ORGANIZATION",IF(ISNA(VLOOKUP(A83,Projects!A:G,5,FALSE)),"",IF(VLOOKUP(A83,Projects!A:G,7,FALSE)='Marker Project - template'!$K$1,"MENTOR",""))),"")</f>
        <v/>
      </c>
      <c r="G83" s="310"/>
    </row>
    <row r="84" spans="1:7" x14ac:dyDescent="0.25">
      <c r="A84" s="76">
        <v>83</v>
      </c>
      <c r="B84" s="307" t="str">
        <f>Projects!B85</f>
        <v>T7  Project83</v>
      </c>
      <c r="C84" s="307" t="str">
        <f>IF(LEN(Projects!C85)&gt;0,Projects!C85,"")</f>
        <v/>
      </c>
      <c r="D84" s="308" t="str">
        <f>IF(LEN(Projects!D85)&gt;0,Projects!D85,"")</f>
        <v/>
      </c>
      <c r="E84" s="307" t="str">
        <f>IF(LEN(Projects!F85)&gt;0,Projects!F85,"")</f>
        <v/>
      </c>
      <c r="F84" s="309" t="str">
        <f>IF(LEN($K$1)&gt;0,IF(AND(LEN(D84)&gt;0,VLOOKUP($K$1,Markers!A:D,3,FALSE)='Marker Project - template'!D84),"SAME ORGANIZATION",IF(ISNA(VLOOKUP(A84,Projects!A:G,5,FALSE)),"",IF(VLOOKUP(A84,Projects!A:G,7,FALSE)='Marker Project - template'!$K$1,"MENTOR",""))),"")</f>
        <v/>
      </c>
      <c r="G84" s="310"/>
    </row>
    <row r="85" spans="1:7" x14ac:dyDescent="0.25">
      <c r="A85" s="76">
        <v>84</v>
      </c>
      <c r="B85" s="307" t="str">
        <f>Projects!B86</f>
        <v>T7  Project84</v>
      </c>
      <c r="C85" s="307" t="str">
        <f>IF(LEN(Projects!C86)&gt;0,Projects!C86,"")</f>
        <v/>
      </c>
      <c r="D85" s="308" t="str">
        <f>IF(LEN(Projects!D86)&gt;0,Projects!D86,"")</f>
        <v/>
      </c>
      <c r="E85" s="307" t="str">
        <f>IF(LEN(Projects!F86)&gt;0,Projects!F86,"")</f>
        <v/>
      </c>
      <c r="F85" s="309" t="str">
        <f>IF(LEN($K$1)&gt;0,IF(AND(LEN(D85)&gt;0,VLOOKUP($K$1,Markers!A:D,3,FALSE)='Marker Project - template'!D85),"SAME ORGANIZATION",IF(ISNA(VLOOKUP(A85,Projects!A:G,5,FALSE)),"",IF(VLOOKUP(A85,Projects!A:G,7,FALSE)='Marker Project - template'!$K$1,"MENTOR",""))),"")</f>
        <v/>
      </c>
      <c r="G85" s="310"/>
    </row>
    <row r="86" spans="1:7" x14ac:dyDescent="0.25">
      <c r="A86" s="76">
        <v>85</v>
      </c>
      <c r="B86" s="307" t="str">
        <f>Projects!B87</f>
        <v>T7  Project85</v>
      </c>
      <c r="C86" s="307" t="str">
        <f>IF(LEN(Projects!C87)&gt;0,Projects!C87,"")</f>
        <v/>
      </c>
      <c r="D86" s="308" t="str">
        <f>IF(LEN(Projects!D87)&gt;0,Projects!D87,"")</f>
        <v/>
      </c>
      <c r="E86" s="307" t="str">
        <f>IF(LEN(Projects!F87)&gt;0,Projects!F87,"")</f>
        <v/>
      </c>
      <c r="F86" s="309" t="str">
        <f>IF(LEN($K$1)&gt;0,IF(AND(LEN(D86)&gt;0,VLOOKUP($K$1,Markers!A:D,3,FALSE)='Marker Project - template'!D86),"SAME ORGANIZATION",IF(ISNA(VLOOKUP(A86,Projects!A:G,5,FALSE)),"",IF(VLOOKUP(A86,Projects!A:G,7,FALSE)='Marker Project - template'!$K$1,"MENTOR",""))),"")</f>
        <v/>
      </c>
      <c r="G86" s="310"/>
    </row>
    <row r="87" spans="1:7" x14ac:dyDescent="0.25">
      <c r="A87" s="76">
        <v>86</v>
      </c>
      <c r="B87" s="307" t="str">
        <f>Projects!B88</f>
        <v>T7  Project86</v>
      </c>
      <c r="C87" s="307" t="str">
        <f>IF(LEN(Projects!C88)&gt;0,Projects!C88,"")</f>
        <v/>
      </c>
      <c r="D87" s="308" t="str">
        <f>IF(LEN(Projects!D88)&gt;0,Projects!D88,"")</f>
        <v/>
      </c>
      <c r="E87" s="307" t="str">
        <f>IF(LEN(Projects!F88)&gt;0,Projects!F88,"")</f>
        <v/>
      </c>
      <c r="F87" s="309" t="str">
        <f>IF(LEN($K$1)&gt;0,IF(AND(LEN(D87)&gt;0,VLOOKUP($K$1,Markers!A:D,3,FALSE)='Marker Project - template'!D87),"SAME ORGANIZATION",IF(ISNA(VLOOKUP(A87,Projects!A:G,5,FALSE)),"",IF(VLOOKUP(A87,Projects!A:G,7,FALSE)='Marker Project - template'!$K$1,"MENTOR",""))),"")</f>
        <v/>
      </c>
      <c r="G87" s="310"/>
    </row>
    <row r="88" spans="1:7" x14ac:dyDescent="0.25">
      <c r="A88" s="76">
        <v>87</v>
      </c>
      <c r="B88" s="307" t="str">
        <f>Projects!B89</f>
        <v>T7  Project87</v>
      </c>
      <c r="C88" s="307" t="str">
        <f>IF(LEN(Projects!C89)&gt;0,Projects!C89,"")</f>
        <v/>
      </c>
      <c r="D88" s="308" t="str">
        <f>IF(LEN(Projects!D89)&gt;0,Projects!D89,"")</f>
        <v/>
      </c>
      <c r="E88" s="307" t="str">
        <f>IF(LEN(Projects!F89)&gt;0,Projects!F89,"")</f>
        <v/>
      </c>
      <c r="F88" s="309" t="str">
        <f>IF(LEN($K$1)&gt;0,IF(AND(LEN(D88)&gt;0,VLOOKUP($K$1,Markers!A:D,3,FALSE)='Marker Project - template'!D88),"SAME ORGANIZATION",IF(ISNA(VLOOKUP(A88,Projects!A:G,5,FALSE)),"",IF(VLOOKUP(A88,Projects!A:G,7,FALSE)='Marker Project - template'!$K$1,"MENTOR",""))),"")</f>
        <v/>
      </c>
      <c r="G88" s="310"/>
    </row>
    <row r="89" spans="1:7" x14ac:dyDescent="0.25">
      <c r="A89" s="76">
        <v>88</v>
      </c>
      <c r="B89" s="307" t="str">
        <f>Projects!B90</f>
        <v>T8  Project88</v>
      </c>
      <c r="C89" s="307" t="str">
        <f>IF(LEN(Projects!C90)&gt;0,Projects!C90,"")</f>
        <v/>
      </c>
      <c r="D89" s="308" t="str">
        <f>IF(LEN(Projects!D90)&gt;0,Projects!D90,"")</f>
        <v/>
      </c>
      <c r="E89" s="307" t="str">
        <f>IF(LEN(Projects!F90)&gt;0,Projects!F90,"")</f>
        <v/>
      </c>
      <c r="F89" s="309" t="str">
        <f>IF(LEN($K$1)&gt;0,IF(AND(LEN(D89)&gt;0,VLOOKUP($K$1,Markers!A:D,3,FALSE)='Marker Project - template'!D89),"SAME ORGANIZATION",IF(ISNA(VLOOKUP(A89,Projects!A:G,5,FALSE)),"",IF(VLOOKUP(A89,Projects!A:G,7,FALSE)='Marker Project - template'!$K$1,"MENTOR",""))),"")</f>
        <v/>
      </c>
      <c r="G89" s="310"/>
    </row>
    <row r="90" spans="1:7" x14ac:dyDescent="0.25">
      <c r="A90" s="76">
        <v>89</v>
      </c>
      <c r="B90" s="307" t="str">
        <f>Projects!B91</f>
        <v>T8  Project89</v>
      </c>
      <c r="C90" s="307" t="str">
        <f>IF(LEN(Projects!C91)&gt;0,Projects!C91,"")</f>
        <v/>
      </c>
      <c r="D90" s="308" t="str">
        <f>IF(LEN(Projects!D91)&gt;0,Projects!D91,"")</f>
        <v/>
      </c>
      <c r="E90" s="307" t="str">
        <f>IF(LEN(Projects!F91)&gt;0,Projects!F91,"")</f>
        <v/>
      </c>
      <c r="F90" s="309" t="str">
        <f>IF(LEN($K$1)&gt;0,IF(AND(LEN(D90)&gt;0,VLOOKUP($K$1,Markers!A:D,3,FALSE)='Marker Project - template'!D90),"SAME ORGANIZATION",IF(ISNA(VLOOKUP(A90,Projects!A:G,5,FALSE)),"",IF(VLOOKUP(A90,Projects!A:G,7,FALSE)='Marker Project - template'!$K$1,"MENTOR",""))),"")</f>
        <v/>
      </c>
      <c r="G90" s="310"/>
    </row>
    <row r="91" spans="1:7" x14ac:dyDescent="0.25">
      <c r="A91" s="76">
        <v>90</v>
      </c>
      <c r="B91" s="307" t="str">
        <f>Projects!B92</f>
        <v>T8  Project90</v>
      </c>
      <c r="C91" s="307" t="str">
        <f>IF(LEN(Projects!C92)&gt;0,Projects!C92,"")</f>
        <v/>
      </c>
      <c r="D91" s="308" t="str">
        <f>IF(LEN(Projects!D92)&gt;0,Projects!D92,"")</f>
        <v/>
      </c>
      <c r="E91" s="307" t="str">
        <f>IF(LEN(Projects!F92)&gt;0,Projects!F92,"")</f>
        <v/>
      </c>
      <c r="F91" s="309" t="str">
        <f>IF(LEN($K$1)&gt;0,IF(AND(LEN(D91)&gt;0,VLOOKUP($K$1,Markers!A:D,3,FALSE)='Marker Project - template'!D91),"SAME ORGANIZATION",IF(ISNA(VLOOKUP(A91,Projects!A:G,5,FALSE)),"",IF(VLOOKUP(A91,Projects!A:G,7,FALSE)='Marker Project - template'!$K$1,"MENTOR",""))),"")</f>
        <v/>
      </c>
      <c r="G91" s="310"/>
    </row>
    <row r="92" spans="1:7" x14ac:dyDescent="0.25">
      <c r="A92" s="76">
        <v>91</v>
      </c>
      <c r="B92" s="307" t="str">
        <f>Projects!B93</f>
        <v>T8  Project91</v>
      </c>
      <c r="C92" s="307" t="str">
        <f>IF(LEN(Projects!C93)&gt;0,Projects!C93,"")</f>
        <v/>
      </c>
      <c r="D92" s="308" t="str">
        <f>IF(LEN(Projects!D93)&gt;0,Projects!D93,"")</f>
        <v/>
      </c>
      <c r="E92" s="307" t="str">
        <f>IF(LEN(Projects!F93)&gt;0,Projects!F93,"")</f>
        <v/>
      </c>
      <c r="F92" s="309" t="str">
        <f>IF(LEN($K$1)&gt;0,IF(AND(LEN(D92)&gt;0,VLOOKUP($K$1,Markers!A:D,3,FALSE)='Marker Project - template'!D92),"SAME ORGANIZATION",IF(ISNA(VLOOKUP(A92,Projects!A:G,5,FALSE)),"",IF(VLOOKUP(A92,Projects!A:G,7,FALSE)='Marker Project - template'!$K$1,"MENTOR",""))),"")</f>
        <v/>
      </c>
      <c r="G92" s="310"/>
    </row>
    <row r="93" spans="1:7" x14ac:dyDescent="0.25">
      <c r="A93" s="76">
        <v>92</v>
      </c>
      <c r="B93" s="307" t="str">
        <f>Projects!B94</f>
        <v>T9  Project92</v>
      </c>
      <c r="C93" s="307" t="str">
        <f>IF(LEN(Projects!C94)&gt;0,Projects!C94,"")</f>
        <v/>
      </c>
      <c r="D93" s="308" t="str">
        <f>IF(LEN(Projects!D94)&gt;0,Projects!D94,"")</f>
        <v/>
      </c>
      <c r="E93" s="307" t="str">
        <f>IF(LEN(Projects!F94)&gt;0,Projects!F94,"")</f>
        <v/>
      </c>
      <c r="F93" s="309" t="str">
        <f>IF(LEN($K$1)&gt;0,IF(AND(LEN(D93)&gt;0,VLOOKUP($K$1,Markers!A:D,3,FALSE)='Marker Project - template'!D93),"SAME ORGANIZATION",IF(ISNA(VLOOKUP(A93,Projects!A:G,5,FALSE)),"",IF(VLOOKUP(A93,Projects!A:G,7,FALSE)='Marker Project - template'!$K$1,"MENTOR",""))),"")</f>
        <v/>
      </c>
      <c r="G93" s="310"/>
    </row>
    <row r="94" spans="1:7" x14ac:dyDescent="0.25">
      <c r="A94" s="76">
        <v>93</v>
      </c>
      <c r="B94" s="307" t="str">
        <f>Projects!B95</f>
        <v>T9  Project93</v>
      </c>
      <c r="C94" s="307" t="str">
        <f>IF(LEN(Projects!C95)&gt;0,Projects!C95,"")</f>
        <v/>
      </c>
      <c r="D94" s="308" t="str">
        <f>IF(LEN(Projects!D95)&gt;0,Projects!D95,"")</f>
        <v/>
      </c>
      <c r="E94" s="307" t="str">
        <f>IF(LEN(Projects!F95)&gt;0,Projects!F95,"")</f>
        <v/>
      </c>
      <c r="F94" s="309" t="str">
        <f>IF(LEN($K$1)&gt;0,IF(AND(LEN(D94)&gt;0,VLOOKUP($K$1,Markers!A:D,3,FALSE)='Marker Project - template'!D94),"SAME ORGANIZATION",IF(ISNA(VLOOKUP(A94,Projects!A:G,5,FALSE)),"",IF(VLOOKUP(A94,Projects!A:G,7,FALSE)='Marker Project - template'!$K$1,"MENTOR",""))),"")</f>
        <v/>
      </c>
      <c r="G94" s="310"/>
    </row>
    <row r="95" spans="1:7" x14ac:dyDescent="0.25">
      <c r="A95" s="76">
        <v>94</v>
      </c>
      <c r="B95" s="307" t="str">
        <f>Projects!B96</f>
        <v>T9  Project94</v>
      </c>
      <c r="C95" s="307" t="str">
        <f>IF(LEN(Projects!C96)&gt;0,Projects!C96,"")</f>
        <v/>
      </c>
      <c r="D95" s="308" t="str">
        <f>IF(LEN(Projects!D96)&gt;0,Projects!D96,"")</f>
        <v/>
      </c>
      <c r="E95" s="307" t="str">
        <f>IF(LEN(Projects!F96)&gt;0,Projects!F96,"")</f>
        <v/>
      </c>
      <c r="F95" s="309" t="str">
        <f>IF(LEN($K$1)&gt;0,IF(AND(LEN(D95)&gt;0,VLOOKUP($K$1,Markers!A:D,3,FALSE)='Marker Project - template'!D95),"SAME ORGANIZATION",IF(ISNA(VLOOKUP(A95,Projects!A:G,5,FALSE)),"",IF(VLOOKUP(A95,Projects!A:G,7,FALSE)='Marker Project - template'!$K$1,"MENTOR",""))),"")</f>
        <v/>
      </c>
      <c r="G95" s="310"/>
    </row>
    <row r="96" spans="1:7" x14ac:dyDescent="0.25">
      <c r="A96" s="76">
        <v>95</v>
      </c>
      <c r="B96" s="307" t="str">
        <f>Projects!B97</f>
        <v>T9  Project95</v>
      </c>
      <c r="C96" s="307" t="str">
        <f>IF(LEN(Projects!C97)&gt;0,Projects!C97,"")</f>
        <v/>
      </c>
      <c r="D96" s="308" t="str">
        <f>IF(LEN(Projects!D97)&gt;0,Projects!D97,"")</f>
        <v/>
      </c>
      <c r="E96" s="307" t="str">
        <f>IF(LEN(Projects!F97)&gt;0,Projects!F97,"")</f>
        <v/>
      </c>
      <c r="F96" s="309" t="str">
        <f>IF(LEN($K$1)&gt;0,IF(AND(LEN(D96)&gt;0,VLOOKUP($K$1,Markers!A:D,3,FALSE)='Marker Project - template'!D96),"SAME ORGANIZATION",IF(ISNA(VLOOKUP(A96,Projects!A:G,5,FALSE)),"",IF(VLOOKUP(A96,Projects!A:G,7,FALSE)='Marker Project - template'!$K$1,"MENTOR",""))),"")</f>
        <v/>
      </c>
      <c r="G96" s="310"/>
    </row>
    <row r="97" spans="1:7" x14ac:dyDescent="0.25">
      <c r="A97" s="76">
        <v>96</v>
      </c>
      <c r="B97" s="307" t="str">
        <f>Projects!B98</f>
        <v>T9  Project96</v>
      </c>
      <c r="C97" s="307" t="str">
        <f>IF(LEN(Projects!C98)&gt;0,Projects!C98,"")</f>
        <v/>
      </c>
      <c r="D97" s="308" t="str">
        <f>IF(LEN(Projects!D98)&gt;0,Projects!D98,"")</f>
        <v/>
      </c>
      <c r="E97" s="307" t="str">
        <f>IF(LEN(Projects!F98)&gt;0,Projects!F98,"")</f>
        <v/>
      </c>
      <c r="F97" s="309" t="str">
        <f>IF(LEN($K$1)&gt;0,IF(AND(LEN(D97)&gt;0,VLOOKUP($K$1,Markers!A:D,3,FALSE)='Marker Project - template'!D97),"SAME ORGANIZATION",IF(ISNA(VLOOKUP(A97,Projects!A:G,5,FALSE)),"",IF(VLOOKUP(A97,Projects!A:G,7,FALSE)='Marker Project - template'!$K$1,"MENTOR",""))),"")</f>
        <v/>
      </c>
      <c r="G97" s="310"/>
    </row>
    <row r="98" spans="1:7" x14ac:dyDescent="0.25">
      <c r="A98" s="76">
        <v>97</v>
      </c>
      <c r="B98" s="307" t="str">
        <f>Projects!B99</f>
        <v>T9  Project97</v>
      </c>
      <c r="C98" s="307" t="str">
        <f>IF(LEN(Projects!C99)&gt;0,Projects!C99,"")</f>
        <v/>
      </c>
      <c r="D98" s="308" t="str">
        <f>IF(LEN(Projects!D99)&gt;0,Projects!D99,"")</f>
        <v/>
      </c>
      <c r="E98" s="307" t="str">
        <f>IF(LEN(Projects!F99)&gt;0,Projects!F99,"")</f>
        <v/>
      </c>
      <c r="F98" s="309" t="str">
        <f>IF(LEN($K$1)&gt;0,IF(AND(LEN(D98)&gt;0,VLOOKUP($K$1,Markers!A:D,3,FALSE)='Marker Project - template'!D98),"SAME ORGANIZATION",IF(ISNA(VLOOKUP(A98,Projects!A:G,5,FALSE)),"",IF(VLOOKUP(A98,Projects!A:G,7,FALSE)='Marker Project - template'!$K$1,"MENTOR",""))),"")</f>
        <v/>
      </c>
      <c r="G98" s="310"/>
    </row>
    <row r="99" spans="1:7" x14ac:dyDescent="0.25">
      <c r="A99" s="76">
        <v>98</v>
      </c>
      <c r="B99" s="307" t="str">
        <f>Projects!B100</f>
        <v>T9  Project98</v>
      </c>
      <c r="C99" s="307" t="str">
        <f>IF(LEN(Projects!C100)&gt;0,Projects!C100,"")</f>
        <v/>
      </c>
      <c r="D99" s="308" t="str">
        <f>IF(LEN(Projects!D100)&gt;0,Projects!D100,"")</f>
        <v/>
      </c>
      <c r="E99" s="307" t="str">
        <f>IF(LEN(Projects!F100)&gt;0,Projects!F100,"")</f>
        <v/>
      </c>
      <c r="F99" s="309" t="str">
        <f>IF(LEN($K$1)&gt;0,IF(AND(LEN(D99)&gt;0,VLOOKUP($K$1,Markers!A:D,3,FALSE)='Marker Project - template'!D99),"SAME ORGANIZATION",IF(ISNA(VLOOKUP(A99,Projects!A:G,5,FALSE)),"",IF(VLOOKUP(A99,Projects!A:G,7,FALSE)='Marker Project - template'!$K$1,"MENTOR",""))),"")</f>
        <v/>
      </c>
      <c r="G99" s="310"/>
    </row>
    <row r="100" spans="1:7" x14ac:dyDescent="0.25">
      <c r="A100" s="76">
        <v>99</v>
      </c>
      <c r="B100" s="307" t="str">
        <f>Projects!B101</f>
        <v>T9  Project99</v>
      </c>
      <c r="C100" s="307" t="str">
        <f>IF(LEN(Projects!C101)&gt;0,Projects!C101,"")</f>
        <v/>
      </c>
      <c r="D100" s="308" t="str">
        <f>IF(LEN(Projects!D101)&gt;0,Projects!D101,"")</f>
        <v/>
      </c>
      <c r="E100" s="307" t="str">
        <f>IF(LEN(Projects!F101)&gt;0,Projects!F101,"")</f>
        <v/>
      </c>
      <c r="F100" s="309" t="str">
        <f>IF(LEN($K$1)&gt;0,IF(AND(LEN(D100)&gt;0,VLOOKUP($K$1,Markers!A:D,3,FALSE)='Marker Project - template'!D100),"SAME ORGANIZATION",IF(ISNA(VLOOKUP(A100,Projects!A:G,5,FALSE)),"",IF(VLOOKUP(A100,Projects!A:G,7,FALSE)='Marker Project - template'!$K$1,"MENTOR",""))),"")</f>
        <v/>
      </c>
      <c r="G100" s="310"/>
    </row>
    <row r="101" spans="1:7" x14ac:dyDescent="0.25">
      <c r="A101" s="76">
        <v>100</v>
      </c>
      <c r="B101" s="307" t="str">
        <f>Projects!B102</f>
        <v>T10 Project100</v>
      </c>
      <c r="C101" s="307" t="str">
        <f>IF(LEN(Projects!C102)&gt;0,Projects!C102,"")</f>
        <v/>
      </c>
      <c r="D101" s="308" t="str">
        <f>IF(LEN(Projects!D102)&gt;0,Projects!D102,"")</f>
        <v/>
      </c>
      <c r="E101" s="307" t="str">
        <f>IF(LEN(Projects!F102)&gt;0,Projects!F102,"")</f>
        <v/>
      </c>
      <c r="F101" s="309" t="str">
        <f>IF(LEN($K$1)&gt;0,IF(AND(LEN(D101)&gt;0,VLOOKUP($K$1,Markers!A:D,3,FALSE)='Marker Project - template'!D101),"SAME ORGANIZATION",IF(ISNA(VLOOKUP(A101,Projects!A:G,5,FALSE)),"",IF(VLOOKUP(A101,Projects!A:G,7,FALSE)='Marker Project - template'!$K$1,"MENTOR",""))),"")</f>
        <v/>
      </c>
      <c r="G101" s="310"/>
    </row>
    <row r="102" spans="1:7" x14ac:dyDescent="0.25">
      <c r="A102" s="76">
        <v>101</v>
      </c>
      <c r="B102" s="307" t="str">
        <f>Projects!B103</f>
        <v>T10 Project101</v>
      </c>
      <c r="C102" s="307" t="str">
        <f>IF(LEN(Projects!C103)&gt;0,Projects!C103,"")</f>
        <v/>
      </c>
      <c r="D102" s="308" t="str">
        <f>IF(LEN(Projects!D103)&gt;0,Projects!D103,"")</f>
        <v/>
      </c>
      <c r="E102" s="307" t="str">
        <f>IF(LEN(Projects!F103)&gt;0,Projects!F103,"")</f>
        <v/>
      </c>
      <c r="F102" s="309" t="str">
        <f>IF(LEN($K$1)&gt;0,IF(AND(LEN(D102)&gt;0,VLOOKUP($K$1,Markers!A:D,3,FALSE)='Marker Project - template'!D102),"SAME ORGANIZATION",IF(ISNA(VLOOKUP(A102,Projects!A:G,5,FALSE)),"",IF(VLOOKUP(A102,Projects!A:G,7,FALSE)='Marker Project - template'!$K$1,"MENTOR",""))),"")</f>
        <v/>
      </c>
      <c r="G102" s="310"/>
    </row>
    <row r="103" spans="1:7" x14ac:dyDescent="0.25">
      <c r="A103" s="76">
        <v>102</v>
      </c>
      <c r="B103" s="307" t="str">
        <f>Projects!B104</f>
        <v>T10 Project102</v>
      </c>
      <c r="C103" s="307" t="str">
        <f>IF(LEN(Projects!C104)&gt;0,Projects!C104,"")</f>
        <v/>
      </c>
      <c r="D103" s="308" t="str">
        <f>IF(LEN(Projects!D104)&gt;0,Projects!D104,"")</f>
        <v/>
      </c>
      <c r="E103" s="307" t="str">
        <f>IF(LEN(Projects!F104)&gt;0,Projects!F104,"")</f>
        <v/>
      </c>
      <c r="F103" s="309" t="str">
        <f>IF(LEN($K$1)&gt;0,IF(AND(LEN(D103)&gt;0,VLOOKUP($K$1,Markers!A:D,3,FALSE)='Marker Project - template'!D103),"SAME ORGANIZATION",IF(ISNA(VLOOKUP(A103,Projects!A:G,5,FALSE)),"",IF(VLOOKUP(A103,Projects!A:G,7,FALSE)='Marker Project - template'!$K$1,"MENTOR",""))),"")</f>
        <v/>
      </c>
      <c r="G103" s="310"/>
    </row>
    <row r="104" spans="1:7" x14ac:dyDescent="0.25">
      <c r="A104" s="76">
        <v>103</v>
      </c>
      <c r="B104" s="307" t="str">
        <f>Projects!B105</f>
        <v>T10 Project103</v>
      </c>
      <c r="C104" s="307" t="str">
        <f>IF(LEN(Projects!C105)&gt;0,Projects!C105,"")</f>
        <v/>
      </c>
      <c r="D104" s="308" t="str">
        <f>IF(LEN(Projects!D105)&gt;0,Projects!D105,"")</f>
        <v/>
      </c>
      <c r="E104" s="307" t="str">
        <f>IF(LEN(Projects!F105)&gt;0,Projects!F105,"")</f>
        <v/>
      </c>
      <c r="F104" s="309" t="str">
        <f>IF(LEN($K$1)&gt;0,IF(AND(LEN(D104)&gt;0,VLOOKUP($K$1,Markers!A:D,3,FALSE)='Marker Project - template'!D104),"SAME ORGANIZATION",IF(ISNA(VLOOKUP(A104,Projects!A:G,5,FALSE)),"",IF(VLOOKUP(A104,Projects!A:G,7,FALSE)='Marker Project - template'!$K$1,"MENTOR",""))),"")</f>
        <v/>
      </c>
      <c r="G104" s="310"/>
    </row>
    <row r="105" spans="1:7" x14ac:dyDescent="0.25">
      <c r="A105" s="76">
        <v>104</v>
      </c>
      <c r="B105" s="307" t="str">
        <f>Projects!B106</f>
        <v>T10 Project104</v>
      </c>
      <c r="C105" s="307" t="str">
        <f>IF(LEN(Projects!C106)&gt;0,Projects!C106,"")</f>
        <v/>
      </c>
      <c r="D105" s="308" t="str">
        <f>IF(LEN(Projects!D106)&gt;0,Projects!D106,"")</f>
        <v/>
      </c>
      <c r="E105" s="307" t="str">
        <f>IF(LEN(Projects!F106)&gt;0,Projects!F106,"")</f>
        <v/>
      </c>
      <c r="F105" s="309" t="str">
        <f>IF(LEN($K$1)&gt;0,IF(AND(LEN(D105)&gt;0,VLOOKUP($K$1,Markers!A:D,3,FALSE)='Marker Project - template'!D105),"SAME ORGANIZATION",IF(ISNA(VLOOKUP(A105,Projects!A:G,5,FALSE)),"",IF(VLOOKUP(A105,Projects!A:G,7,FALSE)='Marker Project - template'!$K$1,"MENTOR",""))),"")</f>
        <v/>
      </c>
      <c r="G105" s="310"/>
    </row>
    <row r="106" spans="1:7" x14ac:dyDescent="0.25">
      <c r="A106" s="76">
        <v>105</v>
      </c>
      <c r="B106" s="307" t="str">
        <f>Projects!B107</f>
        <v>T10 Project105</v>
      </c>
      <c r="C106" s="307" t="str">
        <f>IF(LEN(Projects!C107)&gt;0,Projects!C107,"")</f>
        <v/>
      </c>
      <c r="D106" s="308" t="str">
        <f>IF(LEN(Projects!D107)&gt;0,Projects!D107,"")</f>
        <v/>
      </c>
      <c r="E106" s="307" t="str">
        <f>IF(LEN(Projects!F107)&gt;0,Projects!F107,"")</f>
        <v/>
      </c>
      <c r="F106" s="309" t="str">
        <f>IF(LEN($K$1)&gt;0,IF(AND(LEN(D106)&gt;0,VLOOKUP($K$1,Markers!A:D,3,FALSE)='Marker Project - template'!D106),"SAME ORGANIZATION",IF(ISNA(VLOOKUP(A106,Projects!A:G,5,FALSE)),"",IF(VLOOKUP(A106,Projects!A:G,7,FALSE)='Marker Project - template'!$K$1,"MENTOR",""))),"")</f>
        <v/>
      </c>
      <c r="G106" s="310"/>
    </row>
    <row r="107" spans="1:7" x14ac:dyDescent="0.25">
      <c r="A107" s="76">
        <v>106</v>
      </c>
      <c r="B107" s="307" t="str">
        <f>Projects!B108</f>
        <v>T10 Project106</v>
      </c>
      <c r="C107" s="307" t="str">
        <f>IF(LEN(Projects!C108)&gt;0,Projects!C108,"")</f>
        <v/>
      </c>
      <c r="D107" s="308" t="str">
        <f>IF(LEN(Projects!D108)&gt;0,Projects!D108,"")</f>
        <v/>
      </c>
      <c r="E107" s="307" t="str">
        <f>IF(LEN(Projects!F108)&gt;0,Projects!F108,"")</f>
        <v/>
      </c>
      <c r="F107" s="309" t="str">
        <f>IF(LEN($K$1)&gt;0,IF(AND(LEN(D107)&gt;0,VLOOKUP($K$1,Markers!A:D,3,FALSE)='Marker Project - template'!D107),"SAME ORGANIZATION",IF(ISNA(VLOOKUP(A107,Projects!A:G,5,FALSE)),"",IF(VLOOKUP(A107,Projects!A:G,7,FALSE)='Marker Project - template'!$K$1,"MENTOR",""))),"")</f>
        <v/>
      </c>
      <c r="G107" s="310"/>
    </row>
    <row r="108" spans="1:7" x14ac:dyDescent="0.25">
      <c r="A108" s="76">
        <v>107</v>
      </c>
      <c r="B108" s="307" t="str">
        <f>Projects!B109</f>
        <v>T10 Project107</v>
      </c>
      <c r="C108" s="307" t="str">
        <f>IF(LEN(Projects!C109)&gt;0,Projects!C109,"")</f>
        <v/>
      </c>
      <c r="D108" s="308" t="str">
        <f>IF(LEN(Projects!D109)&gt;0,Projects!D109,"")</f>
        <v/>
      </c>
      <c r="E108" s="307" t="str">
        <f>IF(LEN(Projects!F109)&gt;0,Projects!F109,"")</f>
        <v/>
      </c>
      <c r="F108" s="309" t="str">
        <f>IF(LEN($K$1)&gt;0,IF(AND(LEN(D108)&gt;0,VLOOKUP($K$1,Markers!A:D,3,FALSE)='Marker Project - template'!D108),"SAME ORGANIZATION",IF(ISNA(VLOOKUP(A108,Projects!A:G,5,FALSE)),"",IF(VLOOKUP(A108,Projects!A:G,7,FALSE)='Marker Project - template'!$K$1,"MENTOR",""))),"")</f>
        <v/>
      </c>
      <c r="G108" s="310"/>
    </row>
    <row r="109" spans="1:7" x14ac:dyDescent="0.25">
      <c r="A109" s="76">
        <v>108</v>
      </c>
      <c r="B109" s="307" t="str">
        <f>Projects!B110</f>
        <v>T10 Project108</v>
      </c>
      <c r="C109" s="307" t="str">
        <f>IF(LEN(Projects!C110)&gt;0,Projects!C110,"")</f>
        <v/>
      </c>
      <c r="D109" s="308" t="str">
        <f>IF(LEN(Projects!D110)&gt;0,Projects!D110,"")</f>
        <v/>
      </c>
      <c r="E109" s="307" t="str">
        <f>IF(LEN(Projects!F110)&gt;0,Projects!F110,"")</f>
        <v/>
      </c>
      <c r="F109" s="309" t="str">
        <f>IF(LEN($K$1)&gt;0,IF(AND(LEN(D109)&gt;0,VLOOKUP($K$1,Markers!A:D,3,FALSE)='Marker Project - template'!D109),"SAME ORGANIZATION",IF(ISNA(VLOOKUP(A109,Projects!A:G,5,FALSE)),"",IF(VLOOKUP(A109,Projects!A:G,7,FALSE)='Marker Project - template'!$K$1,"MENTOR",""))),"")</f>
        <v/>
      </c>
      <c r="G109" s="310"/>
    </row>
    <row r="110" spans="1:7" x14ac:dyDescent="0.25">
      <c r="A110" s="76">
        <v>109</v>
      </c>
      <c r="B110" s="307" t="str">
        <f>Projects!B111</f>
        <v>T10 Project109</v>
      </c>
      <c r="C110" s="307" t="str">
        <f>IF(LEN(Projects!C111)&gt;0,Projects!C111,"")</f>
        <v/>
      </c>
      <c r="D110" s="308" t="str">
        <f>IF(LEN(Projects!D111)&gt;0,Projects!D111,"")</f>
        <v/>
      </c>
      <c r="E110" s="307" t="str">
        <f>IF(LEN(Projects!F111)&gt;0,Projects!F111,"")</f>
        <v/>
      </c>
      <c r="F110" s="309" t="str">
        <f>IF(LEN($K$1)&gt;0,IF(AND(LEN(D110)&gt;0,VLOOKUP($K$1,Markers!A:D,3,FALSE)='Marker Project - template'!D110),"SAME ORGANIZATION",IF(ISNA(VLOOKUP(A110,Projects!A:G,5,FALSE)),"",IF(VLOOKUP(A110,Projects!A:G,7,FALSE)='Marker Project - template'!$K$1,"MENTOR",""))),"")</f>
        <v/>
      </c>
      <c r="G110" s="310"/>
    </row>
    <row r="111" spans="1:7" x14ac:dyDescent="0.25">
      <c r="A111" s="76">
        <v>110</v>
      </c>
      <c r="B111" s="307" t="str">
        <f>Projects!B112</f>
        <v>T10 Project110</v>
      </c>
      <c r="C111" s="307" t="str">
        <f>IF(LEN(Projects!C112)&gt;0,Projects!C112,"")</f>
        <v/>
      </c>
      <c r="D111" s="308" t="str">
        <f>IF(LEN(Projects!D112)&gt;0,Projects!D112,"")</f>
        <v/>
      </c>
      <c r="E111" s="307" t="str">
        <f>IF(LEN(Projects!F112)&gt;0,Projects!F112,"")</f>
        <v/>
      </c>
      <c r="F111" s="309" t="str">
        <f>IF(LEN($K$1)&gt;0,IF(AND(LEN(D111)&gt;0,VLOOKUP($K$1,Markers!A:D,3,FALSE)='Marker Project - template'!D111),"SAME ORGANIZATION",IF(ISNA(VLOOKUP(A111,Projects!A:G,5,FALSE)),"",IF(VLOOKUP(A111,Projects!A:G,7,FALSE)='Marker Project - template'!$K$1,"MENTOR",""))),"")</f>
        <v/>
      </c>
      <c r="G111" s="310"/>
    </row>
    <row r="112" spans="1:7" x14ac:dyDescent="0.25">
      <c r="A112" s="76">
        <v>111</v>
      </c>
      <c r="B112" s="307" t="str">
        <f>Projects!B113</f>
        <v>T10 Project111</v>
      </c>
      <c r="C112" s="307" t="str">
        <f>IF(LEN(Projects!C113)&gt;0,Projects!C113,"")</f>
        <v/>
      </c>
      <c r="D112" s="308" t="str">
        <f>IF(LEN(Projects!D113)&gt;0,Projects!D113,"")</f>
        <v/>
      </c>
      <c r="E112" s="307" t="str">
        <f>IF(LEN(Projects!F113)&gt;0,Projects!F113,"")</f>
        <v/>
      </c>
      <c r="F112" s="309" t="str">
        <f>IF(LEN($K$1)&gt;0,IF(AND(LEN(D112)&gt;0,VLOOKUP($K$1,Markers!A:D,3,FALSE)='Marker Project - template'!D112),"SAME ORGANIZATION",IF(ISNA(VLOOKUP(A112,Projects!A:G,5,FALSE)),"",IF(VLOOKUP(A112,Projects!A:G,7,FALSE)='Marker Project - template'!$K$1,"MENTOR",""))),"")</f>
        <v/>
      </c>
      <c r="G112" s="310"/>
    </row>
    <row r="113" spans="1:7" x14ac:dyDescent="0.25">
      <c r="A113" s="76">
        <v>112</v>
      </c>
      <c r="B113" s="307" t="str">
        <f>Projects!B114</f>
        <v>T10 Project112</v>
      </c>
      <c r="C113" s="307" t="str">
        <f>IF(LEN(Projects!C114)&gt;0,Projects!C114,"")</f>
        <v/>
      </c>
      <c r="D113" s="308" t="str">
        <f>IF(LEN(Projects!D114)&gt;0,Projects!D114,"")</f>
        <v/>
      </c>
      <c r="E113" s="307" t="str">
        <f>IF(LEN(Projects!F114)&gt;0,Projects!F114,"")</f>
        <v/>
      </c>
      <c r="F113" s="309" t="str">
        <f>IF(LEN($K$1)&gt;0,IF(AND(LEN(D113)&gt;0,VLOOKUP($K$1,Markers!A:D,3,FALSE)='Marker Project - template'!D113),"SAME ORGANIZATION",IF(ISNA(VLOOKUP(A113,Projects!A:G,5,FALSE)),"",IF(VLOOKUP(A113,Projects!A:G,7,FALSE)='Marker Project - template'!$K$1,"MENTOR",""))),"")</f>
        <v/>
      </c>
      <c r="G113" s="310"/>
    </row>
    <row r="114" spans="1:7" x14ac:dyDescent="0.25">
      <c r="A114" s="76">
        <v>113</v>
      </c>
      <c r="B114" s="307" t="str">
        <f>Projects!B115</f>
        <v>T10 Project113</v>
      </c>
      <c r="C114" s="307" t="str">
        <f>IF(LEN(Projects!C115)&gt;0,Projects!C115,"")</f>
        <v/>
      </c>
      <c r="D114" s="308" t="str">
        <f>IF(LEN(Projects!D115)&gt;0,Projects!D115,"")</f>
        <v/>
      </c>
      <c r="E114" s="307" t="str">
        <f>IF(LEN(Projects!F115)&gt;0,Projects!F115,"")</f>
        <v/>
      </c>
      <c r="F114" s="309" t="str">
        <f>IF(LEN($K$1)&gt;0,IF(AND(LEN(D114)&gt;0,VLOOKUP($K$1,Markers!A:D,3,FALSE)='Marker Project - template'!D114),"SAME ORGANIZATION",IF(ISNA(VLOOKUP(A114,Projects!A:G,5,FALSE)),"",IF(VLOOKUP(A114,Projects!A:G,7,FALSE)='Marker Project - template'!$K$1,"MENTOR",""))),"")</f>
        <v/>
      </c>
      <c r="G114" s="310"/>
    </row>
    <row r="115" spans="1:7" x14ac:dyDescent="0.25">
      <c r="A115" s="76">
        <v>114</v>
      </c>
      <c r="B115" s="307" t="str">
        <f>Projects!B116</f>
        <v>T10 Project114</v>
      </c>
      <c r="C115" s="307" t="str">
        <f>IF(LEN(Projects!C116)&gt;0,Projects!C116,"")</f>
        <v/>
      </c>
      <c r="D115" s="308" t="str">
        <f>IF(LEN(Projects!D116)&gt;0,Projects!D116,"")</f>
        <v/>
      </c>
      <c r="E115" s="307" t="str">
        <f>IF(LEN(Projects!F116)&gt;0,Projects!F116,"")</f>
        <v/>
      </c>
      <c r="F115" s="309" t="str">
        <f>IF(LEN($K$1)&gt;0,IF(AND(LEN(D115)&gt;0,VLOOKUP($K$1,Markers!A:D,3,FALSE)='Marker Project - template'!D115),"SAME ORGANIZATION",IF(ISNA(VLOOKUP(A115,Projects!A:G,5,FALSE)),"",IF(VLOOKUP(A115,Projects!A:G,7,FALSE)='Marker Project - template'!$K$1,"MENTOR",""))),"")</f>
        <v/>
      </c>
      <c r="G115" s="310"/>
    </row>
    <row r="116" spans="1:7" x14ac:dyDescent="0.25">
      <c r="A116" s="76">
        <v>115</v>
      </c>
      <c r="B116" s="307" t="str">
        <f>Projects!B117</f>
        <v>T10 Project115</v>
      </c>
      <c r="C116" s="307" t="str">
        <f>IF(LEN(Projects!C117)&gt;0,Projects!C117,"")</f>
        <v/>
      </c>
      <c r="D116" s="308" t="str">
        <f>IF(LEN(Projects!D117)&gt;0,Projects!D117,"")</f>
        <v/>
      </c>
      <c r="E116" s="307" t="str">
        <f>IF(LEN(Projects!F117)&gt;0,Projects!F117,"")</f>
        <v/>
      </c>
      <c r="F116" s="309" t="str">
        <f>IF(LEN($K$1)&gt;0,IF(AND(LEN(D116)&gt;0,VLOOKUP($K$1,Markers!A:D,3,FALSE)='Marker Project - template'!D116),"SAME ORGANIZATION",IF(ISNA(VLOOKUP(A116,Projects!A:G,5,FALSE)),"",IF(VLOOKUP(A116,Projects!A:G,7,FALSE)='Marker Project - template'!$K$1,"MENTOR",""))),"")</f>
        <v/>
      </c>
      <c r="G116" s="310"/>
    </row>
    <row r="117" spans="1:7" x14ac:dyDescent="0.25">
      <c r="A117" s="76">
        <v>116</v>
      </c>
      <c r="B117" s="307" t="str">
        <f>Projects!B118</f>
        <v>T10 Project116</v>
      </c>
      <c r="C117" s="307" t="str">
        <f>IF(LEN(Projects!C118)&gt;0,Projects!C118,"")</f>
        <v/>
      </c>
      <c r="D117" s="308" t="str">
        <f>IF(LEN(Projects!D118)&gt;0,Projects!D118,"")</f>
        <v/>
      </c>
      <c r="E117" s="307" t="str">
        <f>IF(LEN(Projects!F118)&gt;0,Projects!F118,"")</f>
        <v/>
      </c>
      <c r="F117" s="309" t="str">
        <f>IF(LEN($K$1)&gt;0,IF(AND(LEN(D117)&gt;0,VLOOKUP($K$1,Markers!A:D,3,FALSE)='Marker Project - template'!D117),"SAME ORGANIZATION",IF(ISNA(VLOOKUP(A117,Projects!A:G,5,FALSE)),"",IF(VLOOKUP(A117,Projects!A:G,7,FALSE)='Marker Project - template'!$K$1,"MENTOR",""))),"")</f>
        <v/>
      </c>
      <c r="G117" s="310"/>
    </row>
    <row r="118" spans="1:7" x14ac:dyDescent="0.25">
      <c r="A118" s="76">
        <v>117</v>
      </c>
      <c r="B118" s="307" t="str">
        <f>Projects!B119</f>
        <v>T10 Project117</v>
      </c>
      <c r="C118" s="307" t="str">
        <f>IF(LEN(Projects!C119)&gt;0,Projects!C119,"")</f>
        <v/>
      </c>
      <c r="D118" s="308" t="str">
        <f>IF(LEN(Projects!D119)&gt;0,Projects!D119,"")</f>
        <v/>
      </c>
      <c r="E118" s="307" t="str">
        <f>IF(LEN(Projects!F119)&gt;0,Projects!F119,"")</f>
        <v/>
      </c>
      <c r="F118" s="309" t="str">
        <f>IF(LEN($K$1)&gt;0,IF(AND(LEN(D118)&gt;0,VLOOKUP($K$1,Markers!A:D,3,FALSE)='Marker Project - template'!D118),"SAME ORGANIZATION",IF(ISNA(VLOOKUP(A118,Projects!A:G,5,FALSE)),"",IF(VLOOKUP(A118,Projects!A:G,7,FALSE)='Marker Project - template'!$K$1,"MENTOR",""))),"")</f>
        <v/>
      </c>
      <c r="G118" s="310"/>
    </row>
    <row r="119" spans="1:7" x14ac:dyDescent="0.25">
      <c r="A119" s="76">
        <v>118</v>
      </c>
      <c r="B119" s="307" t="str">
        <f>Projects!B120</f>
        <v>T11 Project118</v>
      </c>
      <c r="C119" s="307" t="str">
        <f>IF(LEN(Projects!C120)&gt;0,Projects!C120,"")</f>
        <v/>
      </c>
      <c r="D119" s="308" t="str">
        <f>IF(LEN(Projects!D120)&gt;0,Projects!D120,"")</f>
        <v/>
      </c>
      <c r="E119" s="307" t="str">
        <f>IF(LEN(Projects!F120)&gt;0,Projects!F120,"")</f>
        <v/>
      </c>
      <c r="F119" s="309" t="str">
        <f>IF(LEN($K$1)&gt;0,IF(AND(LEN(D119)&gt;0,VLOOKUP($K$1,Markers!A:D,3,FALSE)='Marker Project - template'!D119),"SAME ORGANIZATION",IF(ISNA(VLOOKUP(A119,Projects!A:G,5,FALSE)),"",IF(VLOOKUP(A119,Projects!A:G,7,FALSE)='Marker Project - template'!$K$1,"MENTOR",""))),"")</f>
        <v/>
      </c>
      <c r="G119" s="310"/>
    </row>
    <row r="120" spans="1:7" x14ac:dyDescent="0.25">
      <c r="A120" s="76">
        <v>119</v>
      </c>
      <c r="B120" s="307" t="str">
        <f>Projects!B121</f>
        <v>T11 Project119</v>
      </c>
      <c r="C120" s="307" t="str">
        <f>IF(LEN(Projects!C121)&gt;0,Projects!C121,"")</f>
        <v/>
      </c>
      <c r="D120" s="308" t="str">
        <f>IF(LEN(Projects!D121)&gt;0,Projects!D121,"")</f>
        <v/>
      </c>
      <c r="E120" s="307" t="str">
        <f>IF(LEN(Projects!F121)&gt;0,Projects!F121,"")</f>
        <v/>
      </c>
      <c r="F120" s="309" t="str">
        <f>IF(LEN($K$1)&gt;0,IF(AND(LEN(D120)&gt;0,VLOOKUP($K$1,Markers!A:D,3,FALSE)='Marker Project - template'!D120),"SAME ORGANIZATION",IF(ISNA(VLOOKUP(A120,Projects!A:G,5,FALSE)),"",IF(VLOOKUP(A120,Projects!A:G,7,FALSE)='Marker Project - template'!$K$1,"MENTOR",""))),"")</f>
        <v/>
      </c>
      <c r="G120" s="310"/>
    </row>
    <row r="121" spans="1:7" x14ac:dyDescent="0.25">
      <c r="A121" s="76">
        <v>120</v>
      </c>
      <c r="B121" s="307" t="str">
        <f>Projects!B122</f>
        <v>T11 Project120</v>
      </c>
      <c r="C121" s="307" t="str">
        <f>IF(LEN(Projects!C122)&gt;0,Projects!C122,"")</f>
        <v/>
      </c>
      <c r="D121" s="308" t="str">
        <f>IF(LEN(Projects!D122)&gt;0,Projects!D122,"")</f>
        <v/>
      </c>
      <c r="E121" s="307" t="str">
        <f>IF(LEN(Projects!F122)&gt;0,Projects!F122,"")</f>
        <v/>
      </c>
      <c r="F121" s="309" t="str">
        <f>IF(LEN($K$1)&gt;0,IF(AND(LEN(D121)&gt;0,VLOOKUP($K$1,Markers!A:D,3,FALSE)='Marker Project - template'!D121),"SAME ORGANIZATION",IF(ISNA(VLOOKUP(A121,Projects!A:G,5,FALSE)),"",IF(VLOOKUP(A121,Projects!A:G,7,FALSE)='Marker Project - template'!$K$1,"MENTOR",""))),"")</f>
        <v/>
      </c>
      <c r="G121" s="310"/>
    </row>
    <row r="122" spans="1:7" x14ac:dyDescent="0.25">
      <c r="A122" s="76">
        <v>121</v>
      </c>
      <c r="B122" s="307" t="str">
        <f>Projects!B123</f>
        <v>T11 Project121</v>
      </c>
      <c r="C122" s="307" t="str">
        <f>IF(LEN(Projects!C123)&gt;0,Projects!C123,"")</f>
        <v/>
      </c>
      <c r="D122" s="308" t="str">
        <f>IF(LEN(Projects!D123)&gt;0,Projects!D123,"")</f>
        <v/>
      </c>
      <c r="E122" s="307" t="str">
        <f>IF(LEN(Projects!F123)&gt;0,Projects!F123,"")</f>
        <v/>
      </c>
      <c r="F122" s="309" t="str">
        <f>IF(LEN($K$1)&gt;0,IF(AND(LEN(D122)&gt;0,VLOOKUP($K$1,Markers!A:D,3,FALSE)='Marker Project - template'!D122),"SAME ORGANIZATION",IF(ISNA(VLOOKUP(A122,Projects!A:G,5,FALSE)),"",IF(VLOOKUP(A122,Projects!A:G,7,FALSE)='Marker Project - template'!$K$1,"MENTOR",""))),"")</f>
        <v/>
      </c>
      <c r="G122" s="310"/>
    </row>
    <row r="123" spans="1:7" x14ac:dyDescent="0.25">
      <c r="A123" s="76">
        <v>122</v>
      </c>
      <c r="B123" s="307" t="str">
        <f>Projects!B124</f>
        <v>T11 Project122</v>
      </c>
      <c r="C123" s="307" t="str">
        <f>IF(LEN(Projects!C124)&gt;0,Projects!C124,"")</f>
        <v/>
      </c>
      <c r="D123" s="308" t="str">
        <f>IF(LEN(Projects!D124)&gt;0,Projects!D124,"")</f>
        <v/>
      </c>
      <c r="E123" s="307" t="str">
        <f>IF(LEN(Projects!F124)&gt;0,Projects!F124,"")</f>
        <v/>
      </c>
      <c r="F123" s="309" t="str">
        <f>IF(LEN($K$1)&gt;0,IF(AND(LEN(D123)&gt;0,VLOOKUP($K$1,Markers!A:D,3,FALSE)='Marker Project - template'!D123),"SAME ORGANIZATION",IF(ISNA(VLOOKUP(A123,Projects!A:G,5,FALSE)),"",IF(VLOOKUP(A123,Projects!A:G,7,FALSE)='Marker Project - template'!$K$1,"MENTOR",""))),"")</f>
        <v/>
      </c>
      <c r="G123" s="310"/>
    </row>
    <row r="124" spans="1:7" x14ac:dyDescent="0.25">
      <c r="A124" s="76">
        <v>123</v>
      </c>
      <c r="B124" s="307" t="str">
        <f>Projects!B125</f>
        <v>T11 Project123</v>
      </c>
      <c r="C124" s="307" t="str">
        <f>IF(LEN(Projects!C125)&gt;0,Projects!C125,"")</f>
        <v/>
      </c>
      <c r="D124" s="308" t="str">
        <f>IF(LEN(Projects!D125)&gt;0,Projects!D125,"")</f>
        <v/>
      </c>
      <c r="E124" s="307" t="str">
        <f>IF(LEN(Projects!F125)&gt;0,Projects!F125,"")</f>
        <v/>
      </c>
      <c r="F124" s="309" t="str">
        <f>IF(LEN($K$1)&gt;0,IF(AND(LEN(D124)&gt;0,VLOOKUP($K$1,Markers!A:D,3,FALSE)='Marker Project - template'!D124),"SAME ORGANIZATION",IF(ISNA(VLOOKUP(A124,Projects!A:G,5,FALSE)),"",IF(VLOOKUP(A124,Projects!A:G,7,FALSE)='Marker Project - template'!$K$1,"MENTOR",""))),"")</f>
        <v/>
      </c>
      <c r="G124" s="310"/>
    </row>
    <row r="125" spans="1:7" x14ac:dyDescent="0.25">
      <c r="A125" s="76">
        <v>124</v>
      </c>
      <c r="B125" s="307" t="str">
        <f>Projects!B126</f>
        <v>T11 Project124</v>
      </c>
      <c r="C125" s="307" t="str">
        <f>IF(LEN(Projects!C126)&gt;0,Projects!C126,"")</f>
        <v/>
      </c>
      <c r="D125" s="308" t="str">
        <f>IF(LEN(Projects!D126)&gt;0,Projects!D126,"")</f>
        <v/>
      </c>
      <c r="E125" s="307" t="str">
        <f>IF(LEN(Projects!F126)&gt;0,Projects!F126,"")</f>
        <v/>
      </c>
      <c r="F125" s="309" t="str">
        <f>IF(LEN($K$1)&gt;0,IF(AND(LEN(D125)&gt;0,VLOOKUP($K$1,Markers!A:D,3,FALSE)='Marker Project - template'!D125),"SAME ORGANIZATION",IF(ISNA(VLOOKUP(A125,Projects!A:G,5,FALSE)),"",IF(VLOOKUP(A125,Projects!A:G,7,FALSE)='Marker Project - template'!$K$1,"MENTOR",""))),"")</f>
        <v/>
      </c>
      <c r="G125" s="310"/>
    </row>
    <row r="126" spans="1:7" x14ac:dyDescent="0.25">
      <c r="A126" s="76">
        <v>125</v>
      </c>
      <c r="B126" s="307" t="str">
        <f>Projects!B127</f>
        <v>T11 Project125</v>
      </c>
      <c r="C126" s="307" t="str">
        <f>IF(LEN(Projects!C127)&gt;0,Projects!C127,"")</f>
        <v/>
      </c>
      <c r="D126" s="308" t="str">
        <f>IF(LEN(Projects!D127)&gt;0,Projects!D127,"")</f>
        <v/>
      </c>
      <c r="E126" s="307" t="str">
        <f>IF(LEN(Projects!F127)&gt;0,Projects!F127,"")</f>
        <v/>
      </c>
      <c r="F126" s="309" t="str">
        <f>IF(LEN($K$1)&gt;0,IF(AND(LEN(D126)&gt;0,VLOOKUP($K$1,Markers!A:D,3,FALSE)='Marker Project - template'!D126),"SAME ORGANIZATION",IF(ISNA(VLOOKUP(A126,Projects!A:G,5,FALSE)),"",IF(VLOOKUP(A126,Projects!A:G,7,FALSE)='Marker Project - template'!$K$1,"MENTOR",""))),"")</f>
        <v/>
      </c>
      <c r="G126" s="310"/>
    </row>
    <row r="127" spans="1:7" x14ac:dyDescent="0.25">
      <c r="A127" s="76">
        <v>126</v>
      </c>
      <c r="B127" s="307" t="str">
        <f>Projects!B128</f>
        <v>T11 Project126</v>
      </c>
      <c r="C127" s="307" t="str">
        <f>IF(LEN(Projects!C128)&gt;0,Projects!C128,"")</f>
        <v/>
      </c>
      <c r="D127" s="308" t="str">
        <f>IF(LEN(Projects!D128)&gt;0,Projects!D128,"")</f>
        <v/>
      </c>
      <c r="E127" s="307" t="str">
        <f>IF(LEN(Projects!F128)&gt;0,Projects!F128,"")</f>
        <v/>
      </c>
      <c r="F127" s="309" t="str">
        <f>IF(LEN($K$1)&gt;0,IF(AND(LEN(D127)&gt;0,VLOOKUP($K$1,Markers!A:D,3,FALSE)='Marker Project - template'!D127),"SAME ORGANIZATION",IF(ISNA(VLOOKUP(A127,Projects!A:G,5,FALSE)),"",IF(VLOOKUP(A127,Projects!A:G,7,FALSE)='Marker Project - template'!$K$1,"MENTOR",""))),"")</f>
        <v/>
      </c>
      <c r="G127" s="310"/>
    </row>
    <row r="128" spans="1:7" x14ac:dyDescent="0.25">
      <c r="A128" s="76">
        <v>127</v>
      </c>
      <c r="B128" s="307" t="str">
        <f>Projects!B129</f>
        <v>T11 Project127</v>
      </c>
      <c r="C128" s="307" t="str">
        <f>IF(LEN(Projects!C129)&gt;0,Projects!C129,"")</f>
        <v/>
      </c>
      <c r="D128" s="308" t="str">
        <f>IF(LEN(Projects!D129)&gt;0,Projects!D129,"")</f>
        <v/>
      </c>
      <c r="E128" s="307" t="str">
        <f>IF(LEN(Projects!F129)&gt;0,Projects!F129,"")</f>
        <v/>
      </c>
      <c r="F128" s="309" t="str">
        <f>IF(LEN($K$1)&gt;0,IF(AND(LEN(D128)&gt;0,VLOOKUP($K$1,Markers!A:D,3,FALSE)='Marker Project - template'!D128),"SAME ORGANIZATION",IF(ISNA(VLOOKUP(A128,Projects!A:G,5,FALSE)),"",IF(VLOOKUP(A128,Projects!A:G,7,FALSE)='Marker Project - template'!$K$1,"MENTOR",""))),"")</f>
        <v/>
      </c>
      <c r="G128" s="310"/>
    </row>
    <row r="129" spans="1:7" x14ac:dyDescent="0.25">
      <c r="A129" s="76">
        <v>128</v>
      </c>
      <c r="B129" s="307" t="str">
        <f>Projects!B130</f>
        <v>T11 Project128</v>
      </c>
      <c r="C129" s="307" t="str">
        <f>IF(LEN(Projects!C130)&gt;0,Projects!C130,"")</f>
        <v/>
      </c>
      <c r="D129" s="308" t="str">
        <f>IF(LEN(Projects!D130)&gt;0,Projects!D130,"")</f>
        <v/>
      </c>
      <c r="E129" s="307" t="str">
        <f>IF(LEN(Projects!F130)&gt;0,Projects!F130,"")</f>
        <v/>
      </c>
      <c r="F129" s="309" t="str">
        <f>IF(LEN($K$1)&gt;0,IF(AND(LEN(D129)&gt;0,VLOOKUP($K$1,Markers!A:D,3,FALSE)='Marker Project - template'!D129),"SAME ORGANIZATION",IF(ISNA(VLOOKUP(A129,Projects!A:G,5,FALSE)),"",IF(VLOOKUP(A129,Projects!A:G,7,FALSE)='Marker Project - template'!$K$1,"MENTOR",""))),"")</f>
        <v/>
      </c>
      <c r="G129" s="310"/>
    </row>
    <row r="130" spans="1:7" x14ac:dyDescent="0.25">
      <c r="A130" s="76">
        <v>129</v>
      </c>
      <c r="B130" s="307" t="str">
        <f>Projects!B131</f>
        <v>T11 Project129</v>
      </c>
      <c r="C130" s="307" t="str">
        <f>IF(LEN(Projects!C131)&gt;0,Projects!C131,"")</f>
        <v/>
      </c>
      <c r="D130" s="308" t="str">
        <f>IF(LEN(Projects!D131)&gt;0,Projects!D131,"")</f>
        <v/>
      </c>
      <c r="E130" s="307" t="str">
        <f>IF(LEN(Projects!F131)&gt;0,Projects!F131,"")</f>
        <v/>
      </c>
      <c r="F130" s="309" t="str">
        <f>IF(LEN($K$1)&gt;0,IF(AND(LEN(D130)&gt;0,VLOOKUP($K$1,Markers!A:D,3,FALSE)='Marker Project - template'!D130),"SAME ORGANIZATION",IF(ISNA(VLOOKUP(A130,Projects!A:G,5,FALSE)),"",IF(VLOOKUP(A130,Projects!A:G,7,FALSE)='Marker Project - template'!$K$1,"MENTOR",""))),"")</f>
        <v/>
      </c>
      <c r="G130" s="310"/>
    </row>
    <row r="131" spans="1:7" x14ac:dyDescent="0.25">
      <c r="A131" s="76">
        <v>130</v>
      </c>
      <c r="B131" s="307" t="str">
        <f>Projects!B132</f>
        <v>T12 Project130</v>
      </c>
      <c r="C131" s="307" t="str">
        <f>IF(LEN(Projects!C132)&gt;0,Projects!C132,"")</f>
        <v/>
      </c>
      <c r="D131" s="308" t="str">
        <f>IF(LEN(Projects!D132)&gt;0,Projects!D132,"")</f>
        <v/>
      </c>
      <c r="E131" s="307" t="str">
        <f>IF(LEN(Projects!F132)&gt;0,Projects!F132,"")</f>
        <v/>
      </c>
      <c r="F131" s="309" t="str">
        <f>IF(LEN($K$1)&gt;0,IF(AND(LEN(D131)&gt;0,VLOOKUP($K$1,Markers!A:D,3,FALSE)='Marker Project - template'!D131),"SAME ORGANIZATION",IF(ISNA(VLOOKUP(A131,Projects!A:G,5,FALSE)),"",IF(VLOOKUP(A131,Projects!A:G,7,FALSE)='Marker Project - template'!$K$1,"MENTOR",""))),"")</f>
        <v/>
      </c>
      <c r="G131" s="310"/>
    </row>
    <row r="132" spans="1:7" x14ac:dyDescent="0.25">
      <c r="A132" s="76">
        <v>131</v>
      </c>
      <c r="B132" s="307" t="str">
        <f>Projects!B133</f>
        <v>T12 Project131</v>
      </c>
      <c r="C132" s="307" t="str">
        <f>IF(LEN(Projects!C133)&gt;0,Projects!C133,"")</f>
        <v/>
      </c>
      <c r="D132" s="308" t="str">
        <f>IF(LEN(Projects!D133)&gt;0,Projects!D133,"")</f>
        <v/>
      </c>
      <c r="E132" s="307" t="str">
        <f>IF(LEN(Projects!F133)&gt;0,Projects!F133,"")</f>
        <v/>
      </c>
      <c r="F132" s="309" t="str">
        <f>IF(LEN($K$1)&gt;0,IF(AND(LEN(D132)&gt;0,VLOOKUP($K$1,Markers!A:D,3,FALSE)='Marker Project - template'!D132),"SAME ORGANIZATION",IF(ISNA(VLOOKUP(A132,Projects!A:G,5,FALSE)),"",IF(VLOOKUP(A132,Projects!A:G,7,FALSE)='Marker Project - template'!$K$1,"MENTOR",""))),"")</f>
        <v/>
      </c>
      <c r="G132" s="310"/>
    </row>
    <row r="133" spans="1:7" x14ac:dyDescent="0.25">
      <c r="A133" s="76">
        <v>132</v>
      </c>
      <c r="B133" s="307" t="str">
        <f>Projects!B134</f>
        <v>T12 Project132</v>
      </c>
      <c r="C133" s="307" t="str">
        <f>IF(LEN(Projects!C134)&gt;0,Projects!C134,"")</f>
        <v/>
      </c>
      <c r="D133" s="308" t="str">
        <f>IF(LEN(Projects!D134)&gt;0,Projects!D134,"")</f>
        <v/>
      </c>
      <c r="E133" s="307" t="str">
        <f>IF(LEN(Projects!F134)&gt;0,Projects!F134,"")</f>
        <v/>
      </c>
      <c r="F133" s="309" t="str">
        <f>IF(LEN($K$1)&gt;0,IF(AND(LEN(D133)&gt;0,VLOOKUP($K$1,Markers!A:D,3,FALSE)='Marker Project - template'!D133),"SAME ORGANIZATION",IF(ISNA(VLOOKUP(A133,Projects!A:G,5,FALSE)),"",IF(VLOOKUP(A133,Projects!A:G,7,FALSE)='Marker Project - template'!$K$1,"MENTOR",""))),"")</f>
        <v/>
      </c>
      <c r="G133" s="310"/>
    </row>
    <row r="134" spans="1:7" x14ac:dyDescent="0.25">
      <c r="A134" s="76">
        <v>133</v>
      </c>
      <c r="B134" s="307" t="str">
        <f>Projects!B135</f>
        <v>T12 Project133</v>
      </c>
      <c r="C134" s="307" t="str">
        <f>IF(LEN(Projects!C135)&gt;0,Projects!C135,"")</f>
        <v/>
      </c>
      <c r="D134" s="308" t="str">
        <f>IF(LEN(Projects!D135)&gt;0,Projects!D135,"")</f>
        <v/>
      </c>
      <c r="E134" s="307" t="str">
        <f>IF(LEN(Projects!F135)&gt;0,Projects!F135,"")</f>
        <v/>
      </c>
      <c r="F134" s="309" t="str">
        <f>IF(LEN($K$1)&gt;0,IF(AND(LEN(D134)&gt;0,VLOOKUP($K$1,Markers!A:D,3,FALSE)='Marker Project - template'!D134),"SAME ORGANIZATION",IF(ISNA(VLOOKUP(A134,Projects!A:G,5,FALSE)),"",IF(VLOOKUP(A134,Projects!A:G,7,FALSE)='Marker Project - template'!$K$1,"MENTOR",""))),"")</f>
        <v/>
      </c>
      <c r="G134" s="310"/>
    </row>
    <row r="135" spans="1:7" x14ac:dyDescent="0.25">
      <c r="A135" s="76">
        <v>134</v>
      </c>
      <c r="B135" s="307" t="str">
        <f>Projects!B136</f>
        <v>T12 Project134</v>
      </c>
      <c r="C135" s="307" t="str">
        <f>IF(LEN(Projects!C136)&gt;0,Projects!C136,"")</f>
        <v/>
      </c>
      <c r="D135" s="308" t="str">
        <f>IF(LEN(Projects!D136)&gt;0,Projects!D136,"")</f>
        <v/>
      </c>
      <c r="E135" s="307" t="str">
        <f>IF(LEN(Projects!F136)&gt;0,Projects!F136,"")</f>
        <v/>
      </c>
      <c r="F135" s="309" t="str">
        <f>IF(LEN($K$1)&gt;0,IF(AND(LEN(D135)&gt;0,VLOOKUP($K$1,Markers!A:D,3,FALSE)='Marker Project - template'!D135),"SAME ORGANIZATION",IF(ISNA(VLOOKUP(A135,Projects!A:G,5,FALSE)),"",IF(VLOOKUP(A135,Projects!A:G,7,FALSE)='Marker Project - template'!$K$1,"MENTOR",""))),"")</f>
        <v/>
      </c>
      <c r="G135" s="310"/>
    </row>
    <row r="136" spans="1:7" x14ac:dyDescent="0.25">
      <c r="A136" s="76">
        <v>135</v>
      </c>
      <c r="B136" s="307" t="str">
        <f>Projects!B137</f>
        <v>T12 Project135</v>
      </c>
      <c r="C136" s="307" t="str">
        <f>IF(LEN(Projects!C137)&gt;0,Projects!C137,"")</f>
        <v/>
      </c>
      <c r="D136" s="308" t="str">
        <f>IF(LEN(Projects!D137)&gt;0,Projects!D137,"")</f>
        <v/>
      </c>
      <c r="E136" s="307" t="str">
        <f>IF(LEN(Projects!F137)&gt;0,Projects!F137,"")</f>
        <v/>
      </c>
      <c r="F136" s="309" t="str">
        <f>IF(LEN($K$1)&gt;0,IF(AND(LEN(D136)&gt;0,VLOOKUP($K$1,Markers!A:D,3,FALSE)='Marker Project - template'!D136),"SAME ORGANIZATION",IF(ISNA(VLOOKUP(A136,Projects!A:G,5,FALSE)),"",IF(VLOOKUP(A136,Projects!A:G,7,FALSE)='Marker Project - template'!$K$1,"MENTOR",""))),"")</f>
        <v/>
      </c>
      <c r="G136" s="310"/>
    </row>
    <row r="137" spans="1:7" x14ac:dyDescent="0.25">
      <c r="A137" s="76">
        <v>136</v>
      </c>
      <c r="B137" s="307" t="str">
        <f>Projects!B138</f>
        <v>T12 Project136</v>
      </c>
      <c r="C137" s="307" t="str">
        <f>IF(LEN(Projects!C138)&gt;0,Projects!C138,"")</f>
        <v/>
      </c>
      <c r="D137" s="308" t="str">
        <f>IF(LEN(Projects!D138)&gt;0,Projects!D138,"")</f>
        <v/>
      </c>
      <c r="E137" s="307" t="str">
        <f>IF(LEN(Projects!F138)&gt;0,Projects!F138,"")</f>
        <v/>
      </c>
      <c r="F137" s="309" t="str">
        <f>IF(LEN($K$1)&gt;0,IF(AND(LEN(D137)&gt;0,VLOOKUP($K$1,Markers!A:D,3,FALSE)='Marker Project - template'!D137),"SAME ORGANIZATION",IF(ISNA(VLOOKUP(A137,Projects!A:G,5,FALSE)),"",IF(VLOOKUP(A137,Projects!A:G,7,FALSE)='Marker Project - template'!$K$1,"MENTOR",""))),"")</f>
        <v/>
      </c>
      <c r="G137" s="310"/>
    </row>
    <row r="138" spans="1:7" x14ac:dyDescent="0.25">
      <c r="A138" s="76">
        <v>137</v>
      </c>
      <c r="B138" s="307" t="str">
        <f>Projects!B139</f>
        <v>T13 Project137</v>
      </c>
      <c r="C138" s="307" t="str">
        <f>IF(LEN(Projects!C139)&gt;0,Projects!C139,"")</f>
        <v/>
      </c>
      <c r="D138" s="308" t="str">
        <f>IF(LEN(Projects!D139)&gt;0,Projects!D139,"")</f>
        <v/>
      </c>
      <c r="E138" s="307" t="str">
        <f>IF(LEN(Projects!F139)&gt;0,Projects!F139,"")</f>
        <v/>
      </c>
      <c r="F138" s="309" t="str">
        <f>IF(LEN($K$1)&gt;0,IF(AND(LEN(D138)&gt;0,VLOOKUP($K$1,Markers!A:D,3,FALSE)='Marker Project - template'!D138),"SAME ORGANIZATION",IF(ISNA(VLOOKUP(A138,Projects!A:G,5,FALSE)),"",IF(VLOOKUP(A138,Projects!A:G,7,FALSE)='Marker Project - template'!$K$1,"MENTOR",""))),"")</f>
        <v/>
      </c>
      <c r="G138" s="310"/>
    </row>
    <row r="139" spans="1:7" x14ac:dyDescent="0.25">
      <c r="A139" s="76">
        <v>138</v>
      </c>
      <c r="B139" s="307" t="str">
        <f>Projects!B140</f>
        <v>T13 Project138</v>
      </c>
      <c r="C139" s="307" t="str">
        <f>IF(LEN(Projects!C140)&gt;0,Projects!C140,"")</f>
        <v/>
      </c>
      <c r="D139" s="308" t="str">
        <f>IF(LEN(Projects!D140)&gt;0,Projects!D140,"")</f>
        <v/>
      </c>
      <c r="E139" s="307" t="str">
        <f>IF(LEN(Projects!F140)&gt;0,Projects!F140,"")</f>
        <v/>
      </c>
      <c r="F139" s="309" t="str">
        <f>IF(LEN($K$1)&gt;0,IF(AND(LEN(D139)&gt;0,VLOOKUP($K$1,Markers!A:D,3,FALSE)='Marker Project - template'!D139),"SAME ORGANIZATION",IF(ISNA(VLOOKUP(A139,Projects!A:G,5,FALSE)),"",IF(VLOOKUP(A139,Projects!A:G,7,FALSE)='Marker Project - template'!$K$1,"MENTOR",""))),"")</f>
        <v/>
      </c>
      <c r="G139" s="310"/>
    </row>
    <row r="140" spans="1:7" x14ac:dyDescent="0.25">
      <c r="A140" s="76">
        <v>139</v>
      </c>
      <c r="B140" s="307" t="str">
        <f>Projects!B141</f>
        <v>T13 Project139</v>
      </c>
      <c r="C140" s="307" t="str">
        <f>IF(LEN(Projects!C141)&gt;0,Projects!C141,"")</f>
        <v/>
      </c>
      <c r="D140" s="308" t="str">
        <f>IF(LEN(Projects!D141)&gt;0,Projects!D141,"")</f>
        <v/>
      </c>
      <c r="E140" s="307" t="str">
        <f>IF(LEN(Projects!F141)&gt;0,Projects!F141,"")</f>
        <v/>
      </c>
      <c r="F140" s="309" t="str">
        <f>IF(LEN($K$1)&gt;0,IF(AND(LEN(D140)&gt;0,VLOOKUP($K$1,Markers!A:D,3,FALSE)='Marker Project - template'!D140),"SAME ORGANIZATION",IF(ISNA(VLOOKUP(A140,Projects!A:G,5,FALSE)),"",IF(VLOOKUP(A140,Projects!A:G,7,FALSE)='Marker Project - template'!$K$1,"MENTOR",""))),"")</f>
        <v/>
      </c>
      <c r="G140" s="310"/>
    </row>
    <row r="141" spans="1:7" x14ac:dyDescent="0.25">
      <c r="A141" s="76">
        <v>140</v>
      </c>
      <c r="B141" s="307" t="str">
        <f>Projects!B142</f>
        <v>T13 Project140</v>
      </c>
      <c r="C141" s="307" t="str">
        <f>IF(LEN(Projects!C142)&gt;0,Projects!C142,"")</f>
        <v/>
      </c>
      <c r="D141" s="308" t="str">
        <f>IF(LEN(Projects!D142)&gt;0,Projects!D142,"")</f>
        <v/>
      </c>
      <c r="E141" s="307" t="str">
        <f>IF(LEN(Projects!F142)&gt;0,Projects!F142,"")</f>
        <v/>
      </c>
      <c r="F141" s="309" t="str">
        <f>IF(LEN($K$1)&gt;0,IF(AND(LEN(D141)&gt;0,VLOOKUP($K$1,Markers!A:D,3,FALSE)='Marker Project - template'!D141),"SAME ORGANIZATION",IF(ISNA(VLOOKUP(A141,Projects!A:G,5,FALSE)),"",IF(VLOOKUP(A141,Projects!A:G,7,FALSE)='Marker Project - template'!$K$1,"MENTOR",""))),"")</f>
        <v/>
      </c>
      <c r="G141" s="310"/>
    </row>
    <row r="142" spans="1:7" x14ac:dyDescent="0.25">
      <c r="A142" s="76">
        <v>141</v>
      </c>
      <c r="B142" s="307" t="str">
        <f>Projects!B143</f>
        <v>T14 Project141</v>
      </c>
      <c r="C142" s="307" t="str">
        <f>IF(LEN(Projects!C143)&gt;0,Projects!C143,"")</f>
        <v/>
      </c>
      <c r="D142" s="308" t="str">
        <f>IF(LEN(Projects!D143)&gt;0,Projects!D143,"")</f>
        <v/>
      </c>
      <c r="E142" s="307" t="str">
        <f>IF(LEN(Projects!F143)&gt;0,Projects!F143,"")</f>
        <v/>
      </c>
      <c r="F142" s="309" t="str">
        <f>IF(LEN($K$1)&gt;0,IF(AND(LEN(D142)&gt;0,VLOOKUP($K$1,Markers!A:D,3,FALSE)='Marker Project - template'!D142),"SAME ORGANIZATION",IF(ISNA(VLOOKUP(A142,Projects!A:G,5,FALSE)),"",IF(VLOOKUP(A142,Projects!A:G,7,FALSE)='Marker Project - template'!$K$1,"MENTOR",""))),"")</f>
        <v/>
      </c>
      <c r="G142" s="310"/>
    </row>
    <row r="143" spans="1:7" x14ac:dyDescent="0.25">
      <c r="A143" s="76">
        <v>142</v>
      </c>
      <c r="B143" s="307" t="str">
        <f>Projects!B144</f>
        <v>T14 Project142</v>
      </c>
      <c r="C143" s="307" t="str">
        <f>IF(LEN(Projects!C144)&gt;0,Projects!C144,"")</f>
        <v/>
      </c>
      <c r="D143" s="308" t="str">
        <f>IF(LEN(Projects!D144)&gt;0,Projects!D144,"")</f>
        <v/>
      </c>
      <c r="E143" s="307" t="str">
        <f>IF(LEN(Projects!F144)&gt;0,Projects!F144,"")</f>
        <v/>
      </c>
      <c r="F143" s="309" t="str">
        <f>IF(LEN($K$1)&gt;0,IF(AND(LEN(D143)&gt;0,VLOOKUP($K$1,Markers!A:D,3,FALSE)='Marker Project - template'!D143),"SAME ORGANIZATION",IF(ISNA(VLOOKUP(A143,Projects!A:G,5,FALSE)),"",IF(VLOOKUP(A143,Projects!A:G,7,FALSE)='Marker Project - template'!$K$1,"MENTOR",""))),"")</f>
        <v/>
      </c>
      <c r="G143" s="310"/>
    </row>
    <row r="144" spans="1:7" x14ac:dyDescent="0.25">
      <c r="A144" s="76">
        <v>143</v>
      </c>
      <c r="B144" s="307" t="str">
        <f>Projects!B145</f>
        <v>T14 Project143</v>
      </c>
      <c r="C144" s="307" t="str">
        <f>IF(LEN(Projects!C145)&gt;0,Projects!C145,"")</f>
        <v/>
      </c>
      <c r="D144" s="308" t="str">
        <f>IF(LEN(Projects!D145)&gt;0,Projects!D145,"")</f>
        <v/>
      </c>
      <c r="E144" s="307" t="str">
        <f>IF(LEN(Projects!F145)&gt;0,Projects!F145,"")</f>
        <v/>
      </c>
      <c r="F144" s="309" t="str">
        <f>IF(LEN($K$1)&gt;0,IF(AND(LEN(D144)&gt;0,VLOOKUP($K$1,Markers!A:D,3,FALSE)='Marker Project - template'!D144),"SAME ORGANIZATION",IF(ISNA(VLOOKUP(A144,Projects!A:G,5,FALSE)),"",IF(VLOOKUP(A144,Projects!A:G,7,FALSE)='Marker Project - template'!$K$1,"MENTOR",""))),"")</f>
        <v/>
      </c>
      <c r="G144" s="310"/>
    </row>
    <row r="145" spans="1:7" x14ac:dyDescent="0.25">
      <c r="A145" s="76">
        <v>144</v>
      </c>
      <c r="B145" s="307" t="str">
        <f>Projects!B146</f>
        <v>T14 Project144</v>
      </c>
      <c r="C145" s="307" t="str">
        <f>IF(LEN(Projects!C146)&gt;0,Projects!C146,"")</f>
        <v/>
      </c>
      <c r="D145" s="308" t="str">
        <f>IF(LEN(Projects!D146)&gt;0,Projects!D146,"")</f>
        <v/>
      </c>
      <c r="E145" s="307" t="str">
        <f>IF(LEN(Projects!F146)&gt;0,Projects!F146,"")</f>
        <v/>
      </c>
      <c r="F145" s="309" t="str">
        <f>IF(LEN($K$1)&gt;0,IF(AND(LEN(D145)&gt;0,VLOOKUP($K$1,Markers!A:D,3,FALSE)='Marker Project - template'!D145),"SAME ORGANIZATION",IF(ISNA(VLOOKUP(A145,Projects!A:G,5,FALSE)),"",IF(VLOOKUP(A145,Projects!A:G,7,FALSE)='Marker Project - template'!$K$1,"MENTOR",""))),"")</f>
        <v/>
      </c>
      <c r="G145" s="310"/>
    </row>
    <row r="146" spans="1:7" x14ac:dyDescent="0.25">
      <c r="A146" s="76">
        <v>145</v>
      </c>
      <c r="B146" s="307" t="str">
        <f>Projects!B147</f>
        <v>T14 Project145</v>
      </c>
      <c r="C146" s="307" t="str">
        <f>IF(LEN(Projects!C147)&gt;0,Projects!C147,"")</f>
        <v/>
      </c>
      <c r="D146" s="308" t="str">
        <f>IF(LEN(Projects!D147)&gt;0,Projects!D147,"")</f>
        <v/>
      </c>
      <c r="E146" s="307" t="str">
        <f>IF(LEN(Projects!F147)&gt;0,Projects!F147,"")</f>
        <v/>
      </c>
      <c r="F146" s="309" t="str">
        <f>IF(LEN($K$1)&gt;0,IF(AND(LEN(D146)&gt;0,VLOOKUP($K$1,Markers!A:D,3,FALSE)='Marker Project - template'!D146),"SAME ORGANIZATION",IF(ISNA(VLOOKUP(A146,Projects!A:G,5,FALSE)),"",IF(VLOOKUP(A146,Projects!A:G,7,FALSE)='Marker Project - template'!$K$1,"MENTOR",""))),"")</f>
        <v/>
      </c>
      <c r="G146" s="310"/>
    </row>
    <row r="147" spans="1:7" x14ac:dyDescent="0.25">
      <c r="A147" s="76">
        <v>146</v>
      </c>
      <c r="B147" s="307" t="str">
        <f>Projects!B148</f>
        <v>T15 Project146</v>
      </c>
      <c r="C147" s="307" t="str">
        <f>IF(LEN(Projects!C148)&gt;0,Projects!C148,"")</f>
        <v/>
      </c>
      <c r="D147" s="308" t="str">
        <f>IF(LEN(Projects!D148)&gt;0,Projects!D148,"")</f>
        <v/>
      </c>
      <c r="E147" s="307" t="str">
        <f>IF(LEN(Projects!F148)&gt;0,Projects!F148,"")</f>
        <v/>
      </c>
      <c r="F147" s="309" t="str">
        <f>IF(LEN($K$1)&gt;0,IF(AND(LEN(D147)&gt;0,VLOOKUP($K$1,Markers!A:D,3,FALSE)='Marker Project - template'!D147),"SAME ORGANIZATION",IF(ISNA(VLOOKUP(A147,Projects!A:G,5,FALSE)),"",IF(VLOOKUP(A147,Projects!A:G,7,FALSE)='Marker Project - template'!$K$1,"MENTOR",""))),"")</f>
        <v/>
      </c>
      <c r="G147" s="310"/>
    </row>
    <row r="148" spans="1:7" x14ac:dyDescent="0.25">
      <c r="A148" s="76">
        <v>147</v>
      </c>
      <c r="B148" s="307" t="str">
        <f>Projects!B149</f>
        <v>T15 Project147</v>
      </c>
      <c r="C148" s="307" t="str">
        <f>IF(LEN(Projects!C149)&gt;0,Projects!C149,"")</f>
        <v/>
      </c>
      <c r="D148" s="308" t="str">
        <f>IF(LEN(Projects!D149)&gt;0,Projects!D149,"")</f>
        <v/>
      </c>
      <c r="E148" s="307" t="str">
        <f>IF(LEN(Projects!F149)&gt;0,Projects!F149,"")</f>
        <v/>
      </c>
      <c r="F148" s="309" t="str">
        <f>IF(LEN($K$1)&gt;0,IF(AND(LEN(D148)&gt;0,VLOOKUP($K$1,Markers!A:D,3,FALSE)='Marker Project - template'!D148),"SAME ORGANIZATION",IF(ISNA(VLOOKUP(A148,Projects!A:G,5,FALSE)),"",IF(VLOOKUP(A148,Projects!A:G,7,FALSE)='Marker Project - template'!$K$1,"MENTOR",""))),"")</f>
        <v/>
      </c>
      <c r="G148" s="310"/>
    </row>
    <row r="149" spans="1:7" x14ac:dyDescent="0.25">
      <c r="A149" s="76">
        <v>148</v>
      </c>
      <c r="B149" s="307" t="str">
        <f>Projects!B150</f>
        <v>T15 Project148</v>
      </c>
      <c r="C149" s="307" t="str">
        <f>IF(LEN(Projects!C150)&gt;0,Projects!C150,"")</f>
        <v/>
      </c>
      <c r="D149" s="308" t="str">
        <f>IF(LEN(Projects!D150)&gt;0,Projects!D150,"")</f>
        <v/>
      </c>
      <c r="E149" s="307" t="str">
        <f>IF(LEN(Projects!F150)&gt;0,Projects!F150,"")</f>
        <v/>
      </c>
      <c r="F149" s="309" t="str">
        <f>IF(LEN($K$1)&gt;0,IF(AND(LEN(D149)&gt;0,VLOOKUP($K$1,Markers!A:D,3,FALSE)='Marker Project - template'!D149),"SAME ORGANIZATION",IF(ISNA(VLOOKUP(A149,Projects!A:G,5,FALSE)),"",IF(VLOOKUP(A149,Projects!A:G,7,FALSE)='Marker Project - template'!$K$1,"MENTOR",""))),"")</f>
        <v/>
      </c>
      <c r="G149" s="310"/>
    </row>
    <row r="150" spans="1:7" x14ac:dyDescent="0.25">
      <c r="A150" s="76">
        <v>149</v>
      </c>
      <c r="B150" s="307" t="str">
        <f>Projects!B151</f>
        <v>T15 Project149</v>
      </c>
      <c r="C150" s="307" t="str">
        <f>IF(LEN(Projects!C151)&gt;0,Projects!C151,"")</f>
        <v/>
      </c>
      <c r="D150" s="308" t="str">
        <f>IF(LEN(Projects!D151)&gt;0,Projects!D151,"")</f>
        <v/>
      </c>
      <c r="E150" s="307" t="str">
        <f>IF(LEN(Projects!F151)&gt;0,Projects!F151,"")</f>
        <v/>
      </c>
      <c r="F150" s="309" t="str">
        <f>IF(LEN($K$1)&gt;0,IF(AND(LEN(D150)&gt;0,VLOOKUP($K$1,Markers!A:D,3,FALSE)='Marker Project - template'!D150),"SAME ORGANIZATION",IF(ISNA(VLOOKUP(A150,Projects!A:G,5,FALSE)),"",IF(VLOOKUP(A150,Projects!A:G,7,FALSE)='Marker Project - template'!$K$1,"MENTOR",""))),"")</f>
        <v/>
      </c>
      <c r="G150" s="310"/>
    </row>
    <row r="151" spans="1:7" x14ac:dyDescent="0.25">
      <c r="A151" s="76">
        <v>150</v>
      </c>
      <c r="B151" s="307" t="str">
        <f>Projects!B152</f>
        <v>T15 Project150</v>
      </c>
      <c r="C151" s="307" t="str">
        <f>IF(LEN(Projects!C152)&gt;0,Projects!C152,"")</f>
        <v/>
      </c>
      <c r="D151" s="308" t="str">
        <f>IF(LEN(Projects!D152)&gt;0,Projects!D152,"")</f>
        <v/>
      </c>
      <c r="E151" s="307" t="str">
        <f>IF(LEN(Projects!F152)&gt;0,Projects!F152,"")</f>
        <v/>
      </c>
      <c r="F151" s="309" t="str">
        <f>IF(LEN($K$1)&gt;0,IF(AND(LEN(D151)&gt;0,VLOOKUP($K$1,Markers!A:D,3,FALSE)='Marker Project - template'!D151),"SAME ORGANIZATION",IF(ISNA(VLOOKUP(A151,Projects!A:G,5,FALSE)),"",IF(VLOOKUP(A151,Projects!A:G,7,FALSE)='Marker Project - template'!$K$1,"MENTOR",""))),"")</f>
        <v/>
      </c>
      <c r="G151" s="310"/>
    </row>
    <row r="152" spans="1:7" x14ac:dyDescent="0.25">
      <c r="A152" s="76">
        <v>151</v>
      </c>
      <c r="B152" s="307" t="str">
        <f>Projects!B153</f>
        <v>T15 Project151</v>
      </c>
      <c r="C152" s="307" t="str">
        <f>IF(LEN(Projects!C153)&gt;0,Projects!C153,"")</f>
        <v/>
      </c>
      <c r="D152" s="308" t="str">
        <f>IF(LEN(Projects!D153)&gt;0,Projects!D153,"")</f>
        <v/>
      </c>
      <c r="E152" s="307" t="str">
        <f>IF(LEN(Projects!F153)&gt;0,Projects!F153,"")</f>
        <v/>
      </c>
      <c r="F152" s="309" t="str">
        <f>IF(LEN($K$1)&gt;0,IF(AND(LEN(D152)&gt;0,VLOOKUP($K$1,Markers!A:D,3,FALSE)='Marker Project - template'!D152),"SAME ORGANIZATION",IF(ISNA(VLOOKUP(A152,Projects!A:G,5,FALSE)),"",IF(VLOOKUP(A152,Projects!A:G,7,FALSE)='Marker Project - template'!$K$1,"MENTOR",""))),"")</f>
        <v/>
      </c>
      <c r="G152" s="310"/>
    </row>
    <row r="153" spans="1:7" x14ac:dyDescent="0.25">
      <c r="A153" s="76">
        <v>152</v>
      </c>
      <c r="B153" s="307" t="str">
        <f>Projects!B154</f>
        <v>T15 Project152</v>
      </c>
      <c r="C153" s="307" t="str">
        <f>IF(LEN(Projects!C154)&gt;0,Projects!C154,"")</f>
        <v/>
      </c>
      <c r="D153" s="308" t="str">
        <f>IF(LEN(Projects!D154)&gt;0,Projects!D154,"")</f>
        <v/>
      </c>
      <c r="E153" s="307" t="str">
        <f>IF(LEN(Projects!F154)&gt;0,Projects!F154,"")</f>
        <v/>
      </c>
      <c r="F153" s="309" t="str">
        <f>IF(LEN($K$1)&gt;0,IF(AND(LEN(D153)&gt;0,VLOOKUP($K$1,Markers!A:D,3,FALSE)='Marker Project - template'!D153),"SAME ORGANIZATION",IF(ISNA(VLOOKUP(A153,Projects!A:G,5,FALSE)),"",IF(VLOOKUP(A153,Projects!A:G,7,FALSE)='Marker Project - template'!$K$1,"MENTOR",""))),"")</f>
        <v/>
      </c>
      <c r="G153" s="310"/>
    </row>
    <row r="154" spans="1:7" x14ac:dyDescent="0.25">
      <c r="A154" s="76">
        <v>153</v>
      </c>
      <c r="B154" s="307" t="str">
        <f>Projects!B155</f>
        <v>T15 Project153</v>
      </c>
      <c r="C154" s="307" t="str">
        <f>IF(LEN(Projects!C155)&gt;0,Projects!C155,"")</f>
        <v/>
      </c>
      <c r="D154" s="308" t="str">
        <f>IF(LEN(Projects!D155)&gt;0,Projects!D155,"")</f>
        <v/>
      </c>
      <c r="E154" s="307" t="str">
        <f>IF(LEN(Projects!F155)&gt;0,Projects!F155,"")</f>
        <v/>
      </c>
      <c r="F154" s="309" t="str">
        <f>IF(LEN($K$1)&gt;0,IF(AND(LEN(D154)&gt;0,VLOOKUP($K$1,Markers!A:D,3,FALSE)='Marker Project - template'!D154),"SAME ORGANIZATION",IF(ISNA(VLOOKUP(A154,Projects!A:G,5,FALSE)),"",IF(VLOOKUP(A154,Projects!A:G,7,FALSE)='Marker Project - template'!$K$1,"MENTOR",""))),"")</f>
        <v/>
      </c>
      <c r="G154" s="310"/>
    </row>
    <row r="155" spans="1:7" x14ac:dyDescent="0.25">
      <c r="A155" s="76">
        <v>154</v>
      </c>
      <c r="B155" s="307" t="str">
        <f>Projects!B156</f>
        <v>T15 Project154</v>
      </c>
      <c r="C155" s="307" t="str">
        <f>IF(LEN(Projects!C156)&gt;0,Projects!C156,"")</f>
        <v/>
      </c>
      <c r="D155" s="308" t="str">
        <f>IF(LEN(Projects!D156)&gt;0,Projects!D156,"")</f>
        <v/>
      </c>
      <c r="E155" s="307" t="str">
        <f>IF(LEN(Projects!F156)&gt;0,Projects!F156,"")</f>
        <v/>
      </c>
      <c r="F155" s="309" t="str">
        <f>IF(LEN($K$1)&gt;0,IF(AND(LEN(D155)&gt;0,VLOOKUP($K$1,Markers!A:D,3,FALSE)='Marker Project - template'!D155),"SAME ORGANIZATION",IF(ISNA(VLOOKUP(A155,Projects!A:G,5,FALSE)),"",IF(VLOOKUP(A155,Projects!A:G,7,FALSE)='Marker Project - template'!$K$1,"MENTOR",""))),"")</f>
        <v/>
      </c>
      <c r="G155" s="310"/>
    </row>
    <row r="156" spans="1:7" x14ac:dyDescent="0.25">
      <c r="A156" s="76">
        <v>155</v>
      </c>
      <c r="B156" s="307" t="str">
        <f>Projects!B157</f>
        <v>T15 Project155</v>
      </c>
      <c r="C156" s="307" t="str">
        <f>IF(LEN(Projects!C157)&gt;0,Projects!C157,"")</f>
        <v/>
      </c>
      <c r="D156" s="308" t="str">
        <f>IF(LEN(Projects!D157)&gt;0,Projects!D157,"")</f>
        <v/>
      </c>
      <c r="E156" s="307" t="str">
        <f>IF(LEN(Projects!F157)&gt;0,Projects!F157,"")</f>
        <v/>
      </c>
      <c r="F156" s="309" t="str">
        <f>IF(LEN($K$1)&gt;0,IF(AND(LEN(D156)&gt;0,VLOOKUP($K$1,Markers!A:D,3,FALSE)='Marker Project - template'!D156),"SAME ORGANIZATION",IF(ISNA(VLOOKUP(A156,Projects!A:G,5,FALSE)),"",IF(VLOOKUP(A156,Projects!A:G,7,FALSE)='Marker Project - template'!$K$1,"MENTOR",""))),"")</f>
        <v/>
      </c>
      <c r="G156" s="310"/>
    </row>
    <row r="157" spans="1:7" x14ac:dyDescent="0.25">
      <c r="A157" s="76">
        <v>156</v>
      </c>
      <c r="B157" s="307" t="str">
        <f>Projects!B158</f>
        <v>T15 Project156</v>
      </c>
      <c r="C157" s="307" t="str">
        <f>IF(LEN(Projects!C158)&gt;0,Projects!C158,"")</f>
        <v/>
      </c>
      <c r="D157" s="308" t="str">
        <f>IF(LEN(Projects!D158)&gt;0,Projects!D158,"")</f>
        <v/>
      </c>
      <c r="E157" s="307" t="str">
        <f>IF(LEN(Projects!F158)&gt;0,Projects!F158,"")</f>
        <v/>
      </c>
      <c r="F157" s="309" t="str">
        <f>IF(LEN($K$1)&gt;0,IF(AND(LEN(D157)&gt;0,VLOOKUP($K$1,Markers!A:D,3,FALSE)='Marker Project - template'!D157),"SAME ORGANIZATION",IF(ISNA(VLOOKUP(A157,Projects!A:G,5,FALSE)),"",IF(VLOOKUP(A157,Projects!A:G,7,FALSE)='Marker Project - template'!$K$1,"MENTOR",""))),"")</f>
        <v/>
      </c>
      <c r="G157" s="310"/>
    </row>
    <row r="158" spans="1:7" x14ac:dyDescent="0.25">
      <c r="A158" s="76">
        <v>157</v>
      </c>
      <c r="B158" s="307" t="str">
        <f>Projects!B159</f>
        <v>T15 Project157</v>
      </c>
      <c r="C158" s="307" t="str">
        <f>IF(LEN(Projects!C159)&gt;0,Projects!C159,"")</f>
        <v/>
      </c>
      <c r="D158" s="308" t="str">
        <f>IF(LEN(Projects!D159)&gt;0,Projects!D159,"")</f>
        <v/>
      </c>
      <c r="E158" s="307" t="str">
        <f>IF(LEN(Projects!F159)&gt;0,Projects!F159,"")</f>
        <v/>
      </c>
      <c r="F158" s="309" t="str">
        <f>IF(LEN($K$1)&gt;0,IF(AND(LEN(D158)&gt;0,VLOOKUP($K$1,Markers!A:D,3,FALSE)='Marker Project - template'!D158),"SAME ORGANIZATION",IF(ISNA(VLOOKUP(A158,Projects!A:G,5,FALSE)),"",IF(VLOOKUP(A158,Projects!A:G,7,FALSE)='Marker Project - template'!$K$1,"MENTOR",""))),"")</f>
        <v/>
      </c>
      <c r="G158" s="310"/>
    </row>
  </sheetData>
  <autoFilter ref="F1:G2" xr:uid="{2C882CF7-77D0-4BB2-911E-FEB4C8572A61}"/>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61B4E-0B9C-47B5-9572-79F8E9EEEBDC}">
  <sheetPr codeName="Sheet25">
    <tabColor theme="5" tint="0.79998168889431442"/>
  </sheetPr>
  <dimension ref="A1:F16"/>
  <sheetViews>
    <sheetView zoomScale="145" zoomScaleNormal="145" workbookViewId="0">
      <pane ySplit="1" topLeftCell="A2" activePane="bottomLeft" state="frozen"/>
      <selection activeCell="A10" sqref="A10:K10"/>
      <selection pane="bottomLeft" activeCell="A10" sqref="A10:K10"/>
    </sheetView>
  </sheetViews>
  <sheetFormatPr defaultColWidth="9.140625" defaultRowHeight="15" x14ac:dyDescent="0.25"/>
  <cols>
    <col min="1" max="1" width="14.5703125" style="4" customWidth="1"/>
    <col min="2" max="2" width="34.85546875" customWidth="1"/>
    <col min="3" max="3" width="34.28515625" style="124" customWidth="1"/>
    <col min="4" max="4" width="2.28515625" customWidth="1"/>
    <col min="5" max="5" width="18" customWidth="1"/>
    <col min="6" max="6" width="23" customWidth="1"/>
  </cols>
  <sheetData>
    <row r="1" spans="1:6" ht="60" x14ac:dyDescent="0.25">
      <c r="A1" s="312" t="s">
        <v>316</v>
      </c>
      <c r="B1" s="89" t="s">
        <v>433</v>
      </c>
      <c r="C1" s="313" t="s">
        <v>434</v>
      </c>
      <c r="D1" s="306"/>
      <c r="E1" s="110" t="s">
        <v>240</v>
      </c>
      <c r="F1" s="76"/>
    </row>
    <row r="2" spans="1:6" ht="15.75" customHeight="1" x14ac:dyDescent="0.25">
      <c r="A2" s="314">
        <v>1</v>
      </c>
      <c r="B2" s="314" t="str">
        <f>IF(Keywords!C3&gt;0,Keywords!C3,"")</f>
        <v>Topic 1</v>
      </c>
      <c r="C2" s="310"/>
      <c r="D2" s="306"/>
      <c r="E2" s="102" t="s">
        <v>239</v>
      </c>
      <c r="F2" s="311"/>
    </row>
    <row r="3" spans="1:6" x14ac:dyDescent="0.25">
      <c r="A3" s="314">
        <v>2</v>
      </c>
      <c r="B3" s="314" t="str">
        <f>IF(Keywords!C4&gt;0,Keywords!C4,"")</f>
        <v>Topic 2</v>
      </c>
      <c r="C3" s="310"/>
    </row>
    <row r="4" spans="1:6" x14ac:dyDescent="0.25">
      <c r="A4" s="314">
        <v>3</v>
      </c>
      <c r="B4" s="314" t="str">
        <f>IF(Keywords!C5&gt;0,Keywords!C5,"")</f>
        <v>Topic 3</v>
      </c>
      <c r="C4" s="310"/>
    </row>
    <row r="5" spans="1:6" x14ac:dyDescent="0.25">
      <c r="A5" s="314">
        <v>4</v>
      </c>
      <c r="B5" s="314" t="str">
        <f>IF(Keywords!C6&gt;0,Keywords!C6,"")</f>
        <v>Topic 4</v>
      </c>
      <c r="C5" s="310"/>
    </row>
    <row r="6" spans="1:6" x14ac:dyDescent="0.25">
      <c r="A6" s="314">
        <v>5</v>
      </c>
      <c r="B6" s="314" t="str">
        <f>IF(Keywords!C7&gt;0,Keywords!C7,"")</f>
        <v>Topic 5</v>
      </c>
      <c r="C6" s="310"/>
    </row>
    <row r="7" spans="1:6" x14ac:dyDescent="0.25">
      <c r="A7" s="314">
        <v>6</v>
      </c>
      <c r="B7" s="314" t="str">
        <f>IF(Keywords!C8&gt;0,Keywords!C8,"")</f>
        <v>Topic 6</v>
      </c>
      <c r="C7" s="310"/>
    </row>
    <row r="8" spans="1:6" x14ac:dyDescent="0.25">
      <c r="A8" s="314">
        <v>7</v>
      </c>
      <c r="B8" s="314" t="str">
        <f>IF(Keywords!C9&gt;0,Keywords!C9,"")</f>
        <v>Topic 7</v>
      </c>
      <c r="C8" s="310"/>
    </row>
    <row r="9" spans="1:6" x14ac:dyDescent="0.25">
      <c r="A9" s="314">
        <v>8</v>
      </c>
      <c r="B9" s="314" t="str">
        <f>IF(Keywords!C10&gt;0,Keywords!C10,"")</f>
        <v>Topic 8</v>
      </c>
      <c r="C9" s="310"/>
    </row>
    <row r="10" spans="1:6" x14ac:dyDescent="0.25">
      <c r="A10" s="314">
        <v>9</v>
      </c>
      <c r="B10" s="314" t="str">
        <f>IF(Keywords!C11&gt;0,Keywords!C11,"")</f>
        <v>Topic 9</v>
      </c>
      <c r="C10" s="310"/>
    </row>
    <row r="11" spans="1:6" x14ac:dyDescent="0.25">
      <c r="A11" s="314">
        <v>10</v>
      </c>
      <c r="B11" s="314" t="str">
        <f>IF(Keywords!C12&gt;0,Keywords!C12,"")</f>
        <v>Topic 10</v>
      </c>
      <c r="C11" s="310"/>
    </row>
    <row r="12" spans="1:6" x14ac:dyDescent="0.25">
      <c r="A12" s="314">
        <v>11</v>
      </c>
      <c r="B12" s="314" t="str">
        <f>IF(Keywords!C13&gt;0,Keywords!C13,"")</f>
        <v>Topic 11</v>
      </c>
      <c r="C12" s="310"/>
    </row>
    <row r="13" spans="1:6" x14ac:dyDescent="0.25">
      <c r="A13" s="314">
        <v>12</v>
      </c>
      <c r="B13" s="314" t="str">
        <f>IF(Keywords!C14&gt;0,Keywords!C14,"")</f>
        <v>Topic 12</v>
      </c>
      <c r="C13" s="310"/>
    </row>
    <row r="14" spans="1:6" x14ac:dyDescent="0.25">
      <c r="A14" s="314">
        <v>13</v>
      </c>
      <c r="B14" s="314" t="str">
        <f>IF(Keywords!C15&gt;0,Keywords!C15,"")</f>
        <v>Topic 13</v>
      </c>
      <c r="C14" s="310"/>
    </row>
    <row r="15" spans="1:6" x14ac:dyDescent="0.25">
      <c r="A15" s="314">
        <v>14</v>
      </c>
      <c r="B15" s="314" t="str">
        <f>IF(Keywords!C16&gt;0,Keywords!C16,"")</f>
        <v>Topic 14</v>
      </c>
      <c r="C15" s="310"/>
    </row>
    <row r="16" spans="1:6" x14ac:dyDescent="0.25">
      <c r="A16" s="314">
        <v>15</v>
      </c>
      <c r="B16" s="314" t="str">
        <f>IF(Keywords!C17&gt;0,Keywords!C17,"")</f>
        <v>Topic 15</v>
      </c>
      <c r="C16" s="310"/>
    </row>
  </sheetData>
  <autoFilter ref="C1:C16" xr:uid="{2C882CF7-77D0-4BB2-911E-FEB4C8572A6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0708F-74F8-494D-A22A-4911E64434AF}">
  <sheetPr codeName="Sheet29">
    <tabColor theme="5" tint="0.79998168889431442"/>
  </sheetPr>
  <dimension ref="A1:C9"/>
  <sheetViews>
    <sheetView zoomScale="130" zoomScaleNormal="130" workbookViewId="0">
      <pane ySplit="8" topLeftCell="A9" activePane="bottomLeft" state="frozen"/>
      <selection activeCell="A10" sqref="A10:K10"/>
      <selection pane="bottomLeft" activeCell="A10" sqref="A10:K10"/>
    </sheetView>
  </sheetViews>
  <sheetFormatPr defaultRowHeight="15" x14ac:dyDescent="0.25"/>
  <cols>
    <col min="1" max="1" width="14.42578125" customWidth="1"/>
    <col min="2" max="2" width="94.5703125" customWidth="1"/>
    <col min="3" max="3" width="30.42578125" customWidth="1"/>
  </cols>
  <sheetData>
    <row r="1" spans="1:3" x14ac:dyDescent="0.25">
      <c r="A1" s="315" t="str">
        <f>"Attached are score and comment sheets for submissions to  the "&amp;'Competition Parameters'!C7&amp;" competition."</f>
        <v>Attached are score and comment sheets for submissions to  the AN EXCITING PROGRAM/COMPETITION competition.</v>
      </c>
      <c r="B1" s="315"/>
      <c r="C1" s="315"/>
    </row>
    <row r="2" spans="1:3" ht="78" customHeight="1" x14ac:dyDescent="0.25">
      <c r="A2" s="316" t="s">
        <v>435</v>
      </c>
      <c r="B2" s="316"/>
      <c r="C2" s="316"/>
    </row>
    <row r="3" spans="1:3" ht="30" customHeight="1" x14ac:dyDescent="0.25">
      <c r="A3" s="316" t="s">
        <v>436</v>
      </c>
      <c r="B3" s="316"/>
      <c r="C3" s="316"/>
    </row>
    <row r="4" spans="1:3" x14ac:dyDescent="0.25">
      <c r="A4" s="317" t="str">
        <f>"For more information see: " &amp; 'Competition Parameters'!C9</f>
        <v xml:space="preserve">For more information see: </v>
      </c>
      <c r="B4" s="317"/>
      <c r="C4" s="317"/>
    </row>
    <row r="5" spans="1:3" x14ac:dyDescent="0.25">
      <c r="A5" s="318" t="s">
        <v>437</v>
      </c>
      <c r="B5" s="318"/>
      <c r="C5" s="318"/>
    </row>
    <row r="6" spans="1:3" ht="12" customHeight="1" x14ac:dyDescent="0.25">
      <c r="A6" s="34" t="s">
        <v>438</v>
      </c>
      <c r="B6" s="319">
        <f>COUNTIF(B8:B9,"&lt;&gt;"&amp;"")</f>
        <v>0</v>
      </c>
      <c r="C6" s="55"/>
    </row>
    <row r="7" spans="1:3" x14ac:dyDescent="0.25">
      <c r="A7" s="320" t="s">
        <v>439</v>
      </c>
      <c r="B7" s="321" t="s">
        <v>440</v>
      </c>
      <c r="C7" s="322" t="s">
        <v>441</v>
      </c>
    </row>
    <row r="8" spans="1:3" x14ac:dyDescent="0.25">
      <c r="A8" s="310"/>
      <c r="B8" s="323"/>
      <c r="C8" s="324"/>
    </row>
    <row r="9" spans="1:3" x14ac:dyDescent="0.25">
      <c r="A9" s="310"/>
      <c r="B9" s="323"/>
      <c r="C9" s="324"/>
    </row>
  </sheetData>
  <mergeCells count="5">
    <mergeCell ref="A1:C1"/>
    <mergeCell ref="A2:C2"/>
    <mergeCell ref="A3:C3"/>
    <mergeCell ref="A4:C4"/>
    <mergeCell ref="A5:C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75ABA-EB63-46B6-AEC7-A408C513CE6A}">
  <sheetPr codeName="Sheet8">
    <tabColor theme="5" tint="0.79998168889431442"/>
  </sheetPr>
  <dimension ref="A1:K36"/>
  <sheetViews>
    <sheetView topLeftCell="A7" zoomScale="145" zoomScaleNormal="145" workbookViewId="0">
      <selection activeCell="A10" sqref="A10:K10"/>
    </sheetView>
  </sheetViews>
  <sheetFormatPr defaultRowHeight="15" x14ac:dyDescent="0.25"/>
  <cols>
    <col min="1" max="1" width="17.28515625" customWidth="1"/>
    <col min="3" max="3" width="14" customWidth="1"/>
    <col min="5" max="5" width="11" bestFit="1" customWidth="1"/>
  </cols>
  <sheetData>
    <row r="1" spans="1:11" ht="18.75" x14ac:dyDescent="0.3">
      <c r="A1" s="204" t="s">
        <v>442</v>
      </c>
      <c r="B1" s="325" t="str">
        <f>'Competition Parameters'!C7</f>
        <v>AN EXCITING PROGRAM/COMPETITION</v>
      </c>
      <c r="C1" s="325"/>
      <c r="D1" s="325"/>
      <c r="E1" s="325"/>
      <c r="F1" s="325"/>
      <c r="G1" s="325"/>
      <c r="H1" s="174" t="s">
        <v>443</v>
      </c>
      <c r="I1" s="70"/>
      <c r="J1" s="70"/>
      <c r="K1" s="326"/>
    </row>
    <row r="2" spans="1:11" x14ac:dyDescent="0.25">
      <c r="A2" s="171" t="s">
        <v>240</v>
      </c>
      <c r="B2" s="327" t="e">
        <f>VLOOKUP(B3,Markers!A:B,2,FALSE)</f>
        <v>#N/A</v>
      </c>
      <c r="C2" s="328"/>
      <c r="D2" s="328"/>
      <c r="E2" s="328"/>
      <c r="F2" s="329"/>
      <c r="G2" s="330" t="s">
        <v>444</v>
      </c>
      <c r="H2" s="330"/>
      <c r="I2" s="330"/>
      <c r="J2" s="330"/>
      <c r="K2" s="331"/>
    </row>
    <row r="3" spans="1:11" ht="15.75" thickBot="1" x14ac:dyDescent="0.3">
      <c r="A3" s="332" t="s">
        <v>239</v>
      </c>
      <c r="B3" s="333"/>
      <c r="G3" s="334"/>
      <c r="H3" s="334"/>
      <c r="I3" s="334"/>
      <c r="J3" s="334"/>
      <c r="K3" s="335"/>
    </row>
    <row r="4" spans="1:11" ht="15.75" thickBot="1" x14ac:dyDescent="0.3">
      <c r="A4" s="336" t="s">
        <v>439</v>
      </c>
      <c r="B4" s="337"/>
      <c r="C4" s="338" t="s">
        <v>445</v>
      </c>
      <c r="D4" s="338"/>
      <c r="E4" s="337"/>
      <c r="F4" s="336"/>
      <c r="G4" s="336"/>
      <c r="H4" s="336"/>
      <c r="I4" s="336"/>
      <c r="J4" s="336"/>
      <c r="K4" s="336"/>
    </row>
    <row r="5" spans="1:11" ht="15.75" thickBot="1" x14ac:dyDescent="0.3">
      <c r="A5" s="339" t="s">
        <v>446</v>
      </c>
      <c r="B5" s="340" t="e">
        <f>VLOOKUP(B4,Projects!A:B,2,FALSE)</f>
        <v>#N/A</v>
      </c>
      <c r="C5" s="340"/>
      <c r="D5" s="340"/>
      <c r="E5" s="340"/>
      <c r="F5" s="340"/>
      <c r="G5" s="340"/>
      <c r="H5" s="340"/>
      <c r="I5" s="340"/>
      <c r="J5" s="340"/>
      <c r="K5" s="341"/>
    </row>
    <row r="6" spans="1:11" ht="15.75" thickBot="1" x14ac:dyDescent="0.3">
      <c r="A6" s="342" t="s">
        <v>447</v>
      </c>
      <c r="B6" s="343"/>
      <c r="C6" s="343"/>
      <c r="D6" s="343"/>
      <c r="E6" s="343"/>
      <c r="F6" s="343"/>
      <c r="G6" s="343"/>
      <c r="H6" s="343"/>
      <c r="I6" s="343"/>
      <c r="J6" s="344"/>
      <c r="K6" s="345"/>
    </row>
    <row r="7" spans="1:11" x14ac:dyDescent="0.25">
      <c r="A7" s="346" t="s">
        <v>448</v>
      </c>
      <c r="B7" s="347"/>
      <c r="C7" s="347"/>
      <c r="D7" s="347"/>
      <c r="E7" s="347"/>
      <c r="F7" s="347"/>
      <c r="G7" s="347"/>
      <c r="H7" s="347"/>
      <c r="I7" s="347"/>
      <c r="J7" s="347"/>
      <c r="K7" s="348"/>
    </row>
    <row r="8" spans="1:11" ht="16.5" thickBot="1" x14ac:dyDescent="0.3">
      <c r="A8" s="38" t="s">
        <v>449</v>
      </c>
      <c r="B8" s="349"/>
      <c r="C8" s="350"/>
      <c r="D8" s="39" t="s">
        <v>450</v>
      </c>
      <c r="E8" s="349"/>
      <c r="F8" s="350"/>
      <c r="G8" s="39" t="s">
        <v>451</v>
      </c>
      <c r="H8" s="349"/>
      <c r="I8" s="350"/>
      <c r="J8" s="351" t="str">
        <f>IF(OR(AND( LEN(B8)&gt;0,LEN(E8)&gt;0),AND(LEN(B8)&gt;0,LEN(H8)&gt;0),AND(LEN(E8)&gt;0,LEN(H8)&gt;0)),"Only check one box","")</f>
        <v/>
      </c>
      <c r="K8" s="352"/>
    </row>
    <row r="9" spans="1:11" x14ac:dyDescent="0.25">
      <c r="A9" s="353" t="s">
        <v>452</v>
      </c>
      <c r="B9" s="353"/>
      <c r="C9" s="353"/>
      <c r="D9" s="353"/>
      <c r="E9" s="353"/>
      <c r="F9" s="353"/>
      <c r="G9" s="353"/>
      <c r="H9" s="353"/>
      <c r="I9" s="353"/>
      <c r="J9" s="353"/>
      <c r="K9" s="353"/>
    </row>
    <row r="10" spans="1:11" ht="75.75" customHeight="1" thickBot="1" x14ac:dyDescent="0.3">
      <c r="A10" s="354"/>
      <c r="B10" s="355"/>
      <c r="C10" s="355"/>
      <c r="D10" s="355"/>
      <c r="E10" s="355"/>
      <c r="F10" s="355"/>
      <c r="G10" s="355"/>
      <c r="H10" s="355"/>
      <c r="I10" s="355"/>
      <c r="J10" s="355"/>
      <c r="K10" s="356"/>
    </row>
    <row r="11" spans="1:11" ht="15.75" thickBot="1" x14ac:dyDescent="0.3">
      <c r="A11" s="357"/>
      <c r="B11" s="357"/>
      <c r="C11" s="357"/>
      <c r="D11" s="357"/>
      <c r="E11" s="357"/>
      <c r="F11" s="357"/>
      <c r="G11" s="357"/>
      <c r="H11" s="357"/>
      <c r="I11" s="357"/>
      <c r="J11" s="357"/>
      <c r="K11" s="357"/>
    </row>
    <row r="12" spans="1:11" x14ac:dyDescent="0.25">
      <c r="A12" s="358" t="s">
        <v>56</v>
      </c>
      <c r="B12" s="359">
        <v>1</v>
      </c>
      <c r="C12" s="360" t="s">
        <v>453</v>
      </c>
      <c r="D12" s="361" t="str">
        <f>VLOOKUP('Scores and Comments - template'!B12,Criteria!$A:$B,2,FALSE)</f>
        <v>Criteria 1</v>
      </c>
      <c r="E12" s="361"/>
      <c r="F12" s="361"/>
      <c r="G12" s="361"/>
      <c r="H12" s="361"/>
      <c r="I12" s="361"/>
      <c r="J12" s="361"/>
      <c r="K12" s="362"/>
    </row>
    <row r="13" spans="1:11" x14ac:dyDescent="0.25">
      <c r="A13" s="136" t="s">
        <v>401</v>
      </c>
      <c r="B13" s="363">
        <f>VLOOKUP(B12,Criteria!$A:$D,3,FALSE)</f>
        <v>0</v>
      </c>
      <c r="C13" s="179" t="s">
        <v>402</v>
      </c>
      <c r="D13" s="363">
        <f>VLOOKUP(B12,Criteria!$A:$D,4,FALSE)</f>
        <v>10</v>
      </c>
      <c r="E13" s="364" t="s">
        <v>454</v>
      </c>
      <c r="F13" s="365"/>
      <c r="G13" s="366"/>
      <c r="H13" s="367"/>
      <c r="I13" s="367"/>
      <c r="J13" s="367"/>
      <c r="K13" s="368"/>
    </row>
    <row r="14" spans="1:11" x14ac:dyDescent="0.25">
      <c r="A14" s="369" t="s">
        <v>455</v>
      </c>
      <c r="B14" s="370"/>
      <c r="C14" s="370"/>
      <c r="D14" s="370"/>
      <c r="E14" s="370"/>
      <c r="F14" s="370"/>
      <c r="G14" s="370"/>
      <c r="H14" s="370"/>
      <c r="I14" s="370"/>
      <c r="J14" s="370"/>
      <c r="K14" s="371"/>
    </row>
    <row r="15" spans="1:11" ht="75.75" customHeight="1" thickBot="1" x14ac:dyDescent="0.3">
      <c r="A15" s="354"/>
      <c r="B15" s="355"/>
      <c r="C15" s="355"/>
      <c r="D15" s="355"/>
      <c r="E15" s="355"/>
      <c r="F15" s="355"/>
      <c r="G15" s="355"/>
      <c r="H15" s="355"/>
      <c r="I15" s="355"/>
      <c r="J15" s="355"/>
      <c r="K15" s="356"/>
    </row>
    <row r="16" spans="1:11" ht="15.75" thickBot="1" x14ac:dyDescent="0.3">
      <c r="A16" s="357"/>
      <c r="B16" s="357"/>
      <c r="C16" s="357"/>
      <c r="D16" s="357"/>
      <c r="E16" s="357"/>
      <c r="F16" s="357"/>
      <c r="G16" s="357"/>
      <c r="H16" s="357"/>
      <c r="I16" s="357"/>
      <c r="J16" s="357"/>
      <c r="K16" s="357"/>
    </row>
    <row r="17" spans="1:11" x14ac:dyDescent="0.25">
      <c r="A17" s="358" t="s">
        <v>56</v>
      </c>
      <c r="B17" s="359">
        <f>B12+1</f>
        <v>2</v>
      </c>
      <c r="C17" s="360" t="s">
        <v>453</v>
      </c>
      <c r="D17" s="361" t="str">
        <f>VLOOKUP('Scores and Comments - template'!B17,Criteria!$A:$B,2,FALSE)</f>
        <v>Criteria 2</v>
      </c>
      <c r="E17" s="361"/>
      <c r="F17" s="361"/>
      <c r="G17" s="361"/>
      <c r="H17" s="361"/>
      <c r="I17" s="361"/>
      <c r="J17" s="361"/>
      <c r="K17" s="362"/>
    </row>
    <row r="18" spans="1:11" x14ac:dyDescent="0.25">
      <c r="A18" s="136" t="s">
        <v>401</v>
      </c>
      <c r="B18" s="363">
        <f>VLOOKUP(B17,Criteria!$A:$D,3,FALSE)</f>
        <v>0</v>
      </c>
      <c r="C18" s="179" t="s">
        <v>402</v>
      </c>
      <c r="D18" s="363">
        <f>VLOOKUP(B17,Criteria!$A:$D,4,FALSE)</f>
        <v>10</v>
      </c>
      <c r="E18" s="364" t="s">
        <v>454</v>
      </c>
      <c r="F18" s="365"/>
      <c r="G18" s="366"/>
      <c r="H18" s="367"/>
      <c r="I18" s="367"/>
      <c r="J18" s="367"/>
      <c r="K18" s="368"/>
    </row>
    <row r="19" spans="1:11" x14ac:dyDescent="0.25">
      <c r="A19" s="369" t="s">
        <v>455</v>
      </c>
      <c r="B19" s="370"/>
      <c r="C19" s="370"/>
      <c r="D19" s="370"/>
      <c r="E19" s="370"/>
      <c r="F19" s="370"/>
      <c r="G19" s="370"/>
      <c r="H19" s="370"/>
      <c r="I19" s="370"/>
      <c r="J19" s="370"/>
      <c r="K19" s="371"/>
    </row>
    <row r="20" spans="1:11" ht="95.1" customHeight="1" thickBot="1" x14ac:dyDescent="0.3">
      <c r="A20" s="354"/>
      <c r="B20" s="355"/>
      <c r="C20" s="355"/>
      <c r="D20" s="355"/>
      <c r="E20" s="355"/>
      <c r="F20" s="355"/>
      <c r="G20" s="355"/>
      <c r="H20" s="355"/>
      <c r="I20" s="355"/>
      <c r="J20" s="355"/>
      <c r="K20" s="356"/>
    </row>
    <row r="21" spans="1:11" ht="15.75" thickBot="1" x14ac:dyDescent="0.3">
      <c r="A21" s="357"/>
      <c r="B21" s="357"/>
      <c r="C21" s="357"/>
      <c r="D21" s="357"/>
      <c r="E21" s="357"/>
      <c r="F21" s="357"/>
      <c r="G21" s="357"/>
      <c r="H21" s="357"/>
      <c r="I21" s="357"/>
      <c r="J21" s="357"/>
      <c r="K21" s="357"/>
    </row>
    <row r="22" spans="1:11" x14ac:dyDescent="0.25">
      <c r="A22" s="358" t="s">
        <v>56</v>
      </c>
      <c r="B22" s="359">
        <f>B17+1</f>
        <v>3</v>
      </c>
      <c r="C22" s="360" t="s">
        <v>453</v>
      </c>
      <c r="D22" s="361" t="str">
        <f>VLOOKUP('Scores and Comments - template'!B22,Criteria!$A:$B,2,FALSE)</f>
        <v>Criteria 3</v>
      </c>
      <c r="E22" s="361"/>
      <c r="F22" s="361"/>
      <c r="G22" s="361"/>
      <c r="H22" s="361"/>
      <c r="I22" s="361"/>
      <c r="J22" s="361"/>
      <c r="K22" s="362"/>
    </row>
    <row r="23" spans="1:11" x14ac:dyDescent="0.25">
      <c r="A23" s="136" t="s">
        <v>401</v>
      </c>
      <c r="B23" s="363">
        <f>VLOOKUP(B22,Criteria!$A:$D,3,FALSE)</f>
        <v>0</v>
      </c>
      <c r="C23" s="179" t="s">
        <v>402</v>
      </c>
      <c r="D23" s="363">
        <f>VLOOKUP(B22,Criteria!$A:$D,4,FALSE)</f>
        <v>10</v>
      </c>
      <c r="E23" s="364" t="s">
        <v>454</v>
      </c>
      <c r="F23" s="365"/>
      <c r="G23" s="366"/>
      <c r="H23" s="367"/>
      <c r="I23" s="367"/>
      <c r="J23" s="367"/>
      <c r="K23" s="368"/>
    </row>
    <row r="24" spans="1:11" x14ac:dyDescent="0.25">
      <c r="A24" s="369" t="s">
        <v>455</v>
      </c>
      <c r="B24" s="370"/>
      <c r="C24" s="370"/>
      <c r="D24" s="370"/>
      <c r="E24" s="370"/>
      <c r="F24" s="370"/>
      <c r="G24" s="370"/>
      <c r="H24" s="370"/>
      <c r="I24" s="370"/>
      <c r="J24" s="370"/>
      <c r="K24" s="371"/>
    </row>
    <row r="25" spans="1:11" ht="95.1" customHeight="1" thickBot="1" x14ac:dyDescent="0.3">
      <c r="A25" s="354"/>
      <c r="B25" s="355"/>
      <c r="C25" s="355"/>
      <c r="D25" s="355"/>
      <c r="E25" s="355"/>
      <c r="F25" s="355"/>
      <c r="G25" s="355"/>
      <c r="H25" s="355"/>
      <c r="I25" s="355"/>
      <c r="J25" s="355"/>
      <c r="K25" s="356"/>
    </row>
    <row r="26" spans="1:11" ht="15.75" thickBot="1" x14ac:dyDescent="0.3">
      <c r="A26" s="357"/>
      <c r="B26" s="357"/>
      <c r="C26" s="357"/>
      <c r="D26" s="357"/>
      <c r="E26" s="357"/>
      <c r="F26" s="357"/>
      <c r="G26" s="357"/>
      <c r="H26" s="357"/>
      <c r="I26" s="357"/>
      <c r="J26" s="357"/>
      <c r="K26" s="357"/>
    </row>
    <row r="27" spans="1:11" x14ac:dyDescent="0.25">
      <c r="A27" s="358" t="s">
        <v>56</v>
      </c>
      <c r="B27" s="359">
        <f>B22+1</f>
        <v>4</v>
      </c>
      <c r="C27" s="360" t="s">
        <v>453</v>
      </c>
      <c r="D27" s="361" t="str">
        <f>VLOOKUP('Scores and Comments - template'!B27,Criteria!$A:$B,2,FALSE)</f>
        <v>Criteria 4</v>
      </c>
      <c r="E27" s="361"/>
      <c r="F27" s="361"/>
      <c r="G27" s="361"/>
      <c r="H27" s="361"/>
      <c r="I27" s="361"/>
      <c r="J27" s="361"/>
      <c r="K27" s="362"/>
    </row>
    <row r="28" spans="1:11" x14ac:dyDescent="0.25">
      <c r="A28" s="136" t="s">
        <v>401</v>
      </c>
      <c r="B28" s="363">
        <f>VLOOKUP(B27,Criteria!$A:$D,3,FALSE)</f>
        <v>0</v>
      </c>
      <c r="C28" s="179" t="s">
        <v>402</v>
      </c>
      <c r="D28" s="363">
        <f>VLOOKUP(B27,Criteria!$A:$D,4,FALSE)</f>
        <v>10</v>
      </c>
      <c r="E28" s="364" t="s">
        <v>454</v>
      </c>
      <c r="F28" s="365"/>
      <c r="G28" s="366"/>
      <c r="H28" s="367"/>
      <c r="I28" s="367"/>
      <c r="J28" s="367"/>
      <c r="K28" s="368"/>
    </row>
    <row r="29" spans="1:11" x14ac:dyDescent="0.25">
      <c r="A29" s="369" t="s">
        <v>455</v>
      </c>
      <c r="B29" s="370"/>
      <c r="C29" s="370"/>
      <c r="D29" s="370"/>
      <c r="E29" s="370"/>
      <c r="F29" s="370"/>
      <c r="G29" s="370"/>
      <c r="H29" s="370"/>
      <c r="I29" s="370"/>
      <c r="J29" s="370"/>
      <c r="K29" s="371"/>
    </row>
    <row r="30" spans="1:11" ht="95.1" customHeight="1" thickBot="1" x14ac:dyDescent="0.3">
      <c r="A30" s="354"/>
      <c r="B30" s="355"/>
      <c r="C30" s="355"/>
      <c r="D30" s="355"/>
      <c r="E30" s="355"/>
      <c r="F30" s="355"/>
      <c r="G30" s="355"/>
      <c r="H30" s="355"/>
      <c r="I30" s="355"/>
      <c r="J30" s="355"/>
      <c r="K30" s="356"/>
    </row>
    <row r="31" spans="1:11" ht="15.75" thickBot="1" x14ac:dyDescent="0.3">
      <c r="A31" s="357"/>
      <c r="B31" s="357"/>
      <c r="C31" s="357"/>
      <c r="D31" s="357"/>
      <c r="E31" s="357"/>
      <c r="F31" s="357"/>
      <c r="G31" s="357"/>
      <c r="H31" s="357"/>
      <c r="I31" s="357"/>
      <c r="J31" s="357"/>
      <c r="K31" s="357"/>
    </row>
    <row r="32" spans="1:11" x14ac:dyDescent="0.25">
      <c r="A32" s="358" t="s">
        <v>56</v>
      </c>
      <c r="B32" s="359">
        <f>B27+1</f>
        <v>5</v>
      </c>
      <c r="C32" s="360" t="s">
        <v>453</v>
      </c>
      <c r="D32" s="361" t="str">
        <f>VLOOKUP('Scores and Comments - template'!B32,Criteria!$A:$B,2,FALSE)</f>
        <v>Criteria 5</v>
      </c>
      <c r="E32" s="361"/>
      <c r="F32" s="361"/>
      <c r="G32" s="361"/>
      <c r="H32" s="361"/>
      <c r="I32" s="361"/>
      <c r="J32" s="361"/>
      <c r="K32" s="362"/>
    </row>
    <row r="33" spans="1:11" x14ac:dyDescent="0.25">
      <c r="A33" s="136" t="s">
        <v>401</v>
      </c>
      <c r="B33" s="363">
        <f>VLOOKUP(B32,Criteria!$A:$D,3,FALSE)</f>
        <v>0</v>
      </c>
      <c r="C33" s="179" t="s">
        <v>402</v>
      </c>
      <c r="D33" s="363">
        <f>VLOOKUP(B32,Criteria!$A:$D,4,FALSE)</f>
        <v>10</v>
      </c>
      <c r="E33" s="364" t="s">
        <v>454</v>
      </c>
      <c r="F33" s="365"/>
      <c r="G33" s="366"/>
      <c r="H33" s="367"/>
      <c r="I33" s="367"/>
      <c r="J33" s="367"/>
      <c r="K33" s="368"/>
    </row>
    <row r="34" spans="1:11" x14ac:dyDescent="0.25">
      <c r="A34" s="369" t="s">
        <v>455</v>
      </c>
      <c r="B34" s="370"/>
      <c r="C34" s="370"/>
      <c r="D34" s="370"/>
      <c r="E34" s="370"/>
      <c r="F34" s="370"/>
      <c r="G34" s="370"/>
      <c r="H34" s="370"/>
      <c r="I34" s="370"/>
      <c r="J34" s="370"/>
      <c r="K34" s="371"/>
    </row>
    <row r="35" spans="1:11" ht="95.1" customHeight="1" thickBot="1" x14ac:dyDescent="0.3">
      <c r="A35" s="354"/>
      <c r="B35" s="355"/>
      <c r="C35" s="355"/>
      <c r="D35" s="355"/>
      <c r="E35" s="355"/>
      <c r="F35" s="355"/>
      <c r="G35" s="355"/>
      <c r="H35" s="355"/>
      <c r="I35" s="355"/>
      <c r="J35" s="355"/>
      <c r="K35" s="356"/>
    </row>
    <row r="36" spans="1:11" ht="20.100000000000001" customHeight="1" x14ac:dyDescent="0.25">
      <c r="A36" s="357" t="s">
        <v>456</v>
      </c>
      <c r="B36" s="357"/>
      <c r="C36" s="357"/>
      <c r="D36" s="357"/>
      <c r="E36" s="357"/>
      <c r="F36" s="357"/>
      <c r="G36" s="357"/>
      <c r="H36" s="357"/>
      <c r="I36" s="357"/>
      <c r="J36" s="357"/>
      <c r="K36" s="357"/>
    </row>
  </sheetData>
  <mergeCells count="34">
    <mergeCell ref="D32:K32"/>
    <mergeCell ref="G33:K33"/>
    <mergeCell ref="A34:K34"/>
    <mergeCell ref="A35:K35"/>
    <mergeCell ref="A36:K36"/>
    <mergeCell ref="A26:K26"/>
    <mergeCell ref="D27:K27"/>
    <mergeCell ref="G28:K28"/>
    <mergeCell ref="A29:K29"/>
    <mergeCell ref="A30:K30"/>
    <mergeCell ref="A31:K31"/>
    <mergeCell ref="A20:K20"/>
    <mergeCell ref="A21:K21"/>
    <mergeCell ref="D22:K22"/>
    <mergeCell ref="G23:K23"/>
    <mergeCell ref="A24:K24"/>
    <mergeCell ref="A25:K25"/>
    <mergeCell ref="A15:K15"/>
    <mergeCell ref="A16:K16"/>
    <mergeCell ref="D17:K17"/>
    <mergeCell ref="G18:K18"/>
    <mergeCell ref="A19:K19"/>
    <mergeCell ref="A9:K9"/>
    <mergeCell ref="A10:K10"/>
    <mergeCell ref="A11:K11"/>
    <mergeCell ref="D12:K12"/>
    <mergeCell ref="G13:K13"/>
    <mergeCell ref="A14:K14"/>
    <mergeCell ref="B1:G1"/>
    <mergeCell ref="B2:F2"/>
    <mergeCell ref="G2:K3"/>
    <mergeCell ref="B5:K5"/>
    <mergeCell ref="A6:J6"/>
    <mergeCell ref="J8:K8"/>
  </mergeCells>
  <dataValidations count="2">
    <dataValidation type="custom" allowBlank="1" showInputMessage="1" showErrorMessage="1" sqref="K6" xr:uid="{686C382D-350D-41FF-A5F0-67DACE77DA12}">
      <formula1>OR(K6="YES",K6="NO")</formula1>
    </dataValidation>
    <dataValidation type="custom" allowBlank="1" showInputMessage="1" showErrorMessage="1" sqref="F13 F18 F23 F28 F33" xr:uid="{F9FAB7AC-D623-4B1B-B83D-EA16EE9C932D}">
      <formula1>AND(F13&lt;=D13,F13&gt;=B13)</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14291-7ED2-4ACF-B5E8-8D1782882961}">
  <sheetPr codeName="Sheet30">
    <tabColor theme="5" tint="0.79998168889431442"/>
  </sheetPr>
  <dimension ref="A1:O15"/>
  <sheetViews>
    <sheetView zoomScale="130" zoomScaleNormal="130" workbookViewId="0">
      <pane ySplit="8" topLeftCell="A9" activePane="bottomLeft" state="frozen"/>
      <selection activeCell="A10" sqref="A10:K10"/>
      <selection pane="bottomLeft" activeCell="A10" sqref="A10:K10"/>
    </sheetView>
  </sheetViews>
  <sheetFormatPr defaultRowHeight="15" x14ac:dyDescent="0.25"/>
  <cols>
    <col min="1" max="1" width="4.5703125" style="4" customWidth="1"/>
    <col min="2" max="2" width="39.85546875" customWidth="1"/>
    <col min="3" max="3" width="10.140625" customWidth="1"/>
    <col min="4" max="8" width="8" customWidth="1"/>
    <col min="9" max="9" width="7.5703125" customWidth="1"/>
    <col min="10" max="14" width="8.7109375" customWidth="1"/>
  </cols>
  <sheetData>
    <row r="1" spans="1:15" x14ac:dyDescent="0.25">
      <c r="A1" s="372" t="s">
        <v>457</v>
      </c>
      <c r="B1" s="373"/>
      <c r="C1" s="374" t="s">
        <v>458</v>
      </c>
      <c r="D1" s="375"/>
      <c r="E1" s="375"/>
      <c r="F1" s="375"/>
      <c r="G1" s="375"/>
      <c r="H1" s="375"/>
      <c r="I1" s="376"/>
      <c r="J1" s="70"/>
      <c r="K1" s="70"/>
      <c r="L1" s="70"/>
      <c r="M1" s="70"/>
      <c r="N1" s="70"/>
      <c r="O1" s="64">
        <f>I12</f>
        <v>0</v>
      </c>
    </row>
    <row r="2" spans="1:15" x14ac:dyDescent="0.25">
      <c r="A2" s="377" t="s">
        <v>459</v>
      </c>
      <c r="B2" s="378"/>
      <c r="C2" s="378"/>
      <c r="D2" s="378"/>
      <c r="E2" s="378"/>
      <c r="F2" s="378"/>
      <c r="G2" s="378"/>
      <c r="H2" s="378"/>
      <c r="I2" s="379"/>
      <c r="J2" s="379"/>
      <c r="K2" s="379"/>
      <c r="L2" s="379"/>
      <c r="M2" s="379"/>
      <c r="N2" s="379"/>
      <c r="O2" s="380"/>
    </row>
    <row r="3" spans="1:15" ht="15" customHeight="1" x14ac:dyDescent="0.25">
      <c r="A3" s="381" t="s">
        <v>460</v>
      </c>
      <c r="B3" s="382"/>
      <c r="C3" s="70"/>
      <c r="D3" s="383" t="s">
        <v>461</v>
      </c>
      <c r="E3" s="383"/>
      <c r="F3" s="383"/>
      <c r="G3" s="383"/>
      <c r="H3" s="383"/>
      <c r="I3" s="384"/>
      <c r="J3" s="385" t="s">
        <v>462</v>
      </c>
      <c r="K3" s="385"/>
      <c r="L3" s="385"/>
      <c r="M3" s="385"/>
      <c r="N3" s="385"/>
      <c r="O3" s="386"/>
    </row>
    <row r="4" spans="1:15" ht="15" customHeight="1" x14ac:dyDescent="0.25">
      <c r="A4" s="387" t="s">
        <v>463</v>
      </c>
      <c r="B4" s="388"/>
      <c r="C4" s="20" t="s">
        <v>56</v>
      </c>
      <c r="D4" s="75">
        <v>1</v>
      </c>
      <c r="E4" s="75">
        <v>2</v>
      </c>
      <c r="F4" s="75">
        <v>3</v>
      </c>
      <c r="G4" s="75">
        <v>4</v>
      </c>
      <c r="H4" s="75">
        <v>5</v>
      </c>
      <c r="I4" s="75"/>
      <c r="J4" s="75">
        <v>1</v>
      </c>
      <c r="K4" s="75">
        <v>2</v>
      </c>
      <c r="L4" s="75">
        <v>3</v>
      </c>
      <c r="M4" s="75">
        <v>4</v>
      </c>
      <c r="N4" s="75">
        <v>5</v>
      </c>
      <c r="O4" s="75"/>
    </row>
    <row r="5" spans="1:15" ht="30" x14ac:dyDescent="0.25">
      <c r="A5" s="389" t="s">
        <v>464</v>
      </c>
      <c r="B5" s="390"/>
      <c r="C5" s="391" t="s">
        <v>465</v>
      </c>
      <c r="D5" s="75" t="str">
        <f>Criteria!H10</f>
        <v>Criteria 1</v>
      </c>
      <c r="E5" s="75" t="str">
        <f>Criteria!I10</f>
        <v>Criteria 2</v>
      </c>
      <c r="F5" s="75" t="str">
        <f>Criteria!J10</f>
        <v>Criteria 3</v>
      </c>
      <c r="G5" s="75" t="str">
        <f>Criteria!K10</f>
        <v>Criteria 4</v>
      </c>
      <c r="H5" s="75" t="str">
        <f>Criteria!L10</f>
        <v>Criteria 5</v>
      </c>
      <c r="I5" s="75" t="s">
        <v>466</v>
      </c>
      <c r="J5" s="75" t="str">
        <f>D5</f>
        <v>Criteria 1</v>
      </c>
      <c r="K5" s="75" t="str">
        <f t="shared" ref="K5:N7" si="0">E5</f>
        <v>Criteria 2</v>
      </c>
      <c r="L5" s="75" t="str">
        <f t="shared" si="0"/>
        <v>Criteria 3</v>
      </c>
      <c r="M5" s="75" t="str">
        <f t="shared" si="0"/>
        <v>Criteria 4</v>
      </c>
      <c r="N5" s="75" t="str">
        <f t="shared" si="0"/>
        <v>Criteria 5</v>
      </c>
      <c r="O5" s="75" t="s">
        <v>467</v>
      </c>
    </row>
    <row r="6" spans="1:15" ht="18" customHeight="1" x14ac:dyDescent="0.25">
      <c r="A6" s="392" t="s">
        <v>468</v>
      </c>
      <c r="B6" s="393"/>
      <c r="C6" s="394" t="s">
        <v>469</v>
      </c>
      <c r="D6" s="75">
        <f>IF(LEN(D$5)&gt;0,Criteria!H11,"")</f>
        <v>0</v>
      </c>
      <c r="E6" s="75">
        <f>IF(LEN(E$5)&gt;0,Criteria!I11,"")</f>
        <v>0</v>
      </c>
      <c r="F6" s="75">
        <f>IF(LEN(F$5)&gt;0,Criteria!J11,"")</f>
        <v>0</v>
      </c>
      <c r="G6" s="75">
        <f>IF(LEN(G$5)&gt;0,Criteria!K11,"")</f>
        <v>0</v>
      </c>
      <c r="H6" s="75">
        <f>IF(LEN(H$5)&gt;0,Criteria!L11,"")</f>
        <v>0</v>
      </c>
      <c r="I6" s="64">
        <f>SUM(D6:H6)</f>
        <v>0</v>
      </c>
      <c r="J6" s="75">
        <f>D6</f>
        <v>0</v>
      </c>
      <c r="K6" s="75">
        <f t="shared" si="0"/>
        <v>0</v>
      </c>
      <c r="L6" s="75">
        <f t="shared" si="0"/>
        <v>0</v>
      </c>
      <c r="M6" s="75">
        <f t="shared" si="0"/>
        <v>0</v>
      </c>
      <c r="N6" s="75">
        <f t="shared" si="0"/>
        <v>0</v>
      </c>
      <c r="O6" s="64"/>
    </row>
    <row r="7" spans="1:15" ht="18" customHeight="1" x14ac:dyDescent="0.25">
      <c r="A7" s="395" t="s">
        <v>470</v>
      </c>
      <c r="B7" s="396"/>
      <c r="C7" s="394" t="s">
        <v>471</v>
      </c>
      <c r="D7" s="75">
        <f>IF(LEN(D$5)&gt;0,Criteria!H12,"")</f>
        <v>10</v>
      </c>
      <c r="E7" s="75">
        <f>IF(LEN(E$5)&gt;0,Criteria!I12,"")</f>
        <v>10</v>
      </c>
      <c r="F7" s="75">
        <f>IF(LEN(F$5)&gt;0,Criteria!J12,"")</f>
        <v>10</v>
      </c>
      <c r="G7" s="75">
        <f>IF(LEN(G$5)&gt;0,Criteria!K12,"")</f>
        <v>10</v>
      </c>
      <c r="H7" s="75">
        <f>IF(LEN(H$5)&gt;0,Criteria!L12,"")</f>
        <v>10</v>
      </c>
      <c r="I7" s="64">
        <f>SUM(D7:H7)</f>
        <v>50</v>
      </c>
      <c r="J7" s="64">
        <f>D7</f>
        <v>10</v>
      </c>
      <c r="K7" s="64">
        <f t="shared" si="0"/>
        <v>10</v>
      </c>
      <c r="L7" s="64">
        <f t="shared" si="0"/>
        <v>10</v>
      </c>
      <c r="M7" s="64">
        <f t="shared" si="0"/>
        <v>10</v>
      </c>
      <c r="N7" s="64">
        <f t="shared" si="0"/>
        <v>10</v>
      </c>
      <c r="O7" s="64"/>
    </row>
    <row r="8" spans="1:15" ht="47.25" customHeight="1" thickBot="1" x14ac:dyDescent="0.3">
      <c r="A8" s="397" t="s">
        <v>70</v>
      </c>
      <c r="B8" s="110" t="s">
        <v>74</v>
      </c>
      <c r="C8" s="398" t="s">
        <v>472</v>
      </c>
      <c r="D8" s="399" t="s">
        <v>473</v>
      </c>
      <c r="E8" s="399"/>
      <c r="F8" s="399"/>
      <c r="G8" s="399"/>
      <c r="H8" s="399"/>
      <c r="I8" s="400"/>
      <c r="J8" s="383" t="s">
        <v>407</v>
      </c>
      <c r="K8" s="383"/>
      <c r="L8" s="383"/>
      <c r="M8" s="383"/>
      <c r="N8" s="383"/>
      <c r="O8" s="401"/>
    </row>
    <row r="9" spans="1:15" x14ac:dyDescent="0.25">
      <c r="A9" s="64"/>
      <c r="B9" s="64"/>
      <c r="C9" s="6"/>
      <c r="D9" s="402"/>
      <c r="E9" s="402"/>
      <c r="F9" s="402"/>
      <c r="G9" s="402"/>
      <c r="H9" s="402"/>
      <c r="I9" s="403">
        <f>SUM(D9:H9)</f>
        <v>0</v>
      </c>
      <c r="J9" s="404" t="str">
        <f>IF(LEN(D9)&gt;0,D9/$I$11*$I$15,"")</f>
        <v/>
      </c>
      <c r="K9" s="404" t="str">
        <f t="shared" ref="K9:N10" si="1">IF(LEN(E9)&gt;0,E9/$I$11*$I$15,"")</f>
        <v/>
      </c>
      <c r="L9" s="404" t="str">
        <f t="shared" si="1"/>
        <v/>
      </c>
      <c r="M9" s="404" t="str">
        <f t="shared" si="1"/>
        <v/>
      </c>
      <c r="N9" s="404" t="str">
        <f t="shared" si="1"/>
        <v/>
      </c>
      <c r="O9" s="403">
        <f>SUM(J9:N9)</f>
        <v>0</v>
      </c>
    </row>
    <row r="10" spans="1:15" ht="15.75" thickBot="1" x14ac:dyDescent="0.3">
      <c r="A10" s="405"/>
      <c r="B10" s="226"/>
      <c r="C10" s="406"/>
      <c r="D10" s="407"/>
      <c r="E10" s="407"/>
      <c r="F10" s="407"/>
      <c r="G10" s="407"/>
      <c r="H10" s="407"/>
      <c r="I10" s="403">
        <f>SUM(D10:H10)</f>
        <v>0</v>
      </c>
      <c r="J10" s="404" t="str">
        <f>IF(LEN(D10)&gt;0,D10/$I$11*$I$15,"")</f>
        <v/>
      </c>
      <c r="K10" s="404" t="str">
        <f t="shared" si="1"/>
        <v/>
      </c>
      <c r="L10" s="404" t="str">
        <f t="shared" si="1"/>
        <v/>
      </c>
      <c r="M10" s="404" t="str">
        <f t="shared" si="1"/>
        <v/>
      </c>
      <c r="N10" s="404" t="str">
        <f t="shared" si="1"/>
        <v/>
      </c>
      <c r="O10" s="403">
        <f>SUM(J10:N10)</f>
        <v>0</v>
      </c>
    </row>
    <row r="11" spans="1:15" ht="15" customHeight="1" thickBot="1" x14ac:dyDescent="0.3">
      <c r="A11" s="408" t="s">
        <v>474</v>
      </c>
      <c r="B11" s="409"/>
      <c r="C11" s="410"/>
      <c r="D11" s="411"/>
      <c r="E11" s="411"/>
      <c r="F11" s="411"/>
      <c r="G11" s="411"/>
      <c r="H11" s="411"/>
      <c r="I11" s="403">
        <f>SUM(I9:I10)</f>
        <v>0</v>
      </c>
      <c r="J11" s="412"/>
      <c r="K11" s="412"/>
      <c r="L11" s="412"/>
      <c r="M11" s="412"/>
      <c r="N11" s="412"/>
      <c r="O11" s="413">
        <f>SUM(O9:O10)</f>
        <v>0</v>
      </c>
    </row>
    <row r="12" spans="1:15" x14ac:dyDescent="0.25">
      <c r="I12" s="414">
        <f>COUNTIF(A9:A10,"&gt;"&amp;0)</f>
        <v>0</v>
      </c>
      <c r="J12" s="375" t="s">
        <v>475</v>
      </c>
      <c r="K12" s="415"/>
      <c r="L12" s="416"/>
    </row>
    <row r="13" spans="1:15" x14ac:dyDescent="0.25">
      <c r="I13" s="417">
        <f>'Competition Parameters'!C6</f>
        <v>0.65</v>
      </c>
      <c r="J13" s="125" t="s">
        <v>476</v>
      </c>
      <c r="K13" s="418"/>
      <c r="L13" s="416"/>
    </row>
    <row r="14" spans="1:15" x14ac:dyDescent="0.25">
      <c r="I14" s="419" t="str">
        <f>IF(I11&lt;I15-I12*1,"Harsh",IF(I11&gt;I15+I12,"Generous","Neutral"))</f>
        <v>Neutral</v>
      </c>
      <c r="J14" s="375" t="s">
        <v>477</v>
      </c>
      <c r="K14" s="418"/>
      <c r="L14" s="416"/>
    </row>
    <row r="15" spans="1:15" x14ac:dyDescent="0.25">
      <c r="I15" s="64">
        <f>I7*I12*I13</f>
        <v>0</v>
      </c>
      <c r="J15" s="125" t="s">
        <v>396</v>
      </c>
      <c r="K15" s="418"/>
      <c r="L15" s="416"/>
    </row>
  </sheetData>
  <dataValidations count="1">
    <dataValidation type="decimal" allowBlank="1" showInputMessage="1" showErrorMessage="1" sqref="D9:H10" xr:uid="{0A5F08F0-3975-4F4F-BED0-5A2767FAA449}">
      <formula1>0</formula1>
      <formula2>5</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8A7A1-4E54-4EA0-804C-C2278A0356BD}">
  <sheetPr codeName="Sheet26">
    <tabColor theme="9" tint="0.79998168889431442"/>
  </sheetPr>
  <dimension ref="A1:AA103"/>
  <sheetViews>
    <sheetView zoomScale="145" zoomScaleNormal="145" workbookViewId="0">
      <pane ySplit="2" topLeftCell="A3" activePane="bottomLeft" state="frozen"/>
      <selection activeCell="B10" sqref="B10"/>
      <selection pane="bottomLeft" activeCell="B3" sqref="B3"/>
    </sheetView>
  </sheetViews>
  <sheetFormatPr defaultRowHeight="15" x14ac:dyDescent="0.25"/>
  <cols>
    <col min="1" max="1" width="13.5703125" customWidth="1"/>
    <col min="2" max="2" width="54.42578125" customWidth="1"/>
    <col min="3" max="3" width="13.42578125" style="4" customWidth="1"/>
    <col min="4" max="4" width="10.42578125" style="4" bestFit="1" customWidth="1"/>
    <col min="5" max="5" width="11.5703125" bestFit="1" customWidth="1"/>
    <col min="6" max="6" width="2.7109375" customWidth="1"/>
    <col min="7" max="12" width="29.5703125" customWidth="1"/>
    <col min="13" max="15" width="11.85546875" customWidth="1"/>
  </cols>
  <sheetData>
    <row r="1" spans="1:27" ht="15.75" x14ac:dyDescent="0.25">
      <c r="B1" s="55"/>
      <c r="C1" s="56" t="s">
        <v>54</v>
      </c>
      <c r="D1" s="56"/>
      <c r="E1" s="57"/>
      <c r="F1" s="57"/>
      <c r="G1" s="58" t="s">
        <v>55</v>
      </c>
      <c r="H1" s="59">
        <f>COUNTIF(B:B,"&lt;&gt;"&amp;"")-1</f>
        <v>5</v>
      </c>
      <c r="I1" s="57"/>
      <c r="J1" s="57"/>
      <c r="K1" s="57"/>
      <c r="L1" s="60"/>
    </row>
    <row r="2" spans="1:27" ht="30" x14ac:dyDescent="0.25">
      <c r="A2" s="61" t="s">
        <v>56</v>
      </c>
      <c r="B2" s="62" t="s">
        <v>57</v>
      </c>
      <c r="C2" s="61" t="s">
        <v>58</v>
      </c>
      <c r="D2" s="61" t="s">
        <v>59</v>
      </c>
      <c r="E2" s="61" t="s">
        <v>60</v>
      </c>
      <c r="F2" s="61"/>
      <c r="G2" s="5" t="s">
        <v>61</v>
      </c>
      <c r="H2" s="63">
        <f>SUMIF(B3:B6,"&lt;&gt;"&amp;"",D3:D6)</f>
        <v>40</v>
      </c>
      <c r="K2" s="4"/>
      <c r="L2" s="4"/>
      <c r="M2" s="4"/>
    </row>
    <row r="3" spans="1:27" ht="15.75" x14ac:dyDescent="0.25">
      <c r="A3" s="64">
        <v>1</v>
      </c>
      <c r="B3" t="s">
        <v>62</v>
      </c>
      <c r="C3">
        <v>0</v>
      </c>
      <c r="D3">
        <v>10</v>
      </c>
      <c r="E3" s="64" t="str">
        <f>C3 &amp; " to " &amp; D3</f>
        <v>0 to 10</v>
      </c>
      <c r="F3" s="65"/>
      <c r="G3" s="65" t="s">
        <v>63</v>
      </c>
      <c r="H3" s="63">
        <f>SUMIF(B3:B6,"&lt;&gt;"&amp;"",C3:C6)</f>
        <v>0</v>
      </c>
    </row>
    <row r="4" spans="1:27" x14ac:dyDescent="0.25">
      <c r="A4" s="64">
        <v>2</v>
      </c>
      <c r="B4" t="s">
        <v>64</v>
      </c>
      <c r="C4">
        <v>0</v>
      </c>
      <c r="D4">
        <v>10</v>
      </c>
      <c r="E4" s="64" t="str">
        <f t="shared" ref="E4:E11" si="0">C4 &amp; " to " &amp; D4</f>
        <v>0 to 10</v>
      </c>
      <c r="F4" s="65"/>
      <c r="G4" s="4"/>
    </row>
    <row r="5" spans="1:27" x14ac:dyDescent="0.25">
      <c r="A5" s="64">
        <v>3</v>
      </c>
      <c r="B5" t="s">
        <v>65</v>
      </c>
      <c r="C5">
        <v>0</v>
      </c>
      <c r="D5">
        <v>10</v>
      </c>
      <c r="E5" s="64" t="str">
        <f t="shared" si="0"/>
        <v>0 to 10</v>
      </c>
      <c r="F5" s="66"/>
      <c r="G5" s="67" t="s">
        <v>53</v>
      </c>
      <c r="H5" s="68"/>
    </row>
    <row r="6" spans="1:27" x14ac:dyDescent="0.25">
      <c r="A6" s="64">
        <v>4</v>
      </c>
      <c r="B6" t="s">
        <v>66</v>
      </c>
      <c r="C6">
        <v>0</v>
      </c>
      <c r="D6">
        <v>10</v>
      </c>
      <c r="E6" s="64" t="str">
        <f t="shared" si="0"/>
        <v>0 to 10</v>
      </c>
      <c r="F6" s="66"/>
      <c r="G6" s="67"/>
      <c r="H6" s="68"/>
    </row>
    <row r="7" spans="1:27" x14ac:dyDescent="0.25">
      <c r="A7" s="64">
        <v>5</v>
      </c>
      <c r="B7" t="s">
        <v>67</v>
      </c>
      <c r="C7">
        <v>0</v>
      </c>
      <c r="D7">
        <v>10</v>
      </c>
      <c r="E7" s="64" t="str">
        <f t="shared" si="0"/>
        <v>0 to 10</v>
      </c>
      <c r="F7" s="4"/>
      <c r="G7" s="4"/>
      <c r="H7" s="4"/>
      <c r="I7" s="4"/>
      <c r="J7" s="4"/>
      <c r="K7" s="4"/>
      <c r="M7" s="4"/>
      <c r="N7" s="4"/>
      <c r="O7" s="4"/>
    </row>
    <row r="8" spans="1:27" x14ac:dyDescent="0.25">
      <c r="A8" s="64">
        <v>6</v>
      </c>
      <c r="C8"/>
      <c r="D8"/>
      <c r="E8" s="64" t="str">
        <f t="shared" si="0"/>
        <v xml:space="preserve"> to </v>
      </c>
      <c r="G8" s="69" t="s">
        <v>68</v>
      </c>
      <c r="H8" s="69"/>
      <c r="I8" s="69"/>
      <c r="J8" s="55" t="s">
        <v>69</v>
      </c>
      <c r="K8" s="65"/>
      <c r="L8" s="70"/>
      <c r="M8" s="71"/>
      <c r="N8" s="71"/>
      <c r="O8" s="71"/>
      <c r="P8" s="70"/>
      <c r="Q8" s="70"/>
      <c r="R8" s="70"/>
      <c r="S8" s="70"/>
      <c r="T8" s="70"/>
      <c r="U8" s="70"/>
      <c r="V8" s="70"/>
      <c r="W8" s="70"/>
      <c r="X8" s="70"/>
      <c r="Y8" s="70"/>
      <c r="Z8" s="70"/>
      <c r="AA8" s="70"/>
    </row>
    <row r="9" spans="1:27" x14ac:dyDescent="0.25">
      <c r="A9" s="64">
        <v>7</v>
      </c>
      <c r="C9"/>
      <c r="D9"/>
      <c r="E9" s="64" t="str">
        <f t="shared" si="0"/>
        <v xml:space="preserve"> to </v>
      </c>
      <c r="G9" s="61" t="str">
        <f>A2</f>
        <v>Criteria #</v>
      </c>
      <c r="H9" s="64">
        <f>A3</f>
        <v>1</v>
      </c>
      <c r="I9" s="64">
        <f>A4</f>
        <v>2</v>
      </c>
      <c r="J9" s="64">
        <f>A5</f>
        <v>3</v>
      </c>
      <c r="K9" s="64">
        <f>A6</f>
        <v>4</v>
      </c>
      <c r="L9" s="64">
        <f>A7</f>
        <v>5</v>
      </c>
      <c r="M9" s="72"/>
      <c r="N9" s="72"/>
      <c r="O9" s="73"/>
      <c r="P9" s="72"/>
      <c r="Q9" s="72"/>
      <c r="R9" s="72"/>
      <c r="S9" s="64"/>
      <c r="T9" s="72"/>
      <c r="U9" s="72"/>
      <c r="V9" s="72"/>
      <c r="W9" s="72"/>
      <c r="X9" s="72"/>
      <c r="Y9" s="72"/>
      <c r="Z9" s="72"/>
      <c r="AA9" s="72"/>
    </row>
    <row r="10" spans="1:27" ht="30" x14ac:dyDescent="0.25">
      <c r="A10" s="64">
        <v>8</v>
      </c>
      <c r="C10"/>
      <c r="D10"/>
      <c r="E10" s="64" t="str">
        <f t="shared" si="0"/>
        <v xml:space="preserve"> to </v>
      </c>
      <c r="F10" s="74"/>
      <c r="G10" s="62" t="str">
        <f>B2</f>
        <v>Criteria Names 
(keep these short)</v>
      </c>
      <c r="H10" s="55" t="str">
        <f>B3</f>
        <v>Criteria 1</v>
      </c>
      <c r="I10" s="55" t="str">
        <f>B4</f>
        <v>Criteria 2</v>
      </c>
      <c r="J10" s="55" t="str">
        <f>B5</f>
        <v>Criteria 3</v>
      </c>
      <c r="K10" s="55" t="str">
        <f>B6</f>
        <v>Criteria 4</v>
      </c>
      <c r="L10" s="55" t="str">
        <f>B7</f>
        <v>Criteria 5</v>
      </c>
      <c r="M10" s="72"/>
      <c r="N10" s="72"/>
      <c r="O10" s="73"/>
      <c r="P10" s="72"/>
      <c r="Q10" s="72"/>
      <c r="R10" s="72"/>
      <c r="S10" s="64"/>
      <c r="T10" s="72"/>
      <c r="U10" s="72"/>
      <c r="V10" s="72"/>
      <c r="W10" s="72"/>
      <c r="X10" s="72"/>
      <c r="Y10" s="72"/>
      <c r="Z10" s="72"/>
      <c r="AA10" s="72"/>
    </row>
    <row r="11" spans="1:27" s="74" customFormat="1" ht="28.5" customHeight="1" x14ac:dyDescent="0.25">
      <c r="A11" s="64">
        <v>9</v>
      </c>
      <c r="B11"/>
      <c r="C11"/>
      <c r="D11"/>
      <c r="E11" s="64" t="str">
        <f t="shared" si="0"/>
        <v xml:space="preserve"> to </v>
      </c>
      <c r="F11"/>
      <c r="G11" s="61" t="str">
        <f>C2</f>
        <v>Min value</v>
      </c>
      <c r="H11" s="55">
        <f>C3</f>
        <v>0</v>
      </c>
      <c r="I11" s="55">
        <f>C4</f>
        <v>0</v>
      </c>
      <c r="J11" s="55">
        <f>C5</f>
        <v>0</v>
      </c>
      <c r="K11" s="55">
        <f>C6</f>
        <v>0</v>
      </c>
      <c r="L11" s="55">
        <f>C7</f>
        <v>0</v>
      </c>
      <c r="M11" s="72"/>
      <c r="N11" s="72"/>
      <c r="O11" s="73"/>
      <c r="P11" s="72"/>
      <c r="Q11" s="72"/>
      <c r="R11" s="72"/>
      <c r="S11" s="64"/>
      <c r="T11" s="72"/>
      <c r="U11" s="72"/>
      <c r="V11" s="72"/>
      <c r="W11" s="72"/>
      <c r="X11" s="72"/>
      <c r="Y11" s="72"/>
      <c r="Z11" s="73"/>
      <c r="AA11" s="73"/>
    </row>
    <row r="12" spans="1:27" x14ac:dyDescent="0.25">
      <c r="C12"/>
      <c r="D12"/>
      <c r="G12" s="61" t="str">
        <f>D2</f>
        <v>Max Value</v>
      </c>
      <c r="H12" s="55">
        <f>D3</f>
        <v>10</v>
      </c>
      <c r="I12" s="55">
        <f>D4</f>
        <v>10</v>
      </c>
      <c r="J12" s="55">
        <f>D5</f>
        <v>10</v>
      </c>
      <c r="K12" s="55">
        <f>D6</f>
        <v>10</v>
      </c>
      <c r="L12" s="55">
        <f>D7</f>
        <v>10</v>
      </c>
      <c r="M12" s="72"/>
      <c r="N12" s="72"/>
      <c r="O12" s="73"/>
      <c r="P12" s="72"/>
      <c r="Q12" s="72"/>
      <c r="R12" s="72"/>
      <c r="S12" s="64"/>
      <c r="T12" s="72"/>
      <c r="U12" s="72"/>
      <c r="V12" s="72"/>
      <c r="W12" s="72"/>
      <c r="X12" s="72"/>
      <c r="Y12" s="72"/>
      <c r="Z12" s="72"/>
      <c r="AA12" s="72"/>
    </row>
    <row r="13" spans="1:27" x14ac:dyDescent="0.25">
      <c r="C13"/>
      <c r="D13"/>
      <c r="G13" s="61" t="str">
        <f>E2</f>
        <v>Score Limits</v>
      </c>
      <c r="H13" s="64" t="str">
        <f>E3</f>
        <v>0 to 10</v>
      </c>
      <c r="I13" s="64" t="str">
        <f>E4</f>
        <v>0 to 10</v>
      </c>
      <c r="J13" s="64" t="str">
        <f>E5</f>
        <v>0 to 10</v>
      </c>
      <c r="K13" s="64" t="str">
        <f>E6</f>
        <v>0 to 10</v>
      </c>
      <c r="L13" s="64" t="str">
        <f>E7</f>
        <v>0 to 10</v>
      </c>
      <c r="M13" s="72"/>
      <c r="N13" s="72"/>
      <c r="O13" s="73"/>
      <c r="P13" s="72"/>
      <c r="Q13" s="72"/>
      <c r="R13" s="72"/>
      <c r="S13" s="64"/>
      <c r="T13" s="72"/>
      <c r="U13" s="72"/>
      <c r="V13" s="72"/>
      <c r="W13" s="72"/>
      <c r="X13" s="72"/>
      <c r="Y13" s="72"/>
      <c r="Z13" s="72"/>
      <c r="AA13" s="72"/>
    </row>
    <row r="14" spans="1:27" x14ac:dyDescent="0.25">
      <c r="C14"/>
      <c r="D14"/>
    </row>
    <row r="15" spans="1:27" x14ac:dyDescent="0.25">
      <c r="C15"/>
      <c r="D15"/>
    </row>
    <row r="16" spans="1:27" x14ac:dyDescent="0.25">
      <c r="C16"/>
      <c r="D16"/>
    </row>
    <row r="17" spans="3:4" x14ac:dyDescent="0.25">
      <c r="C17"/>
      <c r="D17"/>
    </row>
    <row r="18" spans="3:4" x14ac:dyDescent="0.25">
      <c r="C18"/>
      <c r="D18"/>
    </row>
    <row r="19" spans="3:4" x14ac:dyDescent="0.25">
      <c r="C19"/>
      <c r="D19"/>
    </row>
    <row r="20" spans="3:4" x14ac:dyDescent="0.25">
      <c r="C20"/>
      <c r="D20"/>
    </row>
    <row r="21" spans="3:4" x14ac:dyDescent="0.25">
      <c r="C21"/>
      <c r="D21"/>
    </row>
    <row r="22" spans="3:4" x14ac:dyDescent="0.25">
      <c r="C22"/>
      <c r="D22"/>
    </row>
    <row r="23" spans="3:4" x14ac:dyDescent="0.25">
      <c r="C23"/>
      <c r="D23"/>
    </row>
    <row r="24" spans="3:4" x14ac:dyDescent="0.25">
      <c r="C24"/>
      <c r="D24"/>
    </row>
    <row r="25" spans="3:4" x14ac:dyDescent="0.25">
      <c r="C25"/>
      <c r="D25"/>
    </row>
    <row r="26" spans="3:4" x14ac:dyDescent="0.25">
      <c r="C26"/>
      <c r="D26"/>
    </row>
    <row r="27" spans="3:4" x14ac:dyDescent="0.25">
      <c r="C27"/>
      <c r="D27"/>
    </row>
    <row r="28" spans="3:4" x14ac:dyDescent="0.25">
      <c r="C28"/>
      <c r="D28"/>
    </row>
    <row r="29" spans="3:4" x14ac:dyDescent="0.25">
      <c r="C29"/>
      <c r="D29"/>
    </row>
    <row r="30" spans="3:4" x14ac:dyDescent="0.25">
      <c r="C30"/>
      <c r="D30"/>
    </row>
    <row r="31" spans="3:4" x14ac:dyDescent="0.25">
      <c r="C31"/>
      <c r="D31"/>
    </row>
    <row r="32" spans="3:4" x14ac:dyDescent="0.25">
      <c r="C32"/>
      <c r="D32"/>
    </row>
    <row r="33" spans="3:4" x14ac:dyDescent="0.25">
      <c r="C33"/>
      <c r="D33"/>
    </row>
    <row r="34" spans="3:4" x14ac:dyDescent="0.25">
      <c r="C34"/>
      <c r="D34"/>
    </row>
    <row r="35" spans="3:4" x14ac:dyDescent="0.25">
      <c r="C35"/>
      <c r="D35"/>
    </row>
    <row r="36" spans="3:4" x14ac:dyDescent="0.25">
      <c r="C36"/>
      <c r="D36"/>
    </row>
    <row r="37" spans="3:4" x14ac:dyDescent="0.25">
      <c r="C37"/>
      <c r="D37"/>
    </row>
    <row r="38" spans="3:4" x14ac:dyDescent="0.25">
      <c r="C38"/>
      <c r="D38"/>
    </row>
    <row r="39" spans="3:4" x14ac:dyDescent="0.25">
      <c r="C39"/>
      <c r="D39"/>
    </row>
    <row r="40" spans="3:4" x14ac:dyDescent="0.25">
      <c r="C40"/>
      <c r="D40"/>
    </row>
    <row r="41" spans="3:4" x14ac:dyDescent="0.25">
      <c r="C41"/>
      <c r="D41"/>
    </row>
    <row r="42" spans="3:4" x14ac:dyDescent="0.25">
      <c r="C42"/>
      <c r="D42"/>
    </row>
    <row r="43" spans="3:4" x14ac:dyDescent="0.25">
      <c r="C43"/>
      <c r="D43"/>
    </row>
    <row r="44" spans="3:4" x14ac:dyDescent="0.25">
      <c r="C44"/>
      <c r="D44"/>
    </row>
    <row r="45" spans="3:4" x14ac:dyDescent="0.25">
      <c r="C45"/>
      <c r="D45"/>
    </row>
    <row r="46" spans="3:4" x14ac:dyDescent="0.25">
      <c r="C46"/>
      <c r="D46"/>
    </row>
    <row r="47" spans="3:4" x14ac:dyDescent="0.25">
      <c r="C47"/>
      <c r="D47"/>
    </row>
    <row r="48" spans="3:4" x14ac:dyDescent="0.25">
      <c r="C48"/>
      <c r="D48"/>
    </row>
    <row r="49" spans="3:4" x14ac:dyDescent="0.25">
      <c r="C49"/>
      <c r="D49"/>
    </row>
    <row r="50" spans="3:4" x14ac:dyDescent="0.25">
      <c r="C50"/>
      <c r="D50"/>
    </row>
    <row r="51" spans="3:4" x14ac:dyDescent="0.25">
      <c r="C51"/>
      <c r="D51"/>
    </row>
    <row r="52" spans="3:4" x14ac:dyDescent="0.25">
      <c r="C52"/>
      <c r="D52"/>
    </row>
    <row r="53" spans="3:4" x14ac:dyDescent="0.25">
      <c r="C53"/>
      <c r="D53"/>
    </row>
    <row r="54" spans="3:4" x14ac:dyDescent="0.25">
      <c r="C54"/>
      <c r="D54"/>
    </row>
    <row r="55" spans="3:4" x14ac:dyDescent="0.25">
      <c r="C55"/>
      <c r="D55"/>
    </row>
    <row r="56" spans="3:4" x14ac:dyDescent="0.25">
      <c r="C56"/>
      <c r="D56"/>
    </row>
    <row r="57" spans="3:4" x14ac:dyDescent="0.25">
      <c r="C57"/>
      <c r="D57"/>
    </row>
    <row r="58" spans="3:4" x14ac:dyDescent="0.25">
      <c r="C58"/>
      <c r="D58"/>
    </row>
    <row r="59" spans="3:4" x14ac:dyDescent="0.25">
      <c r="C59"/>
      <c r="D59"/>
    </row>
    <row r="60" spans="3:4" x14ac:dyDescent="0.25">
      <c r="C60"/>
      <c r="D60"/>
    </row>
    <row r="61" spans="3:4" x14ac:dyDescent="0.25">
      <c r="C61"/>
      <c r="D61"/>
    </row>
    <row r="62" spans="3:4" x14ac:dyDescent="0.25">
      <c r="C62"/>
      <c r="D62"/>
    </row>
    <row r="63" spans="3:4" x14ac:dyDescent="0.25">
      <c r="C63"/>
      <c r="D63"/>
    </row>
    <row r="64" spans="3:4" x14ac:dyDescent="0.25">
      <c r="C64"/>
      <c r="D64"/>
    </row>
    <row r="65" spans="3:4" x14ac:dyDescent="0.25">
      <c r="C65"/>
      <c r="D65"/>
    </row>
    <row r="66" spans="3:4" x14ac:dyDescent="0.25">
      <c r="C66"/>
      <c r="D66"/>
    </row>
    <row r="67" spans="3:4" x14ac:dyDescent="0.25">
      <c r="C67"/>
      <c r="D67"/>
    </row>
    <row r="68" spans="3:4" x14ac:dyDescent="0.25">
      <c r="C68"/>
      <c r="D68"/>
    </row>
    <row r="69" spans="3:4" x14ac:dyDescent="0.25">
      <c r="C69"/>
      <c r="D69"/>
    </row>
    <row r="70" spans="3:4" x14ac:dyDescent="0.25">
      <c r="C70"/>
      <c r="D70"/>
    </row>
    <row r="71" spans="3:4" x14ac:dyDescent="0.25">
      <c r="C71"/>
      <c r="D71"/>
    </row>
    <row r="72" spans="3:4" x14ac:dyDescent="0.25">
      <c r="C72"/>
      <c r="D72"/>
    </row>
    <row r="73" spans="3:4" x14ac:dyDescent="0.25">
      <c r="C73"/>
      <c r="D73"/>
    </row>
    <row r="74" spans="3:4" x14ac:dyDescent="0.25">
      <c r="C74"/>
      <c r="D74"/>
    </row>
    <row r="75" spans="3:4" x14ac:dyDescent="0.25">
      <c r="C75"/>
      <c r="D75"/>
    </row>
    <row r="76" spans="3:4" x14ac:dyDescent="0.25">
      <c r="C76"/>
      <c r="D76"/>
    </row>
    <row r="77" spans="3:4" x14ac:dyDescent="0.25">
      <c r="C77"/>
      <c r="D77"/>
    </row>
    <row r="78" spans="3:4" x14ac:dyDescent="0.25">
      <c r="C78"/>
      <c r="D78"/>
    </row>
    <row r="79" spans="3:4" x14ac:dyDescent="0.25">
      <c r="C79"/>
      <c r="D79"/>
    </row>
    <row r="80" spans="3:4" x14ac:dyDescent="0.25">
      <c r="C80"/>
      <c r="D80"/>
    </row>
    <row r="81" spans="3:4" x14ac:dyDescent="0.25">
      <c r="C81"/>
      <c r="D81"/>
    </row>
    <row r="82" spans="3:4" x14ac:dyDescent="0.25">
      <c r="C82"/>
      <c r="D82"/>
    </row>
    <row r="83" spans="3:4" x14ac:dyDescent="0.25">
      <c r="C83"/>
      <c r="D83"/>
    </row>
    <row r="84" spans="3:4" x14ac:dyDescent="0.25">
      <c r="C84"/>
      <c r="D84"/>
    </row>
    <row r="85" spans="3:4" x14ac:dyDescent="0.25">
      <c r="C85"/>
      <c r="D85"/>
    </row>
    <row r="86" spans="3:4" x14ac:dyDescent="0.25">
      <c r="C86"/>
      <c r="D86"/>
    </row>
    <row r="87" spans="3:4" x14ac:dyDescent="0.25">
      <c r="C87"/>
      <c r="D87"/>
    </row>
    <row r="88" spans="3:4" x14ac:dyDescent="0.25">
      <c r="C88"/>
      <c r="D88"/>
    </row>
    <row r="89" spans="3:4" x14ac:dyDescent="0.25">
      <c r="C89"/>
      <c r="D89"/>
    </row>
    <row r="90" spans="3:4" x14ac:dyDescent="0.25">
      <c r="C90"/>
      <c r="D90"/>
    </row>
    <row r="91" spans="3:4" x14ac:dyDescent="0.25">
      <c r="C91"/>
      <c r="D91"/>
    </row>
    <row r="92" spans="3:4" x14ac:dyDescent="0.25">
      <c r="C92"/>
      <c r="D92"/>
    </row>
    <row r="93" spans="3:4" x14ac:dyDescent="0.25">
      <c r="C93"/>
      <c r="D93"/>
    </row>
    <row r="94" spans="3:4" x14ac:dyDescent="0.25">
      <c r="C94"/>
      <c r="D94"/>
    </row>
    <row r="95" spans="3:4" x14ac:dyDescent="0.25">
      <c r="C95"/>
      <c r="D95"/>
    </row>
    <row r="96" spans="3:4" x14ac:dyDescent="0.25">
      <c r="C96"/>
      <c r="D96"/>
    </row>
    <row r="97" spans="3:4" x14ac:dyDescent="0.25">
      <c r="C97"/>
      <c r="D97"/>
    </row>
    <row r="98" spans="3:4" x14ac:dyDescent="0.25">
      <c r="C98"/>
      <c r="D98"/>
    </row>
    <row r="99" spans="3:4" x14ac:dyDescent="0.25">
      <c r="C99"/>
      <c r="D99"/>
    </row>
    <row r="100" spans="3:4" x14ac:dyDescent="0.25">
      <c r="C100"/>
      <c r="D100"/>
    </row>
    <row r="101" spans="3:4" x14ac:dyDescent="0.25">
      <c r="C101"/>
      <c r="D101"/>
    </row>
    <row r="102" spans="3:4" x14ac:dyDescent="0.25">
      <c r="C102"/>
      <c r="D102"/>
    </row>
    <row r="103" spans="3:4" x14ac:dyDescent="0.25">
      <c r="C103"/>
      <c r="D103"/>
    </row>
  </sheetData>
  <mergeCells count="2">
    <mergeCell ref="G5:H6"/>
    <mergeCell ref="G8:I8"/>
  </mergeCell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DFE13-FDA4-4A36-A9ED-2E76980BCE43}">
  <sheetPr codeName="Sheet28">
    <tabColor theme="5" tint="0.79998168889431442"/>
  </sheetPr>
  <dimension ref="A1:K27"/>
  <sheetViews>
    <sheetView zoomScale="115" zoomScaleNormal="115" workbookViewId="0">
      <pane ySplit="3" topLeftCell="A6" activePane="bottomLeft" state="frozen"/>
      <selection activeCell="A10" sqref="A10:K10"/>
      <selection pane="bottomLeft" activeCell="A10" sqref="A10:K10"/>
    </sheetView>
  </sheetViews>
  <sheetFormatPr defaultRowHeight="15" x14ac:dyDescent="0.25"/>
  <cols>
    <col min="1" max="1" width="13.5703125" customWidth="1"/>
    <col min="3" max="3" width="13.7109375" customWidth="1"/>
    <col min="4" max="11" width="6.5703125" customWidth="1"/>
    <col min="12" max="12" width="5.42578125" customWidth="1"/>
  </cols>
  <sheetData>
    <row r="1" spans="1:11" ht="39" customHeight="1" thickBot="1" x14ac:dyDescent="0.3">
      <c r="A1" s="420" t="s">
        <v>442</v>
      </c>
      <c r="B1" s="421" t="str">
        <f>'Competition Parameters'!C7</f>
        <v>AN EXCITING PROGRAM/COMPETITION</v>
      </c>
      <c r="C1" s="421"/>
      <c r="D1" s="421"/>
      <c r="E1" s="421"/>
      <c r="F1" s="421"/>
      <c r="G1" s="421"/>
      <c r="H1" s="422" t="s">
        <v>478</v>
      </c>
      <c r="I1" s="423"/>
      <c r="J1" s="423"/>
      <c r="K1" s="424"/>
    </row>
    <row r="2" spans="1:11" ht="16.5" customHeight="1" thickBot="1" x14ac:dyDescent="0.3">
      <c r="A2" s="425" t="s">
        <v>439</v>
      </c>
      <c r="B2" s="426"/>
      <c r="C2" s="338"/>
      <c r="D2" s="338"/>
      <c r="E2" s="336"/>
      <c r="F2" s="336"/>
      <c r="G2" s="336"/>
      <c r="H2" s="336"/>
      <c r="I2" s="336"/>
      <c r="J2" s="336"/>
      <c r="K2" s="427"/>
    </row>
    <row r="3" spans="1:11" ht="34.5" customHeight="1" thickBot="1" x14ac:dyDescent="0.3">
      <c r="A3" s="428" t="s">
        <v>446</v>
      </c>
      <c r="B3" s="429" t="e">
        <f>VLOOKUP(B2,Projects!A:B,2,FALSE)</f>
        <v>#N/A</v>
      </c>
      <c r="C3" s="429"/>
      <c r="D3" s="429"/>
      <c r="E3" s="429"/>
      <c r="F3" s="429"/>
      <c r="G3" s="429"/>
      <c r="H3" s="429"/>
      <c r="I3" s="429"/>
      <c r="J3" s="429"/>
      <c r="K3" s="430"/>
    </row>
    <row r="4" spans="1:11" x14ac:dyDescent="0.25">
      <c r="A4" s="431" t="s">
        <v>479</v>
      </c>
      <c r="B4" s="353"/>
      <c r="C4" s="353"/>
      <c r="D4" s="353"/>
      <c r="E4" s="353"/>
      <c r="F4" s="353"/>
      <c r="G4" s="353"/>
      <c r="H4" s="353"/>
      <c r="I4" s="353"/>
      <c r="J4" s="353"/>
      <c r="K4" s="432"/>
    </row>
    <row r="5" spans="1:11" ht="93" customHeight="1" thickBot="1" x14ac:dyDescent="0.3">
      <c r="A5" s="433"/>
      <c r="B5" s="434"/>
      <c r="C5" s="434"/>
      <c r="D5" s="434"/>
      <c r="E5" s="434"/>
      <c r="F5" s="434"/>
      <c r="G5" s="434"/>
      <c r="H5" s="434"/>
      <c r="I5" s="434"/>
      <c r="J5" s="434"/>
      <c r="K5" s="435"/>
    </row>
    <row r="6" spans="1:11" ht="8.25" customHeight="1" thickBot="1" x14ac:dyDescent="0.3">
      <c r="A6" s="436"/>
      <c r="B6" s="357"/>
      <c r="C6" s="357"/>
      <c r="D6" s="357"/>
      <c r="E6" s="357"/>
      <c r="F6" s="357"/>
      <c r="G6" s="357"/>
      <c r="H6" s="357"/>
      <c r="I6" s="357"/>
      <c r="J6" s="357"/>
      <c r="K6" s="437"/>
    </row>
    <row r="7" spans="1:11" x14ac:dyDescent="0.25">
      <c r="A7" s="358" t="s">
        <v>56</v>
      </c>
      <c r="B7" s="359">
        <v>1</v>
      </c>
      <c r="C7" s="360" t="s">
        <v>480</v>
      </c>
      <c r="D7" s="438" t="str">
        <f>VLOOKUP('Project Comments - template'!B7,Criteria!$A:$B,2,FALSE)</f>
        <v>Criteria 1</v>
      </c>
      <c r="E7" s="439"/>
      <c r="F7" s="439"/>
      <c r="G7" s="439"/>
      <c r="H7" s="439"/>
      <c r="I7" s="439"/>
      <c r="J7" s="439"/>
      <c r="K7" s="440"/>
    </row>
    <row r="8" spans="1:11" x14ac:dyDescent="0.25">
      <c r="A8" s="441" t="s">
        <v>481</v>
      </c>
      <c r="B8" s="441"/>
      <c r="C8" s="441"/>
      <c r="D8" s="441"/>
      <c r="E8" s="441"/>
      <c r="F8" s="441"/>
      <c r="G8" s="441"/>
      <c r="H8" s="441"/>
      <c r="I8" s="441"/>
      <c r="J8" s="441"/>
      <c r="K8" s="442"/>
    </row>
    <row r="9" spans="1:11" ht="79.5" customHeight="1" thickBot="1" x14ac:dyDescent="0.3">
      <c r="A9" s="433"/>
      <c r="B9" s="434"/>
      <c r="C9" s="434"/>
      <c r="D9" s="434"/>
      <c r="E9" s="434"/>
      <c r="F9" s="434"/>
      <c r="G9" s="434"/>
      <c r="H9" s="434"/>
      <c r="I9" s="434"/>
      <c r="J9" s="434"/>
      <c r="K9" s="435"/>
    </row>
    <row r="10" spans="1:11" ht="8.25" customHeight="1" thickBot="1" x14ac:dyDescent="0.3">
      <c r="A10" s="443"/>
      <c r="B10" s="444"/>
      <c r="C10" s="444"/>
      <c r="D10" s="444"/>
      <c r="E10" s="444"/>
      <c r="F10" s="444"/>
      <c r="G10" s="444"/>
      <c r="H10" s="444"/>
      <c r="I10" s="444"/>
      <c r="J10" s="444"/>
      <c r="K10" s="445"/>
    </row>
    <row r="11" spans="1:11" x14ac:dyDescent="0.25">
      <c r="A11" s="358" t="s">
        <v>56</v>
      </c>
      <c r="B11" s="359">
        <f>B7+1</f>
        <v>2</v>
      </c>
      <c r="C11" s="360" t="s">
        <v>480</v>
      </c>
      <c r="D11" s="438" t="str">
        <f>VLOOKUP('Project Comments - template'!B11,Criteria!$A:$B,2,FALSE)</f>
        <v>Criteria 2</v>
      </c>
      <c r="E11" s="439"/>
      <c r="F11" s="439"/>
      <c r="G11" s="439"/>
      <c r="H11" s="439"/>
      <c r="I11" s="439"/>
      <c r="J11" s="439"/>
      <c r="K11" s="440"/>
    </row>
    <row r="12" spans="1:11" x14ac:dyDescent="0.25">
      <c r="A12" s="441" t="s">
        <v>481</v>
      </c>
      <c r="B12" s="441"/>
      <c r="C12" s="441"/>
      <c r="D12" s="441"/>
      <c r="E12" s="441"/>
      <c r="F12" s="441"/>
      <c r="G12" s="441"/>
      <c r="H12" s="441"/>
      <c r="I12" s="441"/>
      <c r="J12" s="441"/>
      <c r="K12" s="442"/>
    </row>
    <row r="13" spans="1:11" ht="95.1" customHeight="1" thickBot="1" x14ac:dyDescent="0.3">
      <c r="A13" s="433"/>
      <c r="B13" s="434"/>
      <c r="C13" s="434"/>
      <c r="D13" s="434"/>
      <c r="E13" s="434"/>
      <c r="F13" s="434"/>
      <c r="G13" s="434"/>
      <c r="H13" s="434"/>
      <c r="I13" s="434"/>
      <c r="J13" s="434"/>
      <c r="K13" s="435"/>
    </row>
    <row r="14" spans="1:11" ht="8.25" customHeight="1" thickBot="1" x14ac:dyDescent="0.3">
      <c r="A14" s="443"/>
      <c r="B14" s="444"/>
      <c r="C14" s="444"/>
      <c r="D14" s="444"/>
      <c r="E14" s="444"/>
      <c r="F14" s="444"/>
      <c r="G14" s="444"/>
      <c r="H14" s="444"/>
      <c r="I14" s="444"/>
      <c r="J14" s="444"/>
      <c r="K14" s="445"/>
    </row>
    <row r="15" spans="1:11" x14ac:dyDescent="0.25">
      <c r="A15" s="358" t="s">
        <v>56</v>
      </c>
      <c r="B15" s="359">
        <f>B11+1</f>
        <v>3</v>
      </c>
      <c r="C15" s="360" t="s">
        <v>480</v>
      </c>
      <c r="D15" s="438" t="str">
        <f>VLOOKUP('Project Comments - template'!B15,Criteria!$A:$B,2,FALSE)</f>
        <v>Criteria 3</v>
      </c>
      <c r="E15" s="439"/>
      <c r="F15" s="439"/>
      <c r="G15" s="439"/>
      <c r="H15" s="439"/>
      <c r="I15" s="439"/>
      <c r="J15" s="439"/>
      <c r="K15" s="440"/>
    </row>
    <row r="16" spans="1:11" x14ac:dyDescent="0.25">
      <c r="A16" s="441" t="s">
        <v>481</v>
      </c>
      <c r="B16" s="441"/>
      <c r="C16" s="441"/>
      <c r="D16" s="441"/>
      <c r="E16" s="441"/>
      <c r="F16" s="441"/>
      <c r="G16" s="441"/>
      <c r="H16" s="441"/>
      <c r="I16" s="441"/>
      <c r="J16" s="441"/>
      <c r="K16" s="442"/>
    </row>
    <row r="17" spans="1:11" ht="95.1" customHeight="1" thickBot="1" x14ac:dyDescent="0.3">
      <c r="A17" s="433"/>
      <c r="B17" s="434"/>
      <c r="C17" s="434"/>
      <c r="D17" s="434"/>
      <c r="E17" s="434"/>
      <c r="F17" s="434"/>
      <c r="G17" s="434"/>
      <c r="H17" s="434"/>
      <c r="I17" s="434"/>
      <c r="J17" s="434"/>
      <c r="K17" s="435"/>
    </row>
    <row r="18" spans="1:11" ht="8.25" customHeight="1" thickBot="1" x14ac:dyDescent="0.3">
      <c r="A18" s="443"/>
      <c r="B18" s="444"/>
      <c r="C18" s="444"/>
      <c r="D18" s="444"/>
      <c r="E18" s="444"/>
      <c r="F18" s="444"/>
      <c r="G18" s="444"/>
      <c r="H18" s="444"/>
      <c r="I18" s="444"/>
      <c r="J18" s="444"/>
      <c r="K18" s="445"/>
    </row>
    <row r="19" spans="1:11" x14ac:dyDescent="0.25">
      <c r="A19" s="358" t="s">
        <v>56</v>
      </c>
      <c r="B19" s="359">
        <f>B15+1</f>
        <v>4</v>
      </c>
      <c r="C19" s="360" t="s">
        <v>480</v>
      </c>
      <c r="D19" s="438" t="str">
        <f>VLOOKUP('Project Comments - template'!B19,Criteria!$A:$B,2,FALSE)</f>
        <v>Criteria 4</v>
      </c>
      <c r="E19" s="439"/>
      <c r="F19" s="439"/>
      <c r="G19" s="439"/>
      <c r="H19" s="439"/>
      <c r="I19" s="439"/>
      <c r="J19" s="439"/>
      <c r="K19" s="440"/>
    </row>
    <row r="20" spans="1:11" x14ac:dyDescent="0.25">
      <c r="A20" s="441" t="s">
        <v>481</v>
      </c>
      <c r="B20" s="441"/>
      <c r="C20" s="441"/>
      <c r="D20" s="441"/>
      <c r="E20" s="441"/>
      <c r="F20" s="441"/>
      <c r="G20" s="441"/>
      <c r="H20" s="441"/>
      <c r="I20" s="441"/>
      <c r="J20" s="441"/>
      <c r="K20" s="442"/>
    </row>
    <row r="21" spans="1:11" ht="95.1" customHeight="1" thickBot="1" x14ac:dyDescent="0.3">
      <c r="A21" s="433"/>
      <c r="B21" s="434"/>
      <c r="C21" s="434"/>
      <c r="D21" s="434"/>
      <c r="E21" s="434"/>
      <c r="F21" s="434"/>
      <c r="G21" s="434"/>
      <c r="H21" s="434"/>
      <c r="I21" s="434"/>
      <c r="J21" s="434"/>
      <c r="K21" s="435"/>
    </row>
    <row r="22" spans="1:11" ht="8.25" customHeight="1" thickBot="1" x14ac:dyDescent="0.3">
      <c r="A22" s="443"/>
      <c r="B22" s="444"/>
      <c r="C22" s="444"/>
      <c r="D22" s="444"/>
      <c r="E22" s="444"/>
      <c r="F22" s="444"/>
      <c r="G22" s="444"/>
      <c r="H22" s="444"/>
      <c r="I22" s="444"/>
      <c r="J22" s="444"/>
      <c r="K22" s="445"/>
    </row>
    <row r="23" spans="1:11" x14ac:dyDescent="0.25">
      <c r="A23" s="358" t="s">
        <v>56</v>
      </c>
      <c r="B23" s="359">
        <f>B19+1</f>
        <v>5</v>
      </c>
      <c r="C23" s="360" t="s">
        <v>480</v>
      </c>
      <c r="D23" s="438" t="str">
        <f>VLOOKUP('Project Comments - template'!B23,Criteria!$A:$B,2,FALSE)</f>
        <v>Criteria 5</v>
      </c>
      <c r="E23" s="439"/>
      <c r="F23" s="439"/>
      <c r="G23" s="439"/>
      <c r="H23" s="439"/>
      <c r="I23" s="439"/>
      <c r="J23" s="439"/>
      <c r="K23" s="440"/>
    </row>
    <row r="24" spans="1:11" x14ac:dyDescent="0.25">
      <c r="A24" s="441" t="s">
        <v>481</v>
      </c>
      <c r="B24" s="441"/>
      <c r="C24" s="441"/>
      <c r="D24" s="441"/>
      <c r="E24" s="441"/>
      <c r="F24" s="441"/>
      <c r="G24" s="441"/>
      <c r="H24" s="441"/>
      <c r="I24" s="441"/>
      <c r="J24" s="441"/>
      <c r="K24" s="442"/>
    </row>
    <row r="25" spans="1:11" ht="95.1" customHeight="1" thickBot="1" x14ac:dyDescent="0.3">
      <c r="A25" s="433"/>
      <c r="B25" s="434"/>
      <c r="C25" s="434"/>
      <c r="D25" s="434"/>
      <c r="E25" s="434"/>
      <c r="F25" s="434"/>
      <c r="G25" s="434"/>
      <c r="H25" s="434"/>
      <c r="I25" s="434"/>
      <c r="J25" s="434"/>
      <c r="K25" s="435"/>
    </row>
    <row r="26" spans="1:11" ht="20.100000000000001" customHeight="1" thickBot="1" x14ac:dyDescent="0.3">
      <c r="A26" s="443" t="s">
        <v>482</v>
      </c>
      <c r="B26" s="444"/>
      <c r="C26" s="444"/>
      <c r="D26" s="444"/>
      <c r="E26" s="444"/>
      <c r="F26" s="444"/>
      <c r="G26" s="444"/>
      <c r="H26" s="444"/>
      <c r="I26" s="444"/>
      <c r="J26" s="444"/>
      <c r="K26" s="445"/>
    </row>
    <row r="27" spans="1:11" ht="20.100000000000001" customHeight="1" x14ac:dyDescent="0.25"/>
  </sheetData>
  <mergeCells count="26">
    <mergeCell ref="A24:K24"/>
    <mergeCell ref="A25:K25"/>
    <mergeCell ref="A26:K26"/>
    <mergeCell ref="A18:K18"/>
    <mergeCell ref="D19:K19"/>
    <mergeCell ref="A20:K20"/>
    <mergeCell ref="A21:K21"/>
    <mergeCell ref="A22:K22"/>
    <mergeCell ref="D23:K23"/>
    <mergeCell ref="A12:K12"/>
    <mergeCell ref="A13:K13"/>
    <mergeCell ref="A14:K14"/>
    <mergeCell ref="D15:K15"/>
    <mergeCell ref="A16:K16"/>
    <mergeCell ref="A17:K17"/>
    <mergeCell ref="D7:K7"/>
    <mergeCell ref="A8:K8"/>
    <mergeCell ref="A9:K9"/>
    <mergeCell ref="A10:K10"/>
    <mergeCell ref="D11:K11"/>
    <mergeCell ref="B1:G1"/>
    <mergeCell ref="H1:K1"/>
    <mergeCell ref="B3:K3"/>
    <mergeCell ref="A4:K4"/>
    <mergeCell ref="A5:K5"/>
    <mergeCell ref="A6:K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4D88E-A4E8-43CC-A151-5E26C857938B}">
  <sheetPr codeName="Sheet2">
    <tabColor theme="9" tint="0.79998168889431442"/>
  </sheetPr>
  <dimension ref="A1:M200"/>
  <sheetViews>
    <sheetView zoomScale="130" zoomScaleNormal="130" workbookViewId="0">
      <pane ySplit="2" topLeftCell="A3" activePane="bottomLeft" state="frozen"/>
      <selection activeCell="B10" sqref="B10"/>
      <selection pane="bottomLeft" activeCell="B10" sqref="B10"/>
    </sheetView>
  </sheetViews>
  <sheetFormatPr defaultRowHeight="15" x14ac:dyDescent="0.25"/>
  <cols>
    <col min="1" max="1" width="5.42578125" style="4" bestFit="1" customWidth="1"/>
    <col min="2" max="2" width="12.140625" customWidth="1"/>
    <col min="3" max="3" width="26.85546875" customWidth="1"/>
    <col min="4" max="4" width="22" style="74" bestFit="1" customWidth="1"/>
    <col min="5" max="5" width="22.28515625" bestFit="1" customWidth="1"/>
    <col min="6" max="6" width="28" style="74" customWidth="1"/>
    <col min="7" max="10" width="7.42578125" style="60" customWidth="1"/>
    <col min="11" max="11" width="18.42578125" bestFit="1" customWidth="1"/>
  </cols>
  <sheetData>
    <row r="1" spans="1:13" s="87" customFormat="1" x14ac:dyDescent="0.25">
      <c r="A1" s="77" t="s">
        <v>70</v>
      </c>
      <c r="B1" s="78" t="str">
        <f>"Competition Name: " &amp;'Competition Parameters'!C7</f>
        <v>Competition Name: AN EXCITING PROGRAM/COMPETITION</v>
      </c>
      <c r="C1" s="79"/>
      <c r="D1" s="80"/>
      <c r="E1" s="79"/>
      <c r="F1" s="81"/>
      <c r="G1" s="82" t="s">
        <v>71</v>
      </c>
      <c r="H1" s="83"/>
      <c r="I1" s="84" t="s">
        <v>72</v>
      </c>
      <c r="J1" s="85"/>
      <c r="K1" s="86" t="s">
        <v>73</v>
      </c>
      <c r="L1" s="61">
        <f>COUNTIF(B:B,"&lt;&gt;"&amp;"")-2</f>
        <v>157</v>
      </c>
      <c r="M1" s="86"/>
    </row>
    <row r="2" spans="1:13" s="99" customFormat="1" ht="61.5" customHeight="1" x14ac:dyDescent="0.25">
      <c r="A2" s="88"/>
      <c r="B2" s="89" t="s">
        <v>74</v>
      </c>
      <c r="C2" s="89" t="s">
        <v>75</v>
      </c>
      <c r="D2" s="90" t="s">
        <v>76</v>
      </c>
      <c r="E2" s="89" t="s">
        <v>77</v>
      </c>
      <c r="F2" s="91" t="s">
        <v>78</v>
      </c>
      <c r="G2" s="92"/>
      <c r="H2" s="93" t="s">
        <v>79</v>
      </c>
      <c r="I2" s="94" t="s">
        <v>80</v>
      </c>
      <c r="J2" s="95" t="s">
        <v>81</v>
      </c>
      <c r="K2" s="96" t="s">
        <v>53</v>
      </c>
      <c r="L2" s="97"/>
      <c r="M2" s="98"/>
    </row>
    <row r="3" spans="1:13" x14ac:dyDescent="0.25">
      <c r="A3" s="16">
        <v>1</v>
      </c>
      <c r="B3" t="s">
        <v>82</v>
      </c>
      <c r="D3"/>
      <c r="F3"/>
      <c r="G3"/>
      <c r="H3"/>
      <c r="I3"/>
      <c r="J3"/>
    </row>
    <row r="4" spans="1:13" x14ac:dyDescent="0.25">
      <c r="A4" s="16">
        <v>2</v>
      </c>
      <c r="B4" t="s">
        <v>83</v>
      </c>
      <c r="D4"/>
      <c r="F4"/>
      <c r="G4">
        <v>4</v>
      </c>
      <c r="H4"/>
      <c r="I4"/>
      <c r="J4"/>
    </row>
    <row r="5" spans="1:13" x14ac:dyDescent="0.25">
      <c r="A5" s="16">
        <v>3</v>
      </c>
      <c r="B5" t="s">
        <v>84</v>
      </c>
      <c r="D5"/>
      <c r="F5"/>
      <c r="G5">
        <v>14</v>
      </c>
      <c r="H5"/>
      <c r="I5"/>
      <c r="J5"/>
    </row>
    <row r="6" spans="1:13" x14ac:dyDescent="0.25">
      <c r="A6" s="16">
        <v>4</v>
      </c>
      <c r="B6" t="s">
        <v>85</v>
      </c>
      <c r="D6"/>
      <c r="F6"/>
      <c r="G6">
        <v>57</v>
      </c>
      <c r="H6"/>
      <c r="I6"/>
      <c r="J6"/>
    </row>
    <row r="7" spans="1:13" x14ac:dyDescent="0.25">
      <c r="A7" s="16">
        <v>5</v>
      </c>
      <c r="B7" t="s">
        <v>86</v>
      </c>
      <c r="D7"/>
      <c r="F7"/>
      <c r="G7">
        <v>18</v>
      </c>
      <c r="H7"/>
      <c r="I7"/>
      <c r="J7"/>
    </row>
    <row r="8" spans="1:13" x14ac:dyDescent="0.25">
      <c r="A8" s="16">
        <v>6</v>
      </c>
      <c r="B8" t="s">
        <v>87</v>
      </c>
      <c r="D8"/>
      <c r="F8"/>
      <c r="G8">
        <v>37</v>
      </c>
      <c r="H8"/>
      <c r="I8"/>
      <c r="J8"/>
    </row>
    <row r="9" spans="1:13" x14ac:dyDescent="0.25">
      <c r="A9" s="16">
        <v>7</v>
      </c>
      <c r="B9" t="s">
        <v>88</v>
      </c>
      <c r="D9"/>
      <c r="F9"/>
      <c r="G9">
        <v>49</v>
      </c>
      <c r="H9"/>
      <c r="I9"/>
      <c r="J9"/>
    </row>
    <row r="10" spans="1:13" x14ac:dyDescent="0.25">
      <c r="A10" s="16">
        <v>8</v>
      </c>
      <c r="B10" t="s">
        <v>89</v>
      </c>
      <c r="D10"/>
      <c r="F10"/>
      <c r="G10">
        <v>27</v>
      </c>
      <c r="H10"/>
      <c r="I10"/>
      <c r="J10"/>
    </row>
    <row r="11" spans="1:13" x14ac:dyDescent="0.25">
      <c r="A11" s="16">
        <v>9</v>
      </c>
      <c r="B11" t="s">
        <v>90</v>
      </c>
      <c r="D11"/>
      <c r="F11"/>
      <c r="G11">
        <v>45</v>
      </c>
      <c r="H11"/>
      <c r="I11"/>
      <c r="J11"/>
    </row>
    <row r="12" spans="1:13" x14ac:dyDescent="0.25">
      <c r="A12" s="16">
        <v>10</v>
      </c>
      <c r="B12" t="s">
        <v>91</v>
      </c>
      <c r="D12"/>
      <c r="F12"/>
      <c r="G12">
        <v>31</v>
      </c>
      <c r="H12"/>
      <c r="I12"/>
      <c r="J12"/>
    </row>
    <row r="13" spans="1:13" x14ac:dyDescent="0.25">
      <c r="A13" s="16">
        <v>11</v>
      </c>
      <c r="B13" t="s">
        <v>92</v>
      </c>
      <c r="D13"/>
      <c r="F13"/>
      <c r="G13">
        <v>2</v>
      </c>
      <c r="H13"/>
      <c r="I13"/>
      <c r="J13"/>
    </row>
    <row r="14" spans="1:13" x14ac:dyDescent="0.25">
      <c r="A14" s="16">
        <v>12</v>
      </c>
      <c r="B14" t="s">
        <v>93</v>
      </c>
      <c r="D14"/>
      <c r="F14"/>
      <c r="G14">
        <v>18</v>
      </c>
      <c r="H14"/>
      <c r="I14"/>
      <c r="J14"/>
    </row>
    <row r="15" spans="1:13" x14ac:dyDescent="0.25">
      <c r="A15" s="16">
        <v>13</v>
      </c>
      <c r="B15" t="s">
        <v>94</v>
      </c>
      <c r="D15"/>
      <c r="F15"/>
      <c r="G15">
        <v>5</v>
      </c>
      <c r="H15"/>
      <c r="I15"/>
      <c r="J15"/>
    </row>
    <row r="16" spans="1:13" x14ac:dyDescent="0.25">
      <c r="A16" s="16">
        <v>14</v>
      </c>
      <c r="B16" t="s">
        <v>95</v>
      </c>
      <c r="D16"/>
      <c r="F16"/>
      <c r="G16">
        <v>13</v>
      </c>
      <c r="H16"/>
      <c r="I16"/>
      <c r="J16"/>
    </row>
    <row r="17" spans="1:10" x14ac:dyDescent="0.25">
      <c r="A17" s="16">
        <v>15</v>
      </c>
      <c r="B17" t="s">
        <v>96</v>
      </c>
      <c r="D17"/>
      <c r="F17"/>
      <c r="G17">
        <v>24</v>
      </c>
      <c r="H17"/>
      <c r="I17"/>
      <c r="J17"/>
    </row>
    <row r="18" spans="1:10" x14ac:dyDescent="0.25">
      <c r="A18" s="16">
        <v>16</v>
      </c>
      <c r="B18" t="s">
        <v>97</v>
      </c>
      <c r="D18"/>
      <c r="F18"/>
      <c r="G18">
        <v>18</v>
      </c>
      <c r="H18"/>
      <c r="I18"/>
      <c r="J18"/>
    </row>
    <row r="19" spans="1:10" x14ac:dyDescent="0.25">
      <c r="A19" s="16">
        <v>17</v>
      </c>
      <c r="B19" t="s">
        <v>98</v>
      </c>
      <c r="D19"/>
      <c r="F19"/>
      <c r="G19">
        <v>46</v>
      </c>
      <c r="H19"/>
      <c r="I19"/>
      <c r="J19"/>
    </row>
    <row r="20" spans="1:10" x14ac:dyDescent="0.25">
      <c r="A20" s="16">
        <v>18</v>
      </c>
      <c r="B20" t="s">
        <v>99</v>
      </c>
      <c r="D20"/>
      <c r="F20"/>
      <c r="G20">
        <v>37</v>
      </c>
      <c r="H20"/>
      <c r="I20"/>
      <c r="J20"/>
    </row>
    <row r="21" spans="1:10" x14ac:dyDescent="0.25">
      <c r="A21" s="16">
        <v>19</v>
      </c>
      <c r="B21" t="s">
        <v>100</v>
      </c>
      <c r="D21"/>
      <c r="F21"/>
      <c r="G21">
        <v>22</v>
      </c>
      <c r="H21"/>
      <c r="I21"/>
      <c r="J21"/>
    </row>
    <row r="22" spans="1:10" x14ac:dyDescent="0.25">
      <c r="A22" s="16">
        <v>20</v>
      </c>
      <c r="B22" t="s">
        <v>101</v>
      </c>
      <c r="D22"/>
      <c r="F22"/>
      <c r="G22">
        <v>23</v>
      </c>
      <c r="H22"/>
      <c r="I22"/>
      <c r="J22"/>
    </row>
    <row r="23" spans="1:10" x14ac:dyDescent="0.25">
      <c r="A23" s="16">
        <v>21</v>
      </c>
      <c r="B23" t="s">
        <v>102</v>
      </c>
      <c r="D23"/>
      <c r="F23"/>
      <c r="G23">
        <v>60</v>
      </c>
      <c r="H23"/>
      <c r="I23"/>
      <c r="J23"/>
    </row>
    <row r="24" spans="1:10" x14ac:dyDescent="0.25">
      <c r="A24" s="16">
        <v>22</v>
      </c>
      <c r="B24" t="s">
        <v>103</v>
      </c>
      <c r="D24"/>
      <c r="F24"/>
      <c r="G24">
        <v>50</v>
      </c>
      <c r="H24"/>
      <c r="I24"/>
      <c r="J24"/>
    </row>
    <row r="25" spans="1:10" x14ac:dyDescent="0.25">
      <c r="A25" s="16">
        <v>23</v>
      </c>
      <c r="B25" t="s">
        <v>104</v>
      </c>
      <c r="D25"/>
      <c r="F25"/>
      <c r="G25">
        <v>30</v>
      </c>
      <c r="H25"/>
      <c r="I25"/>
      <c r="J25"/>
    </row>
    <row r="26" spans="1:10" x14ac:dyDescent="0.25">
      <c r="A26" s="16">
        <v>24</v>
      </c>
      <c r="B26" t="s">
        <v>105</v>
      </c>
      <c r="D26"/>
      <c r="F26"/>
      <c r="G26">
        <v>41</v>
      </c>
      <c r="H26"/>
      <c r="I26"/>
      <c r="J26"/>
    </row>
    <row r="27" spans="1:10" x14ac:dyDescent="0.25">
      <c r="A27" s="16">
        <v>25</v>
      </c>
      <c r="B27" t="s">
        <v>106</v>
      </c>
      <c r="D27"/>
      <c r="F27"/>
      <c r="G27">
        <v>35</v>
      </c>
      <c r="H27"/>
      <c r="I27"/>
      <c r="J27"/>
    </row>
    <row r="28" spans="1:10" x14ac:dyDescent="0.25">
      <c r="A28" s="16">
        <v>26</v>
      </c>
      <c r="B28" t="s">
        <v>107</v>
      </c>
      <c r="D28"/>
      <c r="F28"/>
      <c r="G28">
        <v>2</v>
      </c>
      <c r="H28"/>
      <c r="I28"/>
      <c r="J28"/>
    </row>
    <row r="29" spans="1:10" x14ac:dyDescent="0.25">
      <c r="A29" s="16">
        <v>27</v>
      </c>
      <c r="B29" t="s">
        <v>108</v>
      </c>
      <c r="D29"/>
      <c r="F29"/>
      <c r="G29">
        <v>49</v>
      </c>
      <c r="H29"/>
      <c r="I29"/>
      <c r="J29"/>
    </row>
    <row r="30" spans="1:10" x14ac:dyDescent="0.25">
      <c r="A30" s="16">
        <v>28</v>
      </c>
      <c r="B30" t="s">
        <v>109</v>
      </c>
      <c r="D30"/>
      <c r="F30"/>
      <c r="G30">
        <v>1</v>
      </c>
      <c r="H30"/>
      <c r="I30"/>
      <c r="J30"/>
    </row>
    <row r="31" spans="1:10" x14ac:dyDescent="0.25">
      <c r="A31" s="16">
        <v>29</v>
      </c>
      <c r="B31" t="s">
        <v>110</v>
      </c>
      <c r="D31"/>
      <c r="F31"/>
      <c r="G31">
        <v>45</v>
      </c>
      <c r="H31"/>
      <c r="I31"/>
      <c r="J31"/>
    </row>
    <row r="32" spans="1:10" x14ac:dyDescent="0.25">
      <c r="A32" s="16">
        <v>30</v>
      </c>
      <c r="B32" t="s">
        <v>111</v>
      </c>
      <c r="D32"/>
      <c r="F32"/>
      <c r="G32">
        <v>48</v>
      </c>
      <c r="H32"/>
      <c r="I32"/>
      <c r="J32"/>
    </row>
    <row r="33" spans="1:10" x14ac:dyDescent="0.25">
      <c r="A33" s="16">
        <v>31</v>
      </c>
      <c r="B33" t="s">
        <v>112</v>
      </c>
      <c r="D33"/>
      <c r="F33"/>
      <c r="G33">
        <v>37</v>
      </c>
      <c r="H33"/>
      <c r="I33"/>
      <c r="J33"/>
    </row>
    <row r="34" spans="1:10" x14ac:dyDescent="0.25">
      <c r="A34" s="16">
        <v>32</v>
      </c>
      <c r="B34" t="s">
        <v>113</v>
      </c>
      <c r="D34"/>
      <c r="F34"/>
      <c r="G34">
        <v>34</v>
      </c>
      <c r="H34"/>
      <c r="I34"/>
      <c r="J34"/>
    </row>
    <row r="35" spans="1:10" x14ac:dyDescent="0.25">
      <c r="A35" s="16">
        <v>33</v>
      </c>
      <c r="B35" t="s">
        <v>114</v>
      </c>
      <c r="D35"/>
      <c r="F35"/>
      <c r="G35">
        <v>51</v>
      </c>
      <c r="H35"/>
      <c r="I35"/>
      <c r="J35"/>
    </row>
    <row r="36" spans="1:10" x14ac:dyDescent="0.25">
      <c r="A36" s="16">
        <v>34</v>
      </c>
      <c r="B36" t="s">
        <v>115</v>
      </c>
      <c r="D36"/>
      <c r="F36"/>
      <c r="G36">
        <v>27</v>
      </c>
      <c r="H36"/>
      <c r="I36"/>
      <c r="J36"/>
    </row>
    <row r="37" spans="1:10" x14ac:dyDescent="0.25">
      <c r="A37" s="16">
        <v>35</v>
      </c>
      <c r="B37" t="s">
        <v>116</v>
      </c>
      <c r="D37"/>
      <c r="F37"/>
      <c r="G37">
        <v>21</v>
      </c>
      <c r="H37"/>
      <c r="I37"/>
      <c r="J37"/>
    </row>
    <row r="38" spans="1:10" x14ac:dyDescent="0.25">
      <c r="A38" s="16">
        <v>36</v>
      </c>
      <c r="B38" t="s">
        <v>117</v>
      </c>
      <c r="D38"/>
      <c r="F38"/>
      <c r="G38">
        <v>23</v>
      </c>
      <c r="H38"/>
      <c r="I38"/>
      <c r="J38"/>
    </row>
    <row r="39" spans="1:10" x14ac:dyDescent="0.25">
      <c r="A39" s="16">
        <v>37</v>
      </c>
      <c r="B39" t="s">
        <v>118</v>
      </c>
      <c r="D39"/>
      <c r="F39"/>
      <c r="G39">
        <v>34</v>
      </c>
      <c r="H39"/>
      <c r="I39"/>
      <c r="J39"/>
    </row>
    <row r="40" spans="1:10" x14ac:dyDescent="0.25">
      <c r="A40" s="16">
        <v>38</v>
      </c>
      <c r="B40" t="s">
        <v>119</v>
      </c>
      <c r="D40"/>
      <c r="F40"/>
      <c r="G40">
        <v>10</v>
      </c>
      <c r="H40"/>
      <c r="I40"/>
      <c r="J40"/>
    </row>
    <row r="41" spans="1:10" x14ac:dyDescent="0.25">
      <c r="A41" s="16">
        <v>39</v>
      </c>
      <c r="B41" t="s">
        <v>120</v>
      </c>
      <c r="D41"/>
      <c r="F41"/>
      <c r="G41">
        <v>12</v>
      </c>
      <c r="H41"/>
      <c r="I41"/>
      <c r="J41"/>
    </row>
    <row r="42" spans="1:10" x14ac:dyDescent="0.25">
      <c r="A42" s="16">
        <v>40</v>
      </c>
      <c r="B42" t="s">
        <v>121</v>
      </c>
      <c r="D42"/>
      <c r="F42"/>
      <c r="G42">
        <v>44</v>
      </c>
      <c r="H42"/>
      <c r="I42"/>
      <c r="J42"/>
    </row>
    <row r="43" spans="1:10" x14ac:dyDescent="0.25">
      <c r="A43" s="16">
        <v>41</v>
      </c>
      <c r="B43" t="s">
        <v>122</v>
      </c>
      <c r="D43"/>
      <c r="F43"/>
      <c r="G43">
        <v>35</v>
      </c>
      <c r="H43"/>
      <c r="I43"/>
      <c r="J43"/>
    </row>
    <row r="44" spans="1:10" x14ac:dyDescent="0.25">
      <c r="A44" s="16">
        <v>42</v>
      </c>
      <c r="B44" t="s">
        <v>123</v>
      </c>
      <c r="D44"/>
      <c r="F44"/>
      <c r="G44">
        <v>21</v>
      </c>
      <c r="H44"/>
      <c r="I44"/>
      <c r="J44"/>
    </row>
    <row r="45" spans="1:10" x14ac:dyDescent="0.25">
      <c r="A45" s="16">
        <v>43</v>
      </c>
      <c r="B45" t="s">
        <v>124</v>
      </c>
      <c r="D45"/>
      <c r="F45"/>
      <c r="G45">
        <v>2</v>
      </c>
      <c r="H45"/>
      <c r="I45"/>
      <c r="J45"/>
    </row>
    <row r="46" spans="1:10" x14ac:dyDescent="0.25">
      <c r="A46" s="16">
        <v>44</v>
      </c>
      <c r="B46" t="s">
        <v>125</v>
      </c>
      <c r="D46"/>
      <c r="F46"/>
      <c r="G46">
        <v>59</v>
      </c>
      <c r="H46"/>
      <c r="I46"/>
      <c r="J46"/>
    </row>
    <row r="47" spans="1:10" x14ac:dyDescent="0.25">
      <c r="A47" s="16">
        <v>45</v>
      </c>
      <c r="B47" t="s">
        <v>126</v>
      </c>
      <c r="D47"/>
      <c r="F47"/>
      <c r="G47">
        <v>31</v>
      </c>
      <c r="H47"/>
      <c r="I47"/>
      <c r="J47"/>
    </row>
    <row r="48" spans="1:10" x14ac:dyDescent="0.25">
      <c r="A48" s="16">
        <v>46</v>
      </c>
      <c r="B48" t="s">
        <v>127</v>
      </c>
      <c r="D48"/>
      <c r="F48"/>
      <c r="G48">
        <v>23</v>
      </c>
      <c r="H48"/>
      <c r="I48"/>
      <c r="J48"/>
    </row>
    <row r="49" spans="1:10" x14ac:dyDescent="0.25">
      <c r="A49" s="16">
        <v>47</v>
      </c>
      <c r="B49" t="s">
        <v>128</v>
      </c>
      <c r="D49"/>
      <c r="F49"/>
      <c r="G49">
        <v>34</v>
      </c>
      <c r="H49"/>
      <c r="I49"/>
      <c r="J49"/>
    </row>
    <row r="50" spans="1:10" x14ac:dyDescent="0.25">
      <c r="A50" s="16">
        <v>48</v>
      </c>
      <c r="B50" t="s">
        <v>129</v>
      </c>
      <c r="D50"/>
      <c r="F50"/>
      <c r="G50">
        <v>24</v>
      </c>
      <c r="H50"/>
      <c r="I50"/>
      <c r="J50"/>
    </row>
    <row r="51" spans="1:10" x14ac:dyDescent="0.25">
      <c r="A51" s="16">
        <v>49</v>
      </c>
      <c r="B51" t="s">
        <v>130</v>
      </c>
      <c r="D51"/>
      <c r="F51"/>
      <c r="G51">
        <v>47</v>
      </c>
      <c r="H51"/>
      <c r="I51"/>
      <c r="J51"/>
    </row>
    <row r="52" spans="1:10" x14ac:dyDescent="0.25">
      <c r="A52" s="16">
        <v>50</v>
      </c>
      <c r="B52" t="s">
        <v>131</v>
      </c>
      <c r="D52"/>
      <c r="F52"/>
      <c r="G52">
        <v>14</v>
      </c>
      <c r="H52"/>
      <c r="I52"/>
      <c r="J52"/>
    </row>
    <row r="53" spans="1:10" x14ac:dyDescent="0.25">
      <c r="A53" s="16">
        <v>51</v>
      </c>
      <c r="B53" t="s">
        <v>132</v>
      </c>
      <c r="D53"/>
      <c r="F53"/>
      <c r="G53">
        <v>27</v>
      </c>
      <c r="H53"/>
      <c r="I53"/>
      <c r="J53"/>
    </row>
    <row r="54" spans="1:10" x14ac:dyDescent="0.25">
      <c r="A54" s="16">
        <v>52</v>
      </c>
      <c r="B54" t="s">
        <v>133</v>
      </c>
      <c r="D54"/>
      <c r="F54"/>
      <c r="G54">
        <v>53</v>
      </c>
      <c r="H54"/>
      <c r="I54"/>
      <c r="J54"/>
    </row>
    <row r="55" spans="1:10" x14ac:dyDescent="0.25">
      <c r="A55" s="16">
        <v>53</v>
      </c>
      <c r="B55" t="s">
        <v>134</v>
      </c>
      <c r="D55"/>
      <c r="F55"/>
      <c r="G55">
        <v>33</v>
      </c>
      <c r="H55"/>
      <c r="I55"/>
      <c r="J55"/>
    </row>
    <row r="56" spans="1:10" x14ac:dyDescent="0.25">
      <c r="A56" s="16">
        <v>54</v>
      </c>
      <c r="B56" t="s">
        <v>135</v>
      </c>
      <c r="D56"/>
      <c r="F56"/>
      <c r="G56">
        <v>50</v>
      </c>
      <c r="H56"/>
      <c r="I56"/>
      <c r="J56"/>
    </row>
    <row r="57" spans="1:10" x14ac:dyDescent="0.25">
      <c r="A57" s="16">
        <v>55</v>
      </c>
      <c r="B57" t="s">
        <v>136</v>
      </c>
      <c r="D57"/>
      <c r="F57"/>
      <c r="G57">
        <v>44</v>
      </c>
      <c r="H57"/>
      <c r="I57"/>
      <c r="J57"/>
    </row>
    <row r="58" spans="1:10" x14ac:dyDescent="0.25">
      <c r="A58" s="16">
        <v>56</v>
      </c>
      <c r="B58" t="s">
        <v>137</v>
      </c>
      <c r="D58"/>
      <c r="F58"/>
      <c r="G58">
        <v>46</v>
      </c>
      <c r="H58"/>
      <c r="I58"/>
      <c r="J58"/>
    </row>
    <row r="59" spans="1:10" x14ac:dyDescent="0.25">
      <c r="A59" s="16">
        <v>57</v>
      </c>
      <c r="B59" t="s">
        <v>138</v>
      </c>
      <c r="D59"/>
      <c r="F59"/>
      <c r="G59">
        <v>43</v>
      </c>
      <c r="H59"/>
      <c r="I59"/>
      <c r="J59"/>
    </row>
    <row r="60" spans="1:10" x14ac:dyDescent="0.25">
      <c r="A60" s="16">
        <v>58</v>
      </c>
      <c r="B60" t="s">
        <v>139</v>
      </c>
      <c r="D60"/>
      <c r="F60"/>
      <c r="G60">
        <v>10</v>
      </c>
      <c r="H60"/>
      <c r="I60"/>
      <c r="J60"/>
    </row>
    <row r="61" spans="1:10" x14ac:dyDescent="0.25">
      <c r="A61" s="16">
        <v>59</v>
      </c>
      <c r="B61" t="s">
        <v>140</v>
      </c>
      <c r="D61"/>
      <c r="F61"/>
      <c r="G61">
        <v>27</v>
      </c>
      <c r="H61"/>
      <c r="I61"/>
      <c r="J61"/>
    </row>
    <row r="62" spans="1:10" x14ac:dyDescent="0.25">
      <c r="A62" s="16">
        <v>60</v>
      </c>
      <c r="B62" t="s">
        <v>141</v>
      </c>
      <c r="D62"/>
      <c r="F62"/>
      <c r="G62">
        <v>12</v>
      </c>
      <c r="H62"/>
      <c r="I62"/>
      <c r="J62"/>
    </row>
    <row r="63" spans="1:10" x14ac:dyDescent="0.25">
      <c r="A63" s="16">
        <v>61</v>
      </c>
      <c r="B63" t="s">
        <v>142</v>
      </c>
      <c r="D63"/>
      <c r="F63"/>
      <c r="G63">
        <v>34</v>
      </c>
      <c r="H63"/>
      <c r="I63"/>
      <c r="J63"/>
    </row>
    <row r="64" spans="1:10" x14ac:dyDescent="0.25">
      <c r="A64" s="16">
        <v>62</v>
      </c>
      <c r="B64" t="s">
        <v>143</v>
      </c>
      <c r="D64"/>
      <c r="F64"/>
      <c r="G64">
        <v>22</v>
      </c>
      <c r="H64"/>
      <c r="I64"/>
      <c r="J64"/>
    </row>
    <row r="65" spans="1:10" x14ac:dyDescent="0.25">
      <c r="A65" s="16">
        <v>63</v>
      </c>
      <c r="B65" t="s">
        <v>144</v>
      </c>
      <c r="D65"/>
      <c r="F65"/>
      <c r="G65">
        <v>11</v>
      </c>
      <c r="H65"/>
      <c r="I65"/>
      <c r="J65"/>
    </row>
    <row r="66" spans="1:10" x14ac:dyDescent="0.25">
      <c r="A66" s="16">
        <v>64</v>
      </c>
      <c r="B66" t="s">
        <v>145</v>
      </c>
      <c r="D66"/>
      <c r="F66"/>
      <c r="G66">
        <v>28</v>
      </c>
      <c r="H66"/>
      <c r="I66"/>
      <c r="J66"/>
    </row>
    <row r="67" spans="1:10" x14ac:dyDescent="0.25">
      <c r="A67" s="16">
        <v>65</v>
      </c>
      <c r="B67" t="s">
        <v>146</v>
      </c>
      <c r="D67"/>
      <c r="F67"/>
      <c r="G67">
        <v>22</v>
      </c>
      <c r="H67"/>
      <c r="I67"/>
      <c r="J67"/>
    </row>
    <row r="68" spans="1:10" x14ac:dyDescent="0.25">
      <c r="A68" s="16">
        <v>66</v>
      </c>
      <c r="B68" t="s">
        <v>147</v>
      </c>
      <c r="D68"/>
      <c r="F68"/>
      <c r="G68">
        <v>50</v>
      </c>
      <c r="H68"/>
      <c r="I68"/>
      <c r="J68"/>
    </row>
    <row r="69" spans="1:10" x14ac:dyDescent="0.25">
      <c r="A69" s="16">
        <v>67</v>
      </c>
      <c r="B69" t="s">
        <v>148</v>
      </c>
      <c r="D69"/>
      <c r="F69"/>
      <c r="G69">
        <v>34</v>
      </c>
      <c r="H69"/>
      <c r="I69"/>
      <c r="J69"/>
    </row>
    <row r="70" spans="1:10" x14ac:dyDescent="0.25">
      <c r="A70" s="16">
        <v>68</v>
      </c>
      <c r="B70" t="s">
        <v>149</v>
      </c>
      <c r="D70"/>
      <c r="F70"/>
      <c r="G70">
        <v>51</v>
      </c>
      <c r="H70"/>
      <c r="I70"/>
      <c r="J70"/>
    </row>
    <row r="71" spans="1:10" x14ac:dyDescent="0.25">
      <c r="A71" s="16">
        <v>69</v>
      </c>
      <c r="B71" t="s">
        <v>150</v>
      </c>
      <c r="D71"/>
      <c r="F71"/>
      <c r="G71">
        <v>50</v>
      </c>
      <c r="H71"/>
      <c r="I71"/>
      <c r="J71"/>
    </row>
    <row r="72" spans="1:10" x14ac:dyDescent="0.25">
      <c r="A72" s="16">
        <v>70</v>
      </c>
      <c r="B72" t="s">
        <v>151</v>
      </c>
      <c r="D72"/>
      <c r="F72"/>
      <c r="G72">
        <v>41</v>
      </c>
      <c r="H72"/>
      <c r="I72"/>
      <c r="J72"/>
    </row>
    <row r="73" spans="1:10" x14ac:dyDescent="0.25">
      <c r="A73" s="16">
        <v>71</v>
      </c>
      <c r="B73" t="s">
        <v>152</v>
      </c>
      <c r="D73"/>
      <c r="F73"/>
      <c r="G73">
        <v>19</v>
      </c>
      <c r="H73"/>
      <c r="I73"/>
      <c r="J73"/>
    </row>
    <row r="74" spans="1:10" x14ac:dyDescent="0.25">
      <c r="A74" s="16">
        <v>72</v>
      </c>
      <c r="B74" t="s">
        <v>153</v>
      </c>
      <c r="D74"/>
      <c r="F74"/>
      <c r="G74">
        <v>37</v>
      </c>
      <c r="H74"/>
      <c r="I74"/>
      <c r="J74"/>
    </row>
    <row r="75" spans="1:10" x14ac:dyDescent="0.25">
      <c r="A75" s="16">
        <v>73</v>
      </c>
      <c r="B75" t="s">
        <v>154</v>
      </c>
      <c r="D75"/>
      <c r="F75"/>
      <c r="G75">
        <v>5</v>
      </c>
      <c r="H75"/>
      <c r="I75"/>
      <c r="J75"/>
    </row>
    <row r="76" spans="1:10" x14ac:dyDescent="0.25">
      <c r="A76" s="16">
        <v>74</v>
      </c>
      <c r="B76" t="s">
        <v>155</v>
      </c>
      <c r="D76"/>
      <c r="F76"/>
      <c r="G76">
        <v>26</v>
      </c>
      <c r="H76"/>
      <c r="I76"/>
      <c r="J76"/>
    </row>
    <row r="77" spans="1:10" x14ac:dyDescent="0.25">
      <c r="A77" s="16">
        <v>75</v>
      </c>
      <c r="B77" t="s">
        <v>156</v>
      </c>
      <c r="D77"/>
      <c r="F77"/>
      <c r="G77">
        <v>39</v>
      </c>
      <c r="H77"/>
      <c r="I77"/>
      <c r="J77"/>
    </row>
    <row r="78" spans="1:10" x14ac:dyDescent="0.25">
      <c r="A78" s="16">
        <v>76</v>
      </c>
      <c r="B78" t="s">
        <v>157</v>
      </c>
      <c r="D78"/>
      <c r="F78"/>
      <c r="G78">
        <v>38</v>
      </c>
      <c r="H78"/>
      <c r="I78"/>
      <c r="J78"/>
    </row>
    <row r="79" spans="1:10" x14ac:dyDescent="0.25">
      <c r="A79" s="16">
        <v>77</v>
      </c>
      <c r="B79" t="s">
        <v>158</v>
      </c>
      <c r="D79"/>
      <c r="F79"/>
      <c r="G79">
        <v>53</v>
      </c>
      <c r="H79"/>
      <c r="I79"/>
      <c r="J79"/>
    </row>
    <row r="80" spans="1:10" x14ac:dyDescent="0.25">
      <c r="A80" s="16">
        <v>78</v>
      </c>
      <c r="B80" t="s">
        <v>159</v>
      </c>
      <c r="D80"/>
      <c r="F80"/>
      <c r="G80">
        <v>39</v>
      </c>
      <c r="H80"/>
      <c r="I80"/>
      <c r="J80"/>
    </row>
    <row r="81" spans="1:10" x14ac:dyDescent="0.25">
      <c r="A81" s="16">
        <v>79</v>
      </c>
      <c r="B81" t="s">
        <v>160</v>
      </c>
      <c r="D81"/>
      <c r="F81"/>
      <c r="G81">
        <v>31</v>
      </c>
      <c r="H81"/>
      <c r="I81"/>
      <c r="J81"/>
    </row>
    <row r="82" spans="1:10" x14ac:dyDescent="0.25">
      <c r="A82" s="16">
        <v>80</v>
      </c>
      <c r="B82" t="s">
        <v>161</v>
      </c>
      <c r="D82"/>
      <c r="F82"/>
      <c r="G82">
        <v>5</v>
      </c>
      <c r="H82"/>
      <c r="I82"/>
      <c r="J82"/>
    </row>
    <row r="83" spans="1:10" x14ac:dyDescent="0.25">
      <c r="A83" s="16">
        <v>81</v>
      </c>
      <c r="B83" t="s">
        <v>162</v>
      </c>
      <c r="D83"/>
      <c r="F83"/>
      <c r="G83">
        <v>48</v>
      </c>
      <c r="H83"/>
      <c r="I83"/>
      <c r="J83"/>
    </row>
    <row r="84" spans="1:10" x14ac:dyDescent="0.25">
      <c r="A84" s="16">
        <v>82</v>
      </c>
      <c r="B84" t="s">
        <v>163</v>
      </c>
      <c r="D84"/>
      <c r="F84"/>
      <c r="G84">
        <v>15</v>
      </c>
      <c r="H84"/>
      <c r="I84"/>
      <c r="J84"/>
    </row>
    <row r="85" spans="1:10" x14ac:dyDescent="0.25">
      <c r="A85" s="16">
        <v>83</v>
      </c>
      <c r="B85" t="s">
        <v>164</v>
      </c>
      <c r="D85"/>
      <c r="F85"/>
      <c r="G85">
        <v>15</v>
      </c>
      <c r="H85"/>
      <c r="I85"/>
      <c r="J85"/>
    </row>
    <row r="86" spans="1:10" x14ac:dyDescent="0.25">
      <c r="A86" s="16">
        <v>84</v>
      </c>
      <c r="B86" t="s">
        <v>165</v>
      </c>
      <c r="D86"/>
      <c r="F86"/>
      <c r="G86">
        <v>3</v>
      </c>
      <c r="H86"/>
      <c r="I86"/>
      <c r="J86"/>
    </row>
    <row r="87" spans="1:10" x14ac:dyDescent="0.25">
      <c r="A87" s="16">
        <v>85</v>
      </c>
      <c r="B87" t="s">
        <v>166</v>
      </c>
      <c r="D87"/>
      <c r="F87"/>
      <c r="G87">
        <v>39</v>
      </c>
      <c r="H87"/>
      <c r="I87"/>
      <c r="J87"/>
    </row>
    <row r="88" spans="1:10" x14ac:dyDescent="0.25">
      <c r="A88" s="16">
        <v>86</v>
      </c>
      <c r="B88" t="s">
        <v>167</v>
      </c>
      <c r="D88"/>
      <c r="F88"/>
      <c r="G88">
        <v>48</v>
      </c>
      <c r="H88"/>
      <c r="I88"/>
      <c r="J88"/>
    </row>
    <row r="89" spans="1:10" x14ac:dyDescent="0.25">
      <c r="A89" s="16">
        <v>87</v>
      </c>
      <c r="B89" t="s">
        <v>168</v>
      </c>
      <c r="D89"/>
      <c r="F89"/>
      <c r="G89">
        <v>4</v>
      </c>
      <c r="H89"/>
      <c r="I89"/>
      <c r="J89"/>
    </row>
    <row r="90" spans="1:10" x14ac:dyDescent="0.25">
      <c r="A90" s="16">
        <v>88</v>
      </c>
      <c r="B90" t="s">
        <v>169</v>
      </c>
      <c r="D90"/>
      <c r="F90"/>
      <c r="G90">
        <v>32</v>
      </c>
      <c r="H90"/>
      <c r="I90"/>
      <c r="J90"/>
    </row>
    <row r="91" spans="1:10" x14ac:dyDescent="0.25">
      <c r="A91" s="16">
        <v>89</v>
      </c>
      <c r="B91" t="s">
        <v>170</v>
      </c>
      <c r="D91"/>
      <c r="F91"/>
      <c r="G91">
        <v>50</v>
      </c>
      <c r="H91"/>
      <c r="I91"/>
      <c r="J91"/>
    </row>
    <row r="92" spans="1:10" x14ac:dyDescent="0.25">
      <c r="A92" s="16">
        <v>90</v>
      </c>
      <c r="B92" t="s">
        <v>171</v>
      </c>
      <c r="D92"/>
      <c r="F92"/>
      <c r="G92">
        <v>12</v>
      </c>
      <c r="H92"/>
      <c r="I92"/>
      <c r="J92"/>
    </row>
    <row r="93" spans="1:10" x14ac:dyDescent="0.25">
      <c r="A93" s="16">
        <v>91</v>
      </c>
      <c r="B93" t="s">
        <v>172</v>
      </c>
      <c r="D93"/>
      <c r="F93"/>
      <c r="G93">
        <v>27</v>
      </c>
      <c r="H93"/>
      <c r="I93"/>
      <c r="J93"/>
    </row>
    <row r="94" spans="1:10" x14ac:dyDescent="0.25">
      <c r="A94" s="16">
        <v>92</v>
      </c>
      <c r="B94" t="s">
        <v>173</v>
      </c>
      <c r="D94"/>
      <c r="F94"/>
      <c r="G94">
        <v>5</v>
      </c>
      <c r="H94"/>
      <c r="I94"/>
      <c r="J94"/>
    </row>
    <row r="95" spans="1:10" x14ac:dyDescent="0.25">
      <c r="A95" s="16">
        <v>93</v>
      </c>
      <c r="B95" t="s">
        <v>174</v>
      </c>
      <c r="D95"/>
      <c r="F95"/>
      <c r="G95">
        <v>58</v>
      </c>
      <c r="H95"/>
      <c r="I95"/>
      <c r="J95"/>
    </row>
    <row r="96" spans="1:10" x14ac:dyDescent="0.25">
      <c r="A96" s="16">
        <v>94</v>
      </c>
      <c r="B96" t="s">
        <v>175</v>
      </c>
      <c r="D96"/>
      <c r="F96"/>
      <c r="G96">
        <v>49</v>
      </c>
      <c r="H96"/>
      <c r="I96"/>
      <c r="J96"/>
    </row>
    <row r="97" spans="1:10" x14ac:dyDescent="0.25">
      <c r="A97" s="16">
        <v>95</v>
      </c>
      <c r="B97" t="s">
        <v>176</v>
      </c>
      <c r="D97"/>
      <c r="F97"/>
      <c r="G97">
        <v>43</v>
      </c>
      <c r="H97"/>
      <c r="I97"/>
      <c r="J97"/>
    </row>
    <row r="98" spans="1:10" x14ac:dyDescent="0.25">
      <c r="A98" s="16">
        <v>96</v>
      </c>
      <c r="B98" t="s">
        <v>177</v>
      </c>
      <c r="D98"/>
      <c r="F98"/>
      <c r="G98">
        <v>44</v>
      </c>
      <c r="H98"/>
      <c r="I98"/>
      <c r="J98"/>
    </row>
    <row r="99" spans="1:10" x14ac:dyDescent="0.25">
      <c r="A99" s="16">
        <v>97</v>
      </c>
      <c r="B99" t="s">
        <v>178</v>
      </c>
      <c r="D99"/>
      <c r="F99"/>
      <c r="G99">
        <v>20</v>
      </c>
      <c r="H99"/>
      <c r="I99"/>
      <c r="J99"/>
    </row>
    <row r="100" spans="1:10" x14ac:dyDescent="0.25">
      <c r="A100" s="16">
        <v>98</v>
      </c>
      <c r="B100" t="s">
        <v>179</v>
      </c>
      <c r="D100"/>
      <c r="F100"/>
      <c r="G100">
        <v>10</v>
      </c>
      <c r="H100"/>
      <c r="I100"/>
      <c r="J100"/>
    </row>
    <row r="101" spans="1:10" x14ac:dyDescent="0.25">
      <c r="A101" s="16">
        <v>99</v>
      </c>
      <c r="B101" t="s">
        <v>180</v>
      </c>
      <c r="D101"/>
      <c r="F101"/>
      <c r="G101">
        <v>53</v>
      </c>
      <c r="H101"/>
      <c r="I101"/>
      <c r="J101"/>
    </row>
    <row r="102" spans="1:10" x14ac:dyDescent="0.25">
      <c r="A102" s="16">
        <v>100</v>
      </c>
      <c r="B102" t="s">
        <v>181</v>
      </c>
      <c r="D102"/>
      <c r="F102"/>
      <c r="G102">
        <v>11</v>
      </c>
      <c r="H102"/>
      <c r="I102"/>
      <c r="J102"/>
    </row>
    <row r="103" spans="1:10" x14ac:dyDescent="0.25">
      <c r="A103" s="16">
        <v>101</v>
      </c>
      <c r="B103" t="s">
        <v>182</v>
      </c>
      <c r="D103"/>
      <c r="F103"/>
      <c r="G103">
        <v>35</v>
      </c>
      <c r="H103"/>
      <c r="I103"/>
      <c r="J103"/>
    </row>
    <row r="104" spans="1:10" x14ac:dyDescent="0.25">
      <c r="A104" s="16">
        <v>102</v>
      </c>
      <c r="B104" t="s">
        <v>183</v>
      </c>
      <c r="D104"/>
      <c r="F104"/>
      <c r="G104">
        <v>31</v>
      </c>
      <c r="H104"/>
      <c r="I104"/>
      <c r="J104"/>
    </row>
    <row r="105" spans="1:10" x14ac:dyDescent="0.25">
      <c r="A105" s="16">
        <v>103</v>
      </c>
      <c r="B105" t="s">
        <v>184</v>
      </c>
      <c r="D105"/>
      <c r="F105"/>
      <c r="G105">
        <v>50</v>
      </c>
      <c r="H105"/>
      <c r="I105"/>
      <c r="J105"/>
    </row>
    <row r="106" spans="1:10" x14ac:dyDescent="0.25">
      <c r="A106" s="16">
        <v>104</v>
      </c>
      <c r="B106" t="s">
        <v>185</v>
      </c>
      <c r="D106"/>
      <c r="F106"/>
      <c r="G106">
        <v>58</v>
      </c>
      <c r="H106"/>
      <c r="I106"/>
      <c r="J106"/>
    </row>
    <row r="107" spans="1:10" x14ac:dyDescent="0.25">
      <c r="A107" s="16">
        <v>105</v>
      </c>
      <c r="B107" t="s">
        <v>186</v>
      </c>
      <c r="D107"/>
      <c r="F107"/>
      <c r="G107">
        <v>5</v>
      </c>
      <c r="H107"/>
      <c r="I107"/>
      <c r="J107"/>
    </row>
    <row r="108" spans="1:10" x14ac:dyDescent="0.25">
      <c r="A108" s="16">
        <v>106</v>
      </c>
      <c r="B108" t="s">
        <v>187</v>
      </c>
      <c r="D108"/>
      <c r="F108"/>
      <c r="G108">
        <v>4</v>
      </c>
      <c r="H108"/>
      <c r="I108"/>
      <c r="J108"/>
    </row>
    <row r="109" spans="1:10" x14ac:dyDescent="0.25">
      <c r="A109" s="16">
        <v>107</v>
      </c>
      <c r="B109" t="s">
        <v>188</v>
      </c>
      <c r="D109"/>
      <c r="F109"/>
      <c r="G109">
        <v>23</v>
      </c>
      <c r="H109"/>
      <c r="I109"/>
      <c r="J109"/>
    </row>
    <row r="110" spans="1:10" x14ac:dyDescent="0.25">
      <c r="A110" s="16">
        <v>108</v>
      </c>
      <c r="B110" t="s">
        <v>189</v>
      </c>
      <c r="D110"/>
      <c r="F110"/>
      <c r="G110">
        <v>29</v>
      </c>
      <c r="H110"/>
      <c r="I110"/>
      <c r="J110"/>
    </row>
    <row r="111" spans="1:10" x14ac:dyDescent="0.25">
      <c r="A111" s="16">
        <v>109</v>
      </c>
      <c r="B111" t="s">
        <v>190</v>
      </c>
      <c r="D111"/>
      <c r="F111"/>
      <c r="G111">
        <v>23</v>
      </c>
      <c r="H111"/>
      <c r="I111"/>
      <c r="J111"/>
    </row>
    <row r="112" spans="1:10" x14ac:dyDescent="0.25">
      <c r="A112" s="16">
        <v>110</v>
      </c>
      <c r="B112" t="s">
        <v>191</v>
      </c>
      <c r="D112"/>
      <c r="F112"/>
      <c r="G112">
        <v>19</v>
      </c>
      <c r="H112"/>
      <c r="I112"/>
      <c r="J112"/>
    </row>
    <row r="113" spans="1:10" x14ac:dyDescent="0.25">
      <c r="A113" s="16">
        <v>111</v>
      </c>
      <c r="B113" t="s">
        <v>192</v>
      </c>
      <c r="D113"/>
      <c r="F113"/>
      <c r="G113">
        <v>18</v>
      </c>
      <c r="H113"/>
      <c r="I113"/>
      <c r="J113"/>
    </row>
    <row r="114" spans="1:10" x14ac:dyDescent="0.25">
      <c r="A114" s="16">
        <v>112</v>
      </c>
      <c r="B114" t="s">
        <v>193</v>
      </c>
      <c r="D114"/>
      <c r="F114"/>
      <c r="G114">
        <v>29</v>
      </c>
      <c r="H114"/>
      <c r="I114"/>
      <c r="J114"/>
    </row>
    <row r="115" spans="1:10" x14ac:dyDescent="0.25">
      <c r="A115" s="16">
        <v>113</v>
      </c>
      <c r="B115" t="s">
        <v>194</v>
      </c>
      <c r="D115"/>
      <c r="F115"/>
      <c r="G115">
        <v>30</v>
      </c>
      <c r="H115"/>
      <c r="I115"/>
      <c r="J115"/>
    </row>
    <row r="116" spans="1:10" x14ac:dyDescent="0.25">
      <c r="A116" s="16">
        <v>114</v>
      </c>
      <c r="B116" t="s">
        <v>195</v>
      </c>
      <c r="D116"/>
      <c r="F116"/>
      <c r="G116">
        <v>23</v>
      </c>
      <c r="H116"/>
      <c r="I116"/>
      <c r="J116"/>
    </row>
    <row r="117" spans="1:10" x14ac:dyDescent="0.25">
      <c r="A117" s="16">
        <v>115</v>
      </c>
      <c r="B117" t="s">
        <v>196</v>
      </c>
      <c r="D117"/>
      <c r="F117"/>
      <c r="G117">
        <v>18</v>
      </c>
      <c r="H117"/>
      <c r="I117"/>
      <c r="J117"/>
    </row>
    <row r="118" spans="1:10" x14ac:dyDescent="0.25">
      <c r="A118" s="16">
        <v>116</v>
      </c>
      <c r="B118" t="s">
        <v>197</v>
      </c>
      <c r="D118"/>
      <c r="F118"/>
      <c r="G118">
        <v>26</v>
      </c>
      <c r="H118"/>
      <c r="I118"/>
      <c r="J118"/>
    </row>
    <row r="119" spans="1:10" x14ac:dyDescent="0.25">
      <c r="A119" s="16">
        <v>117</v>
      </c>
      <c r="B119" t="s">
        <v>198</v>
      </c>
      <c r="D119"/>
      <c r="F119"/>
      <c r="G119">
        <v>7</v>
      </c>
      <c r="H119"/>
      <c r="I119"/>
      <c r="J119"/>
    </row>
    <row r="120" spans="1:10" x14ac:dyDescent="0.25">
      <c r="A120" s="16">
        <v>118</v>
      </c>
      <c r="B120" t="s">
        <v>199</v>
      </c>
      <c r="D120"/>
      <c r="F120"/>
      <c r="G120">
        <v>42</v>
      </c>
      <c r="H120"/>
      <c r="I120"/>
      <c r="J120"/>
    </row>
    <row r="121" spans="1:10" x14ac:dyDescent="0.25">
      <c r="A121" s="16">
        <v>119</v>
      </c>
      <c r="B121" t="s">
        <v>200</v>
      </c>
      <c r="D121"/>
      <c r="F121"/>
      <c r="G121">
        <v>51</v>
      </c>
      <c r="H121"/>
      <c r="I121"/>
      <c r="J121"/>
    </row>
    <row r="122" spans="1:10" x14ac:dyDescent="0.25">
      <c r="A122" s="16">
        <v>120</v>
      </c>
      <c r="B122" t="s">
        <v>201</v>
      </c>
      <c r="D122"/>
      <c r="F122"/>
      <c r="G122">
        <v>47</v>
      </c>
      <c r="H122"/>
      <c r="I122"/>
      <c r="J122"/>
    </row>
    <row r="123" spans="1:10" x14ac:dyDescent="0.25">
      <c r="A123" s="16">
        <v>121</v>
      </c>
      <c r="B123" t="s">
        <v>202</v>
      </c>
      <c r="D123"/>
      <c r="F123"/>
      <c r="G123">
        <v>47</v>
      </c>
      <c r="H123"/>
      <c r="I123"/>
      <c r="J123"/>
    </row>
    <row r="124" spans="1:10" x14ac:dyDescent="0.25">
      <c r="A124" s="16">
        <v>122</v>
      </c>
      <c r="B124" t="s">
        <v>203</v>
      </c>
      <c r="D124"/>
      <c r="F124"/>
      <c r="G124">
        <v>41</v>
      </c>
      <c r="H124"/>
      <c r="I124"/>
      <c r="J124"/>
    </row>
    <row r="125" spans="1:10" x14ac:dyDescent="0.25">
      <c r="A125" s="16">
        <v>123</v>
      </c>
      <c r="B125" t="s">
        <v>204</v>
      </c>
      <c r="D125"/>
      <c r="F125"/>
      <c r="G125">
        <v>49</v>
      </c>
      <c r="H125"/>
      <c r="I125"/>
      <c r="J125"/>
    </row>
    <row r="126" spans="1:10" x14ac:dyDescent="0.25">
      <c r="A126" s="16">
        <v>124</v>
      </c>
      <c r="B126" t="s">
        <v>205</v>
      </c>
      <c r="D126"/>
      <c r="F126"/>
      <c r="G126">
        <v>20</v>
      </c>
      <c r="H126"/>
      <c r="I126"/>
      <c r="J126"/>
    </row>
    <row r="127" spans="1:10" x14ac:dyDescent="0.25">
      <c r="A127" s="16">
        <v>125</v>
      </c>
      <c r="B127" t="s">
        <v>206</v>
      </c>
      <c r="D127"/>
      <c r="F127"/>
      <c r="G127">
        <v>10</v>
      </c>
      <c r="H127"/>
      <c r="I127"/>
      <c r="J127"/>
    </row>
    <row r="128" spans="1:10" x14ac:dyDescent="0.25">
      <c r="A128" s="16">
        <v>126</v>
      </c>
      <c r="B128" t="s">
        <v>207</v>
      </c>
      <c r="D128"/>
      <c r="F128"/>
      <c r="G128">
        <v>49</v>
      </c>
      <c r="H128"/>
      <c r="I128"/>
      <c r="J128"/>
    </row>
    <row r="129" spans="1:10" x14ac:dyDescent="0.25">
      <c r="A129" s="16">
        <v>127</v>
      </c>
      <c r="B129" t="s">
        <v>208</v>
      </c>
      <c r="D129"/>
      <c r="F129"/>
      <c r="G129">
        <v>55</v>
      </c>
      <c r="H129"/>
      <c r="I129"/>
      <c r="J129"/>
    </row>
    <row r="130" spans="1:10" x14ac:dyDescent="0.25">
      <c r="A130" s="16">
        <v>128</v>
      </c>
      <c r="B130" t="s">
        <v>209</v>
      </c>
      <c r="D130"/>
      <c r="F130"/>
      <c r="G130">
        <v>6</v>
      </c>
      <c r="H130"/>
      <c r="I130"/>
      <c r="J130"/>
    </row>
    <row r="131" spans="1:10" x14ac:dyDescent="0.25">
      <c r="A131" s="16">
        <v>129</v>
      </c>
      <c r="B131" t="s">
        <v>210</v>
      </c>
      <c r="D131"/>
      <c r="F131"/>
      <c r="G131">
        <v>25</v>
      </c>
      <c r="H131"/>
      <c r="I131"/>
      <c r="J131"/>
    </row>
    <row r="132" spans="1:10" x14ac:dyDescent="0.25">
      <c r="A132" s="16">
        <v>130</v>
      </c>
      <c r="B132" t="s">
        <v>211</v>
      </c>
      <c r="D132"/>
      <c r="F132"/>
      <c r="G132">
        <v>44</v>
      </c>
      <c r="H132"/>
      <c r="I132"/>
      <c r="J132"/>
    </row>
    <row r="133" spans="1:10" x14ac:dyDescent="0.25">
      <c r="A133" s="16">
        <v>131</v>
      </c>
      <c r="B133" t="s">
        <v>212</v>
      </c>
      <c r="D133"/>
      <c r="F133"/>
      <c r="G133">
        <v>56</v>
      </c>
      <c r="H133"/>
      <c r="I133"/>
      <c r="J133"/>
    </row>
    <row r="134" spans="1:10" x14ac:dyDescent="0.25">
      <c r="A134" s="16">
        <v>132</v>
      </c>
      <c r="B134" t="s">
        <v>213</v>
      </c>
      <c r="D134"/>
      <c r="F134"/>
      <c r="G134">
        <v>41</v>
      </c>
      <c r="H134"/>
      <c r="I134"/>
      <c r="J134"/>
    </row>
    <row r="135" spans="1:10" x14ac:dyDescent="0.25">
      <c r="A135" s="16">
        <v>133</v>
      </c>
      <c r="B135" t="s">
        <v>214</v>
      </c>
      <c r="D135"/>
      <c r="F135"/>
      <c r="G135">
        <v>4</v>
      </c>
      <c r="H135"/>
      <c r="I135"/>
      <c r="J135"/>
    </row>
    <row r="136" spans="1:10" x14ac:dyDescent="0.25">
      <c r="A136" s="16">
        <v>134</v>
      </c>
      <c r="B136" t="s">
        <v>215</v>
      </c>
      <c r="D136"/>
      <c r="F136"/>
      <c r="G136">
        <v>49</v>
      </c>
      <c r="H136"/>
      <c r="I136"/>
      <c r="J136"/>
    </row>
    <row r="137" spans="1:10" x14ac:dyDescent="0.25">
      <c r="A137" s="16">
        <v>135</v>
      </c>
      <c r="B137" t="s">
        <v>216</v>
      </c>
      <c r="D137"/>
      <c r="F137"/>
      <c r="G137">
        <v>37</v>
      </c>
      <c r="H137"/>
      <c r="I137"/>
      <c r="J137"/>
    </row>
    <row r="138" spans="1:10" x14ac:dyDescent="0.25">
      <c r="A138" s="16">
        <v>136</v>
      </c>
      <c r="B138" t="s">
        <v>217</v>
      </c>
      <c r="D138"/>
      <c r="F138"/>
      <c r="G138">
        <v>48</v>
      </c>
      <c r="H138"/>
      <c r="I138"/>
      <c r="J138"/>
    </row>
    <row r="139" spans="1:10" x14ac:dyDescent="0.25">
      <c r="A139" s="16">
        <v>137</v>
      </c>
      <c r="B139" t="s">
        <v>218</v>
      </c>
      <c r="D139"/>
      <c r="F139"/>
      <c r="G139">
        <v>47</v>
      </c>
      <c r="H139"/>
      <c r="I139"/>
      <c r="J139"/>
    </row>
    <row r="140" spans="1:10" x14ac:dyDescent="0.25">
      <c r="A140" s="16">
        <v>138</v>
      </c>
      <c r="B140" t="s">
        <v>219</v>
      </c>
      <c r="D140"/>
      <c r="F140"/>
      <c r="G140">
        <v>45</v>
      </c>
      <c r="H140"/>
      <c r="I140"/>
      <c r="J140"/>
    </row>
    <row r="141" spans="1:10" x14ac:dyDescent="0.25">
      <c r="A141" s="16">
        <v>139</v>
      </c>
      <c r="B141" t="s">
        <v>220</v>
      </c>
      <c r="D141"/>
      <c r="F141"/>
      <c r="G141">
        <v>8</v>
      </c>
      <c r="H141"/>
      <c r="I141"/>
      <c r="J141"/>
    </row>
    <row r="142" spans="1:10" x14ac:dyDescent="0.25">
      <c r="A142" s="16">
        <v>140</v>
      </c>
      <c r="B142" t="s">
        <v>221</v>
      </c>
      <c r="D142"/>
      <c r="F142"/>
      <c r="G142">
        <v>40</v>
      </c>
      <c r="H142"/>
      <c r="I142"/>
      <c r="J142"/>
    </row>
    <row r="143" spans="1:10" x14ac:dyDescent="0.25">
      <c r="A143" s="16">
        <v>141</v>
      </c>
      <c r="B143" t="s">
        <v>222</v>
      </c>
      <c r="D143"/>
      <c r="F143"/>
      <c r="G143">
        <v>5</v>
      </c>
      <c r="H143"/>
      <c r="I143"/>
      <c r="J143"/>
    </row>
    <row r="144" spans="1:10" x14ac:dyDescent="0.25">
      <c r="A144" s="16">
        <v>142</v>
      </c>
      <c r="B144" t="s">
        <v>223</v>
      </c>
      <c r="D144"/>
      <c r="F144"/>
      <c r="G144">
        <v>29</v>
      </c>
      <c r="H144"/>
      <c r="I144"/>
      <c r="J144"/>
    </row>
    <row r="145" spans="1:10" x14ac:dyDescent="0.25">
      <c r="A145" s="16">
        <v>143</v>
      </c>
      <c r="B145" t="s">
        <v>224</v>
      </c>
      <c r="D145"/>
      <c r="F145"/>
      <c r="G145">
        <v>57</v>
      </c>
      <c r="H145"/>
      <c r="I145"/>
      <c r="J145"/>
    </row>
    <row r="146" spans="1:10" x14ac:dyDescent="0.25">
      <c r="A146" s="16">
        <v>144</v>
      </c>
      <c r="B146" t="s">
        <v>225</v>
      </c>
      <c r="D146"/>
      <c r="F146"/>
      <c r="G146">
        <v>55</v>
      </c>
      <c r="H146"/>
      <c r="I146"/>
      <c r="J146"/>
    </row>
    <row r="147" spans="1:10" x14ac:dyDescent="0.25">
      <c r="A147" s="16">
        <v>145</v>
      </c>
      <c r="B147" t="s">
        <v>226</v>
      </c>
      <c r="D147"/>
      <c r="F147"/>
      <c r="G147">
        <v>49</v>
      </c>
      <c r="H147"/>
      <c r="I147"/>
      <c r="J147"/>
    </row>
    <row r="148" spans="1:10" x14ac:dyDescent="0.25">
      <c r="A148" s="16">
        <v>146</v>
      </c>
      <c r="B148" t="s">
        <v>227</v>
      </c>
      <c r="D148"/>
      <c r="F148"/>
      <c r="G148">
        <v>20</v>
      </c>
      <c r="H148"/>
      <c r="I148"/>
      <c r="J148"/>
    </row>
    <row r="149" spans="1:10" x14ac:dyDescent="0.25">
      <c r="A149" s="16">
        <v>147</v>
      </c>
      <c r="B149" t="s">
        <v>228</v>
      </c>
      <c r="D149"/>
      <c r="F149"/>
      <c r="G149">
        <v>19</v>
      </c>
      <c r="H149"/>
      <c r="I149"/>
      <c r="J149"/>
    </row>
    <row r="150" spans="1:10" x14ac:dyDescent="0.25">
      <c r="A150" s="16">
        <v>148</v>
      </c>
      <c r="B150" t="s">
        <v>229</v>
      </c>
      <c r="D150"/>
      <c r="F150"/>
      <c r="G150">
        <v>33</v>
      </c>
      <c r="H150"/>
      <c r="I150"/>
      <c r="J150"/>
    </row>
    <row r="151" spans="1:10" x14ac:dyDescent="0.25">
      <c r="A151" s="16">
        <v>149</v>
      </c>
      <c r="B151" t="s">
        <v>230</v>
      </c>
      <c r="D151"/>
      <c r="F151"/>
      <c r="G151">
        <v>55</v>
      </c>
      <c r="H151"/>
      <c r="I151"/>
      <c r="J151"/>
    </row>
    <row r="152" spans="1:10" x14ac:dyDescent="0.25">
      <c r="A152" s="16">
        <v>150</v>
      </c>
      <c r="B152" t="s">
        <v>231</v>
      </c>
      <c r="D152"/>
      <c r="F152"/>
      <c r="G152">
        <v>17</v>
      </c>
      <c r="H152"/>
      <c r="I152"/>
      <c r="J152"/>
    </row>
    <row r="153" spans="1:10" x14ac:dyDescent="0.25">
      <c r="A153" s="16">
        <v>151</v>
      </c>
      <c r="B153" t="s">
        <v>232</v>
      </c>
      <c r="D153"/>
      <c r="F153"/>
      <c r="G153">
        <v>7</v>
      </c>
      <c r="H153"/>
      <c r="I153"/>
      <c r="J153"/>
    </row>
    <row r="154" spans="1:10" x14ac:dyDescent="0.25">
      <c r="A154" s="16">
        <v>152</v>
      </c>
      <c r="B154" t="s">
        <v>233</v>
      </c>
      <c r="D154"/>
      <c r="F154"/>
      <c r="G154"/>
      <c r="H154"/>
      <c r="I154"/>
      <c r="J154"/>
    </row>
    <row r="155" spans="1:10" x14ac:dyDescent="0.25">
      <c r="A155" s="16">
        <v>153</v>
      </c>
      <c r="B155" t="s">
        <v>234</v>
      </c>
      <c r="D155"/>
      <c r="F155"/>
      <c r="G155"/>
      <c r="H155"/>
      <c r="I155"/>
      <c r="J155"/>
    </row>
    <row r="156" spans="1:10" x14ac:dyDescent="0.25">
      <c r="A156" s="16">
        <v>154</v>
      </c>
      <c r="B156" t="s">
        <v>235</v>
      </c>
      <c r="D156"/>
      <c r="F156"/>
      <c r="G156"/>
      <c r="H156"/>
      <c r="I156"/>
      <c r="J156"/>
    </row>
    <row r="157" spans="1:10" x14ac:dyDescent="0.25">
      <c r="A157" s="16">
        <v>155</v>
      </c>
      <c r="B157" t="s">
        <v>236</v>
      </c>
      <c r="D157"/>
      <c r="F157"/>
      <c r="G157"/>
      <c r="H157"/>
      <c r="I157"/>
      <c r="J157"/>
    </row>
    <row r="158" spans="1:10" x14ac:dyDescent="0.25">
      <c r="A158" s="16">
        <v>156</v>
      </c>
      <c r="B158" t="s">
        <v>237</v>
      </c>
      <c r="D158"/>
      <c r="F158"/>
      <c r="G158"/>
      <c r="H158"/>
      <c r="I158"/>
      <c r="J158"/>
    </row>
    <row r="159" spans="1:10" x14ac:dyDescent="0.25">
      <c r="A159" s="16">
        <v>157</v>
      </c>
      <c r="B159" t="s">
        <v>238</v>
      </c>
      <c r="D159"/>
      <c r="F159"/>
      <c r="G159"/>
      <c r="H159"/>
      <c r="I159"/>
      <c r="J159"/>
    </row>
    <row r="160" spans="1:10" x14ac:dyDescent="0.25">
      <c r="A160" s="16">
        <v>158</v>
      </c>
      <c r="D160"/>
      <c r="F160"/>
      <c r="G160"/>
      <c r="H160"/>
      <c r="I160"/>
      <c r="J160"/>
    </row>
    <row r="161" spans="1:10" x14ac:dyDescent="0.25">
      <c r="A161" s="16">
        <v>159</v>
      </c>
      <c r="D161"/>
      <c r="F161"/>
      <c r="G161"/>
      <c r="H161"/>
      <c r="I161"/>
      <c r="J161"/>
    </row>
    <row r="162" spans="1:10" x14ac:dyDescent="0.25">
      <c r="A162" s="16">
        <v>160</v>
      </c>
      <c r="D162"/>
      <c r="F162"/>
      <c r="G162"/>
      <c r="H162"/>
      <c r="I162"/>
      <c r="J162"/>
    </row>
    <row r="163" spans="1:10" x14ac:dyDescent="0.25">
      <c r="A163" s="16">
        <v>161</v>
      </c>
      <c r="D163"/>
      <c r="F163"/>
      <c r="G163"/>
      <c r="H163"/>
      <c r="I163"/>
      <c r="J163"/>
    </row>
    <row r="164" spans="1:10" x14ac:dyDescent="0.25">
      <c r="A164" s="16">
        <v>162</v>
      </c>
      <c r="D164"/>
      <c r="F164"/>
      <c r="G164"/>
      <c r="H164"/>
      <c r="I164"/>
      <c r="J164"/>
    </row>
    <row r="165" spans="1:10" x14ac:dyDescent="0.25">
      <c r="A165" s="16">
        <v>163</v>
      </c>
      <c r="D165"/>
      <c r="F165"/>
      <c r="G165"/>
      <c r="H165"/>
      <c r="I165"/>
      <c r="J165"/>
    </row>
    <row r="166" spans="1:10" x14ac:dyDescent="0.25">
      <c r="A166" s="16">
        <v>164</v>
      </c>
      <c r="D166"/>
      <c r="F166"/>
      <c r="G166"/>
      <c r="H166"/>
      <c r="I166"/>
      <c r="J166"/>
    </row>
    <row r="167" spans="1:10" x14ac:dyDescent="0.25">
      <c r="A167" s="16">
        <v>165</v>
      </c>
      <c r="D167"/>
      <c r="F167"/>
      <c r="G167"/>
      <c r="H167"/>
      <c r="I167"/>
      <c r="J167"/>
    </row>
    <row r="168" spans="1:10" x14ac:dyDescent="0.25">
      <c r="A168" s="16">
        <v>166</v>
      </c>
      <c r="D168"/>
      <c r="F168"/>
      <c r="G168"/>
      <c r="H168"/>
      <c r="I168"/>
      <c r="J168"/>
    </row>
    <row r="169" spans="1:10" x14ac:dyDescent="0.25">
      <c r="A169" s="16">
        <v>167</v>
      </c>
      <c r="D169"/>
      <c r="F169"/>
      <c r="G169"/>
      <c r="H169"/>
      <c r="I169"/>
      <c r="J169"/>
    </row>
    <row r="170" spans="1:10" x14ac:dyDescent="0.25">
      <c r="A170" s="16">
        <v>168</v>
      </c>
      <c r="D170"/>
      <c r="F170"/>
      <c r="G170"/>
      <c r="H170"/>
      <c r="I170"/>
      <c r="J170"/>
    </row>
    <row r="171" spans="1:10" x14ac:dyDescent="0.25">
      <c r="A171" s="16">
        <v>169</v>
      </c>
      <c r="D171"/>
      <c r="F171"/>
      <c r="G171"/>
      <c r="H171"/>
      <c r="I171"/>
      <c r="J171"/>
    </row>
    <row r="172" spans="1:10" x14ac:dyDescent="0.25">
      <c r="A172" s="16">
        <v>170</v>
      </c>
      <c r="D172"/>
      <c r="F172"/>
      <c r="G172"/>
      <c r="H172"/>
      <c r="I172"/>
      <c r="J172"/>
    </row>
    <row r="173" spans="1:10" x14ac:dyDescent="0.25">
      <c r="A173" s="16">
        <v>171</v>
      </c>
      <c r="D173"/>
      <c r="F173"/>
      <c r="G173"/>
      <c r="H173"/>
      <c r="I173"/>
      <c r="J173"/>
    </row>
    <row r="174" spans="1:10" x14ac:dyDescent="0.25">
      <c r="A174" s="16">
        <v>172</v>
      </c>
      <c r="D174"/>
      <c r="F174"/>
      <c r="G174"/>
      <c r="H174"/>
      <c r="I174"/>
      <c r="J174"/>
    </row>
    <row r="175" spans="1:10" x14ac:dyDescent="0.25">
      <c r="A175" s="16">
        <v>173</v>
      </c>
      <c r="D175"/>
      <c r="F175"/>
      <c r="G175"/>
      <c r="H175"/>
      <c r="I175"/>
      <c r="J175"/>
    </row>
    <row r="176" spans="1:10" x14ac:dyDescent="0.25">
      <c r="A176" s="16">
        <v>174</v>
      </c>
      <c r="D176"/>
      <c r="F176"/>
      <c r="G176"/>
      <c r="H176"/>
      <c r="I176"/>
      <c r="J176"/>
    </row>
    <row r="177" spans="1:10" x14ac:dyDescent="0.25">
      <c r="A177" s="16">
        <v>175</v>
      </c>
      <c r="D177"/>
      <c r="F177"/>
      <c r="G177"/>
      <c r="H177"/>
      <c r="I177"/>
      <c r="J177"/>
    </row>
    <row r="178" spans="1:10" x14ac:dyDescent="0.25">
      <c r="A178" s="16">
        <v>176</v>
      </c>
      <c r="D178"/>
      <c r="F178"/>
      <c r="G178"/>
      <c r="H178"/>
      <c r="I178"/>
      <c r="J178"/>
    </row>
    <row r="179" spans="1:10" x14ac:dyDescent="0.25">
      <c r="A179" s="16">
        <v>177</v>
      </c>
      <c r="D179"/>
      <c r="F179"/>
      <c r="G179"/>
      <c r="H179"/>
      <c r="I179"/>
      <c r="J179"/>
    </row>
    <row r="180" spans="1:10" x14ac:dyDescent="0.25">
      <c r="A180" s="16">
        <v>178</v>
      </c>
      <c r="D180"/>
      <c r="F180"/>
      <c r="G180"/>
      <c r="H180"/>
      <c r="I180"/>
      <c r="J180"/>
    </row>
    <row r="181" spans="1:10" x14ac:dyDescent="0.25">
      <c r="A181" s="16">
        <v>179</v>
      </c>
      <c r="D181"/>
      <c r="F181"/>
      <c r="G181"/>
      <c r="H181"/>
      <c r="I181"/>
      <c r="J181"/>
    </row>
    <row r="182" spans="1:10" x14ac:dyDescent="0.25">
      <c r="A182" s="16">
        <v>180</v>
      </c>
      <c r="D182"/>
      <c r="F182"/>
      <c r="G182"/>
      <c r="H182"/>
      <c r="I182"/>
      <c r="J182"/>
    </row>
    <row r="183" spans="1:10" x14ac:dyDescent="0.25">
      <c r="A183" s="16">
        <v>181</v>
      </c>
      <c r="D183"/>
      <c r="F183"/>
      <c r="G183"/>
      <c r="H183"/>
      <c r="I183"/>
      <c r="J183"/>
    </row>
    <row r="184" spans="1:10" x14ac:dyDescent="0.25">
      <c r="A184" s="16">
        <v>182</v>
      </c>
      <c r="D184"/>
      <c r="F184"/>
      <c r="G184"/>
      <c r="H184"/>
      <c r="I184"/>
      <c r="J184"/>
    </row>
    <row r="185" spans="1:10" x14ac:dyDescent="0.25">
      <c r="A185" s="16">
        <v>183</v>
      </c>
      <c r="D185"/>
      <c r="F185"/>
      <c r="G185"/>
      <c r="H185"/>
      <c r="I185"/>
      <c r="J185"/>
    </row>
    <row r="186" spans="1:10" x14ac:dyDescent="0.25">
      <c r="A186" s="16">
        <v>184</v>
      </c>
      <c r="D186"/>
      <c r="F186"/>
      <c r="G186"/>
      <c r="H186"/>
      <c r="I186"/>
      <c r="J186"/>
    </row>
    <row r="187" spans="1:10" x14ac:dyDescent="0.25">
      <c r="A187" s="16">
        <v>185</v>
      </c>
      <c r="D187"/>
      <c r="F187"/>
      <c r="G187"/>
      <c r="H187"/>
      <c r="I187"/>
      <c r="J187"/>
    </row>
    <row r="188" spans="1:10" x14ac:dyDescent="0.25">
      <c r="A188" s="16">
        <v>186</v>
      </c>
      <c r="D188"/>
      <c r="F188"/>
      <c r="G188"/>
      <c r="H188"/>
      <c r="I188"/>
      <c r="J188"/>
    </row>
    <row r="189" spans="1:10" x14ac:dyDescent="0.25">
      <c r="A189" s="16">
        <v>187</v>
      </c>
      <c r="D189"/>
      <c r="F189"/>
      <c r="G189"/>
      <c r="H189"/>
      <c r="I189"/>
      <c r="J189"/>
    </row>
    <row r="190" spans="1:10" x14ac:dyDescent="0.25">
      <c r="A190" s="16">
        <v>188</v>
      </c>
      <c r="D190"/>
      <c r="F190"/>
      <c r="G190"/>
      <c r="H190"/>
      <c r="I190"/>
      <c r="J190"/>
    </row>
    <row r="191" spans="1:10" x14ac:dyDescent="0.25">
      <c r="A191" s="16">
        <v>189</v>
      </c>
      <c r="D191"/>
      <c r="F191"/>
      <c r="G191"/>
      <c r="H191"/>
      <c r="I191"/>
      <c r="J191"/>
    </row>
    <row r="192" spans="1:10" x14ac:dyDescent="0.25">
      <c r="A192" s="16">
        <v>190</v>
      </c>
      <c r="D192"/>
      <c r="F192"/>
      <c r="G192"/>
      <c r="H192"/>
      <c r="I192"/>
      <c r="J192"/>
    </row>
    <row r="193" spans="1:10" x14ac:dyDescent="0.25">
      <c r="A193" s="16">
        <v>191</v>
      </c>
      <c r="D193"/>
      <c r="F193"/>
      <c r="G193"/>
      <c r="H193"/>
      <c r="I193"/>
      <c r="J193"/>
    </row>
    <row r="194" spans="1:10" x14ac:dyDescent="0.25">
      <c r="A194" s="16">
        <v>192</v>
      </c>
      <c r="D194"/>
      <c r="F194"/>
      <c r="G194"/>
      <c r="H194"/>
      <c r="I194"/>
      <c r="J194"/>
    </row>
    <row r="195" spans="1:10" x14ac:dyDescent="0.25">
      <c r="A195" s="16">
        <v>193</v>
      </c>
      <c r="D195"/>
      <c r="F195"/>
      <c r="G195"/>
      <c r="H195"/>
      <c r="I195"/>
      <c r="J195"/>
    </row>
    <row r="196" spans="1:10" x14ac:dyDescent="0.25">
      <c r="A196" s="16">
        <v>194</v>
      </c>
      <c r="D196"/>
      <c r="F196"/>
      <c r="G196"/>
      <c r="H196"/>
      <c r="I196"/>
      <c r="J196"/>
    </row>
    <row r="197" spans="1:10" x14ac:dyDescent="0.25">
      <c r="A197" s="16">
        <v>195</v>
      </c>
      <c r="D197"/>
      <c r="F197"/>
      <c r="G197"/>
      <c r="H197"/>
      <c r="I197"/>
      <c r="J197"/>
    </row>
    <row r="198" spans="1:10" x14ac:dyDescent="0.25">
      <c r="A198" s="16">
        <v>196</v>
      </c>
      <c r="D198"/>
      <c r="F198"/>
      <c r="G198"/>
      <c r="H198"/>
      <c r="I198"/>
      <c r="J198"/>
    </row>
    <row r="199" spans="1:10" x14ac:dyDescent="0.25">
      <c r="A199" s="16">
        <v>197</v>
      </c>
      <c r="D199"/>
      <c r="F199"/>
      <c r="G199"/>
      <c r="H199"/>
      <c r="I199"/>
      <c r="J199"/>
    </row>
    <row r="200" spans="1:10" x14ac:dyDescent="0.25">
      <c r="A200" s="16">
        <v>198</v>
      </c>
      <c r="D200"/>
      <c r="F200"/>
      <c r="G200"/>
      <c r="H200"/>
      <c r="I200"/>
      <c r="J200"/>
    </row>
  </sheetData>
  <mergeCells count="3">
    <mergeCell ref="A1:A2"/>
    <mergeCell ref="G1:G2"/>
    <mergeCell ref="K2:M2"/>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10E42-4D97-46F7-9E75-B4666E914DCF}">
  <sheetPr codeName="Sheet15">
    <tabColor theme="9" tint="0.79998168889431442"/>
  </sheetPr>
  <dimension ref="A1:G102"/>
  <sheetViews>
    <sheetView zoomScale="130" zoomScaleNormal="130" workbookViewId="0">
      <pane ySplit="1" topLeftCell="A71" activePane="bottomLeft" state="frozen"/>
      <selection activeCell="B10" sqref="B10"/>
      <selection pane="bottomLeft" activeCell="B10" sqref="B10"/>
    </sheetView>
  </sheetViews>
  <sheetFormatPr defaultRowHeight="15" x14ac:dyDescent="0.25"/>
  <cols>
    <col min="1" max="1" width="12.140625" customWidth="1"/>
    <col min="2" max="4" width="31.7109375" style="108" customWidth="1"/>
    <col min="5" max="5" width="12.28515625" style="4" customWidth="1"/>
    <col min="6" max="6" width="20.42578125" customWidth="1"/>
    <col min="9" max="9" width="29.42578125" bestFit="1" customWidth="1"/>
  </cols>
  <sheetData>
    <row r="1" spans="1:7" ht="27.75" customHeight="1" thickBot="1" x14ac:dyDescent="0.3">
      <c r="A1" s="100" t="s">
        <v>239</v>
      </c>
      <c r="B1" s="101" t="s">
        <v>240</v>
      </c>
      <c r="C1" s="102" t="s">
        <v>76</v>
      </c>
      <c r="D1" s="102" t="s">
        <v>77</v>
      </c>
      <c r="E1" s="103" t="s">
        <v>241</v>
      </c>
      <c r="F1" s="104" t="s">
        <v>242</v>
      </c>
      <c r="G1" s="105">
        <f>COUNTIF(B:B,"&lt;&gt;"&amp;"")-1</f>
        <v>72</v>
      </c>
    </row>
    <row r="2" spans="1:7" x14ac:dyDescent="0.25">
      <c r="A2" s="16">
        <v>1</v>
      </c>
      <c r="B2" t="s">
        <v>243</v>
      </c>
      <c r="C2"/>
      <c r="D2"/>
      <c r="E2" s="64">
        <f>IF(LEN(B2)&gt;0,COUNTIF(Projects!G:G,Markers!A2),"")</f>
        <v>1</v>
      </c>
      <c r="F2" s="106" t="s">
        <v>53</v>
      </c>
      <c r="G2" s="107"/>
    </row>
    <row r="3" spans="1:7" x14ac:dyDescent="0.25">
      <c r="A3" s="16">
        <v>2</v>
      </c>
      <c r="B3" t="s">
        <v>244</v>
      </c>
      <c r="C3"/>
      <c r="D3"/>
      <c r="E3" s="64">
        <f>IF(LEN(B3)&gt;0,COUNTIF(Projects!G:G,Markers!A3),"")</f>
        <v>3</v>
      </c>
      <c r="F3" s="67"/>
      <c r="G3" s="68"/>
    </row>
    <row r="4" spans="1:7" x14ac:dyDescent="0.25">
      <c r="A4" s="16">
        <v>3</v>
      </c>
      <c r="B4" t="s">
        <v>245</v>
      </c>
      <c r="C4"/>
      <c r="D4"/>
      <c r="E4" s="64">
        <f>IF(LEN(B4)&gt;0,COUNTIF(Projects!G:G,Markers!A4),"")</f>
        <v>1</v>
      </c>
      <c r="F4" s="67"/>
      <c r="G4" s="68"/>
    </row>
    <row r="5" spans="1:7" x14ac:dyDescent="0.25">
      <c r="A5" s="16">
        <v>4</v>
      </c>
      <c r="B5" t="s">
        <v>246</v>
      </c>
      <c r="C5"/>
      <c r="D5"/>
      <c r="E5" s="64">
        <f>IF(LEN(B5)&gt;0,COUNTIF(Projects!G:G,Markers!A5),"")</f>
        <v>4</v>
      </c>
      <c r="F5" s="67"/>
      <c r="G5" s="68"/>
    </row>
    <row r="6" spans="1:7" x14ac:dyDescent="0.25">
      <c r="A6" s="16">
        <v>5</v>
      </c>
      <c r="B6" t="s">
        <v>247</v>
      </c>
      <c r="C6"/>
      <c r="D6"/>
      <c r="E6" s="64">
        <f>IF(LEN(B6)&gt;0,COUNTIF(Projects!G:G,Markers!A6),"")</f>
        <v>6</v>
      </c>
    </row>
    <row r="7" spans="1:7" x14ac:dyDescent="0.25">
      <c r="A7" s="16">
        <v>6</v>
      </c>
      <c r="B7" t="s">
        <v>248</v>
      </c>
      <c r="C7"/>
      <c r="D7"/>
      <c r="E7" s="64">
        <f>IF(LEN(B7)&gt;0,COUNTIF(Projects!G:G,Markers!A7),"")</f>
        <v>1</v>
      </c>
    </row>
    <row r="8" spans="1:7" x14ac:dyDescent="0.25">
      <c r="A8" s="16">
        <v>7</v>
      </c>
      <c r="B8" t="s">
        <v>249</v>
      </c>
      <c r="C8"/>
      <c r="D8"/>
      <c r="E8" s="64">
        <f>IF(LEN(B8)&gt;0,COUNTIF(Projects!G:G,Markers!A8),"")</f>
        <v>2</v>
      </c>
    </row>
    <row r="9" spans="1:7" x14ac:dyDescent="0.25">
      <c r="A9" s="16">
        <v>8</v>
      </c>
      <c r="B9" t="s">
        <v>250</v>
      </c>
      <c r="C9"/>
      <c r="D9"/>
      <c r="E9" s="64">
        <f>IF(LEN(B9)&gt;0,COUNTIF(Projects!G:G,Markers!A9),"")</f>
        <v>1</v>
      </c>
    </row>
    <row r="10" spans="1:7" x14ac:dyDescent="0.25">
      <c r="A10" s="16">
        <v>9</v>
      </c>
      <c r="B10" t="s">
        <v>251</v>
      </c>
      <c r="C10"/>
      <c r="D10"/>
      <c r="E10" s="64">
        <f>IF(LEN(B10)&gt;0,COUNTIF(Projects!G:G,Markers!A10),"")</f>
        <v>0</v>
      </c>
    </row>
    <row r="11" spans="1:7" x14ac:dyDescent="0.25">
      <c r="A11" s="16">
        <v>10</v>
      </c>
      <c r="B11" t="s">
        <v>252</v>
      </c>
      <c r="C11"/>
      <c r="D11"/>
      <c r="E11" s="64">
        <f>IF(LEN(B11)&gt;0,COUNTIF(Projects!G:G,Markers!A11),"")</f>
        <v>4</v>
      </c>
    </row>
    <row r="12" spans="1:7" x14ac:dyDescent="0.25">
      <c r="A12" s="16">
        <v>11</v>
      </c>
      <c r="B12" t="s">
        <v>253</v>
      </c>
      <c r="C12"/>
      <c r="D12"/>
      <c r="E12" s="64">
        <f>IF(LEN(B12)&gt;0,COUNTIF(Projects!G:G,Markers!A12),"")</f>
        <v>2</v>
      </c>
    </row>
    <row r="13" spans="1:7" x14ac:dyDescent="0.25">
      <c r="A13" s="16">
        <v>12</v>
      </c>
      <c r="B13" t="s">
        <v>254</v>
      </c>
      <c r="C13"/>
      <c r="D13"/>
      <c r="E13" s="64">
        <f>IF(LEN(B13)&gt;0,COUNTIF(Projects!G:G,Markers!A13),"")</f>
        <v>3</v>
      </c>
    </row>
    <row r="14" spans="1:7" x14ac:dyDescent="0.25">
      <c r="A14" s="16">
        <v>13</v>
      </c>
      <c r="B14" t="s">
        <v>255</v>
      </c>
      <c r="C14"/>
      <c r="D14"/>
      <c r="E14" s="64">
        <f>IF(LEN(B14)&gt;0,COUNTIF(Projects!G:G,Markers!A14),"")</f>
        <v>1</v>
      </c>
    </row>
    <row r="15" spans="1:7" x14ac:dyDescent="0.25">
      <c r="A15" s="16">
        <v>14</v>
      </c>
      <c r="B15" t="s">
        <v>256</v>
      </c>
      <c r="C15"/>
      <c r="D15"/>
      <c r="E15" s="64">
        <f>IF(LEN(B15)&gt;0,COUNTIF(Projects!G:G,Markers!A15),"")</f>
        <v>2</v>
      </c>
    </row>
    <row r="16" spans="1:7" x14ac:dyDescent="0.25">
      <c r="A16" s="16">
        <v>15</v>
      </c>
      <c r="B16" t="s">
        <v>257</v>
      </c>
      <c r="C16"/>
      <c r="D16"/>
      <c r="E16" s="64">
        <f>IF(LEN(B16)&gt;0,COUNTIF(Projects!G:G,Markers!A16),"")</f>
        <v>2</v>
      </c>
    </row>
    <row r="17" spans="1:5" x14ac:dyDescent="0.25">
      <c r="A17" s="16">
        <v>16</v>
      </c>
      <c r="B17" t="s">
        <v>258</v>
      </c>
      <c r="C17"/>
      <c r="D17"/>
      <c r="E17" s="64">
        <f>IF(LEN(B17)&gt;0,COUNTIF(Projects!G:G,Markers!A17),"")</f>
        <v>0</v>
      </c>
    </row>
    <row r="18" spans="1:5" x14ac:dyDescent="0.25">
      <c r="A18" s="16">
        <v>17</v>
      </c>
      <c r="B18" t="s">
        <v>259</v>
      </c>
      <c r="C18"/>
      <c r="D18"/>
      <c r="E18" s="64">
        <f>IF(LEN(B18)&gt;0,COUNTIF(Projects!G:G,Markers!A18),"")</f>
        <v>1</v>
      </c>
    </row>
    <row r="19" spans="1:5" x14ac:dyDescent="0.25">
      <c r="A19" s="16">
        <v>18</v>
      </c>
      <c r="B19" t="s">
        <v>260</v>
      </c>
      <c r="C19"/>
      <c r="D19"/>
      <c r="E19" s="64">
        <f>IF(LEN(B19)&gt;0,COUNTIF(Projects!G:G,Markers!A19),"")</f>
        <v>5</v>
      </c>
    </row>
    <row r="20" spans="1:5" x14ac:dyDescent="0.25">
      <c r="A20" s="16">
        <v>19</v>
      </c>
      <c r="B20" t="s">
        <v>261</v>
      </c>
      <c r="C20"/>
      <c r="D20"/>
      <c r="E20" s="64">
        <f>IF(LEN(B20)&gt;0,COUNTIF(Projects!G:G,Markers!A20),"")</f>
        <v>3</v>
      </c>
    </row>
    <row r="21" spans="1:5" x14ac:dyDescent="0.25">
      <c r="A21" s="16">
        <v>20</v>
      </c>
      <c r="B21" t="s">
        <v>262</v>
      </c>
      <c r="C21"/>
      <c r="D21"/>
      <c r="E21" s="64">
        <f>IF(LEN(B21)&gt;0,COUNTIF(Projects!G:G,Markers!A21),"")</f>
        <v>3</v>
      </c>
    </row>
    <row r="22" spans="1:5" x14ac:dyDescent="0.25">
      <c r="A22" s="16">
        <v>21</v>
      </c>
      <c r="B22" t="s">
        <v>263</v>
      </c>
      <c r="C22"/>
      <c r="D22"/>
      <c r="E22" s="64">
        <f>IF(LEN(B22)&gt;0,COUNTIF(Projects!G:G,Markers!A22),"")</f>
        <v>2</v>
      </c>
    </row>
    <row r="23" spans="1:5" x14ac:dyDescent="0.25">
      <c r="A23" s="16">
        <v>22</v>
      </c>
      <c r="B23" t="s">
        <v>264</v>
      </c>
      <c r="C23"/>
      <c r="D23"/>
      <c r="E23" s="64">
        <f>IF(LEN(B23)&gt;0,COUNTIF(Projects!G:G,Markers!A23),"")</f>
        <v>3</v>
      </c>
    </row>
    <row r="24" spans="1:5" x14ac:dyDescent="0.25">
      <c r="A24" s="16">
        <v>23</v>
      </c>
      <c r="B24" t="s">
        <v>265</v>
      </c>
      <c r="C24"/>
      <c r="D24"/>
      <c r="E24" s="64">
        <f>IF(LEN(B24)&gt;0,COUNTIF(Projects!G:G,Markers!A24),"")</f>
        <v>6</v>
      </c>
    </row>
    <row r="25" spans="1:5" x14ac:dyDescent="0.25">
      <c r="A25" s="16">
        <v>24</v>
      </c>
      <c r="B25" t="s">
        <v>266</v>
      </c>
      <c r="C25"/>
      <c r="D25"/>
      <c r="E25" s="64">
        <f>IF(LEN(B25)&gt;0,COUNTIF(Projects!G:G,Markers!A25),"")</f>
        <v>2</v>
      </c>
    </row>
    <row r="26" spans="1:5" x14ac:dyDescent="0.25">
      <c r="A26" s="16">
        <v>25</v>
      </c>
      <c r="B26" t="s">
        <v>267</v>
      </c>
      <c r="C26"/>
      <c r="D26"/>
      <c r="E26" s="64">
        <f>IF(LEN(B26)&gt;0,COUNTIF(Projects!G:G,Markers!A26),"")</f>
        <v>1</v>
      </c>
    </row>
    <row r="27" spans="1:5" x14ac:dyDescent="0.25">
      <c r="A27" s="16">
        <v>26</v>
      </c>
      <c r="B27" t="s">
        <v>268</v>
      </c>
      <c r="C27"/>
      <c r="D27"/>
      <c r="E27" s="64">
        <f>IF(LEN(B27)&gt;0,COUNTIF(Projects!G:G,Markers!A27),"")</f>
        <v>2</v>
      </c>
    </row>
    <row r="28" spans="1:5" x14ac:dyDescent="0.25">
      <c r="A28" s="16">
        <v>27</v>
      </c>
      <c r="B28" t="s">
        <v>269</v>
      </c>
      <c r="C28"/>
      <c r="D28"/>
      <c r="E28" s="64">
        <f>IF(LEN(B28)&gt;0,COUNTIF(Projects!G:G,Markers!A28),"")</f>
        <v>5</v>
      </c>
    </row>
    <row r="29" spans="1:5" x14ac:dyDescent="0.25">
      <c r="A29" s="16">
        <v>28</v>
      </c>
      <c r="B29" t="s">
        <v>270</v>
      </c>
      <c r="C29"/>
      <c r="D29"/>
      <c r="E29" s="64">
        <f>IF(LEN(B29)&gt;0,COUNTIF(Projects!G:G,Markers!A29),"")</f>
        <v>1</v>
      </c>
    </row>
    <row r="30" spans="1:5" x14ac:dyDescent="0.25">
      <c r="A30" s="16">
        <v>29</v>
      </c>
      <c r="B30" t="s">
        <v>271</v>
      </c>
      <c r="C30"/>
      <c r="D30"/>
      <c r="E30" s="64">
        <f>IF(LEN(B30)&gt;0,COUNTIF(Projects!G:G,Markers!A30),"")</f>
        <v>3</v>
      </c>
    </row>
    <row r="31" spans="1:5" x14ac:dyDescent="0.25">
      <c r="A31" s="16">
        <v>30</v>
      </c>
      <c r="B31" t="s">
        <v>272</v>
      </c>
      <c r="C31"/>
      <c r="D31"/>
      <c r="E31" s="64">
        <f>IF(LEN(B31)&gt;0,COUNTIF(Projects!G:G,Markers!A31),"")</f>
        <v>2</v>
      </c>
    </row>
    <row r="32" spans="1:5" x14ac:dyDescent="0.25">
      <c r="A32" s="16">
        <v>31</v>
      </c>
      <c r="B32" t="s">
        <v>273</v>
      </c>
      <c r="C32"/>
      <c r="D32"/>
      <c r="E32" s="64">
        <f>IF(LEN(B32)&gt;0,COUNTIF(Projects!G:G,Markers!A32),"")</f>
        <v>4</v>
      </c>
    </row>
    <row r="33" spans="1:5" x14ac:dyDescent="0.25">
      <c r="A33" s="16">
        <v>32</v>
      </c>
      <c r="B33" t="s">
        <v>274</v>
      </c>
      <c r="C33"/>
      <c r="D33"/>
      <c r="E33" s="64">
        <f>IF(LEN(B33)&gt;0,COUNTIF(Projects!G:G,Markers!A33),"")</f>
        <v>1</v>
      </c>
    </row>
    <row r="34" spans="1:5" x14ac:dyDescent="0.25">
      <c r="A34" s="16">
        <v>33</v>
      </c>
      <c r="B34" t="s">
        <v>275</v>
      </c>
      <c r="C34"/>
      <c r="D34"/>
      <c r="E34" s="64">
        <f>IF(LEN(B34)&gt;0,COUNTIF(Projects!G:G,Markers!A34),"")</f>
        <v>2</v>
      </c>
    </row>
    <row r="35" spans="1:5" x14ac:dyDescent="0.25">
      <c r="A35" s="16">
        <v>34</v>
      </c>
      <c r="B35" t="s">
        <v>276</v>
      </c>
      <c r="C35"/>
      <c r="D35"/>
      <c r="E35" s="64">
        <f>IF(LEN(B35)&gt;0,COUNTIF(Projects!G:G,Markers!A35),"")</f>
        <v>5</v>
      </c>
    </row>
    <row r="36" spans="1:5" x14ac:dyDescent="0.25">
      <c r="A36" s="16">
        <v>35</v>
      </c>
      <c r="B36" t="s">
        <v>277</v>
      </c>
      <c r="C36"/>
      <c r="D36"/>
      <c r="E36" s="64">
        <f>IF(LEN(B36)&gt;0,COUNTIF(Projects!G:G,Markers!A36),"")</f>
        <v>3</v>
      </c>
    </row>
    <row r="37" spans="1:5" x14ac:dyDescent="0.25">
      <c r="A37" s="16">
        <v>36</v>
      </c>
      <c r="B37" t="s">
        <v>278</v>
      </c>
      <c r="C37"/>
      <c r="D37"/>
      <c r="E37" s="64">
        <f>IF(LEN(B37)&gt;0,COUNTIF(Projects!G:G,Markers!A37),"")</f>
        <v>0</v>
      </c>
    </row>
    <row r="38" spans="1:5" x14ac:dyDescent="0.25">
      <c r="A38" s="16">
        <v>37</v>
      </c>
      <c r="B38" t="s">
        <v>279</v>
      </c>
      <c r="C38"/>
      <c r="D38"/>
      <c r="E38" s="64">
        <f>IF(LEN(B38)&gt;0,COUNTIF(Projects!G:G,Markers!A38),"")</f>
        <v>5</v>
      </c>
    </row>
    <row r="39" spans="1:5" x14ac:dyDescent="0.25">
      <c r="A39" s="16">
        <v>38</v>
      </c>
      <c r="B39" t="s">
        <v>280</v>
      </c>
      <c r="C39"/>
      <c r="D39"/>
      <c r="E39" s="64">
        <f>IF(LEN(B39)&gt;0,COUNTIF(Projects!G:G,Markers!A39),"")</f>
        <v>1</v>
      </c>
    </row>
    <row r="40" spans="1:5" x14ac:dyDescent="0.25">
      <c r="A40" s="16">
        <v>39</v>
      </c>
      <c r="B40" t="s">
        <v>281</v>
      </c>
      <c r="C40"/>
      <c r="D40"/>
      <c r="E40" s="64">
        <f>IF(LEN(B40)&gt;0,COUNTIF(Projects!G:G,Markers!A40),"")</f>
        <v>3</v>
      </c>
    </row>
    <row r="41" spans="1:5" x14ac:dyDescent="0.25">
      <c r="A41" s="16">
        <v>40</v>
      </c>
      <c r="B41" t="s">
        <v>282</v>
      </c>
      <c r="C41"/>
      <c r="D41"/>
      <c r="E41" s="64">
        <f>IF(LEN(B41)&gt;0,COUNTIF(Projects!G:G,Markers!A41),"")</f>
        <v>1</v>
      </c>
    </row>
    <row r="42" spans="1:5" x14ac:dyDescent="0.25">
      <c r="A42" s="16">
        <v>41</v>
      </c>
      <c r="B42" t="s">
        <v>283</v>
      </c>
      <c r="C42"/>
      <c r="D42"/>
      <c r="E42" s="64">
        <f>IF(LEN(B42)&gt;0,COUNTIF(Projects!G:G,Markers!A42),"")</f>
        <v>4</v>
      </c>
    </row>
    <row r="43" spans="1:5" x14ac:dyDescent="0.25">
      <c r="A43" s="16">
        <v>42</v>
      </c>
      <c r="B43" t="s">
        <v>284</v>
      </c>
      <c r="C43"/>
      <c r="D43"/>
      <c r="E43" s="64">
        <f>IF(LEN(B43)&gt;0,COUNTIF(Projects!G:G,Markers!A43),"")</f>
        <v>1</v>
      </c>
    </row>
    <row r="44" spans="1:5" x14ac:dyDescent="0.25">
      <c r="A44" s="16">
        <v>43</v>
      </c>
      <c r="B44" t="s">
        <v>285</v>
      </c>
      <c r="C44"/>
      <c r="D44"/>
      <c r="E44" s="64">
        <f>IF(LEN(B44)&gt;0,COUNTIF(Projects!G:G,Markers!A44),"")</f>
        <v>2</v>
      </c>
    </row>
    <row r="45" spans="1:5" x14ac:dyDescent="0.25">
      <c r="A45" s="16">
        <v>44</v>
      </c>
      <c r="B45" t="s">
        <v>286</v>
      </c>
      <c r="C45"/>
      <c r="D45"/>
      <c r="E45" s="64">
        <f>IF(LEN(B45)&gt;0,COUNTIF(Projects!G:G,Markers!A45),"")</f>
        <v>4</v>
      </c>
    </row>
    <row r="46" spans="1:5" x14ac:dyDescent="0.25">
      <c r="A46" s="16">
        <v>45</v>
      </c>
      <c r="B46" t="s">
        <v>287</v>
      </c>
      <c r="C46"/>
      <c r="D46"/>
      <c r="E46" s="64">
        <f>IF(LEN(B46)&gt;0,COUNTIF(Projects!G:G,Markers!A46),"")</f>
        <v>3</v>
      </c>
    </row>
    <row r="47" spans="1:5" x14ac:dyDescent="0.25">
      <c r="A47" s="16">
        <v>46</v>
      </c>
      <c r="B47" t="s">
        <v>288</v>
      </c>
      <c r="C47"/>
      <c r="D47"/>
      <c r="E47" s="64">
        <f>IF(LEN(B47)&gt;0,COUNTIF(Projects!G:G,Markers!A47),"")</f>
        <v>2</v>
      </c>
    </row>
    <row r="48" spans="1:5" x14ac:dyDescent="0.25">
      <c r="A48" s="16">
        <v>47</v>
      </c>
      <c r="B48" t="s">
        <v>289</v>
      </c>
      <c r="C48"/>
      <c r="D48"/>
      <c r="E48" s="64">
        <f>IF(LEN(B48)&gt;0,COUNTIF(Projects!G:G,Markers!A48),"")</f>
        <v>4</v>
      </c>
    </row>
    <row r="49" spans="1:5" x14ac:dyDescent="0.25">
      <c r="A49" s="16">
        <v>48</v>
      </c>
      <c r="B49" t="s">
        <v>290</v>
      </c>
      <c r="C49"/>
      <c r="D49"/>
      <c r="E49" s="64">
        <f>IF(LEN(B49)&gt;0,COUNTIF(Projects!G:G,Markers!A49),"")</f>
        <v>4</v>
      </c>
    </row>
    <row r="50" spans="1:5" x14ac:dyDescent="0.25">
      <c r="A50" s="16">
        <v>49</v>
      </c>
      <c r="B50" t="s">
        <v>291</v>
      </c>
      <c r="C50"/>
      <c r="D50"/>
      <c r="E50" s="64">
        <f>IF(LEN(B50)&gt;0,COUNTIF(Projects!G:G,Markers!A50),"")</f>
        <v>7</v>
      </c>
    </row>
    <row r="51" spans="1:5" x14ac:dyDescent="0.25">
      <c r="A51" s="16">
        <v>50</v>
      </c>
      <c r="B51" t="s">
        <v>292</v>
      </c>
      <c r="C51"/>
      <c r="D51"/>
      <c r="E51" s="64">
        <f>IF(LEN(B51)&gt;0,COUNTIF(Projects!G:G,Markers!A51),"")</f>
        <v>6</v>
      </c>
    </row>
    <row r="52" spans="1:5" x14ac:dyDescent="0.25">
      <c r="A52" s="16">
        <v>51</v>
      </c>
      <c r="B52" t="s">
        <v>293</v>
      </c>
      <c r="C52"/>
      <c r="D52"/>
      <c r="E52" s="64">
        <f>IF(LEN(B52)&gt;0,COUNTIF(Projects!G:G,Markers!A52),"")</f>
        <v>3</v>
      </c>
    </row>
    <row r="53" spans="1:5" x14ac:dyDescent="0.25">
      <c r="A53" s="16">
        <v>52</v>
      </c>
      <c r="B53" t="s">
        <v>294</v>
      </c>
      <c r="C53"/>
      <c r="D53"/>
      <c r="E53" s="64">
        <f>IF(LEN(B53)&gt;0,COUNTIF(Projects!G:G,Markers!A53),"")</f>
        <v>0</v>
      </c>
    </row>
    <row r="54" spans="1:5" x14ac:dyDescent="0.25">
      <c r="A54" s="16">
        <v>53</v>
      </c>
      <c r="B54" t="s">
        <v>295</v>
      </c>
      <c r="C54"/>
      <c r="D54"/>
      <c r="E54" s="64">
        <f>IF(LEN(B54)&gt;0,COUNTIF(Projects!G:G,Markers!A54),"")</f>
        <v>3</v>
      </c>
    </row>
    <row r="55" spans="1:5" x14ac:dyDescent="0.25">
      <c r="A55" s="16">
        <v>54</v>
      </c>
      <c r="B55" t="s">
        <v>296</v>
      </c>
      <c r="C55"/>
      <c r="D55"/>
      <c r="E55" s="64">
        <f>IF(LEN(B55)&gt;0,COUNTIF(Projects!G:G,Markers!A55),"")</f>
        <v>0</v>
      </c>
    </row>
    <row r="56" spans="1:5" x14ac:dyDescent="0.25">
      <c r="A56" s="16">
        <v>55</v>
      </c>
      <c r="B56" t="s">
        <v>297</v>
      </c>
      <c r="C56"/>
      <c r="D56"/>
      <c r="E56" s="64">
        <f>IF(LEN(B56)&gt;0,COUNTIF(Projects!G:G,Markers!A56),"")</f>
        <v>3</v>
      </c>
    </row>
    <row r="57" spans="1:5" x14ac:dyDescent="0.25">
      <c r="A57" s="16">
        <v>56</v>
      </c>
      <c r="B57" t="s">
        <v>298</v>
      </c>
      <c r="C57"/>
      <c r="D57"/>
      <c r="E57" s="64">
        <f>IF(LEN(B57)&gt;0,COUNTIF(Projects!G:G,Markers!A57),"")</f>
        <v>1</v>
      </c>
    </row>
    <row r="58" spans="1:5" x14ac:dyDescent="0.25">
      <c r="A58" s="16">
        <v>57</v>
      </c>
      <c r="B58" t="s">
        <v>299</v>
      </c>
      <c r="C58"/>
      <c r="D58"/>
      <c r="E58" s="64">
        <f>IF(LEN(B58)&gt;0,COUNTIF(Projects!G:G,Markers!A58),"")</f>
        <v>2</v>
      </c>
    </row>
    <row r="59" spans="1:5" x14ac:dyDescent="0.25">
      <c r="A59" s="16">
        <v>58</v>
      </c>
      <c r="B59" t="s">
        <v>300</v>
      </c>
      <c r="C59"/>
      <c r="D59"/>
      <c r="E59" s="64">
        <f>IF(LEN(B59)&gt;0,COUNTIF(Projects!G:G,Markers!A59),"")</f>
        <v>2</v>
      </c>
    </row>
    <row r="60" spans="1:5" x14ac:dyDescent="0.25">
      <c r="A60" s="16">
        <v>59</v>
      </c>
      <c r="B60" t="s">
        <v>301</v>
      </c>
      <c r="C60"/>
      <c r="D60"/>
      <c r="E60" s="64">
        <f>IF(LEN(B60)&gt;0,COUNTIF(Projects!G:G,Markers!A60),"")</f>
        <v>1</v>
      </c>
    </row>
    <row r="61" spans="1:5" x14ac:dyDescent="0.25">
      <c r="A61" s="16">
        <v>60</v>
      </c>
      <c r="B61" t="s">
        <v>302</v>
      </c>
      <c r="C61"/>
      <c r="D61"/>
      <c r="E61" s="64">
        <f>IF(LEN(B61)&gt;0,COUNTIF(Projects!G:G,Markers!A61),"")</f>
        <v>1</v>
      </c>
    </row>
    <row r="62" spans="1:5" x14ac:dyDescent="0.25">
      <c r="A62" s="16">
        <v>61</v>
      </c>
      <c r="B62" t="s">
        <v>303</v>
      </c>
      <c r="C62"/>
      <c r="D62"/>
      <c r="E62" s="64">
        <f>IF(LEN(B62)&gt;0,COUNTIF(Projects!G:G,Markers!A62),"")</f>
        <v>0</v>
      </c>
    </row>
    <row r="63" spans="1:5" x14ac:dyDescent="0.25">
      <c r="A63" s="16">
        <v>62</v>
      </c>
      <c r="B63" t="s">
        <v>304</v>
      </c>
      <c r="C63"/>
      <c r="D63"/>
      <c r="E63" s="64">
        <f>IF(LEN(B63)&gt;0,COUNTIF(Projects!G:G,Markers!A63),"")</f>
        <v>0</v>
      </c>
    </row>
    <row r="64" spans="1:5" x14ac:dyDescent="0.25">
      <c r="A64" s="16">
        <v>63</v>
      </c>
      <c r="B64" t="s">
        <v>305</v>
      </c>
      <c r="C64"/>
      <c r="D64"/>
      <c r="E64" s="64">
        <f>IF(LEN(B64)&gt;0,COUNTIF(Projects!G:G,Markers!A64),"")</f>
        <v>0</v>
      </c>
    </row>
    <row r="65" spans="1:5" x14ac:dyDescent="0.25">
      <c r="A65" s="16">
        <v>64</v>
      </c>
      <c r="B65" t="s">
        <v>306</v>
      </c>
      <c r="C65"/>
      <c r="D65"/>
      <c r="E65" s="64">
        <f>IF(LEN(B65)&gt;0,COUNTIF(Projects!G:G,Markers!A65),"")</f>
        <v>0</v>
      </c>
    </row>
    <row r="66" spans="1:5" x14ac:dyDescent="0.25">
      <c r="A66" s="16">
        <v>65</v>
      </c>
      <c r="B66" t="s">
        <v>307</v>
      </c>
      <c r="C66"/>
      <c r="D66"/>
      <c r="E66" s="64">
        <f>IF(LEN(B66)&gt;0,COUNTIF(Projects!G:G,Markers!A66),"")</f>
        <v>0</v>
      </c>
    </row>
    <row r="67" spans="1:5" x14ac:dyDescent="0.25">
      <c r="A67" s="16">
        <v>66</v>
      </c>
      <c r="B67" t="s">
        <v>308</v>
      </c>
      <c r="C67"/>
      <c r="D67"/>
      <c r="E67" s="64">
        <f>IF(LEN(B67)&gt;0,COUNTIF(Projects!G:G,Markers!A67),"")</f>
        <v>0</v>
      </c>
    </row>
    <row r="68" spans="1:5" x14ac:dyDescent="0.25">
      <c r="A68" s="16">
        <v>67</v>
      </c>
      <c r="B68" t="s">
        <v>309</v>
      </c>
      <c r="C68"/>
      <c r="D68"/>
      <c r="E68" s="64">
        <f>IF(LEN(B68)&gt;0,COUNTIF(Projects!G:G,Markers!A68),"")</f>
        <v>0</v>
      </c>
    </row>
    <row r="69" spans="1:5" x14ac:dyDescent="0.25">
      <c r="A69" s="16">
        <v>68</v>
      </c>
      <c r="B69" t="s">
        <v>310</v>
      </c>
      <c r="C69"/>
      <c r="D69"/>
      <c r="E69" s="64">
        <f>IF(LEN(B69)&gt;0,COUNTIF(Projects!G:G,Markers!A69),"")</f>
        <v>0</v>
      </c>
    </row>
    <row r="70" spans="1:5" x14ac:dyDescent="0.25">
      <c r="A70" s="16">
        <v>69</v>
      </c>
      <c r="B70" t="s">
        <v>311</v>
      </c>
      <c r="C70"/>
      <c r="D70"/>
      <c r="E70" s="64">
        <f>IF(LEN(B70)&gt;0,COUNTIF(Projects!G:G,Markers!A70),"")</f>
        <v>0</v>
      </c>
    </row>
    <row r="71" spans="1:5" x14ac:dyDescent="0.25">
      <c r="A71" s="16">
        <v>70</v>
      </c>
      <c r="B71" t="s">
        <v>312</v>
      </c>
      <c r="C71"/>
      <c r="D71"/>
      <c r="E71" s="64">
        <f>IF(LEN(B71)&gt;0,COUNTIF(Projects!G:G,Markers!A71),"")</f>
        <v>0</v>
      </c>
    </row>
    <row r="72" spans="1:5" x14ac:dyDescent="0.25">
      <c r="A72" s="16">
        <v>71</v>
      </c>
      <c r="B72" t="s">
        <v>313</v>
      </c>
      <c r="C72"/>
      <c r="D72"/>
      <c r="E72" s="64">
        <f>IF(LEN(B72)&gt;0,COUNTIF(Projects!G:G,Markers!A72),"")</f>
        <v>0</v>
      </c>
    </row>
    <row r="73" spans="1:5" x14ac:dyDescent="0.25">
      <c r="A73" s="16">
        <v>72</v>
      </c>
      <c r="B73" t="s">
        <v>314</v>
      </c>
      <c r="C73"/>
      <c r="D73"/>
      <c r="E73" s="64">
        <f>IF(LEN(B73)&gt;0,COUNTIF(Projects!G:G,Markers!A73),"")</f>
        <v>0</v>
      </c>
    </row>
    <row r="74" spans="1:5" x14ac:dyDescent="0.25">
      <c r="A74" s="16">
        <v>73</v>
      </c>
      <c r="B74"/>
      <c r="C74"/>
      <c r="D74"/>
      <c r="E74" s="64" t="str">
        <f>IF(LEN(B74)&gt;0,COUNTIF(Projects!G:G,Markers!A74),"")</f>
        <v/>
      </c>
    </row>
    <row r="75" spans="1:5" x14ac:dyDescent="0.25">
      <c r="A75" s="16">
        <v>74</v>
      </c>
      <c r="B75"/>
      <c r="C75"/>
      <c r="D75"/>
      <c r="E75" s="64" t="str">
        <f>IF(LEN(B75)&gt;0,COUNTIF(Projects!G:G,Markers!A75),"")</f>
        <v/>
      </c>
    </row>
    <row r="76" spans="1:5" x14ac:dyDescent="0.25">
      <c r="A76" s="16">
        <v>75</v>
      </c>
      <c r="B76"/>
      <c r="C76"/>
      <c r="D76"/>
      <c r="E76" s="64" t="str">
        <f>IF(LEN(B76)&gt;0,COUNTIF(Projects!G:G,Markers!A76),"")</f>
        <v/>
      </c>
    </row>
    <row r="77" spans="1:5" x14ac:dyDescent="0.25">
      <c r="A77" s="16">
        <v>76</v>
      </c>
      <c r="B77"/>
      <c r="C77"/>
      <c r="D77"/>
      <c r="E77" s="64" t="str">
        <f>IF(LEN(B77)&gt;0,COUNTIF(Projects!G:G,Markers!A77),"")</f>
        <v/>
      </c>
    </row>
    <row r="78" spans="1:5" x14ac:dyDescent="0.25">
      <c r="A78" s="16">
        <v>77</v>
      </c>
      <c r="B78"/>
      <c r="C78"/>
      <c r="D78"/>
      <c r="E78" s="64" t="str">
        <f>IF(LEN(B78)&gt;0,COUNTIF(Projects!G:G,Markers!A78),"")</f>
        <v/>
      </c>
    </row>
    <row r="79" spans="1:5" x14ac:dyDescent="0.25">
      <c r="A79" s="16">
        <v>78</v>
      </c>
      <c r="B79"/>
      <c r="C79"/>
      <c r="D79"/>
      <c r="E79" s="64" t="str">
        <f>IF(LEN(B79)&gt;0,COUNTIF(Projects!G:G,Markers!A79),"")</f>
        <v/>
      </c>
    </row>
    <row r="80" spans="1:5" x14ac:dyDescent="0.25">
      <c r="A80" s="16">
        <v>79</v>
      </c>
      <c r="B80"/>
      <c r="C80"/>
      <c r="D80"/>
      <c r="E80" s="64" t="str">
        <f>IF(LEN(B80)&gt;0,COUNTIF(Projects!G:G,Markers!A80),"")</f>
        <v/>
      </c>
    </row>
    <row r="81" spans="1:5" x14ac:dyDescent="0.25">
      <c r="A81" s="16">
        <v>80</v>
      </c>
      <c r="B81"/>
      <c r="C81"/>
      <c r="D81"/>
      <c r="E81" s="64" t="str">
        <f>IF(LEN(B81)&gt;0,COUNTIF(Projects!G:G,Markers!A81),"")</f>
        <v/>
      </c>
    </row>
    <row r="82" spans="1:5" x14ac:dyDescent="0.25">
      <c r="B82"/>
      <c r="C82"/>
      <c r="D82"/>
    </row>
    <row r="83" spans="1:5" x14ac:dyDescent="0.25">
      <c r="B83"/>
      <c r="C83"/>
      <c r="D83"/>
    </row>
    <row r="84" spans="1:5" x14ac:dyDescent="0.25">
      <c r="B84"/>
      <c r="C84"/>
      <c r="D84"/>
    </row>
    <row r="85" spans="1:5" x14ac:dyDescent="0.25">
      <c r="B85"/>
      <c r="C85"/>
      <c r="D85"/>
    </row>
    <row r="86" spans="1:5" x14ac:dyDescent="0.25">
      <c r="B86"/>
      <c r="C86"/>
      <c r="D86"/>
    </row>
    <row r="87" spans="1:5" x14ac:dyDescent="0.25">
      <c r="B87"/>
      <c r="C87"/>
      <c r="D87"/>
    </row>
    <row r="88" spans="1:5" x14ac:dyDescent="0.25">
      <c r="B88"/>
      <c r="C88"/>
      <c r="D88"/>
    </row>
    <row r="89" spans="1:5" x14ac:dyDescent="0.25">
      <c r="B89"/>
      <c r="C89"/>
      <c r="D89"/>
    </row>
    <row r="90" spans="1:5" x14ac:dyDescent="0.25">
      <c r="B90"/>
      <c r="C90"/>
      <c r="D90"/>
    </row>
    <row r="91" spans="1:5" x14ac:dyDescent="0.25">
      <c r="B91"/>
      <c r="C91"/>
      <c r="D91"/>
    </row>
    <row r="92" spans="1:5" x14ac:dyDescent="0.25">
      <c r="B92"/>
      <c r="C92"/>
      <c r="D92"/>
    </row>
    <row r="93" spans="1:5" x14ac:dyDescent="0.25">
      <c r="B93"/>
      <c r="C93"/>
      <c r="D93"/>
    </row>
    <row r="94" spans="1:5" x14ac:dyDescent="0.25">
      <c r="B94"/>
      <c r="C94"/>
      <c r="D94"/>
    </row>
    <row r="95" spans="1:5" x14ac:dyDescent="0.25">
      <c r="B95"/>
      <c r="C95"/>
      <c r="D95"/>
    </row>
    <row r="96" spans="1:5" x14ac:dyDescent="0.25">
      <c r="B96"/>
      <c r="C96"/>
      <c r="D96"/>
    </row>
    <row r="97" spans="2:4" x14ac:dyDescent="0.25">
      <c r="B97"/>
      <c r="C97"/>
      <c r="D97"/>
    </row>
    <row r="98" spans="2:4" x14ac:dyDescent="0.25">
      <c r="B98"/>
      <c r="C98"/>
      <c r="D98"/>
    </row>
    <row r="99" spans="2:4" x14ac:dyDescent="0.25">
      <c r="B99"/>
      <c r="C99"/>
      <c r="D99"/>
    </row>
    <row r="100" spans="2:4" x14ac:dyDescent="0.25">
      <c r="B100"/>
      <c r="C100"/>
      <c r="D100"/>
    </row>
    <row r="101" spans="2:4" x14ac:dyDescent="0.25">
      <c r="B101"/>
      <c r="C101"/>
      <c r="D101"/>
    </row>
    <row r="102" spans="2:4" x14ac:dyDescent="0.25">
      <c r="B102"/>
      <c r="C102"/>
      <c r="D102"/>
    </row>
  </sheetData>
  <mergeCells count="1">
    <mergeCell ref="F2:G5"/>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24B6A-8F12-4976-AADD-B7B96B2066F0}">
  <sheetPr codeName="Sheet6">
    <tabColor theme="9" tint="0.79998168889431442"/>
  </sheetPr>
  <dimension ref="A1:Z103"/>
  <sheetViews>
    <sheetView zoomScale="130" zoomScaleNormal="130" workbookViewId="0">
      <pane xSplit="2" ySplit="2" topLeftCell="C3" activePane="bottomRight" state="frozen"/>
      <selection activeCell="B10" sqref="B10"/>
      <selection pane="topRight" activeCell="B10" sqref="B10"/>
      <selection pane="bottomLeft" activeCell="B10" sqref="B10"/>
      <selection pane="bottomRight" activeCell="B3" sqref="B3"/>
    </sheetView>
  </sheetViews>
  <sheetFormatPr defaultRowHeight="15" x14ac:dyDescent="0.25"/>
  <cols>
    <col min="1" max="1" width="9.140625" style="4"/>
    <col min="2" max="2" width="17.42578125" customWidth="1"/>
    <col min="3" max="3" width="32.5703125" style="4" customWidth="1"/>
    <col min="4" max="4" width="11.85546875" style="4" customWidth="1"/>
    <col min="5" max="5" width="3" customWidth="1"/>
    <col min="6" max="9" width="11.85546875" customWidth="1"/>
    <col min="11" max="13" width="11.85546875" customWidth="1"/>
  </cols>
  <sheetData>
    <row r="1" spans="1:26" x14ac:dyDescent="0.25">
      <c r="B1" s="109" t="s">
        <v>315</v>
      </c>
      <c r="C1" s="60"/>
      <c r="D1" s="57"/>
      <c r="E1" s="57"/>
      <c r="F1" s="57"/>
      <c r="G1" s="57"/>
      <c r="H1" s="57"/>
      <c r="I1" s="57"/>
      <c r="J1" s="60"/>
    </row>
    <row r="2" spans="1:26" ht="30" x14ac:dyDescent="0.25">
      <c r="A2" s="110" t="s">
        <v>316</v>
      </c>
      <c r="B2" s="110" t="s">
        <v>317</v>
      </c>
      <c r="C2" s="110" t="s">
        <v>318</v>
      </c>
      <c r="D2" s="62" t="s">
        <v>319</v>
      </c>
      <c r="E2" s="4"/>
      <c r="F2" s="111" t="s">
        <v>320</v>
      </c>
      <c r="G2" s="112">
        <f>COUNTIF(D:D,"&lt;&gt;"&amp;"")-1</f>
        <v>15</v>
      </c>
      <c r="H2" s="111" t="s">
        <v>321</v>
      </c>
      <c r="I2" s="112">
        <f>SUM(D:D)</f>
        <v>15</v>
      </c>
      <c r="K2" s="4"/>
      <c r="L2" s="4"/>
      <c r="M2" s="4"/>
    </row>
    <row r="3" spans="1:26" x14ac:dyDescent="0.25">
      <c r="A3" s="64">
        <v>1</v>
      </c>
      <c r="C3" t="s">
        <v>322</v>
      </c>
      <c r="D3">
        <v>1</v>
      </c>
      <c r="E3" s="4"/>
    </row>
    <row r="4" spans="1:26" x14ac:dyDescent="0.25">
      <c r="A4" s="64">
        <v>2</v>
      </c>
      <c r="C4" t="s">
        <v>323</v>
      </c>
      <c r="D4">
        <v>1</v>
      </c>
      <c r="E4" s="4"/>
      <c r="F4" s="110" t="str">
        <f>A2</f>
        <v>Keyword #</v>
      </c>
      <c r="G4" s="64">
        <f>A3</f>
        <v>1</v>
      </c>
      <c r="H4" s="64">
        <f>A4</f>
        <v>2</v>
      </c>
      <c r="I4" s="64">
        <f>A5</f>
        <v>3</v>
      </c>
      <c r="J4" s="64">
        <f>A6</f>
        <v>4</v>
      </c>
      <c r="K4" s="64">
        <f>A7</f>
        <v>5</v>
      </c>
      <c r="L4" s="64">
        <f>A8</f>
        <v>6</v>
      </c>
      <c r="M4" s="64">
        <f>A9</f>
        <v>7</v>
      </c>
      <c r="N4" s="64">
        <f>A10</f>
        <v>8</v>
      </c>
      <c r="O4" s="64">
        <f>A11</f>
        <v>9</v>
      </c>
      <c r="P4" s="64">
        <f>A12</f>
        <v>10</v>
      </c>
      <c r="Q4" s="64">
        <f>A13</f>
        <v>11</v>
      </c>
      <c r="R4" s="64">
        <f>A14</f>
        <v>12</v>
      </c>
      <c r="S4" s="64">
        <f>A15</f>
        <v>13</v>
      </c>
      <c r="T4" s="64">
        <f>A16</f>
        <v>14</v>
      </c>
      <c r="U4" s="64">
        <f>A17</f>
        <v>15</v>
      </c>
      <c r="V4" s="55"/>
      <c r="W4" s="55"/>
      <c r="X4" s="55"/>
      <c r="Y4" s="55"/>
      <c r="Z4" s="55"/>
    </row>
    <row r="5" spans="1:26" x14ac:dyDescent="0.25">
      <c r="A5" s="64">
        <v>3</v>
      </c>
      <c r="C5" t="s">
        <v>324</v>
      </c>
      <c r="D5">
        <v>1</v>
      </c>
      <c r="E5" s="4"/>
      <c r="F5" s="110" t="str">
        <f>B2</f>
        <v>Broad areas</v>
      </c>
      <c r="G5" s="55">
        <f>B3</f>
        <v>0</v>
      </c>
      <c r="H5" s="55">
        <f>B4</f>
        <v>0</v>
      </c>
      <c r="I5" s="55">
        <f>B5</f>
        <v>0</v>
      </c>
      <c r="J5" s="55">
        <f>B6</f>
        <v>0</v>
      </c>
      <c r="K5" s="55">
        <f>B7</f>
        <v>0</v>
      </c>
      <c r="L5" s="55">
        <f>B8</f>
        <v>0</v>
      </c>
      <c r="M5" s="55">
        <f>B9</f>
        <v>0</v>
      </c>
      <c r="N5" s="55">
        <f>B10</f>
        <v>0</v>
      </c>
      <c r="O5" s="55">
        <f>B11</f>
        <v>0</v>
      </c>
      <c r="P5" s="55">
        <f>B12</f>
        <v>0</v>
      </c>
      <c r="Q5" s="55">
        <f>B13</f>
        <v>0</v>
      </c>
      <c r="R5" s="55">
        <f>B14</f>
        <v>0</v>
      </c>
      <c r="S5" s="55">
        <f>B15</f>
        <v>0</v>
      </c>
      <c r="T5" s="55">
        <f>B16</f>
        <v>0</v>
      </c>
      <c r="U5" s="55">
        <f>B17</f>
        <v>0</v>
      </c>
      <c r="V5" s="55"/>
      <c r="W5" s="55"/>
      <c r="X5" s="55"/>
      <c r="Y5" s="55"/>
      <c r="Z5" s="55"/>
    </row>
    <row r="6" spans="1:26" x14ac:dyDescent="0.25">
      <c r="A6" s="64">
        <v>4</v>
      </c>
      <c r="C6" t="s">
        <v>325</v>
      </c>
      <c r="D6">
        <v>1</v>
      </c>
      <c r="E6" s="4"/>
      <c r="F6" s="110" t="str">
        <f>C2</f>
        <v>Subtopics</v>
      </c>
      <c r="G6" s="55" t="str">
        <f>C3</f>
        <v>Topic 1</v>
      </c>
      <c r="H6" s="55" t="str">
        <f>C4</f>
        <v>Topic 2</v>
      </c>
      <c r="I6" s="55" t="str">
        <f>C5</f>
        <v>Topic 3</v>
      </c>
      <c r="J6" s="55" t="str">
        <f>C6</f>
        <v>Topic 4</v>
      </c>
      <c r="K6" s="55" t="str">
        <f>C7</f>
        <v>Topic 5</v>
      </c>
      <c r="L6" s="55" t="str">
        <f>C8</f>
        <v>Topic 6</v>
      </c>
      <c r="M6" s="55" t="str">
        <f>C9</f>
        <v>Topic 7</v>
      </c>
      <c r="N6" s="55" t="str">
        <f>C10</f>
        <v>Topic 8</v>
      </c>
      <c r="O6" s="55" t="str">
        <f>C11</f>
        <v>Topic 9</v>
      </c>
      <c r="P6" s="55" t="str">
        <f>C12</f>
        <v>Topic 10</v>
      </c>
      <c r="Q6" s="55" t="str">
        <f>C13</f>
        <v>Topic 11</v>
      </c>
      <c r="R6" s="55" t="str">
        <f>C14</f>
        <v>Topic 12</v>
      </c>
      <c r="S6" s="55" t="str">
        <f>C15</f>
        <v>Topic 13</v>
      </c>
      <c r="T6" s="55" t="str">
        <f>C16</f>
        <v>Topic 14</v>
      </c>
      <c r="U6" s="55" t="str">
        <f>C17</f>
        <v>Topic 15</v>
      </c>
      <c r="V6" s="65"/>
      <c r="W6" s="65"/>
      <c r="X6" s="65"/>
      <c r="Y6" s="65"/>
      <c r="Z6" s="65"/>
    </row>
    <row r="7" spans="1:26" ht="30" x14ac:dyDescent="0.25">
      <c r="A7" s="64">
        <v>5</v>
      </c>
      <c r="C7" t="s">
        <v>326</v>
      </c>
      <c r="D7">
        <v>1</v>
      </c>
      <c r="E7" s="4"/>
      <c r="F7" s="62" t="str">
        <f>D2</f>
        <v>Subtopic Weight</v>
      </c>
      <c r="G7" s="55">
        <f>D3</f>
        <v>1</v>
      </c>
      <c r="H7" s="55">
        <f>D4</f>
        <v>1</v>
      </c>
      <c r="I7" s="55">
        <f>D5</f>
        <v>1</v>
      </c>
      <c r="J7" s="55">
        <f>D6</f>
        <v>1</v>
      </c>
      <c r="K7" s="55">
        <f>D7</f>
        <v>1</v>
      </c>
      <c r="L7" s="55">
        <f>D8</f>
        <v>1</v>
      </c>
      <c r="M7" s="55">
        <f>D9</f>
        <v>1</v>
      </c>
      <c r="N7" s="55">
        <f>D10</f>
        <v>1</v>
      </c>
      <c r="O7" s="55">
        <f>D11</f>
        <v>1</v>
      </c>
      <c r="P7" s="55">
        <f>D12</f>
        <v>1</v>
      </c>
      <c r="Q7" s="55">
        <f>D13</f>
        <v>1</v>
      </c>
      <c r="R7" s="55">
        <f>D14</f>
        <v>1</v>
      </c>
      <c r="S7" s="55">
        <f>D15</f>
        <v>1</v>
      </c>
      <c r="T7" s="55">
        <f>D16</f>
        <v>1</v>
      </c>
      <c r="U7" s="55">
        <f>D17</f>
        <v>1</v>
      </c>
      <c r="V7" s="65"/>
      <c r="W7" s="65"/>
      <c r="X7" s="65"/>
      <c r="Y7" s="65"/>
      <c r="Z7" s="65"/>
    </row>
    <row r="8" spans="1:26" x14ac:dyDescent="0.25">
      <c r="A8" s="64">
        <v>6</v>
      </c>
      <c r="C8" t="s">
        <v>327</v>
      </c>
      <c r="D8">
        <v>1</v>
      </c>
      <c r="E8" s="4"/>
      <c r="F8" s="97" t="s">
        <v>53</v>
      </c>
      <c r="G8" s="97"/>
      <c r="H8" s="97"/>
      <c r="I8" s="97"/>
      <c r="K8" s="4"/>
      <c r="L8" s="4"/>
      <c r="M8" s="4"/>
    </row>
    <row r="9" spans="1:26" ht="15" customHeight="1" x14ac:dyDescent="0.25">
      <c r="A9" s="64">
        <v>7</v>
      </c>
      <c r="C9" t="s">
        <v>328</v>
      </c>
      <c r="D9">
        <v>1</v>
      </c>
      <c r="E9" s="4"/>
      <c r="F9" s="97"/>
      <c r="G9" s="97"/>
      <c r="H9" s="97"/>
      <c r="I9" s="97"/>
      <c r="K9" s="4"/>
      <c r="L9" s="4"/>
      <c r="M9" s="4"/>
    </row>
    <row r="10" spans="1:26" x14ac:dyDescent="0.25">
      <c r="A10" s="64">
        <v>8</v>
      </c>
      <c r="C10" t="s">
        <v>329</v>
      </c>
      <c r="D10">
        <v>1</v>
      </c>
      <c r="E10" s="4"/>
      <c r="F10" s="4"/>
      <c r="G10" s="4"/>
      <c r="H10" s="4"/>
      <c r="I10" s="4"/>
      <c r="K10" s="4"/>
      <c r="L10" s="4"/>
      <c r="M10" s="4"/>
    </row>
    <row r="11" spans="1:26" x14ac:dyDescent="0.25">
      <c r="A11" s="64">
        <v>9</v>
      </c>
      <c r="C11" t="s">
        <v>330</v>
      </c>
      <c r="D11">
        <v>1</v>
      </c>
    </row>
    <row r="12" spans="1:26" x14ac:dyDescent="0.25">
      <c r="A12" s="64">
        <v>10</v>
      </c>
      <c r="C12" t="s">
        <v>331</v>
      </c>
      <c r="D12">
        <v>1</v>
      </c>
    </row>
    <row r="13" spans="1:26" x14ac:dyDescent="0.25">
      <c r="A13" s="64">
        <v>11</v>
      </c>
      <c r="C13" t="s">
        <v>332</v>
      </c>
      <c r="D13">
        <v>1</v>
      </c>
    </row>
    <row r="14" spans="1:26" x14ac:dyDescent="0.25">
      <c r="A14" s="64">
        <v>12</v>
      </c>
      <c r="C14" t="s">
        <v>333</v>
      </c>
      <c r="D14">
        <v>1</v>
      </c>
    </row>
    <row r="15" spans="1:26" x14ac:dyDescent="0.25">
      <c r="A15" s="64">
        <v>13</v>
      </c>
      <c r="C15" t="s">
        <v>334</v>
      </c>
      <c r="D15">
        <v>1</v>
      </c>
    </row>
    <row r="16" spans="1:26" x14ac:dyDescent="0.25">
      <c r="A16" s="64">
        <v>14</v>
      </c>
      <c r="C16" t="s">
        <v>335</v>
      </c>
      <c r="D16">
        <v>1</v>
      </c>
    </row>
    <row r="17" spans="1:4" x14ac:dyDescent="0.25">
      <c r="A17" s="64">
        <v>15</v>
      </c>
      <c r="C17" t="s">
        <v>336</v>
      </c>
      <c r="D17">
        <v>1</v>
      </c>
    </row>
    <row r="18" spans="1:4" x14ac:dyDescent="0.25">
      <c r="C18"/>
      <c r="D18"/>
    </row>
    <row r="19" spans="1:4" x14ac:dyDescent="0.25">
      <c r="C19"/>
      <c r="D19"/>
    </row>
    <row r="20" spans="1:4" x14ac:dyDescent="0.25">
      <c r="C20"/>
      <c r="D20"/>
    </row>
    <row r="21" spans="1:4" x14ac:dyDescent="0.25">
      <c r="C21"/>
      <c r="D21"/>
    </row>
    <row r="22" spans="1:4" x14ac:dyDescent="0.25">
      <c r="C22"/>
      <c r="D22"/>
    </row>
    <row r="23" spans="1:4" x14ac:dyDescent="0.25">
      <c r="C23"/>
      <c r="D23"/>
    </row>
    <row r="24" spans="1:4" x14ac:dyDescent="0.25">
      <c r="C24"/>
      <c r="D24"/>
    </row>
    <row r="25" spans="1:4" x14ac:dyDescent="0.25">
      <c r="C25"/>
      <c r="D25"/>
    </row>
    <row r="26" spans="1:4" x14ac:dyDescent="0.25">
      <c r="C26"/>
      <c r="D26"/>
    </row>
    <row r="27" spans="1:4" x14ac:dyDescent="0.25">
      <c r="C27"/>
      <c r="D27"/>
    </row>
    <row r="28" spans="1:4" x14ac:dyDescent="0.25">
      <c r="C28"/>
      <c r="D28"/>
    </row>
    <row r="29" spans="1:4" x14ac:dyDescent="0.25">
      <c r="C29"/>
      <c r="D29"/>
    </row>
    <row r="30" spans="1:4" x14ac:dyDescent="0.25">
      <c r="C30"/>
      <c r="D30"/>
    </row>
    <row r="31" spans="1:4" x14ac:dyDescent="0.25">
      <c r="C31"/>
      <c r="D31"/>
    </row>
    <row r="32" spans="1:4" x14ac:dyDescent="0.25">
      <c r="C32"/>
      <c r="D32"/>
    </row>
    <row r="33" spans="3:4" x14ac:dyDescent="0.25">
      <c r="C33"/>
      <c r="D33"/>
    </row>
    <row r="34" spans="3:4" x14ac:dyDescent="0.25">
      <c r="C34"/>
      <c r="D34"/>
    </row>
    <row r="35" spans="3:4" x14ac:dyDescent="0.25">
      <c r="C35"/>
      <c r="D35"/>
    </row>
    <row r="36" spans="3:4" x14ac:dyDescent="0.25">
      <c r="C36"/>
      <c r="D36"/>
    </row>
    <row r="37" spans="3:4" x14ac:dyDescent="0.25">
      <c r="C37"/>
      <c r="D37"/>
    </row>
    <row r="38" spans="3:4" x14ac:dyDescent="0.25">
      <c r="C38"/>
      <c r="D38"/>
    </row>
    <row r="39" spans="3:4" x14ac:dyDescent="0.25">
      <c r="C39"/>
      <c r="D39"/>
    </row>
    <row r="40" spans="3:4" x14ac:dyDescent="0.25">
      <c r="C40"/>
      <c r="D40"/>
    </row>
    <row r="41" spans="3:4" x14ac:dyDescent="0.25">
      <c r="C41"/>
      <c r="D41"/>
    </row>
    <row r="42" spans="3:4" x14ac:dyDescent="0.25">
      <c r="C42"/>
      <c r="D42"/>
    </row>
    <row r="43" spans="3:4" x14ac:dyDescent="0.25">
      <c r="C43"/>
      <c r="D43"/>
    </row>
    <row r="44" spans="3:4" x14ac:dyDescent="0.25">
      <c r="C44"/>
      <c r="D44"/>
    </row>
    <row r="45" spans="3:4" x14ac:dyDescent="0.25">
      <c r="C45"/>
      <c r="D45"/>
    </row>
    <row r="46" spans="3:4" x14ac:dyDescent="0.25">
      <c r="C46"/>
      <c r="D46"/>
    </row>
    <row r="47" spans="3:4" x14ac:dyDescent="0.25">
      <c r="C47"/>
      <c r="D47"/>
    </row>
    <row r="48" spans="3:4" x14ac:dyDescent="0.25">
      <c r="C48"/>
      <c r="D48"/>
    </row>
    <row r="49" spans="3:4" x14ac:dyDescent="0.25">
      <c r="C49"/>
      <c r="D49"/>
    </row>
    <row r="50" spans="3:4" x14ac:dyDescent="0.25">
      <c r="C50"/>
      <c r="D50"/>
    </row>
    <row r="51" spans="3:4" x14ac:dyDescent="0.25">
      <c r="C51"/>
      <c r="D51"/>
    </row>
    <row r="52" spans="3:4" x14ac:dyDescent="0.25">
      <c r="C52"/>
      <c r="D52"/>
    </row>
    <row r="53" spans="3:4" x14ac:dyDescent="0.25">
      <c r="C53"/>
      <c r="D53"/>
    </row>
    <row r="54" spans="3:4" x14ac:dyDescent="0.25">
      <c r="C54"/>
      <c r="D54"/>
    </row>
    <row r="55" spans="3:4" x14ac:dyDescent="0.25">
      <c r="C55"/>
      <c r="D55"/>
    </row>
    <row r="56" spans="3:4" x14ac:dyDescent="0.25">
      <c r="C56"/>
      <c r="D56"/>
    </row>
    <row r="57" spans="3:4" x14ac:dyDescent="0.25">
      <c r="C57"/>
      <c r="D57"/>
    </row>
    <row r="58" spans="3:4" x14ac:dyDescent="0.25">
      <c r="C58"/>
      <c r="D58"/>
    </row>
    <row r="59" spans="3:4" x14ac:dyDescent="0.25">
      <c r="C59"/>
      <c r="D59"/>
    </row>
    <row r="60" spans="3:4" x14ac:dyDescent="0.25">
      <c r="C60"/>
      <c r="D60"/>
    </row>
    <row r="61" spans="3:4" x14ac:dyDescent="0.25">
      <c r="C61"/>
      <c r="D61"/>
    </row>
    <row r="62" spans="3:4" x14ac:dyDescent="0.25">
      <c r="C62"/>
      <c r="D62"/>
    </row>
    <row r="63" spans="3:4" x14ac:dyDescent="0.25">
      <c r="C63"/>
      <c r="D63"/>
    </row>
    <row r="64" spans="3:4" x14ac:dyDescent="0.25">
      <c r="C64"/>
      <c r="D64"/>
    </row>
    <row r="65" spans="3:4" x14ac:dyDescent="0.25">
      <c r="C65"/>
      <c r="D65"/>
    </row>
    <row r="66" spans="3:4" x14ac:dyDescent="0.25">
      <c r="C66"/>
      <c r="D66"/>
    </row>
    <row r="67" spans="3:4" x14ac:dyDescent="0.25">
      <c r="C67"/>
      <c r="D67"/>
    </row>
    <row r="68" spans="3:4" x14ac:dyDescent="0.25">
      <c r="C68"/>
      <c r="D68"/>
    </row>
    <row r="69" spans="3:4" x14ac:dyDescent="0.25">
      <c r="C69"/>
      <c r="D69"/>
    </row>
    <row r="70" spans="3:4" x14ac:dyDescent="0.25">
      <c r="C70"/>
      <c r="D70"/>
    </row>
    <row r="71" spans="3:4" x14ac:dyDescent="0.25">
      <c r="C71"/>
      <c r="D71"/>
    </row>
    <row r="72" spans="3:4" x14ac:dyDescent="0.25">
      <c r="C72"/>
      <c r="D72"/>
    </row>
    <row r="73" spans="3:4" x14ac:dyDescent="0.25">
      <c r="C73"/>
      <c r="D73"/>
    </row>
    <row r="74" spans="3:4" x14ac:dyDescent="0.25">
      <c r="C74"/>
      <c r="D74"/>
    </row>
    <row r="75" spans="3:4" x14ac:dyDescent="0.25">
      <c r="C75"/>
      <c r="D75"/>
    </row>
    <row r="76" spans="3:4" x14ac:dyDescent="0.25">
      <c r="C76"/>
      <c r="D76"/>
    </row>
    <row r="77" spans="3:4" x14ac:dyDescent="0.25">
      <c r="C77"/>
      <c r="D77"/>
    </row>
    <row r="78" spans="3:4" x14ac:dyDescent="0.25">
      <c r="C78"/>
      <c r="D78"/>
    </row>
    <row r="79" spans="3:4" x14ac:dyDescent="0.25">
      <c r="C79"/>
      <c r="D79"/>
    </row>
    <row r="80" spans="3:4" x14ac:dyDescent="0.25">
      <c r="C80"/>
      <c r="D80"/>
    </row>
    <row r="81" spans="3:4" x14ac:dyDescent="0.25">
      <c r="C81"/>
      <c r="D81"/>
    </row>
    <row r="82" spans="3:4" x14ac:dyDescent="0.25">
      <c r="C82"/>
      <c r="D82"/>
    </row>
    <row r="83" spans="3:4" x14ac:dyDescent="0.25">
      <c r="C83"/>
      <c r="D83"/>
    </row>
    <row r="84" spans="3:4" x14ac:dyDescent="0.25">
      <c r="C84"/>
      <c r="D84"/>
    </row>
    <row r="85" spans="3:4" x14ac:dyDescent="0.25">
      <c r="C85"/>
      <c r="D85"/>
    </row>
    <row r="86" spans="3:4" x14ac:dyDescent="0.25">
      <c r="C86"/>
      <c r="D86"/>
    </row>
    <row r="87" spans="3:4" x14ac:dyDescent="0.25">
      <c r="C87"/>
      <c r="D87"/>
    </row>
    <row r="88" spans="3:4" x14ac:dyDescent="0.25">
      <c r="C88"/>
      <c r="D88"/>
    </row>
    <row r="89" spans="3:4" x14ac:dyDescent="0.25">
      <c r="C89"/>
      <c r="D89"/>
    </row>
    <row r="90" spans="3:4" x14ac:dyDescent="0.25">
      <c r="C90"/>
      <c r="D90"/>
    </row>
    <row r="91" spans="3:4" x14ac:dyDescent="0.25">
      <c r="C91"/>
      <c r="D91"/>
    </row>
    <row r="92" spans="3:4" x14ac:dyDescent="0.25">
      <c r="C92"/>
      <c r="D92"/>
    </row>
    <row r="93" spans="3:4" x14ac:dyDescent="0.25">
      <c r="C93"/>
      <c r="D93"/>
    </row>
    <row r="94" spans="3:4" x14ac:dyDescent="0.25">
      <c r="C94"/>
      <c r="D94"/>
    </row>
    <row r="95" spans="3:4" x14ac:dyDescent="0.25">
      <c r="C95"/>
      <c r="D95"/>
    </row>
    <row r="96" spans="3:4" x14ac:dyDescent="0.25">
      <c r="C96"/>
      <c r="D96"/>
    </row>
    <row r="97" spans="3:4" x14ac:dyDescent="0.25">
      <c r="C97"/>
      <c r="D97"/>
    </row>
    <row r="98" spans="3:4" x14ac:dyDescent="0.25">
      <c r="C98"/>
      <c r="D98"/>
    </row>
    <row r="99" spans="3:4" x14ac:dyDescent="0.25">
      <c r="C99"/>
      <c r="D99"/>
    </row>
    <row r="100" spans="3:4" x14ac:dyDescent="0.25">
      <c r="C100"/>
      <c r="D100"/>
    </row>
    <row r="101" spans="3:4" x14ac:dyDescent="0.25">
      <c r="C101"/>
      <c r="D101"/>
    </row>
    <row r="102" spans="3:4" x14ac:dyDescent="0.25">
      <c r="C102"/>
      <c r="D102"/>
    </row>
    <row r="103" spans="3:4" x14ac:dyDescent="0.25">
      <c r="C103"/>
      <c r="D103"/>
    </row>
  </sheetData>
  <mergeCells count="1">
    <mergeCell ref="F8:I9"/>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136B3-1DE0-4EF2-86EB-4D0CB00E964F}">
  <sheetPr codeName="Sheet37">
    <tabColor theme="9" tint="0.79998168889431442"/>
  </sheetPr>
  <dimension ref="A1:AJ161"/>
  <sheetViews>
    <sheetView zoomScale="145" zoomScaleNormal="145" workbookViewId="0">
      <pane ySplit="2" topLeftCell="A3" activePane="bottomLeft" state="frozen"/>
      <selection activeCell="B10" sqref="B10"/>
      <selection pane="bottomLeft" activeCell="C4" sqref="C4:Q160"/>
    </sheetView>
  </sheetViews>
  <sheetFormatPr defaultRowHeight="15" x14ac:dyDescent="0.25"/>
  <cols>
    <col min="1" max="1" width="5.5703125" style="124" customWidth="1"/>
    <col min="2" max="2" width="50.7109375" customWidth="1"/>
    <col min="3" max="3" width="4.28515625" style="60" customWidth="1"/>
    <col min="4" max="17" width="4.28515625" customWidth="1"/>
    <col min="18" max="18" width="24.42578125" bestFit="1" customWidth="1"/>
    <col min="19" max="19" width="1.7109375" customWidth="1"/>
    <col min="20" max="20" width="5.140625" customWidth="1"/>
    <col min="21" max="35" width="4.28515625" customWidth="1"/>
    <col min="36" max="44" width="5.140625" customWidth="1"/>
  </cols>
  <sheetData>
    <row r="1" spans="1:36" x14ac:dyDescent="0.25">
      <c r="A1" s="87" t="s">
        <v>337</v>
      </c>
      <c r="B1" s="113"/>
      <c r="C1" s="113"/>
      <c r="D1" s="113"/>
      <c r="E1" s="113"/>
      <c r="F1" s="113"/>
      <c r="G1" s="113"/>
      <c r="H1" s="113"/>
      <c r="I1" s="113"/>
      <c r="J1" s="113"/>
      <c r="K1" s="113"/>
      <c r="L1" s="113"/>
      <c r="M1" s="113"/>
      <c r="N1" s="113"/>
      <c r="O1" s="113"/>
      <c r="P1" s="113"/>
      <c r="Q1" s="113"/>
      <c r="R1" s="113"/>
      <c r="T1" s="4" t="s">
        <v>338</v>
      </c>
      <c r="U1" s="4">
        <f>Keywords!G7</f>
        <v>1</v>
      </c>
      <c r="V1" s="4">
        <f>Keywords!H7</f>
        <v>1</v>
      </c>
      <c r="W1" s="4">
        <f>Keywords!I7</f>
        <v>1</v>
      </c>
      <c r="X1" s="4">
        <f>Keywords!J7</f>
        <v>1</v>
      </c>
      <c r="Y1" s="4">
        <f>Keywords!K7</f>
        <v>1</v>
      </c>
      <c r="Z1" s="4">
        <f>Keywords!L7</f>
        <v>1</v>
      </c>
      <c r="AA1" s="4">
        <f>Keywords!M7</f>
        <v>1</v>
      </c>
      <c r="AB1" s="4">
        <f>Keywords!N7</f>
        <v>1</v>
      </c>
      <c r="AC1" s="4">
        <f>Keywords!O7</f>
        <v>1</v>
      </c>
      <c r="AD1" s="4">
        <f>Keywords!P7</f>
        <v>1</v>
      </c>
      <c r="AE1" s="4">
        <f>Keywords!Q7</f>
        <v>1</v>
      </c>
      <c r="AF1" s="4">
        <f>Keywords!R7</f>
        <v>1</v>
      </c>
      <c r="AG1" s="4">
        <f>Keywords!S7</f>
        <v>1</v>
      </c>
      <c r="AH1" s="4">
        <f>Keywords!T7</f>
        <v>1</v>
      </c>
      <c r="AI1" s="4">
        <f>Keywords!U7</f>
        <v>1</v>
      </c>
    </row>
    <row r="2" spans="1:36" s="4" customFormat="1" ht="45.75" x14ac:dyDescent="0.25">
      <c r="A2" s="114" t="s">
        <v>70</v>
      </c>
      <c r="B2" s="16" t="s">
        <v>74</v>
      </c>
      <c r="C2" s="115" t="str">
        <f>Keywords!G6</f>
        <v>Topic 1</v>
      </c>
      <c r="D2" s="115" t="str">
        <f>Keywords!H6</f>
        <v>Topic 2</v>
      </c>
      <c r="E2" s="115" t="str">
        <f>Keywords!I6</f>
        <v>Topic 3</v>
      </c>
      <c r="F2" s="115" t="str">
        <f>Keywords!J6</f>
        <v>Topic 4</v>
      </c>
      <c r="G2" s="115" t="str">
        <f>Keywords!K6</f>
        <v>Topic 5</v>
      </c>
      <c r="H2" s="115" t="str">
        <f>Keywords!L6</f>
        <v>Topic 6</v>
      </c>
      <c r="I2" s="115" t="str">
        <f>Keywords!M6</f>
        <v>Topic 7</v>
      </c>
      <c r="J2" s="115" t="str">
        <f>Keywords!N6</f>
        <v>Topic 8</v>
      </c>
      <c r="K2" s="115" t="str">
        <f>Keywords!O6</f>
        <v>Topic 9</v>
      </c>
      <c r="L2" s="115" t="str">
        <f>Keywords!P6</f>
        <v>Topic 10</v>
      </c>
      <c r="M2" s="115" t="str">
        <f>Keywords!Q6</f>
        <v>Topic 11</v>
      </c>
      <c r="N2" s="115" t="str">
        <f>Keywords!R6</f>
        <v>Topic 12</v>
      </c>
      <c r="O2" s="115" t="str">
        <f>Keywords!S6</f>
        <v>Topic 13</v>
      </c>
      <c r="P2" s="115" t="str">
        <f>Keywords!T6</f>
        <v>Topic 14</v>
      </c>
      <c r="Q2" s="115" t="str">
        <f>Keywords!U6</f>
        <v>Topic 15</v>
      </c>
      <c r="R2" s="62" t="s">
        <v>339</v>
      </c>
      <c r="S2" s="116"/>
      <c r="T2" s="114" t="str">
        <f>A2</f>
        <v>Project #</v>
      </c>
      <c r="U2" s="117" t="str">
        <f>C2</f>
        <v>Topic 1</v>
      </c>
      <c r="V2" s="117" t="str">
        <f t="shared" ref="V2:AI2" si="0">D2</f>
        <v>Topic 2</v>
      </c>
      <c r="W2" s="117" t="str">
        <f t="shared" si="0"/>
        <v>Topic 3</v>
      </c>
      <c r="X2" s="117" t="str">
        <f t="shared" si="0"/>
        <v>Topic 4</v>
      </c>
      <c r="Y2" s="117" t="str">
        <f t="shared" si="0"/>
        <v>Topic 5</v>
      </c>
      <c r="Z2" s="117" t="str">
        <f t="shared" si="0"/>
        <v>Topic 6</v>
      </c>
      <c r="AA2" s="117" t="str">
        <f t="shared" si="0"/>
        <v>Topic 7</v>
      </c>
      <c r="AB2" s="117" t="str">
        <f t="shared" si="0"/>
        <v>Topic 8</v>
      </c>
      <c r="AC2" s="117" t="str">
        <f t="shared" si="0"/>
        <v>Topic 9</v>
      </c>
      <c r="AD2" s="117" t="str">
        <f t="shared" si="0"/>
        <v>Topic 10</v>
      </c>
      <c r="AE2" s="117" t="str">
        <f t="shared" si="0"/>
        <v>Topic 11</v>
      </c>
      <c r="AF2" s="117" t="str">
        <f t="shared" si="0"/>
        <v>Topic 12</v>
      </c>
      <c r="AG2" s="117" t="str">
        <f t="shared" si="0"/>
        <v>Topic 13</v>
      </c>
      <c r="AH2" s="117" t="str">
        <f t="shared" si="0"/>
        <v>Topic 14</v>
      </c>
      <c r="AI2" s="117" t="str">
        <f t="shared" si="0"/>
        <v>Topic 15</v>
      </c>
      <c r="AJ2" s="117" t="s">
        <v>340</v>
      </c>
    </row>
    <row r="3" spans="1:36" s="124" customFormat="1" x14ac:dyDescent="0.25">
      <c r="A3" s="118"/>
      <c r="B3" s="119"/>
      <c r="C3" s="120"/>
      <c r="D3" s="120"/>
      <c r="E3" s="120"/>
      <c r="F3" s="120"/>
      <c r="G3" s="120"/>
      <c r="H3" s="120"/>
      <c r="I3" s="120"/>
      <c r="J3" s="120"/>
      <c r="K3" s="120"/>
      <c r="L3" s="120"/>
      <c r="M3" s="120"/>
      <c r="N3" s="120"/>
      <c r="O3" s="120"/>
      <c r="P3" s="120"/>
      <c r="Q3" s="120"/>
      <c r="R3" s="121"/>
      <c r="S3" s="122"/>
      <c r="T3" s="121"/>
      <c r="U3" s="123">
        <f>AVERAGE(U4:U160)</f>
        <v>1</v>
      </c>
      <c r="V3" s="123">
        <f>AVERAGE(V4:V160)</f>
        <v>1</v>
      </c>
      <c r="W3" s="123">
        <f>AVERAGE(W4:W160)</f>
        <v>1</v>
      </c>
      <c r="X3" s="123">
        <f>AVERAGE(X4:X160)</f>
        <v>1</v>
      </c>
      <c r="Y3" s="123">
        <f>AVERAGE(Y4:Y160)</f>
        <v>1</v>
      </c>
      <c r="Z3" s="123">
        <f>AVERAGE(Z4:Z160)</f>
        <v>1</v>
      </c>
      <c r="AA3" s="123">
        <f>AVERAGE(AA4:AA160)</f>
        <v>1</v>
      </c>
      <c r="AB3" s="123">
        <f>AVERAGE(AB4:AB160)</f>
        <v>1</v>
      </c>
      <c r="AC3" s="123">
        <f>AVERAGE(AC4:AC160)</f>
        <v>1</v>
      </c>
      <c r="AD3" s="123">
        <f>AVERAGE(AD4:AD160)</f>
        <v>1</v>
      </c>
      <c r="AE3" s="123">
        <f>AVERAGE(AE4:AE160)</f>
        <v>1</v>
      </c>
      <c r="AF3" s="123">
        <f>AVERAGE(AF4:AF160)</f>
        <v>1</v>
      </c>
      <c r="AG3" s="123">
        <f>AVERAGE(AG4:AG160)</f>
        <v>1</v>
      </c>
      <c r="AH3" s="123">
        <f>AVERAGE(AH4:AH160)</f>
        <v>1</v>
      </c>
      <c r="AI3" s="123">
        <f>AVERAGE(AI4:AI160)</f>
        <v>1</v>
      </c>
      <c r="AJ3" s="121"/>
    </row>
    <row r="4" spans="1:36" x14ac:dyDescent="0.25">
      <c r="A4" s="76">
        <v>1</v>
      </c>
      <c r="B4" s="125" t="str">
        <f>Projects!B3</f>
        <v>T1  Project1</v>
      </c>
      <c r="C4" s="11" t="s">
        <v>369</v>
      </c>
      <c r="D4" s="11"/>
      <c r="E4" s="11"/>
      <c r="F4" s="11"/>
      <c r="G4" s="11"/>
      <c r="H4" s="11"/>
      <c r="I4" s="11"/>
      <c r="J4" s="11"/>
      <c r="K4" s="11"/>
      <c r="L4" s="11"/>
      <c r="M4" s="11"/>
      <c r="N4" s="11"/>
      <c r="O4" s="11"/>
      <c r="P4" s="11"/>
      <c r="Q4" s="11"/>
      <c r="R4" s="126" t="str">
        <f>IF(OR(AND(C4&lt;&gt;"L",C4&lt;&gt;"M",C4&lt;&gt;"H"),AND(D4&lt;&gt;"L",D4&lt;&gt;"M",D4&lt;&gt;"H"),AND(E4&lt;&gt;"L",E4&lt;&gt;"M",E4&lt;&gt;"H"),AND(F4&lt;&gt;"L",F4&lt;&gt;"M",F4&lt;&gt;"H"),AND(G4&lt;&gt;"L",G4&lt;&gt;"M",G4&lt;&gt;"H"),AND(H4&lt;&gt;"L",H4&lt;&gt;"M",H4&lt;&gt;"H"),AND(I4&lt;&gt;"L",I4&lt;&gt;"M",I4&lt;&gt;"H"),AND(J4&lt;&gt;"L",J4&lt;&gt;"M",J4&lt;&gt;"H"),AND(K4&lt;&gt;"L",K4&lt;&gt;"M",K4&lt;&gt;"H"),AND(L4&lt;&gt;"L",L4&lt;&gt;"M",L4&lt;&gt;"H"),AND(M4&lt;&gt;"L",M4&lt;&gt;"M",M4&lt;&gt;"H"),AND(N4&lt;&gt;"L",N4&lt;&gt;"M",N4&lt;&gt;"H"),AND(O4&lt;&gt;"L",O4&lt;&gt;"M",O4&lt;&gt;"H"),AND(P4&lt;&gt;"L",P4&lt;&gt;"M",P4&lt;&gt;"H"),AND(Q4&lt;&gt;"L",Q4&lt;&gt;"M",Q4&lt;&gt;"H")),"Enter L, M or H in each cell","")</f>
        <v>Enter L, M or H in each cell</v>
      </c>
      <c r="S4" s="127"/>
      <c r="T4" s="128">
        <f>A4</f>
        <v>1</v>
      </c>
      <c r="U4" s="129">
        <f>IF(C4="L",1/3,IF(C4="M",2/3,IF(LEN(C4)&gt;0,1,"")))</f>
        <v>1</v>
      </c>
      <c r="V4" s="129" t="str">
        <f t="shared" ref="V4:AI160" si="1">IF(D4="L",1/3,IF(D4="M",2/3,IF(LEN(D4)&gt;0,1,"")))</f>
        <v/>
      </c>
      <c r="W4" s="129" t="str">
        <f t="shared" si="1"/>
        <v/>
      </c>
      <c r="X4" s="129" t="str">
        <f t="shared" si="1"/>
        <v/>
      </c>
      <c r="Y4" s="129" t="str">
        <f t="shared" si="1"/>
        <v/>
      </c>
      <c r="Z4" s="129" t="str">
        <f t="shared" si="1"/>
        <v/>
      </c>
      <c r="AA4" s="129" t="str">
        <f t="shared" si="1"/>
        <v/>
      </c>
      <c r="AB4" s="129" t="str">
        <f t="shared" si="1"/>
        <v/>
      </c>
      <c r="AC4" s="129" t="str">
        <f t="shared" si="1"/>
        <v/>
      </c>
      <c r="AD4" s="129" t="str">
        <f t="shared" si="1"/>
        <v/>
      </c>
      <c r="AE4" s="129" t="str">
        <f t="shared" si="1"/>
        <v/>
      </c>
      <c r="AF4" s="129" t="str">
        <f t="shared" si="1"/>
        <v/>
      </c>
      <c r="AG4" s="129" t="str">
        <f t="shared" si="1"/>
        <v/>
      </c>
      <c r="AH4" s="129" t="str">
        <f t="shared" si="1"/>
        <v/>
      </c>
      <c r="AI4" s="129" t="str">
        <f t="shared" si="1"/>
        <v/>
      </c>
      <c r="AJ4" s="130">
        <f>IF(SUM(U4:AI4)&gt;0,SUM(U4:AI4),"")</f>
        <v>1</v>
      </c>
    </row>
    <row r="5" spans="1:36" x14ac:dyDescent="0.25">
      <c r="A5" s="76">
        <v>2</v>
      </c>
      <c r="B5" s="125" t="str">
        <f>Projects!B4</f>
        <v>T1  Project2</v>
      </c>
      <c r="C5" s="11" t="s">
        <v>369</v>
      </c>
      <c r="D5" s="11"/>
      <c r="E5" s="11"/>
      <c r="F5" s="11"/>
      <c r="G5" s="11"/>
      <c r="H5" s="11"/>
      <c r="I5" s="11"/>
      <c r="J5" s="11"/>
      <c r="K5" s="11"/>
      <c r="L5" s="11"/>
      <c r="M5" s="11"/>
      <c r="N5" s="11"/>
      <c r="O5" s="11"/>
      <c r="P5" s="11"/>
      <c r="Q5" s="11"/>
      <c r="R5" s="126" t="str">
        <f t="shared" ref="R5:R68" si="2">IF(OR(AND(C5&lt;&gt;"L",C5&lt;&gt;"M",C5&lt;&gt;"H"),AND(D5&lt;&gt;"L",D5&lt;&gt;"M",D5&lt;&gt;"H"),AND(E5&lt;&gt;"L",E5&lt;&gt;"M",E5&lt;&gt;"H"),AND(F5&lt;&gt;"L",F5&lt;&gt;"M",F5&lt;&gt;"H"),AND(G5&lt;&gt;"L",G5&lt;&gt;"M",G5&lt;&gt;"H"),AND(H5&lt;&gt;"L",H5&lt;&gt;"M",H5&lt;&gt;"H"),AND(I5&lt;&gt;"L",I5&lt;&gt;"M",I5&lt;&gt;"H"),AND(J5&lt;&gt;"L",J5&lt;&gt;"M",J5&lt;&gt;"H"),AND(K5&lt;&gt;"L",K5&lt;&gt;"M",K5&lt;&gt;"H"),AND(L5&lt;&gt;"L",L5&lt;&gt;"M",L5&lt;&gt;"H"),AND(M5&lt;&gt;"L",M5&lt;&gt;"M",M5&lt;&gt;"H"),AND(N5&lt;&gt;"L",N5&lt;&gt;"M",N5&lt;&gt;"H"),AND(O5&lt;&gt;"L",O5&lt;&gt;"M",O5&lt;&gt;"H"),AND(P5&lt;&gt;"L",P5&lt;&gt;"M",P5&lt;&gt;"H"),AND(Q5&lt;&gt;"L",Q5&lt;&gt;"M",Q5&lt;&gt;"H")),"Enter L, M or H in each cell","")</f>
        <v>Enter L, M or H in each cell</v>
      </c>
      <c r="S5" s="127"/>
      <c r="T5" s="128">
        <f t="shared" ref="T5:T68" si="3">A5</f>
        <v>2</v>
      </c>
      <c r="U5" s="129">
        <f t="shared" ref="U5:U68" si="4">IF(C5="L",1/3,IF(C5="M",2/3,IF(LEN(C5)&gt;0,1,"")))</f>
        <v>1</v>
      </c>
      <c r="V5" s="129" t="str">
        <f t="shared" ref="V5:V68" si="5">IF(D5="L",1/3,IF(D5="M",2/3,IF(LEN(D5)&gt;0,1,"")))</f>
        <v/>
      </c>
      <c r="W5" s="129" t="str">
        <f t="shared" ref="W5:W68" si="6">IF(E5="L",1/3,IF(E5="M",2/3,IF(LEN(E5)&gt;0,1,"")))</f>
        <v/>
      </c>
      <c r="X5" s="129" t="str">
        <f t="shared" ref="X5:X68" si="7">IF(F5="L",1/3,IF(F5="M",2/3,IF(LEN(F5)&gt;0,1,"")))</f>
        <v/>
      </c>
      <c r="Y5" s="129" t="str">
        <f t="shared" ref="Y5:Y68" si="8">IF(G5="L",1/3,IF(G5="M",2/3,IF(LEN(G5)&gt;0,1,"")))</f>
        <v/>
      </c>
      <c r="Z5" s="129" t="str">
        <f t="shared" ref="Z5:Z68" si="9">IF(H5="L",1/3,IF(H5="M",2/3,IF(LEN(H5)&gt;0,1,"")))</f>
        <v/>
      </c>
      <c r="AA5" s="129" t="str">
        <f t="shared" ref="AA5:AA68" si="10">IF(I5="L",1/3,IF(I5="M",2/3,IF(LEN(I5)&gt;0,1,"")))</f>
        <v/>
      </c>
      <c r="AB5" s="129" t="str">
        <f t="shared" ref="AB5:AB68" si="11">IF(J5="L",1/3,IF(J5="M",2/3,IF(LEN(J5)&gt;0,1,"")))</f>
        <v/>
      </c>
      <c r="AC5" s="129" t="str">
        <f t="shared" ref="AC5:AC68" si="12">IF(K5="L",1/3,IF(K5="M",2/3,IF(LEN(K5)&gt;0,1,"")))</f>
        <v/>
      </c>
      <c r="AD5" s="129" t="str">
        <f t="shared" ref="AD5:AD68" si="13">IF(L5="L",1/3,IF(L5="M",2/3,IF(LEN(L5)&gt;0,1,"")))</f>
        <v/>
      </c>
      <c r="AE5" s="129" t="str">
        <f t="shared" ref="AE5:AE68" si="14">IF(M5="L",1/3,IF(M5="M",2/3,IF(LEN(M5)&gt;0,1,"")))</f>
        <v/>
      </c>
      <c r="AF5" s="129" t="str">
        <f t="shared" ref="AF5:AF68" si="15">IF(N5="L",1/3,IF(N5="M",2/3,IF(LEN(N5)&gt;0,1,"")))</f>
        <v/>
      </c>
      <c r="AG5" s="129" t="str">
        <f t="shared" ref="AG5:AG68" si="16">IF(O5="L",1/3,IF(O5="M",2/3,IF(LEN(O5)&gt;0,1,"")))</f>
        <v/>
      </c>
      <c r="AH5" s="129" t="str">
        <f t="shared" ref="AH5:AH68" si="17">IF(P5="L",1/3,IF(P5="M",2/3,IF(LEN(P5)&gt;0,1,"")))</f>
        <v/>
      </c>
      <c r="AI5" s="129" t="str">
        <f t="shared" ref="AI5:AI68" si="18">IF(Q5="L",1/3,IF(Q5="M",2/3,IF(LEN(Q5)&gt;0,1,"")))</f>
        <v/>
      </c>
      <c r="AJ5" s="130">
        <f t="shared" ref="AJ5:AJ68" si="19">IF(SUM(U5:AI5)&gt;0,SUM(U5:AI5),"")</f>
        <v>1</v>
      </c>
    </row>
    <row r="6" spans="1:36" x14ac:dyDescent="0.25">
      <c r="A6" s="76">
        <v>3</v>
      </c>
      <c r="B6" s="125" t="str">
        <f>Projects!B5</f>
        <v>T1  Project3</v>
      </c>
      <c r="C6" s="11" t="s">
        <v>369</v>
      </c>
      <c r="D6" s="11"/>
      <c r="E6" s="11"/>
      <c r="F6" s="11"/>
      <c r="G6" s="11"/>
      <c r="H6" s="11"/>
      <c r="I6" s="11"/>
      <c r="J6" s="11"/>
      <c r="K6" s="11"/>
      <c r="L6" s="11"/>
      <c r="M6" s="11"/>
      <c r="N6" s="11"/>
      <c r="O6" s="11"/>
      <c r="P6" s="11"/>
      <c r="Q6" s="11"/>
      <c r="R6" s="126" t="str">
        <f t="shared" si="2"/>
        <v>Enter L, M or H in each cell</v>
      </c>
      <c r="S6" s="127"/>
      <c r="T6" s="128">
        <f t="shared" si="3"/>
        <v>3</v>
      </c>
      <c r="U6" s="129">
        <f t="shared" si="4"/>
        <v>1</v>
      </c>
      <c r="V6" s="129" t="str">
        <f t="shared" si="5"/>
        <v/>
      </c>
      <c r="W6" s="129" t="str">
        <f t="shared" si="6"/>
        <v/>
      </c>
      <c r="X6" s="129" t="str">
        <f t="shared" si="7"/>
        <v/>
      </c>
      <c r="Y6" s="129" t="str">
        <f t="shared" si="8"/>
        <v/>
      </c>
      <c r="Z6" s="129" t="str">
        <f t="shared" si="9"/>
        <v/>
      </c>
      <c r="AA6" s="129" t="str">
        <f t="shared" si="10"/>
        <v/>
      </c>
      <c r="AB6" s="129" t="str">
        <f t="shared" si="11"/>
        <v/>
      </c>
      <c r="AC6" s="129" t="str">
        <f t="shared" si="12"/>
        <v/>
      </c>
      <c r="AD6" s="129" t="str">
        <f t="shared" si="13"/>
        <v/>
      </c>
      <c r="AE6" s="129" t="str">
        <f t="shared" si="14"/>
        <v/>
      </c>
      <c r="AF6" s="129" t="str">
        <f t="shared" si="15"/>
        <v/>
      </c>
      <c r="AG6" s="129" t="str">
        <f t="shared" si="16"/>
        <v/>
      </c>
      <c r="AH6" s="129" t="str">
        <f t="shared" si="17"/>
        <v/>
      </c>
      <c r="AI6" s="129" t="str">
        <f t="shared" si="18"/>
        <v/>
      </c>
      <c r="AJ6" s="130">
        <f t="shared" si="19"/>
        <v>1</v>
      </c>
    </row>
    <row r="7" spans="1:36" x14ac:dyDescent="0.25">
      <c r="A7" s="76">
        <v>4</v>
      </c>
      <c r="B7" s="125" t="str">
        <f>Projects!B6</f>
        <v>T1  Project4</v>
      </c>
      <c r="C7" s="11" t="s">
        <v>369</v>
      </c>
      <c r="D7" s="11"/>
      <c r="E7" s="11"/>
      <c r="F7" s="11"/>
      <c r="G7" s="11"/>
      <c r="H7" s="11"/>
      <c r="I7" s="11"/>
      <c r="J7" s="11"/>
      <c r="K7" s="11"/>
      <c r="L7" s="11"/>
      <c r="M7" s="11"/>
      <c r="N7" s="11"/>
      <c r="O7" s="11"/>
      <c r="P7" s="11"/>
      <c r="Q7" s="11"/>
      <c r="R7" s="126" t="str">
        <f t="shared" si="2"/>
        <v>Enter L, M or H in each cell</v>
      </c>
      <c r="S7" s="127"/>
      <c r="T7" s="128">
        <f t="shared" si="3"/>
        <v>4</v>
      </c>
      <c r="U7" s="129">
        <f t="shared" si="4"/>
        <v>1</v>
      </c>
      <c r="V7" s="129" t="str">
        <f t="shared" si="5"/>
        <v/>
      </c>
      <c r="W7" s="129" t="str">
        <f t="shared" si="6"/>
        <v/>
      </c>
      <c r="X7" s="129" t="str">
        <f t="shared" si="7"/>
        <v/>
      </c>
      <c r="Y7" s="129" t="str">
        <f t="shared" si="8"/>
        <v/>
      </c>
      <c r="Z7" s="129" t="str">
        <f t="shared" si="9"/>
        <v/>
      </c>
      <c r="AA7" s="129" t="str">
        <f t="shared" si="10"/>
        <v/>
      </c>
      <c r="AB7" s="129" t="str">
        <f t="shared" si="11"/>
        <v/>
      </c>
      <c r="AC7" s="129" t="str">
        <f t="shared" si="12"/>
        <v/>
      </c>
      <c r="AD7" s="129" t="str">
        <f t="shared" si="13"/>
        <v/>
      </c>
      <c r="AE7" s="129" t="str">
        <f t="shared" si="14"/>
        <v/>
      </c>
      <c r="AF7" s="129" t="str">
        <f t="shared" si="15"/>
        <v/>
      </c>
      <c r="AG7" s="129" t="str">
        <f t="shared" si="16"/>
        <v/>
      </c>
      <c r="AH7" s="129" t="str">
        <f t="shared" si="17"/>
        <v/>
      </c>
      <c r="AI7" s="129" t="str">
        <f t="shared" si="18"/>
        <v/>
      </c>
      <c r="AJ7" s="130">
        <f t="shared" si="19"/>
        <v>1</v>
      </c>
    </row>
    <row r="8" spans="1:36" x14ac:dyDescent="0.25">
      <c r="A8" s="76">
        <v>5</v>
      </c>
      <c r="B8" s="125" t="str">
        <f>Projects!B7</f>
        <v>T2  Project5</v>
      </c>
      <c r="C8" s="11"/>
      <c r="D8" s="11" t="s">
        <v>369</v>
      </c>
      <c r="E8" s="11"/>
      <c r="F8" s="11"/>
      <c r="G8" s="11"/>
      <c r="H8" s="11"/>
      <c r="I8" s="11"/>
      <c r="J8" s="11"/>
      <c r="K8" s="11"/>
      <c r="L8" s="11"/>
      <c r="M8" s="11"/>
      <c r="N8" s="11"/>
      <c r="O8" s="11"/>
      <c r="P8" s="11"/>
      <c r="Q8" s="11"/>
      <c r="R8" s="126" t="str">
        <f t="shared" si="2"/>
        <v>Enter L, M or H in each cell</v>
      </c>
      <c r="S8" s="127"/>
      <c r="T8" s="128">
        <f t="shared" si="3"/>
        <v>5</v>
      </c>
      <c r="U8" s="129" t="str">
        <f t="shared" si="4"/>
        <v/>
      </c>
      <c r="V8" s="129">
        <f t="shared" si="5"/>
        <v>1</v>
      </c>
      <c r="W8" s="129" t="str">
        <f t="shared" si="6"/>
        <v/>
      </c>
      <c r="X8" s="129" t="str">
        <f t="shared" si="7"/>
        <v/>
      </c>
      <c r="Y8" s="129" t="str">
        <f t="shared" si="8"/>
        <v/>
      </c>
      <c r="Z8" s="129" t="str">
        <f t="shared" si="9"/>
        <v/>
      </c>
      <c r="AA8" s="129" t="str">
        <f t="shared" si="10"/>
        <v/>
      </c>
      <c r="AB8" s="129" t="str">
        <f t="shared" si="11"/>
        <v/>
      </c>
      <c r="AC8" s="129" t="str">
        <f t="shared" si="12"/>
        <v/>
      </c>
      <c r="AD8" s="129" t="str">
        <f t="shared" si="13"/>
        <v/>
      </c>
      <c r="AE8" s="129" t="str">
        <f t="shared" si="14"/>
        <v/>
      </c>
      <c r="AF8" s="129" t="str">
        <f t="shared" si="15"/>
        <v/>
      </c>
      <c r="AG8" s="129" t="str">
        <f t="shared" si="16"/>
        <v/>
      </c>
      <c r="AH8" s="129" t="str">
        <f t="shared" si="17"/>
        <v/>
      </c>
      <c r="AI8" s="129" t="str">
        <f t="shared" si="18"/>
        <v/>
      </c>
      <c r="AJ8" s="130">
        <f t="shared" si="19"/>
        <v>1</v>
      </c>
    </row>
    <row r="9" spans="1:36" x14ac:dyDescent="0.25">
      <c r="A9" s="76">
        <v>6</v>
      </c>
      <c r="B9" s="125" t="str">
        <f>Projects!B8</f>
        <v>T2  Project6</v>
      </c>
      <c r="C9" s="11"/>
      <c r="D9" s="11" t="s">
        <v>369</v>
      </c>
      <c r="E9" s="11"/>
      <c r="F9" s="11"/>
      <c r="G9" s="11"/>
      <c r="H9" s="11"/>
      <c r="I9" s="11"/>
      <c r="J9" s="11"/>
      <c r="K9" s="11"/>
      <c r="L9" s="11"/>
      <c r="M9" s="11"/>
      <c r="N9" s="11"/>
      <c r="O9" s="11"/>
      <c r="P9" s="11"/>
      <c r="Q9" s="11"/>
      <c r="R9" s="126" t="str">
        <f t="shared" si="2"/>
        <v>Enter L, M or H in each cell</v>
      </c>
      <c r="S9" s="127"/>
      <c r="T9" s="128">
        <f t="shared" si="3"/>
        <v>6</v>
      </c>
      <c r="U9" s="129" t="str">
        <f t="shared" si="4"/>
        <v/>
      </c>
      <c r="V9" s="129">
        <f t="shared" si="5"/>
        <v>1</v>
      </c>
      <c r="W9" s="129" t="str">
        <f t="shared" si="6"/>
        <v/>
      </c>
      <c r="X9" s="129" t="str">
        <f t="shared" si="7"/>
        <v/>
      </c>
      <c r="Y9" s="129" t="str">
        <f t="shared" si="8"/>
        <v/>
      </c>
      <c r="Z9" s="129" t="str">
        <f t="shared" si="9"/>
        <v/>
      </c>
      <c r="AA9" s="129" t="str">
        <f t="shared" si="10"/>
        <v/>
      </c>
      <c r="AB9" s="129" t="str">
        <f t="shared" si="11"/>
        <v/>
      </c>
      <c r="AC9" s="129" t="str">
        <f t="shared" si="12"/>
        <v/>
      </c>
      <c r="AD9" s="129" t="str">
        <f t="shared" si="13"/>
        <v/>
      </c>
      <c r="AE9" s="129" t="str">
        <f t="shared" si="14"/>
        <v/>
      </c>
      <c r="AF9" s="129" t="str">
        <f t="shared" si="15"/>
        <v/>
      </c>
      <c r="AG9" s="129" t="str">
        <f t="shared" si="16"/>
        <v/>
      </c>
      <c r="AH9" s="129" t="str">
        <f t="shared" si="17"/>
        <v/>
      </c>
      <c r="AI9" s="129" t="str">
        <f t="shared" si="18"/>
        <v/>
      </c>
      <c r="AJ9" s="130">
        <f t="shared" si="19"/>
        <v>1</v>
      </c>
    </row>
    <row r="10" spans="1:36" x14ac:dyDescent="0.25">
      <c r="A10" s="76">
        <v>7</v>
      </c>
      <c r="B10" s="125" t="str">
        <f>Projects!B9</f>
        <v>T2  Project7</v>
      </c>
      <c r="C10" s="11"/>
      <c r="D10" s="11" t="s">
        <v>369</v>
      </c>
      <c r="E10" s="11"/>
      <c r="F10" s="11"/>
      <c r="G10" s="11"/>
      <c r="H10" s="11"/>
      <c r="I10" s="11"/>
      <c r="J10" s="11"/>
      <c r="K10" s="11"/>
      <c r="L10" s="11"/>
      <c r="M10" s="11"/>
      <c r="N10" s="11"/>
      <c r="O10" s="11"/>
      <c r="P10" s="11"/>
      <c r="Q10" s="11"/>
      <c r="R10" s="126" t="str">
        <f t="shared" si="2"/>
        <v>Enter L, M or H in each cell</v>
      </c>
      <c r="S10" s="127"/>
      <c r="T10" s="128">
        <f t="shared" si="3"/>
        <v>7</v>
      </c>
      <c r="U10" s="129" t="str">
        <f t="shared" si="4"/>
        <v/>
      </c>
      <c r="V10" s="129">
        <f t="shared" si="5"/>
        <v>1</v>
      </c>
      <c r="W10" s="129" t="str">
        <f t="shared" si="6"/>
        <v/>
      </c>
      <c r="X10" s="129" t="str">
        <f t="shared" si="7"/>
        <v/>
      </c>
      <c r="Y10" s="129" t="str">
        <f t="shared" si="8"/>
        <v/>
      </c>
      <c r="Z10" s="129" t="str">
        <f t="shared" si="9"/>
        <v/>
      </c>
      <c r="AA10" s="129" t="str">
        <f t="shared" si="10"/>
        <v/>
      </c>
      <c r="AB10" s="129" t="str">
        <f t="shared" si="11"/>
        <v/>
      </c>
      <c r="AC10" s="129" t="str">
        <f t="shared" si="12"/>
        <v/>
      </c>
      <c r="AD10" s="129" t="str">
        <f t="shared" si="13"/>
        <v/>
      </c>
      <c r="AE10" s="129" t="str">
        <f t="shared" si="14"/>
        <v/>
      </c>
      <c r="AF10" s="129" t="str">
        <f t="shared" si="15"/>
        <v/>
      </c>
      <c r="AG10" s="129" t="str">
        <f t="shared" si="16"/>
        <v/>
      </c>
      <c r="AH10" s="129" t="str">
        <f t="shared" si="17"/>
        <v/>
      </c>
      <c r="AI10" s="129" t="str">
        <f t="shared" si="18"/>
        <v/>
      </c>
      <c r="AJ10" s="130">
        <f t="shared" si="19"/>
        <v>1</v>
      </c>
    </row>
    <row r="11" spans="1:36" x14ac:dyDescent="0.25">
      <c r="A11" s="76">
        <v>8</v>
      </c>
      <c r="B11" s="125" t="str">
        <f>Projects!B10</f>
        <v>T2  Project8</v>
      </c>
      <c r="C11" s="11"/>
      <c r="D11" s="11" t="s">
        <v>369</v>
      </c>
      <c r="E11" s="11"/>
      <c r="F11" s="11"/>
      <c r="G11" s="11"/>
      <c r="H11" s="11"/>
      <c r="I11" s="11"/>
      <c r="J11" s="11"/>
      <c r="K11" s="11"/>
      <c r="L11" s="11"/>
      <c r="M11" s="11"/>
      <c r="N11" s="11"/>
      <c r="O11" s="11"/>
      <c r="P11" s="11"/>
      <c r="Q11" s="11"/>
      <c r="R11" s="126" t="str">
        <f t="shared" si="2"/>
        <v>Enter L, M or H in each cell</v>
      </c>
      <c r="S11" s="127"/>
      <c r="T11" s="128">
        <f t="shared" si="3"/>
        <v>8</v>
      </c>
      <c r="U11" s="129" t="str">
        <f t="shared" si="4"/>
        <v/>
      </c>
      <c r="V11" s="129">
        <f t="shared" si="5"/>
        <v>1</v>
      </c>
      <c r="W11" s="129" t="str">
        <f t="shared" si="6"/>
        <v/>
      </c>
      <c r="X11" s="129" t="str">
        <f t="shared" si="7"/>
        <v/>
      </c>
      <c r="Y11" s="129" t="str">
        <f t="shared" si="8"/>
        <v/>
      </c>
      <c r="Z11" s="129" t="str">
        <f t="shared" si="9"/>
        <v/>
      </c>
      <c r="AA11" s="129" t="str">
        <f t="shared" si="10"/>
        <v/>
      </c>
      <c r="AB11" s="129" t="str">
        <f t="shared" si="11"/>
        <v/>
      </c>
      <c r="AC11" s="129" t="str">
        <f t="shared" si="12"/>
        <v/>
      </c>
      <c r="AD11" s="129" t="str">
        <f t="shared" si="13"/>
        <v/>
      </c>
      <c r="AE11" s="129" t="str">
        <f t="shared" si="14"/>
        <v/>
      </c>
      <c r="AF11" s="129" t="str">
        <f t="shared" si="15"/>
        <v/>
      </c>
      <c r="AG11" s="129" t="str">
        <f t="shared" si="16"/>
        <v/>
      </c>
      <c r="AH11" s="129" t="str">
        <f t="shared" si="17"/>
        <v/>
      </c>
      <c r="AI11" s="129" t="str">
        <f t="shared" si="18"/>
        <v/>
      </c>
      <c r="AJ11" s="130">
        <f t="shared" si="19"/>
        <v>1</v>
      </c>
    </row>
    <row r="12" spans="1:36" x14ac:dyDescent="0.25">
      <c r="A12" s="76">
        <v>9</v>
      </c>
      <c r="B12" s="125" t="str">
        <f>Projects!B11</f>
        <v>T2  Project9</v>
      </c>
      <c r="C12" s="11"/>
      <c r="D12" s="11" t="s">
        <v>369</v>
      </c>
      <c r="E12" s="11"/>
      <c r="F12" s="11"/>
      <c r="G12" s="11"/>
      <c r="H12" s="11"/>
      <c r="I12" s="11"/>
      <c r="J12" s="11"/>
      <c r="K12" s="11"/>
      <c r="L12" s="11"/>
      <c r="M12" s="11"/>
      <c r="N12" s="11"/>
      <c r="O12" s="11"/>
      <c r="P12" s="11"/>
      <c r="Q12" s="11"/>
      <c r="R12" s="126" t="str">
        <f t="shared" si="2"/>
        <v>Enter L, M or H in each cell</v>
      </c>
      <c r="S12" s="127"/>
      <c r="T12" s="128">
        <f t="shared" si="3"/>
        <v>9</v>
      </c>
      <c r="U12" s="129" t="str">
        <f t="shared" si="4"/>
        <v/>
      </c>
      <c r="V12" s="129">
        <f t="shared" si="5"/>
        <v>1</v>
      </c>
      <c r="W12" s="129" t="str">
        <f t="shared" si="6"/>
        <v/>
      </c>
      <c r="X12" s="129" t="str">
        <f t="shared" si="7"/>
        <v/>
      </c>
      <c r="Y12" s="129" t="str">
        <f t="shared" si="8"/>
        <v/>
      </c>
      <c r="Z12" s="129" t="str">
        <f t="shared" si="9"/>
        <v/>
      </c>
      <c r="AA12" s="129" t="str">
        <f t="shared" si="10"/>
        <v/>
      </c>
      <c r="AB12" s="129" t="str">
        <f t="shared" si="11"/>
        <v/>
      </c>
      <c r="AC12" s="129" t="str">
        <f t="shared" si="12"/>
        <v/>
      </c>
      <c r="AD12" s="129" t="str">
        <f t="shared" si="13"/>
        <v/>
      </c>
      <c r="AE12" s="129" t="str">
        <f t="shared" si="14"/>
        <v/>
      </c>
      <c r="AF12" s="129" t="str">
        <f t="shared" si="15"/>
        <v/>
      </c>
      <c r="AG12" s="129" t="str">
        <f t="shared" si="16"/>
        <v/>
      </c>
      <c r="AH12" s="129" t="str">
        <f t="shared" si="17"/>
        <v/>
      </c>
      <c r="AI12" s="129" t="str">
        <f t="shared" si="18"/>
        <v/>
      </c>
      <c r="AJ12" s="130">
        <f t="shared" si="19"/>
        <v>1</v>
      </c>
    </row>
    <row r="13" spans="1:36" x14ac:dyDescent="0.25">
      <c r="A13" s="76">
        <v>10</v>
      </c>
      <c r="B13" s="125" t="str">
        <f>Projects!B12</f>
        <v>T2  Project10</v>
      </c>
      <c r="C13" s="11"/>
      <c r="D13" s="11" t="s">
        <v>369</v>
      </c>
      <c r="E13" s="11"/>
      <c r="F13" s="11"/>
      <c r="G13" s="11"/>
      <c r="H13" s="11"/>
      <c r="I13" s="11"/>
      <c r="J13" s="11"/>
      <c r="K13" s="11"/>
      <c r="L13" s="11"/>
      <c r="M13" s="11"/>
      <c r="N13" s="11"/>
      <c r="O13" s="11"/>
      <c r="P13" s="11"/>
      <c r="Q13" s="11"/>
      <c r="R13" s="126" t="str">
        <f t="shared" si="2"/>
        <v>Enter L, M or H in each cell</v>
      </c>
      <c r="S13" s="127"/>
      <c r="T13" s="128">
        <f t="shared" si="3"/>
        <v>10</v>
      </c>
      <c r="U13" s="129" t="str">
        <f t="shared" si="4"/>
        <v/>
      </c>
      <c r="V13" s="129">
        <f t="shared" si="5"/>
        <v>1</v>
      </c>
      <c r="W13" s="129" t="str">
        <f t="shared" si="6"/>
        <v/>
      </c>
      <c r="X13" s="129" t="str">
        <f t="shared" si="7"/>
        <v/>
      </c>
      <c r="Y13" s="129" t="str">
        <f t="shared" si="8"/>
        <v/>
      </c>
      <c r="Z13" s="129" t="str">
        <f t="shared" si="9"/>
        <v/>
      </c>
      <c r="AA13" s="129" t="str">
        <f t="shared" si="10"/>
        <v/>
      </c>
      <c r="AB13" s="129" t="str">
        <f t="shared" si="11"/>
        <v/>
      </c>
      <c r="AC13" s="129" t="str">
        <f t="shared" si="12"/>
        <v/>
      </c>
      <c r="AD13" s="129" t="str">
        <f t="shared" si="13"/>
        <v/>
      </c>
      <c r="AE13" s="129" t="str">
        <f t="shared" si="14"/>
        <v/>
      </c>
      <c r="AF13" s="129" t="str">
        <f t="shared" si="15"/>
        <v/>
      </c>
      <c r="AG13" s="129" t="str">
        <f t="shared" si="16"/>
        <v/>
      </c>
      <c r="AH13" s="129" t="str">
        <f t="shared" si="17"/>
        <v/>
      </c>
      <c r="AI13" s="129" t="str">
        <f t="shared" si="18"/>
        <v/>
      </c>
      <c r="AJ13" s="130">
        <f t="shared" si="19"/>
        <v>1</v>
      </c>
    </row>
    <row r="14" spans="1:36" x14ac:dyDescent="0.25">
      <c r="A14" s="76">
        <v>11</v>
      </c>
      <c r="B14" s="125" t="str">
        <f>Projects!B13</f>
        <v>T2  Project11</v>
      </c>
      <c r="C14" s="11"/>
      <c r="D14" s="11" t="s">
        <v>369</v>
      </c>
      <c r="E14" s="11"/>
      <c r="F14" s="11"/>
      <c r="G14" s="11"/>
      <c r="H14" s="11"/>
      <c r="I14" s="11"/>
      <c r="J14" s="11"/>
      <c r="K14" s="11"/>
      <c r="L14" s="11"/>
      <c r="M14" s="11"/>
      <c r="N14" s="11"/>
      <c r="O14" s="11"/>
      <c r="P14" s="11"/>
      <c r="Q14" s="11"/>
      <c r="R14" s="126" t="str">
        <f t="shared" si="2"/>
        <v>Enter L, M or H in each cell</v>
      </c>
      <c r="S14" s="127"/>
      <c r="T14" s="128">
        <f t="shared" si="3"/>
        <v>11</v>
      </c>
      <c r="U14" s="129" t="str">
        <f t="shared" si="4"/>
        <v/>
      </c>
      <c r="V14" s="129">
        <f t="shared" si="5"/>
        <v>1</v>
      </c>
      <c r="W14" s="129" t="str">
        <f t="shared" si="6"/>
        <v/>
      </c>
      <c r="X14" s="129" t="str">
        <f t="shared" si="7"/>
        <v/>
      </c>
      <c r="Y14" s="129" t="str">
        <f t="shared" si="8"/>
        <v/>
      </c>
      <c r="Z14" s="129" t="str">
        <f t="shared" si="9"/>
        <v/>
      </c>
      <c r="AA14" s="129" t="str">
        <f t="shared" si="10"/>
        <v/>
      </c>
      <c r="AB14" s="129" t="str">
        <f t="shared" si="11"/>
        <v/>
      </c>
      <c r="AC14" s="129" t="str">
        <f t="shared" si="12"/>
        <v/>
      </c>
      <c r="AD14" s="129" t="str">
        <f t="shared" si="13"/>
        <v/>
      </c>
      <c r="AE14" s="129" t="str">
        <f t="shared" si="14"/>
        <v/>
      </c>
      <c r="AF14" s="129" t="str">
        <f t="shared" si="15"/>
        <v/>
      </c>
      <c r="AG14" s="129" t="str">
        <f t="shared" si="16"/>
        <v/>
      </c>
      <c r="AH14" s="129" t="str">
        <f t="shared" si="17"/>
        <v/>
      </c>
      <c r="AI14" s="129" t="str">
        <f t="shared" si="18"/>
        <v/>
      </c>
      <c r="AJ14" s="130">
        <f t="shared" si="19"/>
        <v>1</v>
      </c>
    </row>
    <row r="15" spans="1:36" x14ac:dyDescent="0.25">
      <c r="A15" s="76">
        <v>12</v>
      </c>
      <c r="B15" s="125" t="str">
        <f>Projects!B14</f>
        <v>T2  Project12</v>
      </c>
      <c r="C15" s="11"/>
      <c r="D15" s="11" t="s">
        <v>369</v>
      </c>
      <c r="E15" s="11"/>
      <c r="F15" s="11"/>
      <c r="G15" s="11"/>
      <c r="H15" s="11"/>
      <c r="I15" s="11"/>
      <c r="J15" s="11"/>
      <c r="K15" s="11"/>
      <c r="L15" s="11"/>
      <c r="M15" s="11"/>
      <c r="N15" s="11"/>
      <c r="O15" s="11"/>
      <c r="P15" s="11"/>
      <c r="Q15" s="11"/>
      <c r="R15" s="126" t="str">
        <f t="shared" si="2"/>
        <v>Enter L, M or H in each cell</v>
      </c>
      <c r="S15" s="127"/>
      <c r="T15" s="128">
        <f t="shared" si="3"/>
        <v>12</v>
      </c>
      <c r="U15" s="129" t="str">
        <f t="shared" si="4"/>
        <v/>
      </c>
      <c r="V15" s="129">
        <f t="shared" si="5"/>
        <v>1</v>
      </c>
      <c r="W15" s="129" t="str">
        <f t="shared" si="6"/>
        <v/>
      </c>
      <c r="X15" s="129" t="str">
        <f t="shared" si="7"/>
        <v/>
      </c>
      <c r="Y15" s="129" t="str">
        <f t="shared" si="8"/>
        <v/>
      </c>
      <c r="Z15" s="129" t="str">
        <f t="shared" si="9"/>
        <v/>
      </c>
      <c r="AA15" s="129" t="str">
        <f t="shared" si="10"/>
        <v/>
      </c>
      <c r="AB15" s="129" t="str">
        <f t="shared" si="11"/>
        <v/>
      </c>
      <c r="AC15" s="129" t="str">
        <f t="shared" si="12"/>
        <v/>
      </c>
      <c r="AD15" s="129" t="str">
        <f t="shared" si="13"/>
        <v/>
      </c>
      <c r="AE15" s="129" t="str">
        <f t="shared" si="14"/>
        <v/>
      </c>
      <c r="AF15" s="129" t="str">
        <f t="shared" si="15"/>
        <v/>
      </c>
      <c r="AG15" s="129" t="str">
        <f t="shared" si="16"/>
        <v/>
      </c>
      <c r="AH15" s="129" t="str">
        <f t="shared" si="17"/>
        <v/>
      </c>
      <c r="AI15" s="129" t="str">
        <f t="shared" si="18"/>
        <v/>
      </c>
      <c r="AJ15" s="130">
        <f t="shared" si="19"/>
        <v>1</v>
      </c>
    </row>
    <row r="16" spans="1:36" x14ac:dyDescent="0.25">
      <c r="A16" s="76">
        <v>13</v>
      </c>
      <c r="B16" s="125" t="str">
        <f>Projects!B15</f>
        <v>T2  Project13</v>
      </c>
      <c r="C16" s="11"/>
      <c r="D16" s="11" t="s">
        <v>369</v>
      </c>
      <c r="E16" s="11"/>
      <c r="F16" s="11"/>
      <c r="G16" s="11"/>
      <c r="H16" s="11"/>
      <c r="I16" s="11"/>
      <c r="J16" s="11"/>
      <c r="K16" s="11"/>
      <c r="L16" s="11"/>
      <c r="M16" s="11"/>
      <c r="N16" s="11"/>
      <c r="O16" s="11"/>
      <c r="P16" s="11"/>
      <c r="Q16" s="11"/>
      <c r="R16" s="126" t="str">
        <f t="shared" si="2"/>
        <v>Enter L, M or H in each cell</v>
      </c>
      <c r="S16" s="127"/>
      <c r="T16" s="128">
        <f t="shared" si="3"/>
        <v>13</v>
      </c>
      <c r="U16" s="129" t="str">
        <f t="shared" si="4"/>
        <v/>
      </c>
      <c r="V16" s="129">
        <f t="shared" si="5"/>
        <v>1</v>
      </c>
      <c r="W16" s="129" t="str">
        <f t="shared" si="6"/>
        <v/>
      </c>
      <c r="X16" s="129" t="str">
        <f t="shared" si="7"/>
        <v/>
      </c>
      <c r="Y16" s="129" t="str">
        <f t="shared" si="8"/>
        <v/>
      </c>
      <c r="Z16" s="129" t="str">
        <f t="shared" si="9"/>
        <v/>
      </c>
      <c r="AA16" s="129" t="str">
        <f t="shared" si="10"/>
        <v/>
      </c>
      <c r="AB16" s="129" t="str">
        <f t="shared" si="11"/>
        <v/>
      </c>
      <c r="AC16" s="129" t="str">
        <f t="shared" si="12"/>
        <v/>
      </c>
      <c r="AD16" s="129" t="str">
        <f t="shared" si="13"/>
        <v/>
      </c>
      <c r="AE16" s="129" t="str">
        <f t="shared" si="14"/>
        <v/>
      </c>
      <c r="AF16" s="129" t="str">
        <f t="shared" si="15"/>
        <v/>
      </c>
      <c r="AG16" s="129" t="str">
        <f t="shared" si="16"/>
        <v/>
      </c>
      <c r="AH16" s="129" t="str">
        <f t="shared" si="17"/>
        <v/>
      </c>
      <c r="AI16" s="129" t="str">
        <f t="shared" si="18"/>
        <v/>
      </c>
      <c r="AJ16" s="130">
        <f t="shared" si="19"/>
        <v>1</v>
      </c>
    </row>
    <row r="17" spans="1:36" x14ac:dyDescent="0.25">
      <c r="A17" s="76">
        <v>14</v>
      </c>
      <c r="B17" s="125" t="str">
        <f>Projects!B16</f>
        <v>T2  Project14</v>
      </c>
      <c r="C17" s="11"/>
      <c r="D17" s="11" t="s">
        <v>369</v>
      </c>
      <c r="E17" s="11"/>
      <c r="F17" s="11"/>
      <c r="G17" s="11"/>
      <c r="H17" s="11"/>
      <c r="I17" s="11"/>
      <c r="J17" s="11"/>
      <c r="K17" s="11"/>
      <c r="L17" s="11"/>
      <c r="M17" s="11"/>
      <c r="N17" s="11"/>
      <c r="O17" s="11"/>
      <c r="P17" s="11"/>
      <c r="Q17" s="11"/>
      <c r="R17" s="126" t="str">
        <f t="shared" si="2"/>
        <v>Enter L, M or H in each cell</v>
      </c>
      <c r="S17" s="127"/>
      <c r="T17" s="128">
        <f t="shared" si="3"/>
        <v>14</v>
      </c>
      <c r="U17" s="129" t="str">
        <f t="shared" si="4"/>
        <v/>
      </c>
      <c r="V17" s="129">
        <f t="shared" si="5"/>
        <v>1</v>
      </c>
      <c r="W17" s="129" t="str">
        <f t="shared" si="6"/>
        <v/>
      </c>
      <c r="X17" s="129" t="str">
        <f t="shared" si="7"/>
        <v/>
      </c>
      <c r="Y17" s="129" t="str">
        <f t="shared" si="8"/>
        <v/>
      </c>
      <c r="Z17" s="129" t="str">
        <f t="shared" si="9"/>
        <v/>
      </c>
      <c r="AA17" s="129" t="str">
        <f t="shared" si="10"/>
        <v/>
      </c>
      <c r="AB17" s="129" t="str">
        <f t="shared" si="11"/>
        <v/>
      </c>
      <c r="AC17" s="129" t="str">
        <f t="shared" si="12"/>
        <v/>
      </c>
      <c r="AD17" s="129" t="str">
        <f t="shared" si="13"/>
        <v/>
      </c>
      <c r="AE17" s="129" t="str">
        <f t="shared" si="14"/>
        <v/>
      </c>
      <c r="AF17" s="129" t="str">
        <f t="shared" si="15"/>
        <v/>
      </c>
      <c r="AG17" s="129" t="str">
        <f t="shared" si="16"/>
        <v/>
      </c>
      <c r="AH17" s="129" t="str">
        <f t="shared" si="17"/>
        <v/>
      </c>
      <c r="AI17" s="129" t="str">
        <f t="shared" si="18"/>
        <v/>
      </c>
      <c r="AJ17" s="130">
        <f t="shared" si="19"/>
        <v>1</v>
      </c>
    </row>
    <row r="18" spans="1:36" x14ac:dyDescent="0.25">
      <c r="A18" s="76">
        <v>15</v>
      </c>
      <c r="B18" s="125" t="str">
        <f>Projects!B17</f>
        <v>T3  Project15</v>
      </c>
      <c r="C18" s="11"/>
      <c r="D18" s="11"/>
      <c r="E18" s="11" t="s">
        <v>369</v>
      </c>
      <c r="F18" s="11"/>
      <c r="G18" s="11"/>
      <c r="H18" s="11"/>
      <c r="I18" s="11"/>
      <c r="J18" s="11"/>
      <c r="K18" s="11"/>
      <c r="L18" s="11"/>
      <c r="M18" s="11"/>
      <c r="N18" s="11"/>
      <c r="O18" s="11"/>
      <c r="P18" s="11"/>
      <c r="Q18" s="11"/>
      <c r="R18" s="126" t="str">
        <f t="shared" si="2"/>
        <v>Enter L, M or H in each cell</v>
      </c>
      <c r="S18" s="127"/>
      <c r="T18" s="128">
        <f t="shared" si="3"/>
        <v>15</v>
      </c>
      <c r="U18" s="129" t="str">
        <f t="shared" si="4"/>
        <v/>
      </c>
      <c r="V18" s="129" t="str">
        <f t="shared" si="5"/>
        <v/>
      </c>
      <c r="W18" s="129">
        <f t="shared" si="6"/>
        <v>1</v>
      </c>
      <c r="X18" s="129" t="str">
        <f t="shared" si="7"/>
        <v/>
      </c>
      <c r="Y18" s="129" t="str">
        <f t="shared" si="8"/>
        <v/>
      </c>
      <c r="Z18" s="129" t="str">
        <f t="shared" si="9"/>
        <v/>
      </c>
      <c r="AA18" s="129" t="str">
        <f t="shared" si="10"/>
        <v/>
      </c>
      <c r="AB18" s="129" t="str">
        <f t="shared" si="11"/>
        <v/>
      </c>
      <c r="AC18" s="129" t="str">
        <f t="shared" si="12"/>
        <v/>
      </c>
      <c r="AD18" s="129" t="str">
        <f t="shared" si="13"/>
        <v/>
      </c>
      <c r="AE18" s="129" t="str">
        <f t="shared" si="14"/>
        <v/>
      </c>
      <c r="AF18" s="129" t="str">
        <f t="shared" si="15"/>
        <v/>
      </c>
      <c r="AG18" s="129" t="str">
        <f t="shared" si="16"/>
        <v/>
      </c>
      <c r="AH18" s="129" t="str">
        <f t="shared" si="17"/>
        <v/>
      </c>
      <c r="AI18" s="129" t="str">
        <f t="shared" si="18"/>
        <v/>
      </c>
      <c r="AJ18" s="130">
        <f t="shared" si="19"/>
        <v>1</v>
      </c>
    </row>
    <row r="19" spans="1:36" x14ac:dyDescent="0.25">
      <c r="A19" s="76">
        <v>16</v>
      </c>
      <c r="B19" s="125" t="str">
        <f>Projects!B18</f>
        <v>T3  Project16</v>
      </c>
      <c r="C19" s="11"/>
      <c r="D19" s="11"/>
      <c r="E19" s="11" t="s">
        <v>369</v>
      </c>
      <c r="F19" s="11"/>
      <c r="G19" s="11"/>
      <c r="H19" s="11"/>
      <c r="I19" s="11"/>
      <c r="J19" s="11"/>
      <c r="K19" s="11"/>
      <c r="L19" s="11"/>
      <c r="M19" s="11"/>
      <c r="N19" s="11"/>
      <c r="O19" s="11"/>
      <c r="P19" s="11"/>
      <c r="Q19" s="11"/>
      <c r="R19" s="126" t="str">
        <f t="shared" si="2"/>
        <v>Enter L, M or H in each cell</v>
      </c>
      <c r="S19" s="127"/>
      <c r="T19" s="128">
        <f t="shared" si="3"/>
        <v>16</v>
      </c>
      <c r="U19" s="129" t="str">
        <f t="shared" si="4"/>
        <v/>
      </c>
      <c r="V19" s="129" t="str">
        <f t="shared" si="5"/>
        <v/>
      </c>
      <c r="W19" s="129">
        <f t="shared" si="6"/>
        <v>1</v>
      </c>
      <c r="X19" s="129" t="str">
        <f t="shared" si="7"/>
        <v/>
      </c>
      <c r="Y19" s="129" t="str">
        <f t="shared" si="8"/>
        <v/>
      </c>
      <c r="Z19" s="129" t="str">
        <f t="shared" si="9"/>
        <v/>
      </c>
      <c r="AA19" s="129" t="str">
        <f t="shared" si="10"/>
        <v/>
      </c>
      <c r="AB19" s="129" t="str">
        <f t="shared" si="11"/>
        <v/>
      </c>
      <c r="AC19" s="129" t="str">
        <f t="shared" si="12"/>
        <v/>
      </c>
      <c r="AD19" s="129" t="str">
        <f t="shared" si="13"/>
        <v/>
      </c>
      <c r="AE19" s="129" t="str">
        <f t="shared" si="14"/>
        <v/>
      </c>
      <c r="AF19" s="129" t="str">
        <f t="shared" si="15"/>
        <v/>
      </c>
      <c r="AG19" s="129" t="str">
        <f t="shared" si="16"/>
        <v/>
      </c>
      <c r="AH19" s="129" t="str">
        <f t="shared" si="17"/>
        <v/>
      </c>
      <c r="AI19" s="129" t="str">
        <f t="shared" si="18"/>
        <v/>
      </c>
      <c r="AJ19" s="130">
        <f t="shared" si="19"/>
        <v>1</v>
      </c>
    </row>
    <row r="20" spans="1:36" x14ac:dyDescent="0.25">
      <c r="A20" s="76">
        <v>17</v>
      </c>
      <c r="B20" s="125" t="str">
        <f>Projects!B19</f>
        <v>T3  Project17</v>
      </c>
      <c r="C20" s="11"/>
      <c r="D20" s="11"/>
      <c r="E20" s="11" t="s">
        <v>369</v>
      </c>
      <c r="F20" s="11"/>
      <c r="G20" s="11"/>
      <c r="H20" s="11"/>
      <c r="I20" s="11"/>
      <c r="J20" s="11"/>
      <c r="K20" s="11"/>
      <c r="L20" s="11"/>
      <c r="M20" s="11"/>
      <c r="N20" s="11"/>
      <c r="O20" s="11"/>
      <c r="P20" s="11"/>
      <c r="Q20" s="11"/>
      <c r="R20" s="126" t="str">
        <f t="shared" si="2"/>
        <v>Enter L, M or H in each cell</v>
      </c>
      <c r="S20" s="127"/>
      <c r="T20" s="128">
        <f t="shared" si="3"/>
        <v>17</v>
      </c>
      <c r="U20" s="129" t="str">
        <f t="shared" si="4"/>
        <v/>
      </c>
      <c r="V20" s="129" t="str">
        <f t="shared" si="5"/>
        <v/>
      </c>
      <c r="W20" s="129">
        <f t="shared" si="6"/>
        <v>1</v>
      </c>
      <c r="X20" s="129" t="str">
        <f t="shared" si="7"/>
        <v/>
      </c>
      <c r="Y20" s="129" t="str">
        <f t="shared" si="8"/>
        <v/>
      </c>
      <c r="Z20" s="129" t="str">
        <f t="shared" si="9"/>
        <v/>
      </c>
      <c r="AA20" s="129" t="str">
        <f t="shared" si="10"/>
        <v/>
      </c>
      <c r="AB20" s="129" t="str">
        <f t="shared" si="11"/>
        <v/>
      </c>
      <c r="AC20" s="129" t="str">
        <f t="shared" si="12"/>
        <v/>
      </c>
      <c r="AD20" s="129" t="str">
        <f t="shared" si="13"/>
        <v/>
      </c>
      <c r="AE20" s="129" t="str">
        <f t="shared" si="14"/>
        <v/>
      </c>
      <c r="AF20" s="129" t="str">
        <f t="shared" si="15"/>
        <v/>
      </c>
      <c r="AG20" s="129" t="str">
        <f t="shared" si="16"/>
        <v/>
      </c>
      <c r="AH20" s="129" t="str">
        <f t="shared" si="17"/>
        <v/>
      </c>
      <c r="AI20" s="129" t="str">
        <f t="shared" si="18"/>
        <v/>
      </c>
      <c r="AJ20" s="130">
        <f t="shared" si="19"/>
        <v>1</v>
      </c>
    </row>
    <row r="21" spans="1:36" x14ac:dyDescent="0.25">
      <c r="A21" s="76">
        <v>18</v>
      </c>
      <c r="B21" s="125" t="str">
        <f>Projects!B20</f>
        <v>T3  Project18</v>
      </c>
      <c r="C21" s="11"/>
      <c r="D21" s="11"/>
      <c r="E21" s="11" t="s">
        <v>369</v>
      </c>
      <c r="F21" s="11"/>
      <c r="G21" s="11"/>
      <c r="H21" s="11"/>
      <c r="I21" s="11"/>
      <c r="J21" s="11"/>
      <c r="K21" s="11"/>
      <c r="L21" s="11"/>
      <c r="M21" s="11"/>
      <c r="N21" s="11"/>
      <c r="O21" s="11"/>
      <c r="P21" s="11"/>
      <c r="Q21" s="11"/>
      <c r="R21" s="126" t="str">
        <f t="shared" si="2"/>
        <v>Enter L, M or H in each cell</v>
      </c>
      <c r="S21" s="127"/>
      <c r="T21" s="128">
        <f t="shared" si="3"/>
        <v>18</v>
      </c>
      <c r="U21" s="129" t="str">
        <f t="shared" si="4"/>
        <v/>
      </c>
      <c r="V21" s="129" t="str">
        <f t="shared" si="5"/>
        <v/>
      </c>
      <c r="W21" s="129">
        <f t="shared" si="6"/>
        <v>1</v>
      </c>
      <c r="X21" s="129" t="str">
        <f t="shared" si="7"/>
        <v/>
      </c>
      <c r="Y21" s="129" t="str">
        <f t="shared" si="8"/>
        <v/>
      </c>
      <c r="Z21" s="129" t="str">
        <f t="shared" si="9"/>
        <v/>
      </c>
      <c r="AA21" s="129" t="str">
        <f t="shared" si="10"/>
        <v/>
      </c>
      <c r="AB21" s="129" t="str">
        <f t="shared" si="11"/>
        <v/>
      </c>
      <c r="AC21" s="129" t="str">
        <f t="shared" si="12"/>
        <v/>
      </c>
      <c r="AD21" s="129" t="str">
        <f t="shared" si="13"/>
        <v/>
      </c>
      <c r="AE21" s="129" t="str">
        <f t="shared" si="14"/>
        <v/>
      </c>
      <c r="AF21" s="129" t="str">
        <f t="shared" si="15"/>
        <v/>
      </c>
      <c r="AG21" s="129" t="str">
        <f t="shared" si="16"/>
        <v/>
      </c>
      <c r="AH21" s="129" t="str">
        <f t="shared" si="17"/>
        <v/>
      </c>
      <c r="AI21" s="129" t="str">
        <f t="shared" si="18"/>
        <v/>
      </c>
      <c r="AJ21" s="130">
        <f t="shared" si="19"/>
        <v>1</v>
      </c>
    </row>
    <row r="22" spans="1:36" x14ac:dyDescent="0.25">
      <c r="A22" s="76">
        <v>19</v>
      </c>
      <c r="B22" s="125" t="str">
        <f>Projects!B21</f>
        <v>T3  Project19</v>
      </c>
      <c r="C22" s="11"/>
      <c r="D22" s="11"/>
      <c r="E22" s="11" t="s">
        <v>369</v>
      </c>
      <c r="F22" s="11"/>
      <c r="G22" s="11"/>
      <c r="H22" s="11"/>
      <c r="I22" s="11"/>
      <c r="J22" s="11"/>
      <c r="K22" s="11"/>
      <c r="L22" s="11"/>
      <c r="M22" s="11"/>
      <c r="N22" s="11"/>
      <c r="O22" s="11"/>
      <c r="P22" s="11"/>
      <c r="Q22" s="11"/>
      <c r="R22" s="126" t="str">
        <f t="shared" si="2"/>
        <v>Enter L, M or H in each cell</v>
      </c>
      <c r="S22" s="127"/>
      <c r="T22" s="128">
        <f t="shared" si="3"/>
        <v>19</v>
      </c>
      <c r="U22" s="129" t="str">
        <f t="shared" si="4"/>
        <v/>
      </c>
      <c r="V22" s="129" t="str">
        <f t="shared" si="5"/>
        <v/>
      </c>
      <c r="W22" s="129">
        <f t="shared" si="6"/>
        <v>1</v>
      </c>
      <c r="X22" s="129" t="str">
        <f t="shared" si="7"/>
        <v/>
      </c>
      <c r="Y22" s="129" t="str">
        <f t="shared" si="8"/>
        <v/>
      </c>
      <c r="Z22" s="129" t="str">
        <f t="shared" si="9"/>
        <v/>
      </c>
      <c r="AA22" s="129" t="str">
        <f t="shared" si="10"/>
        <v/>
      </c>
      <c r="AB22" s="129" t="str">
        <f t="shared" si="11"/>
        <v/>
      </c>
      <c r="AC22" s="129" t="str">
        <f t="shared" si="12"/>
        <v/>
      </c>
      <c r="AD22" s="129" t="str">
        <f t="shared" si="13"/>
        <v/>
      </c>
      <c r="AE22" s="129" t="str">
        <f t="shared" si="14"/>
        <v/>
      </c>
      <c r="AF22" s="129" t="str">
        <f t="shared" si="15"/>
        <v/>
      </c>
      <c r="AG22" s="129" t="str">
        <f t="shared" si="16"/>
        <v/>
      </c>
      <c r="AH22" s="129" t="str">
        <f t="shared" si="17"/>
        <v/>
      </c>
      <c r="AI22" s="129" t="str">
        <f t="shared" si="18"/>
        <v/>
      </c>
      <c r="AJ22" s="130">
        <f t="shared" si="19"/>
        <v>1</v>
      </c>
    </row>
    <row r="23" spans="1:36" x14ac:dyDescent="0.25">
      <c r="A23" s="76">
        <v>20</v>
      </c>
      <c r="B23" s="125" t="str">
        <f>Projects!B22</f>
        <v>T3  Project20</v>
      </c>
      <c r="C23" s="11"/>
      <c r="D23" s="11"/>
      <c r="E23" s="11" t="s">
        <v>369</v>
      </c>
      <c r="F23" s="11"/>
      <c r="G23" s="11"/>
      <c r="H23" s="11"/>
      <c r="I23" s="11"/>
      <c r="J23" s="11"/>
      <c r="K23" s="11"/>
      <c r="L23" s="11"/>
      <c r="M23" s="11"/>
      <c r="N23" s="11"/>
      <c r="O23" s="11"/>
      <c r="P23" s="11"/>
      <c r="Q23" s="11"/>
      <c r="R23" s="126" t="str">
        <f t="shared" si="2"/>
        <v>Enter L, M or H in each cell</v>
      </c>
      <c r="S23" s="127"/>
      <c r="T23" s="128">
        <f t="shared" si="3"/>
        <v>20</v>
      </c>
      <c r="U23" s="129" t="str">
        <f t="shared" si="4"/>
        <v/>
      </c>
      <c r="V23" s="129" t="str">
        <f t="shared" si="5"/>
        <v/>
      </c>
      <c r="W23" s="129">
        <f t="shared" si="6"/>
        <v>1</v>
      </c>
      <c r="X23" s="129" t="str">
        <f t="shared" si="7"/>
        <v/>
      </c>
      <c r="Y23" s="129" t="str">
        <f t="shared" si="8"/>
        <v/>
      </c>
      <c r="Z23" s="129" t="str">
        <f t="shared" si="9"/>
        <v/>
      </c>
      <c r="AA23" s="129" t="str">
        <f t="shared" si="10"/>
        <v/>
      </c>
      <c r="AB23" s="129" t="str">
        <f t="shared" si="11"/>
        <v/>
      </c>
      <c r="AC23" s="129" t="str">
        <f t="shared" si="12"/>
        <v/>
      </c>
      <c r="AD23" s="129" t="str">
        <f t="shared" si="13"/>
        <v/>
      </c>
      <c r="AE23" s="129" t="str">
        <f t="shared" si="14"/>
        <v/>
      </c>
      <c r="AF23" s="129" t="str">
        <f t="shared" si="15"/>
        <v/>
      </c>
      <c r="AG23" s="129" t="str">
        <f t="shared" si="16"/>
        <v/>
      </c>
      <c r="AH23" s="129" t="str">
        <f t="shared" si="17"/>
        <v/>
      </c>
      <c r="AI23" s="129" t="str">
        <f t="shared" si="18"/>
        <v/>
      </c>
      <c r="AJ23" s="130">
        <f t="shared" si="19"/>
        <v>1</v>
      </c>
    </row>
    <row r="24" spans="1:36" x14ac:dyDescent="0.25">
      <c r="A24" s="76">
        <v>21</v>
      </c>
      <c r="B24" s="125" t="str">
        <f>Projects!B23</f>
        <v>T3  Project21</v>
      </c>
      <c r="C24" s="11"/>
      <c r="D24" s="11"/>
      <c r="E24" s="11" t="s">
        <v>369</v>
      </c>
      <c r="F24" s="11"/>
      <c r="G24" s="11"/>
      <c r="H24" s="11"/>
      <c r="I24" s="11"/>
      <c r="J24" s="11"/>
      <c r="K24" s="11"/>
      <c r="L24" s="11"/>
      <c r="M24" s="11"/>
      <c r="N24" s="11"/>
      <c r="O24" s="11"/>
      <c r="P24" s="11"/>
      <c r="Q24" s="11"/>
      <c r="R24" s="126" t="str">
        <f t="shared" si="2"/>
        <v>Enter L, M or H in each cell</v>
      </c>
      <c r="S24" s="127"/>
      <c r="T24" s="128">
        <f t="shared" si="3"/>
        <v>21</v>
      </c>
      <c r="U24" s="129" t="str">
        <f t="shared" si="4"/>
        <v/>
      </c>
      <c r="V24" s="129" t="str">
        <f t="shared" si="5"/>
        <v/>
      </c>
      <c r="W24" s="129">
        <f t="shared" si="6"/>
        <v>1</v>
      </c>
      <c r="X24" s="129" t="str">
        <f t="shared" si="7"/>
        <v/>
      </c>
      <c r="Y24" s="129" t="str">
        <f t="shared" si="8"/>
        <v/>
      </c>
      <c r="Z24" s="129" t="str">
        <f t="shared" si="9"/>
        <v/>
      </c>
      <c r="AA24" s="129" t="str">
        <f t="shared" si="10"/>
        <v/>
      </c>
      <c r="AB24" s="129" t="str">
        <f t="shared" si="11"/>
        <v/>
      </c>
      <c r="AC24" s="129" t="str">
        <f t="shared" si="12"/>
        <v/>
      </c>
      <c r="AD24" s="129" t="str">
        <f t="shared" si="13"/>
        <v/>
      </c>
      <c r="AE24" s="129" t="str">
        <f t="shared" si="14"/>
        <v/>
      </c>
      <c r="AF24" s="129" t="str">
        <f t="shared" si="15"/>
        <v/>
      </c>
      <c r="AG24" s="129" t="str">
        <f t="shared" si="16"/>
        <v/>
      </c>
      <c r="AH24" s="129" t="str">
        <f t="shared" si="17"/>
        <v/>
      </c>
      <c r="AI24" s="129" t="str">
        <f t="shared" si="18"/>
        <v/>
      </c>
      <c r="AJ24" s="130">
        <f t="shared" si="19"/>
        <v>1</v>
      </c>
    </row>
    <row r="25" spans="1:36" x14ac:dyDescent="0.25">
      <c r="A25" s="76">
        <v>22</v>
      </c>
      <c r="B25" s="125" t="str">
        <f>Projects!B24</f>
        <v>T3  Project22</v>
      </c>
      <c r="C25" s="11"/>
      <c r="D25" s="11"/>
      <c r="E25" s="11" t="s">
        <v>369</v>
      </c>
      <c r="F25" s="11"/>
      <c r="G25" s="11"/>
      <c r="H25" s="11"/>
      <c r="I25" s="11"/>
      <c r="J25" s="11"/>
      <c r="K25" s="11"/>
      <c r="L25" s="11"/>
      <c r="M25" s="11"/>
      <c r="N25" s="11"/>
      <c r="O25" s="11"/>
      <c r="P25" s="11"/>
      <c r="Q25" s="11"/>
      <c r="R25" s="126" t="str">
        <f t="shared" si="2"/>
        <v>Enter L, M or H in each cell</v>
      </c>
      <c r="S25" s="127"/>
      <c r="T25" s="128">
        <f t="shared" si="3"/>
        <v>22</v>
      </c>
      <c r="U25" s="129" t="str">
        <f t="shared" si="4"/>
        <v/>
      </c>
      <c r="V25" s="129" t="str">
        <f t="shared" si="5"/>
        <v/>
      </c>
      <c r="W25" s="129">
        <f t="shared" si="6"/>
        <v>1</v>
      </c>
      <c r="X25" s="129" t="str">
        <f t="shared" si="7"/>
        <v/>
      </c>
      <c r="Y25" s="129" t="str">
        <f t="shared" si="8"/>
        <v/>
      </c>
      <c r="Z25" s="129" t="str">
        <f t="shared" si="9"/>
        <v/>
      </c>
      <c r="AA25" s="129" t="str">
        <f t="shared" si="10"/>
        <v/>
      </c>
      <c r="AB25" s="129" t="str">
        <f t="shared" si="11"/>
        <v/>
      </c>
      <c r="AC25" s="129" t="str">
        <f t="shared" si="12"/>
        <v/>
      </c>
      <c r="AD25" s="129" t="str">
        <f t="shared" si="13"/>
        <v/>
      </c>
      <c r="AE25" s="129" t="str">
        <f t="shared" si="14"/>
        <v/>
      </c>
      <c r="AF25" s="129" t="str">
        <f t="shared" si="15"/>
        <v/>
      </c>
      <c r="AG25" s="129" t="str">
        <f t="shared" si="16"/>
        <v/>
      </c>
      <c r="AH25" s="129" t="str">
        <f t="shared" si="17"/>
        <v/>
      </c>
      <c r="AI25" s="129" t="str">
        <f t="shared" si="18"/>
        <v/>
      </c>
      <c r="AJ25" s="130">
        <f t="shared" si="19"/>
        <v>1</v>
      </c>
    </row>
    <row r="26" spans="1:36" x14ac:dyDescent="0.25">
      <c r="A26" s="76">
        <v>23</v>
      </c>
      <c r="B26" s="125" t="str">
        <f>Projects!B25</f>
        <v>T3  Project23</v>
      </c>
      <c r="C26" s="11"/>
      <c r="D26" s="11"/>
      <c r="E26" s="11" t="s">
        <v>369</v>
      </c>
      <c r="F26" s="11"/>
      <c r="G26" s="11"/>
      <c r="H26" s="11"/>
      <c r="I26" s="11"/>
      <c r="J26" s="11"/>
      <c r="K26" s="11"/>
      <c r="L26" s="11"/>
      <c r="M26" s="11"/>
      <c r="N26" s="11"/>
      <c r="O26" s="11"/>
      <c r="P26" s="11"/>
      <c r="Q26" s="11"/>
      <c r="R26" s="126" t="str">
        <f t="shared" si="2"/>
        <v>Enter L, M or H in each cell</v>
      </c>
      <c r="S26" s="127"/>
      <c r="T26" s="128">
        <f t="shared" si="3"/>
        <v>23</v>
      </c>
      <c r="U26" s="129" t="str">
        <f t="shared" si="4"/>
        <v/>
      </c>
      <c r="V26" s="129" t="str">
        <f t="shared" si="5"/>
        <v/>
      </c>
      <c r="W26" s="129">
        <f t="shared" si="6"/>
        <v>1</v>
      </c>
      <c r="X26" s="129" t="str">
        <f t="shared" si="7"/>
        <v/>
      </c>
      <c r="Y26" s="129" t="str">
        <f t="shared" si="8"/>
        <v/>
      </c>
      <c r="Z26" s="129" t="str">
        <f t="shared" si="9"/>
        <v/>
      </c>
      <c r="AA26" s="129" t="str">
        <f t="shared" si="10"/>
        <v/>
      </c>
      <c r="AB26" s="129" t="str">
        <f t="shared" si="11"/>
        <v/>
      </c>
      <c r="AC26" s="129" t="str">
        <f t="shared" si="12"/>
        <v/>
      </c>
      <c r="AD26" s="129" t="str">
        <f t="shared" si="13"/>
        <v/>
      </c>
      <c r="AE26" s="129" t="str">
        <f t="shared" si="14"/>
        <v/>
      </c>
      <c r="AF26" s="129" t="str">
        <f t="shared" si="15"/>
        <v/>
      </c>
      <c r="AG26" s="129" t="str">
        <f t="shared" si="16"/>
        <v/>
      </c>
      <c r="AH26" s="129" t="str">
        <f t="shared" si="17"/>
        <v/>
      </c>
      <c r="AI26" s="129" t="str">
        <f t="shared" si="18"/>
        <v/>
      </c>
      <c r="AJ26" s="130">
        <f t="shared" si="19"/>
        <v>1</v>
      </c>
    </row>
    <row r="27" spans="1:36" x14ac:dyDescent="0.25">
      <c r="A27" s="76">
        <v>24</v>
      </c>
      <c r="B27" s="125" t="str">
        <f>Projects!B26</f>
        <v>T3  Project24</v>
      </c>
      <c r="C27" s="11"/>
      <c r="D27" s="11"/>
      <c r="E27" s="11" t="s">
        <v>369</v>
      </c>
      <c r="F27" s="11"/>
      <c r="G27" s="11"/>
      <c r="H27" s="11"/>
      <c r="I27" s="11"/>
      <c r="J27" s="11"/>
      <c r="K27" s="11"/>
      <c r="L27" s="11"/>
      <c r="M27" s="11"/>
      <c r="N27" s="11"/>
      <c r="O27" s="11"/>
      <c r="P27" s="11"/>
      <c r="Q27" s="11"/>
      <c r="R27" s="126" t="str">
        <f t="shared" si="2"/>
        <v>Enter L, M or H in each cell</v>
      </c>
      <c r="S27" s="127"/>
      <c r="T27" s="128">
        <f t="shared" si="3"/>
        <v>24</v>
      </c>
      <c r="U27" s="129" t="str">
        <f t="shared" si="4"/>
        <v/>
      </c>
      <c r="V27" s="129" t="str">
        <f t="shared" si="5"/>
        <v/>
      </c>
      <c r="W27" s="129">
        <f t="shared" si="6"/>
        <v>1</v>
      </c>
      <c r="X27" s="129" t="str">
        <f t="shared" si="7"/>
        <v/>
      </c>
      <c r="Y27" s="129" t="str">
        <f t="shared" si="8"/>
        <v/>
      </c>
      <c r="Z27" s="129" t="str">
        <f t="shared" si="9"/>
        <v/>
      </c>
      <c r="AA27" s="129" t="str">
        <f t="shared" si="10"/>
        <v/>
      </c>
      <c r="AB27" s="129" t="str">
        <f t="shared" si="11"/>
        <v/>
      </c>
      <c r="AC27" s="129" t="str">
        <f t="shared" si="12"/>
        <v/>
      </c>
      <c r="AD27" s="129" t="str">
        <f t="shared" si="13"/>
        <v/>
      </c>
      <c r="AE27" s="129" t="str">
        <f t="shared" si="14"/>
        <v/>
      </c>
      <c r="AF27" s="129" t="str">
        <f t="shared" si="15"/>
        <v/>
      </c>
      <c r="AG27" s="129" t="str">
        <f t="shared" si="16"/>
        <v/>
      </c>
      <c r="AH27" s="129" t="str">
        <f t="shared" si="17"/>
        <v/>
      </c>
      <c r="AI27" s="129" t="str">
        <f t="shared" si="18"/>
        <v/>
      </c>
      <c r="AJ27" s="130">
        <f t="shared" si="19"/>
        <v>1</v>
      </c>
    </row>
    <row r="28" spans="1:36" x14ac:dyDescent="0.25">
      <c r="A28" s="76">
        <v>25</v>
      </c>
      <c r="B28" s="125" t="str">
        <f>Projects!B27</f>
        <v>T3  Project25</v>
      </c>
      <c r="C28" s="11"/>
      <c r="D28" s="11"/>
      <c r="E28" s="11" t="s">
        <v>369</v>
      </c>
      <c r="F28" s="11"/>
      <c r="G28" s="11"/>
      <c r="H28" s="11"/>
      <c r="I28" s="11"/>
      <c r="J28" s="11"/>
      <c r="K28" s="11"/>
      <c r="L28" s="11"/>
      <c r="M28" s="11"/>
      <c r="N28" s="11"/>
      <c r="O28" s="11"/>
      <c r="P28" s="11"/>
      <c r="Q28" s="11"/>
      <c r="R28" s="126" t="str">
        <f t="shared" si="2"/>
        <v>Enter L, M or H in each cell</v>
      </c>
      <c r="S28" s="127"/>
      <c r="T28" s="128">
        <f t="shared" si="3"/>
        <v>25</v>
      </c>
      <c r="U28" s="129" t="str">
        <f t="shared" si="4"/>
        <v/>
      </c>
      <c r="V28" s="129" t="str">
        <f t="shared" si="5"/>
        <v/>
      </c>
      <c r="W28" s="129">
        <f t="shared" si="6"/>
        <v>1</v>
      </c>
      <c r="X28" s="129" t="str">
        <f t="shared" si="7"/>
        <v/>
      </c>
      <c r="Y28" s="129" t="str">
        <f t="shared" si="8"/>
        <v/>
      </c>
      <c r="Z28" s="129" t="str">
        <f t="shared" si="9"/>
        <v/>
      </c>
      <c r="AA28" s="129" t="str">
        <f t="shared" si="10"/>
        <v/>
      </c>
      <c r="AB28" s="129" t="str">
        <f t="shared" si="11"/>
        <v/>
      </c>
      <c r="AC28" s="129" t="str">
        <f t="shared" si="12"/>
        <v/>
      </c>
      <c r="AD28" s="129" t="str">
        <f t="shared" si="13"/>
        <v/>
      </c>
      <c r="AE28" s="129" t="str">
        <f t="shared" si="14"/>
        <v/>
      </c>
      <c r="AF28" s="129" t="str">
        <f t="shared" si="15"/>
        <v/>
      </c>
      <c r="AG28" s="129" t="str">
        <f t="shared" si="16"/>
        <v/>
      </c>
      <c r="AH28" s="129" t="str">
        <f t="shared" si="17"/>
        <v/>
      </c>
      <c r="AI28" s="129" t="str">
        <f t="shared" si="18"/>
        <v/>
      </c>
      <c r="AJ28" s="130">
        <f t="shared" si="19"/>
        <v>1</v>
      </c>
    </row>
    <row r="29" spans="1:36" x14ac:dyDescent="0.25">
      <c r="A29" s="76">
        <v>26</v>
      </c>
      <c r="B29" s="125" t="str">
        <f>Projects!B28</f>
        <v>T3  Project26</v>
      </c>
      <c r="C29" s="11"/>
      <c r="D29" s="11"/>
      <c r="E29" s="11" t="s">
        <v>369</v>
      </c>
      <c r="F29" s="11"/>
      <c r="G29" s="11"/>
      <c r="H29" s="11"/>
      <c r="I29" s="11"/>
      <c r="J29" s="11"/>
      <c r="K29" s="11"/>
      <c r="L29" s="11"/>
      <c r="M29" s="11"/>
      <c r="N29" s="11"/>
      <c r="O29" s="11"/>
      <c r="P29" s="11"/>
      <c r="Q29" s="11"/>
      <c r="R29" s="126" t="str">
        <f t="shared" si="2"/>
        <v>Enter L, M or H in each cell</v>
      </c>
      <c r="S29" s="127"/>
      <c r="T29" s="128">
        <f t="shared" si="3"/>
        <v>26</v>
      </c>
      <c r="U29" s="129" t="str">
        <f t="shared" si="4"/>
        <v/>
      </c>
      <c r="V29" s="129" t="str">
        <f t="shared" si="5"/>
        <v/>
      </c>
      <c r="W29" s="129">
        <f t="shared" si="6"/>
        <v>1</v>
      </c>
      <c r="X29" s="129" t="str">
        <f t="shared" si="7"/>
        <v/>
      </c>
      <c r="Y29" s="129" t="str">
        <f t="shared" si="8"/>
        <v/>
      </c>
      <c r="Z29" s="129" t="str">
        <f t="shared" si="9"/>
        <v/>
      </c>
      <c r="AA29" s="129" t="str">
        <f t="shared" si="10"/>
        <v/>
      </c>
      <c r="AB29" s="129" t="str">
        <f t="shared" si="11"/>
        <v/>
      </c>
      <c r="AC29" s="129" t="str">
        <f t="shared" si="12"/>
        <v/>
      </c>
      <c r="AD29" s="129" t="str">
        <f t="shared" si="13"/>
        <v/>
      </c>
      <c r="AE29" s="129" t="str">
        <f t="shared" si="14"/>
        <v/>
      </c>
      <c r="AF29" s="129" t="str">
        <f t="shared" si="15"/>
        <v/>
      </c>
      <c r="AG29" s="129" t="str">
        <f t="shared" si="16"/>
        <v/>
      </c>
      <c r="AH29" s="129" t="str">
        <f t="shared" si="17"/>
        <v/>
      </c>
      <c r="AI29" s="129" t="str">
        <f t="shared" si="18"/>
        <v/>
      </c>
      <c r="AJ29" s="130">
        <f t="shared" si="19"/>
        <v>1</v>
      </c>
    </row>
    <row r="30" spans="1:36" x14ac:dyDescent="0.25">
      <c r="A30" s="76">
        <v>27</v>
      </c>
      <c r="B30" s="125" t="str">
        <f>Projects!B29</f>
        <v>T3  Project27</v>
      </c>
      <c r="C30" s="11"/>
      <c r="D30" s="11"/>
      <c r="E30" s="11" t="s">
        <v>369</v>
      </c>
      <c r="F30" s="11"/>
      <c r="G30" s="11"/>
      <c r="H30" s="11"/>
      <c r="I30" s="11"/>
      <c r="J30" s="11"/>
      <c r="K30" s="11"/>
      <c r="L30" s="11"/>
      <c r="M30" s="11"/>
      <c r="N30" s="11"/>
      <c r="O30" s="11"/>
      <c r="P30" s="11"/>
      <c r="Q30" s="11"/>
      <c r="R30" s="126" t="str">
        <f t="shared" si="2"/>
        <v>Enter L, M or H in each cell</v>
      </c>
      <c r="S30" s="127"/>
      <c r="T30" s="128">
        <f t="shared" si="3"/>
        <v>27</v>
      </c>
      <c r="U30" s="129" t="str">
        <f t="shared" si="4"/>
        <v/>
      </c>
      <c r="V30" s="129" t="str">
        <f t="shared" si="5"/>
        <v/>
      </c>
      <c r="W30" s="129">
        <f t="shared" si="6"/>
        <v>1</v>
      </c>
      <c r="X30" s="129" t="str">
        <f t="shared" si="7"/>
        <v/>
      </c>
      <c r="Y30" s="129" t="str">
        <f t="shared" si="8"/>
        <v/>
      </c>
      <c r="Z30" s="129" t="str">
        <f t="shared" si="9"/>
        <v/>
      </c>
      <c r="AA30" s="129" t="str">
        <f t="shared" si="10"/>
        <v/>
      </c>
      <c r="AB30" s="129" t="str">
        <f t="shared" si="11"/>
        <v/>
      </c>
      <c r="AC30" s="129" t="str">
        <f t="shared" si="12"/>
        <v/>
      </c>
      <c r="AD30" s="129" t="str">
        <f t="shared" si="13"/>
        <v/>
      </c>
      <c r="AE30" s="129" t="str">
        <f t="shared" si="14"/>
        <v/>
      </c>
      <c r="AF30" s="129" t="str">
        <f t="shared" si="15"/>
        <v/>
      </c>
      <c r="AG30" s="129" t="str">
        <f t="shared" si="16"/>
        <v/>
      </c>
      <c r="AH30" s="129" t="str">
        <f t="shared" si="17"/>
        <v/>
      </c>
      <c r="AI30" s="129" t="str">
        <f t="shared" si="18"/>
        <v/>
      </c>
      <c r="AJ30" s="130">
        <f t="shared" si="19"/>
        <v>1</v>
      </c>
    </row>
    <row r="31" spans="1:36" x14ac:dyDescent="0.25">
      <c r="A31" s="76">
        <v>28</v>
      </c>
      <c r="B31" s="125" t="str">
        <f>Projects!B30</f>
        <v>T3  Project28</v>
      </c>
      <c r="C31" s="11"/>
      <c r="D31" s="11"/>
      <c r="E31" s="11" t="s">
        <v>369</v>
      </c>
      <c r="F31" s="11"/>
      <c r="G31" s="11"/>
      <c r="H31" s="11"/>
      <c r="I31" s="11"/>
      <c r="J31" s="11"/>
      <c r="K31" s="11"/>
      <c r="L31" s="11"/>
      <c r="M31" s="11"/>
      <c r="N31" s="11"/>
      <c r="O31" s="11"/>
      <c r="P31" s="11"/>
      <c r="Q31" s="11"/>
      <c r="R31" s="126" t="str">
        <f t="shared" si="2"/>
        <v>Enter L, M or H in each cell</v>
      </c>
      <c r="S31" s="127"/>
      <c r="T31" s="128">
        <f t="shared" si="3"/>
        <v>28</v>
      </c>
      <c r="U31" s="129" t="str">
        <f t="shared" si="4"/>
        <v/>
      </c>
      <c r="V31" s="129" t="str">
        <f t="shared" si="5"/>
        <v/>
      </c>
      <c r="W31" s="129">
        <f t="shared" si="6"/>
        <v>1</v>
      </c>
      <c r="X31" s="129" t="str">
        <f t="shared" si="7"/>
        <v/>
      </c>
      <c r="Y31" s="129" t="str">
        <f t="shared" si="8"/>
        <v/>
      </c>
      <c r="Z31" s="129" t="str">
        <f t="shared" si="9"/>
        <v/>
      </c>
      <c r="AA31" s="129" t="str">
        <f t="shared" si="10"/>
        <v/>
      </c>
      <c r="AB31" s="129" t="str">
        <f t="shared" si="11"/>
        <v/>
      </c>
      <c r="AC31" s="129" t="str">
        <f t="shared" si="12"/>
        <v/>
      </c>
      <c r="AD31" s="129" t="str">
        <f t="shared" si="13"/>
        <v/>
      </c>
      <c r="AE31" s="129" t="str">
        <f t="shared" si="14"/>
        <v/>
      </c>
      <c r="AF31" s="129" t="str">
        <f t="shared" si="15"/>
        <v/>
      </c>
      <c r="AG31" s="129" t="str">
        <f t="shared" si="16"/>
        <v/>
      </c>
      <c r="AH31" s="129" t="str">
        <f t="shared" si="17"/>
        <v/>
      </c>
      <c r="AI31" s="129" t="str">
        <f t="shared" si="18"/>
        <v/>
      </c>
      <c r="AJ31" s="130">
        <f t="shared" si="19"/>
        <v>1</v>
      </c>
    </row>
    <row r="32" spans="1:36" x14ac:dyDescent="0.25">
      <c r="A32" s="76">
        <v>29</v>
      </c>
      <c r="B32" s="125" t="str">
        <f>Projects!B31</f>
        <v>T3  Project29</v>
      </c>
      <c r="C32" s="11"/>
      <c r="D32" s="11"/>
      <c r="E32" s="11" t="s">
        <v>369</v>
      </c>
      <c r="F32" s="11"/>
      <c r="G32" s="11"/>
      <c r="H32" s="11"/>
      <c r="I32" s="11"/>
      <c r="J32" s="11"/>
      <c r="K32" s="11"/>
      <c r="L32" s="11"/>
      <c r="M32" s="11"/>
      <c r="N32" s="11"/>
      <c r="O32" s="11"/>
      <c r="P32" s="11"/>
      <c r="Q32" s="11"/>
      <c r="R32" s="126" t="str">
        <f t="shared" si="2"/>
        <v>Enter L, M or H in each cell</v>
      </c>
      <c r="S32" s="127"/>
      <c r="T32" s="128">
        <f t="shared" si="3"/>
        <v>29</v>
      </c>
      <c r="U32" s="129" t="str">
        <f t="shared" si="4"/>
        <v/>
      </c>
      <c r="V32" s="129" t="str">
        <f t="shared" si="5"/>
        <v/>
      </c>
      <c r="W32" s="129">
        <f t="shared" si="6"/>
        <v>1</v>
      </c>
      <c r="X32" s="129" t="str">
        <f t="shared" si="7"/>
        <v/>
      </c>
      <c r="Y32" s="129" t="str">
        <f t="shared" si="8"/>
        <v/>
      </c>
      <c r="Z32" s="129" t="str">
        <f t="shared" si="9"/>
        <v/>
      </c>
      <c r="AA32" s="129" t="str">
        <f t="shared" si="10"/>
        <v/>
      </c>
      <c r="AB32" s="129" t="str">
        <f t="shared" si="11"/>
        <v/>
      </c>
      <c r="AC32" s="129" t="str">
        <f t="shared" si="12"/>
        <v/>
      </c>
      <c r="AD32" s="129" t="str">
        <f t="shared" si="13"/>
        <v/>
      </c>
      <c r="AE32" s="129" t="str">
        <f t="shared" si="14"/>
        <v/>
      </c>
      <c r="AF32" s="129" t="str">
        <f t="shared" si="15"/>
        <v/>
      </c>
      <c r="AG32" s="129" t="str">
        <f t="shared" si="16"/>
        <v/>
      </c>
      <c r="AH32" s="129" t="str">
        <f t="shared" si="17"/>
        <v/>
      </c>
      <c r="AI32" s="129" t="str">
        <f t="shared" si="18"/>
        <v/>
      </c>
      <c r="AJ32" s="130">
        <f t="shared" si="19"/>
        <v>1</v>
      </c>
    </row>
    <row r="33" spans="1:36" x14ac:dyDescent="0.25">
      <c r="A33" s="76">
        <v>30</v>
      </c>
      <c r="B33" s="125" t="str">
        <f>Projects!B32</f>
        <v>T3  Project30</v>
      </c>
      <c r="C33" s="11"/>
      <c r="D33" s="11"/>
      <c r="E33" s="11" t="s">
        <v>369</v>
      </c>
      <c r="F33" s="11"/>
      <c r="G33" s="11"/>
      <c r="H33" s="11"/>
      <c r="I33" s="11"/>
      <c r="J33" s="11"/>
      <c r="K33" s="11"/>
      <c r="L33" s="11"/>
      <c r="M33" s="11"/>
      <c r="N33" s="11"/>
      <c r="O33" s="11"/>
      <c r="P33" s="11"/>
      <c r="Q33" s="11"/>
      <c r="R33" s="126" t="str">
        <f t="shared" si="2"/>
        <v>Enter L, M or H in each cell</v>
      </c>
      <c r="S33" s="127"/>
      <c r="T33" s="128">
        <f t="shared" si="3"/>
        <v>30</v>
      </c>
      <c r="U33" s="129" t="str">
        <f t="shared" si="4"/>
        <v/>
      </c>
      <c r="V33" s="129" t="str">
        <f t="shared" si="5"/>
        <v/>
      </c>
      <c r="W33" s="129">
        <f t="shared" si="6"/>
        <v>1</v>
      </c>
      <c r="X33" s="129" t="str">
        <f t="shared" si="7"/>
        <v/>
      </c>
      <c r="Y33" s="129" t="str">
        <f t="shared" si="8"/>
        <v/>
      </c>
      <c r="Z33" s="129" t="str">
        <f t="shared" si="9"/>
        <v/>
      </c>
      <c r="AA33" s="129" t="str">
        <f t="shared" si="10"/>
        <v/>
      </c>
      <c r="AB33" s="129" t="str">
        <f t="shared" si="11"/>
        <v/>
      </c>
      <c r="AC33" s="129" t="str">
        <f t="shared" si="12"/>
        <v/>
      </c>
      <c r="AD33" s="129" t="str">
        <f t="shared" si="13"/>
        <v/>
      </c>
      <c r="AE33" s="129" t="str">
        <f t="shared" si="14"/>
        <v/>
      </c>
      <c r="AF33" s="129" t="str">
        <f t="shared" si="15"/>
        <v/>
      </c>
      <c r="AG33" s="129" t="str">
        <f t="shared" si="16"/>
        <v/>
      </c>
      <c r="AH33" s="129" t="str">
        <f t="shared" si="17"/>
        <v/>
      </c>
      <c r="AI33" s="129" t="str">
        <f t="shared" si="18"/>
        <v/>
      </c>
      <c r="AJ33" s="130">
        <f t="shared" si="19"/>
        <v>1</v>
      </c>
    </row>
    <row r="34" spans="1:36" x14ac:dyDescent="0.25">
      <c r="A34" s="76">
        <v>31</v>
      </c>
      <c r="B34" s="125" t="str">
        <f>Projects!B33</f>
        <v>T3  Project31</v>
      </c>
      <c r="C34" s="11"/>
      <c r="D34" s="11"/>
      <c r="E34" s="11" t="s">
        <v>369</v>
      </c>
      <c r="F34" s="11"/>
      <c r="G34" s="11"/>
      <c r="H34" s="11"/>
      <c r="I34" s="11"/>
      <c r="J34" s="11"/>
      <c r="K34" s="11"/>
      <c r="L34" s="11"/>
      <c r="M34" s="11"/>
      <c r="N34" s="11"/>
      <c r="O34" s="11"/>
      <c r="P34" s="11"/>
      <c r="Q34" s="11"/>
      <c r="R34" s="126" t="str">
        <f t="shared" si="2"/>
        <v>Enter L, M or H in each cell</v>
      </c>
      <c r="S34" s="127"/>
      <c r="T34" s="128">
        <f t="shared" si="3"/>
        <v>31</v>
      </c>
      <c r="U34" s="129" t="str">
        <f t="shared" si="4"/>
        <v/>
      </c>
      <c r="V34" s="129" t="str">
        <f t="shared" si="5"/>
        <v/>
      </c>
      <c r="W34" s="129">
        <f t="shared" si="6"/>
        <v>1</v>
      </c>
      <c r="X34" s="129" t="str">
        <f t="shared" si="7"/>
        <v/>
      </c>
      <c r="Y34" s="129" t="str">
        <f t="shared" si="8"/>
        <v/>
      </c>
      <c r="Z34" s="129" t="str">
        <f t="shared" si="9"/>
        <v/>
      </c>
      <c r="AA34" s="129" t="str">
        <f t="shared" si="10"/>
        <v/>
      </c>
      <c r="AB34" s="129" t="str">
        <f t="shared" si="11"/>
        <v/>
      </c>
      <c r="AC34" s="129" t="str">
        <f t="shared" si="12"/>
        <v/>
      </c>
      <c r="AD34" s="129" t="str">
        <f t="shared" si="13"/>
        <v/>
      </c>
      <c r="AE34" s="129" t="str">
        <f t="shared" si="14"/>
        <v/>
      </c>
      <c r="AF34" s="129" t="str">
        <f t="shared" si="15"/>
        <v/>
      </c>
      <c r="AG34" s="129" t="str">
        <f t="shared" si="16"/>
        <v/>
      </c>
      <c r="AH34" s="129" t="str">
        <f t="shared" si="17"/>
        <v/>
      </c>
      <c r="AI34" s="129" t="str">
        <f t="shared" si="18"/>
        <v/>
      </c>
      <c r="AJ34" s="130">
        <f t="shared" si="19"/>
        <v>1</v>
      </c>
    </row>
    <row r="35" spans="1:36" x14ac:dyDescent="0.25">
      <c r="A35" s="76">
        <v>32</v>
      </c>
      <c r="B35" s="125" t="str">
        <f>Projects!B34</f>
        <v>T3  Project32</v>
      </c>
      <c r="C35" s="11"/>
      <c r="D35" s="11"/>
      <c r="E35" s="11" t="s">
        <v>369</v>
      </c>
      <c r="F35" s="11"/>
      <c r="G35" s="11"/>
      <c r="H35" s="11"/>
      <c r="I35" s="11"/>
      <c r="J35" s="11"/>
      <c r="K35" s="11"/>
      <c r="L35" s="11"/>
      <c r="M35" s="11"/>
      <c r="N35" s="11"/>
      <c r="O35" s="11"/>
      <c r="P35" s="11"/>
      <c r="Q35" s="11"/>
      <c r="R35" s="126" t="str">
        <f t="shared" si="2"/>
        <v>Enter L, M or H in each cell</v>
      </c>
      <c r="S35" s="127"/>
      <c r="T35" s="128">
        <f t="shared" si="3"/>
        <v>32</v>
      </c>
      <c r="U35" s="129" t="str">
        <f t="shared" si="4"/>
        <v/>
      </c>
      <c r="V35" s="129" t="str">
        <f t="shared" si="5"/>
        <v/>
      </c>
      <c r="W35" s="129">
        <f t="shared" si="6"/>
        <v>1</v>
      </c>
      <c r="X35" s="129" t="str">
        <f t="shared" si="7"/>
        <v/>
      </c>
      <c r="Y35" s="129" t="str">
        <f t="shared" si="8"/>
        <v/>
      </c>
      <c r="Z35" s="129" t="str">
        <f t="shared" si="9"/>
        <v/>
      </c>
      <c r="AA35" s="129" t="str">
        <f t="shared" si="10"/>
        <v/>
      </c>
      <c r="AB35" s="129" t="str">
        <f t="shared" si="11"/>
        <v/>
      </c>
      <c r="AC35" s="129" t="str">
        <f t="shared" si="12"/>
        <v/>
      </c>
      <c r="AD35" s="129" t="str">
        <f t="shared" si="13"/>
        <v/>
      </c>
      <c r="AE35" s="129" t="str">
        <f t="shared" si="14"/>
        <v/>
      </c>
      <c r="AF35" s="129" t="str">
        <f t="shared" si="15"/>
        <v/>
      </c>
      <c r="AG35" s="129" t="str">
        <f t="shared" si="16"/>
        <v/>
      </c>
      <c r="AH35" s="129" t="str">
        <f t="shared" si="17"/>
        <v/>
      </c>
      <c r="AI35" s="129" t="str">
        <f t="shared" si="18"/>
        <v/>
      </c>
      <c r="AJ35" s="130">
        <f t="shared" si="19"/>
        <v>1</v>
      </c>
    </row>
    <row r="36" spans="1:36" x14ac:dyDescent="0.25">
      <c r="A36" s="76">
        <v>33</v>
      </c>
      <c r="B36" s="125" t="str">
        <f>Projects!B35</f>
        <v>T4  Project33</v>
      </c>
      <c r="C36" s="11"/>
      <c r="D36" s="11"/>
      <c r="E36" s="11"/>
      <c r="F36" s="11" t="s">
        <v>369</v>
      </c>
      <c r="G36" s="11"/>
      <c r="H36" s="11"/>
      <c r="I36" s="11"/>
      <c r="J36" s="11"/>
      <c r="K36" s="11"/>
      <c r="L36" s="11"/>
      <c r="M36" s="11"/>
      <c r="N36" s="11"/>
      <c r="O36" s="11"/>
      <c r="P36" s="11"/>
      <c r="Q36" s="11"/>
      <c r="R36" s="126" t="str">
        <f t="shared" si="2"/>
        <v>Enter L, M or H in each cell</v>
      </c>
      <c r="S36" s="127"/>
      <c r="T36" s="128">
        <f t="shared" si="3"/>
        <v>33</v>
      </c>
      <c r="U36" s="129" t="str">
        <f t="shared" si="4"/>
        <v/>
      </c>
      <c r="V36" s="129" t="str">
        <f t="shared" si="5"/>
        <v/>
      </c>
      <c r="W36" s="129" t="str">
        <f t="shared" si="6"/>
        <v/>
      </c>
      <c r="X36" s="129">
        <f t="shared" si="7"/>
        <v>1</v>
      </c>
      <c r="Y36" s="129" t="str">
        <f t="shared" si="8"/>
        <v/>
      </c>
      <c r="Z36" s="129" t="str">
        <f t="shared" si="9"/>
        <v/>
      </c>
      <c r="AA36" s="129" t="str">
        <f t="shared" si="10"/>
        <v/>
      </c>
      <c r="AB36" s="129" t="str">
        <f t="shared" si="11"/>
        <v/>
      </c>
      <c r="AC36" s="129" t="str">
        <f t="shared" si="12"/>
        <v/>
      </c>
      <c r="AD36" s="129" t="str">
        <f t="shared" si="13"/>
        <v/>
      </c>
      <c r="AE36" s="129" t="str">
        <f t="shared" si="14"/>
        <v/>
      </c>
      <c r="AF36" s="129" t="str">
        <f t="shared" si="15"/>
        <v/>
      </c>
      <c r="AG36" s="129" t="str">
        <f t="shared" si="16"/>
        <v/>
      </c>
      <c r="AH36" s="129" t="str">
        <f t="shared" si="17"/>
        <v/>
      </c>
      <c r="AI36" s="129" t="str">
        <f t="shared" si="18"/>
        <v/>
      </c>
      <c r="AJ36" s="130">
        <f t="shared" si="19"/>
        <v>1</v>
      </c>
    </row>
    <row r="37" spans="1:36" x14ac:dyDescent="0.25">
      <c r="A37" s="76">
        <v>34</v>
      </c>
      <c r="B37" s="125" t="str">
        <f>Projects!B36</f>
        <v>T4  Project34</v>
      </c>
      <c r="C37" s="11"/>
      <c r="D37" s="11"/>
      <c r="E37" s="11"/>
      <c r="F37" s="11" t="s">
        <v>369</v>
      </c>
      <c r="G37" s="11"/>
      <c r="H37" s="11"/>
      <c r="I37" s="11"/>
      <c r="J37" s="11"/>
      <c r="K37" s="11"/>
      <c r="L37" s="11"/>
      <c r="M37" s="11"/>
      <c r="N37" s="11"/>
      <c r="O37" s="11"/>
      <c r="P37" s="11"/>
      <c r="Q37" s="11"/>
      <c r="R37" s="126" t="str">
        <f t="shared" si="2"/>
        <v>Enter L, M or H in each cell</v>
      </c>
      <c r="S37" s="127"/>
      <c r="T37" s="128">
        <f t="shared" si="3"/>
        <v>34</v>
      </c>
      <c r="U37" s="129" t="str">
        <f t="shared" si="4"/>
        <v/>
      </c>
      <c r="V37" s="129" t="str">
        <f t="shared" si="5"/>
        <v/>
      </c>
      <c r="W37" s="129" t="str">
        <f t="shared" si="6"/>
        <v/>
      </c>
      <c r="X37" s="129">
        <f t="shared" si="7"/>
        <v>1</v>
      </c>
      <c r="Y37" s="129" t="str">
        <f t="shared" si="8"/>
        <v/>
      </c>
      <c r="Z37" s="129" t="str">
        <f t="shared" si="9"/>
        <v/>
      </c>
      <c r="AA37" s="129" t="str">
        <f t="shared" si="10"/>
        <v/>
      </c>
      <c r="AB37" s="129" t="str">
        <f t="shared" si="11"/>
        <v/>
      </c>
      <c r="AC37" s="129" t="str">
        <f t="shared" si="12"/>
        <v/>
      </c>
      <c r="AD37" s="129" t="str">
        <f t="shared" si="13"/>
        <v/>
      </c>
      <c r="AE37" s="129" t="str">
        <f t="shared" si="14"/>
        <v/>
      </c>
      <c r="AF37" s="129" t="str">
        <f t="shared" si="15"/>
        <v/>
      </c>
      <c r="AG37" s="129" t="str">
        <f t="shared" si="16"/>
        <v/>
      </c>
      <c r="AH37" s="129" t="str">
        <f t="shared" si="17"/>
        <v/>
      </c>
      <c r="AI37" s="129" t="str">
        <f t="shared" si="18"/>
        <v/>
      </c>
      <c r="AJ37" s="130">
        <f t="shared" si="19"/>
        <v>1</v>
      </c>
    </row>
    <row r="38" spans="1:36" x14ac:dyDescent="0.25">
      <c r="A38" s="76">
        <v>35</v>
      </c>
      <c r="B38" s="125" t="str">
        <f>Projects!B37</f>
        <v>T4  Project35</v>
      </c>
      <c r="C38" s="11"/>
      <c r="D38" s="11"/>
      <c r="E38" s="11"/>
      <c r="F38" s="11" t="s">
        <v>369</v>
      </c>
      <c r="G38" s="11"/>
      <c r="H38" s="11"/>
      <c r="I38" s="11"/>
      <c r="J38" s="11"/>
      <c r="K38" s="11"/>
      <c r="L38" s="11"/>
      <c r="M38" s="11"/>
      <c r="N38" s="11"/>
      <c r="O38" s="11"/>
      <c r="P38" s="11"/>
      <c r="Q38" s="11"/>
      <c r="R38" s="126" t="str">
        <f t="shared" si="2"/>
        <v>Enter L, M or H in each cell</v>
      </c>
      <c r="S38" s="127"/>
      <c r="T38" s="128">
        <f t="shared" si="3"/>
        <v>35</v>
      </c>
      <c r="U38" s="129" t="str">
        <f t="shared" si="4"/>
        <v/>
      </c>
      <c r="V38" s="129" t="str">
        <f t="shared" si="5"/>
        <v/>
      </c>
      <c r="W38" s="129" t="str">
        <f t="shared" si="6"/>
        <v/>
      </c>
      <c r="X38" s="129">
        <f t="shared" si="7"/>
        <v>1</v>
      </c>
      <c r="Y38" s="129" t="str">
        <f t="shared" si="8"/>
        <v/>
      </c>
      <c r="Z38" s="129" t="str">
        <f t="shared" si="9"/>
        <v/>
      </c>
      <c r="AA38" s="129" t="str">
        <f t="shared" si="10"/>
        <v/>
      </c>
      <c r="AB38" s="129" t="str">
        <f t="shared" si="11"/>
        <v/>
      </c>
      <c r="AC38" s="129" t="str">
        <f t="shared" si="12"/>
        <v/>
      </c>
      <c r="AD38" s="129" t="str">
        <f t="shared" si="13"/>
        <v/>
      </c>
      <c r="AE38" s="129" t="str">
        <f t="shared" si="14"/>
        <v/>
      </c>
      <c r="AF38" s="129" t="str">
        <f t="shared" si="15"/>
        <v/>
      </c>
      <c r="AG38" s="129" t="str">
        <f t="shared" si="16"/>
        <v/>
      </c>
      <c r="AH38" s="129" t="str">
        <f t="shared" si="17"/>
        <v/>
      </c>
      <c r="AI38" s="129" t="str">
        <f t="shared" si="18"/>
        <v/>
      </c>
      <c r="AJ38" s="130">
        <f t="shared" si="19"/>
        <v>1</v>
      </c>
    </row>
    <row r="39" spans="1:36" x14ac:dyDescent="0.25">
      <c r="A39" s="76">
        <v>36</v>
      </c>
      <c r="B39" s="125" t="str">
        <f>Projects!B38</f>
        <v>T5  Project36</v>
      </c>
      <c r="C39" s="11"/>
      <c r="D39" s="11"/>
      <c r="E39" s="11"/>
      <c r="F39" s="11"/>
      <c r="G39" s="11" t="s">
        <v>369</v>
      </c>
      <c r="H39" s="11"/>
      <c r="I39" s="11"/>
      <c r="J39" s="11"/>
      <c r="K39" s="11"/>
      <c r="L39" s="11"/>
      <c r="M39" s="11"/>
      <c r="N39" s="11"/>
      <c r="O39" s="11"/>
      <c r="P39" s="11"/>
      <c r="Q39" s="11"/>
      <c r="R39" s="126" t="str">
        <f t="shared" si="2"/>
        <v>Enter L, M or H in each cell</v>
      </c>
      <c r="S39" s="127"/>
      <c r="T39" s="128">
        <f t="shared" si="3"/>
        <v>36</v>
      </c>
      <c r="U39" s="129" t="str">
        <f t="shared" si="4"/>
        <v/>
      </c>
      <c r="V39" s="129" t="str">
        <f t="shared" si="5"/>
        <v/>
      </c>
      <c r="W39" s="129" t="str">
        <f t="shared" si="6"/>
        <v/>
      </c>
      <c r="X39" s="129" t="str">
        <f t="shared" si="7"/>
        <v/>
      </c>
      <c r="Y39" s="129">
        <f t="shared" si="8"/>
        <v>1</v>
      </c>
      <c r="Z39" s="129" t="str">
        <f t="shared" si="9"/>
        <v/>
      </c>
      <c r="AA39" s="129" t="str">
        <f t="shared" si="10"/>
        <v/>
      </c>
      <c r="AB39" s="129" t="str">
        <f t="shared" si="11"/>
        <v/>
      </c>
      <c r="AC39" s="129" t="str">
        <f t="shared" si="12"/>
        <v/>
      </c>
      <c r="AD39" s="129" t="str">
        <f t="shared" si="13"/>
        <v/>
      </c>
      <c r="AE39" s="129" t="str">
        <f t="shared" si="14"/>
        <v/>
      </c>
      <c r="AF39" s="129" t="str">
        <f t="shared" si="15"/>
        <v/>
      </c>
      <c r="AG39" s="129" t="str">
        <f t="shared" si="16"/>
        <v/>
      </c>
      <c r="AH39" s="129" t="str">
        <f t="shared" si="17"/>
        <v/>
      </c>
      <c r="AI39" s="129" t="str">
        <f t="shared" si="18"/>
        <v/>
      </c>
      <c r="AJ39" s="130">
        <f t="shared" si="19"/>
        <v>1</v>
      </c>
    </row>
    <row r="40" spans="1:36" x14ac:dyDescent="0.25">
      <c r="A40" s="76">
        <v>37</v>
      </c>
      <c r="B40" s="125" t="str">
        <f>Projects!B39</f>
        <v>T5  Project37</v>
      </c>
      <c r="C40" s="11"/>
      <c r="D40" s="11"/>
      <c r="E40" s="11"/>
      <c r="F40" s="11"/>
      <c r="G40" s="11" t="s">
        <v>369</v>
      </c>
      <c r="H40" s="11"/>
      <c r="I40" s="11"/>
      <c r="J40" s="11"/>
      <c r="K40" s="11"/>
      <c r="L40" s="11"/>
      <c r="M40" s="11"/>
      <c r="N40" s="11"/>
      <c r="O40" s="11"/>
      <c r="P40" s="11"/>
      <c r="Q40" s="11"/>
      <c r="R40" s="126" t="str">
        <f t="shared" si="2"/>
        <v>Enter L, M or H in each cell</v>
      </c>
      <c r="S40" s="127"/>
      <c r="T40" s="128">
        <f t="shared" si="3"/>
        <v>37</v>
      </c>
      <c r="U40" s="129" t="str">
        <f t="shared" si="4"/>
        <v/>
      </c>
      <c r="V40" s="129" t="str">
        <f t="shared" si="5"/>
        <v/>
      </c>
      <c r="W40" s="129" t="str">
        <f t="shared" si="6"/>
        <v/>
      </c>
      <c r="X40" s="129" t="str">
        <f t="shared" si="7"/>
        <v/>
      </c>
      <c r="Y40" s="129">
        <f t="shared" si="8"/>
        <v>1</v>
      </c>
      <c r="Z40" s="129" t="str">
        <f t="shared" si="9"/>
        <v/>
      </c>
      <c r="AA40" s="129" t="str">
        <f t="shared" si="10"/>
        <v/>
      </c>
      <c r="AB40" s="129" t="str">
        <f t="shared" si="11"/>
        <v/>
      </c>
      <c r="AC40" s="129" t="str">
        <f t="shared" si="12"/>
        <v/>
      </c>
      <c r="AD40" s="129" t="str">
        <f t="shared" si="13"/>
        <v/>
      </c>
      <c r="AE40" s="129" t="str">
        <f t="shared" si="14"/>
        <v/>
      </c>
      <c r="AF40" s="129" t="str">
        <f t="shared" si="15"/>
        <v/>
      </c>
      <c r="AG40" s="129" t="str">
        <f t="shared" si="16"/>
        <v/>
      </c>
      <c r="AH40" s="129" t="str">
        <f t="shared" si="17"/>
        <v/>
      </c>
      <c r="AI40" s="129" t="str">
        <f t="shared" si="18"/>
        <v/>
      </c>
      <c r="AJ40" s="130">
        <f t="shared" si="19"/>
        <v>1</v>
      </c>
    </row>
    <row r="41" spans="1:36" x14ac:dyDescent="0.25">
      <c r="A41" s="76">
        <v>38</v>
      </c>
      <c r="B41" s="125" t="str">
        <f>Projects!B40</f>
        <v>T5  Project38</v>
      </c>
      <c r="C41" s="11"/>
      <c r="D41" s="11"/>
      <c r="E41" s="11"/>
      <c r="F41" s="11"/>
      <c r="G41" s="11" t="s">
        <v>369</v>
      </c>
      <c r="H41" s="11"/>
      <c r="I41" s="11"/>
      <c r="J41" s="11"/>
      <c r="K41" s="11"/>
      <c r="L41" s="11"/>
      <c r="M41" s="11"/>
      <c r="N41" s="11"/>
      <c r="O41" s="11"/>
      <c r="P41" s="11"/>
      <c r="Q41" s="11"/>
      <c r="R41" s="126" t="str">
        <f t="shared" si="2"/>
        <v>Enter L, M or H in each cell</v>
      </c>
      <c r="S41" s="127"/>
      <c r="T41" s="128">
        <f t="shared" si="3"/>
        <v>38</v>
      </c>
      <c r="U41" s="129" t="str">
        <f t="shared" si="4"/>
        <v/>
      </c>
      <c r="V41" s="129" t="str">
        <f t="shared" si="5"/>
        <v/>
      </c>
      <c r="W41" s="129" t="str">
        <f t="shared" si="6"/>
        <v/>
      </c>
      <c r="X41" s="129" t="str">
        <f t="shared" si="7"/>
        <v/>
      </c>
      <c r="Y41" s="129">
        <f t="shared" si="8"/>
        <v>1</v>
      </c>
      <c r="Z41" s="129" t="str">
        <f t="shared" si="9"/>
        <v/>
      </c>
      <c r="AA41" s="129" t="str">
        <f t="shared" si="10"/>
        <v/>
      </c>
      <c r="AB41" s="129" t="str">
        <f t="shared" si="11"/>
        <v/>
      </c>
      <c r="AC41" s="129" t="str">
        <f t="shared" si="12"/>
        <v/>
      </c>
      <c r="AD41" s="129" t="str">
        <f t="shared" si="13"/>
        <v/>
      </c>
      <c r="AE41" s="129" t="str">
        <f t="shared" si="14"/>
        <v/>
      </c>
      <c r="AF41" s="129" t="str">
        <f t="shared" si="15"/>
        <v/>
      </c>
      <c r="AG41" s="129" t="str">
        <f t="shared" si="16"/>
        <v/>
      </c>
      <c r="AH41" s="129" t="str">
        <f t="shared" si="17"/>
        <v/>
      </c>
      <c r="AI41" s="129" t="str">
        <f t="shared" si="18"/>
        <v/>
      </c>
      <c r="AJ41" s="130">
        <f t="shared" si="19"/>
        <v>1</v>
      </c>
    </row>
    <row r="42" spans="1:36" x14ac:dyDescent="0.25">
      <c r="A42" s="76">
        <v>39</v>
      </c>
      <c r="B42" s="125" t="str">
        <f>Projects!B41</f>
        <v>T5  Project39</v>
      </c>
      <c r="C42" s="11"/>
      <c r="D42" s="11"/>
      <c r="E42" s="11"/>
      <c r="F42" s="11"/>
      <c r="G42" s="11" t="s">
        <v>369</v>
      </c>
      <c r="H42" s="11"/>
      <c r="I42" s="11"/>
      <c r="J42" s="11"/>
      <c r="K42" s="11"/>
      <c r="L42" s="11"/>
      <c r="M42" s="11"/>
      <c r="N42" s="11"/>
      <c r="O42" s="11"/>
      <c r="P42" s="11"/>
      <c r="Q42" s="11"/>
      <c r="R42" s="126" t="str">
        <f t="shared" si="2"/>
        <v>Enter L, M or H in each cell</v>
      </c>
      <c r="S42" s="127"/>
      <c r="T42" s="128">
        <f t="shared" si="3"/>
        <v>39</v>
      </c>
      <c r="U42" s="129" t="str">
        <f t="shared" si="4"/>
        <v/>
      </c>
      <c r="V42" s="129" t="str">
        <f t="shared" si="5"/>
        <v/>
      </c>
      <c r="W42" s="129" t="str">
        <f t="shared" si="6"/>
        <v/>
      </c>
      <c r="X42" s="129" t="str">
        <f t="shared" si="7"/>
        <v/>
      </c>
      <c r="Y42" s="129">
        <f t="shared" si="8"/>
        <v>1</v>
      </c>
      <c r="Z42" s="129" t="str">
        <f t="shared" si="9"/>
        <v/>
      </c>
      <c r="AA42" s="129" t="str">
        <f t="shared" si="10"/>
        <v/>
      </c>
      <c r="AB42" s="129" t="str">
        <f t="shared" si="11"/>
        <v/>
      </c>
      <c r="AC42" s="129" t="str">
        <f t="shared" si="12"/>
        <v/>
      </c>
      <c r="AD42" s="129" t="str">
        <f t="shared" si="13"/>
        <v/>
      </c>
      <c r="AE42" s="129" t="str">
        <f t="shared" si="14"/>
        <v/>
      </c>
      <c r="AF42" s="129" t="str">
        <f t="shared" si="15"/>
        <v/>
      </c>
      <c r="AG42" s="129" t="str">
        <f t="shared" si="16"/>
        <v/>
      </c>
      <c r="AH42" s="129" t="str">
        <f t="shared" si="17"/>
        <v/>
      </c>
      <c r="AI42" s="129" t="str">
        <f t="shared" si="18"/>
        <v/>
      </c>
      <c r="AJ42" s="130">
        <f t="shared" si="19"/>
        <v>1</v>
      </c>
    </row>
    <row r="43" spans="1:36" x14ac:dyDescent="0.25">
      <c r="A43" s="76">
        <v>40</v>
      </c>
      <c r="B43" s="125" t="str">
        <f>Projects!B42</f>
        <v>T5  Project40</v>
      </c>
      <c r="C43" s="11"/>
      <c r="D43" s="11"/>
      <c r="E43" s="11"/>
      <c r="F43" s="11"/>
      <c r="G43" s="11" t="s">
        <v>369</v>
      </c>
      <c r="H43" s="11"/>
      <c r="I43" s="11"/>
      <c r="J43" s="11"/>
      <c r="K43" s="11"/>
      <c r="L43" s="11"/>
      <c r="M43" s="11"/>
      <c r="N43" s="11"/>
      <c r="O43" s="11"/>
      <c r="P43" s="11"/>
      <c r="Q43" s="11"/>
      <c r="R43" s="126" t="str">
        <f t="shared" si="2"/>
        <v>Enter L, M or H in each cell</v>
      </c>
      <c r="S43" s="127"/>
      <c r="T43" s="128">
        <f t="shared" si="3"/>
        <v>40</v>
      </c>
      <c r="U43" s="129" t="str">
        <f t="shared" si="4"/>
        <v/>
      </c>
      <c r="V43" s="129" t="str">
        <f t="shared" si="5"/>
        <v/>
      </c>
      <c r="W43" s="129" t="str">
        <f t="shared" si="6"/>
        <v/>
      </c>
      <c r="X43" s="129" t="str">
        <f t="shared" si="7"/>
        <v/>
      </c>
      <c r="Y43" s="129">
        <f t="shared" si="8"/>
        <v>1</v>
      </c>
      <c r="Z43" s="129" t="str">
        <f t="shared" si="9"/>
        <v/>
      </c>
      <c r="AA43" s="129" t="str">
        <f t="shared" si="10"/>
        <v/>
      </c>
      <c r="AB43" s="129" t="str">
        <f t="shared" si="11"/>
        <v/>
      </c>
      <c r="AC43" s="129" t="str">
        <f t="shared" si="12"/>
        <v/>
      </c>
      <c r="AD43" s="129" t="str">
        <f t="shared" si="13"/>
        <v/>
      </c>
      <c r="AE43" s="129" t="str">
        <f t="shared" si="14"/>
        <v/>
      </c>
      <c r="AF43" s="129" t="str">
        <f t="shared" si="15"/>
        <v/>
      </c>
      <c r="AG43" s="129" t="str">
        <f t="shared" si="16"/>
        <v/>
      </c>
      <c r="AH43" s="129" t="str">
        <f t="shared" si="17"/>
        <v/>
      </c>
      <c r="AI43" s="129" t="str">
        <f t="shared" si="18"/>
        <v/>
      </c>
      <c r="AJ43" s="130">
        <f t="shared" si="19"/>
        <v>1</v>
      </c>
    </row>
    <row r="44" spans="1:36" x14ac:dyDescent="0.25">
      <c r="A44" s="76">
        <v>41</v>
      </c>
      <c r="B44" s="125" t="str">
        <f>Projects!B43</f>
        <v>T5  Project41</v>
      </c>
      <c r="C44" s="11"/>
      <c r="D44" s="11"/>
      <c r="E44" s="11"/>
      <c r="F44" s="11"/>
      <c r="G44" s="11" t="s">
        <v>369</v>
      </c>
      <c r="H44" s="11"/>
      <c r="I44" s="11"/>
      <c r="J44" s="11"/>
      <c r="K44" s="11"/>
      <c r="L44" s="11"/>
      <c r="M44" s="11"/>
      <c r="N44" s="11"/>
      <c r="O44" s="11"/>
      <c r="P44" s="11"/>
      <c r="Q44" s="11"/>
      <c r="R44" s="126" t="str">
        <f t="shared" si="2"/>
        <v>Enter L, M or H in each cell</v>
      </c>
      <c r="S44" s="127"/>
      <c r="T44" s="128">
        <f t="shared" si="3"/>
        <v>41</v>
      </c>
      <c r="U44" s="129" t="str">
        <f t="shared" si="4"/>
        <v/>
      </c>
      <c r="V44" s="129" t="str">
        <f t="shared" si="5"/>
        <v/>
      </c>
      <c r="W44" s="129" t="str">
        <f t="shared" si="6"/>
        <v/>
      </c>
      <c r="X44" s="129" t="str">
        <f t="shared" si="7"/>
        <v/>
      </c>
      <c r="Y44" s="129">
        <f t="shared" si="8"/>
        <v>1</v>
      </c>
      <c r="Z44" s="129" t="str">
        <f t="shared" si="9"/>
        <v/>
      </c>
      <c r="AA44" s="129" t="str">
        <f t="shared" si="10"/>
        <v/>
      </c>
      <c r="AB44" s="129" t="str">
        <f t="shared" si="11"/>
        <v/>
      </c>
      <c r="AC44" s="129" t="str">
        <f t="shared" si="12"/>
        <v/>
      </c>
      <c r="AD44" s="129" t="str">
        <f t="shared" si="13"/>
        <v/>
      </c>
      <c r="AE44" s="129" t="str">
        <f t="shared" si="14"/>
        <v/>
      </c>
      <c r="AF44" s="129" t="str">
        <f t="shared" si="15"/>
        <v/>
      </c>
      <c r="AG44" s="129" t="str">
        <f t="shared" si="16"/>
        <v/>
      </c>
      <c r="AH44" s="129" t="str">
        <f t="shared" si="17"/>
        <v/>
      </c>
      <c r="AI44" s="129" t="str">
        <f t="shared" si="18"/>
        <v/>
      </c>
      <c r="AJ44" s="130">
        <f t="shared" si="19"/>
        <v>1</v>
      </c>
    </row>
    <row r="45" spans="1:36" x14ac:dyDescent="0.25">
      <c r="A45" s="76">
        <v>42</v>
      </c>
      <c r="B45" s="125" t="str">
        <f>Projects!B44</f>
        <v>T5  Project42</v>
      </c>
      <c r="C45" s="11"/>
      <c r="D45" s="11"/>
      <c r="E45" s="11"/>
      <c r="F45" s="11"/>
      <c r="G45" s="11" t="s">
        <v>369</v>
      </c>
      <c r="H45" s="11"/>
      <c r="I45" s="11"/>
      <c r="J45" s="11"/>
      <c r="K45" s="11"/>
      <c r="L45" s="11"/>
      <c r="M45" s="11"/>
      <c r="N45" s="11"/>
      <c r="O45" s="11"/>
      <c r="P45" s="11"/>
      <c r="Q45" s="11"/>
      <c r="R45" s="126" t="str">
        <f t="shared" si="2"/>
        <v>Enter L, M or H in each cell</v>
      </c>
      <c r="S45" s="127"/>
      <c r="T45" s="128">
        <f t="shared" si="3"/>
        <v>42</v>
      </c>
      <c r="U45" s="129" t="str">
        <f t="shared" si="4"/>
        <v/>
      </c>
      <c r="V45" s="129" t="str">
        <f t="shared" si="5"/>
        <v/>
      </c>
      <c r="W45" s="129" t="str">
        <f t="shared" si="6"/>
        <v/>
      </c>
      <c r="X45" s="129" t="str">
        <f t="shared" si="7"/>
        <v/>
      </c>
      <c r="Y45" s="129">
        <f t="shared" si="8"/>
        <v>1</v>
      </c>
      <c r="Z45" s="129" t="str">
        <f t="shared" si="9"/>
        <v/>
      </c>
      <c r="AA45" s="129" t="str">
        <f t="shared" si="10"/>
        <v/>
      </c>
      <c r="AB45" s="129" t="str">
        <f t="shared" si="11"/>
        <v/>
      </c>
      <c r="AC45" s="129" t="str">
        <f t="shared" si="12"/>
        <v/>
      </c>
      <c r="AD45" s="129" t="str">
        <f t="shared" si="13"/>
        <v/>
      </c>
      <c r="AE45" s="129" t="str">
        <f t="shared" si="14"/>
        <v/>
      </c>
      <c r="AF45" s="129" t="str">
        <f t="shared" si="15"/>
        <v/>
      </c>
      <c r="AG45" s="129" t="str">
        <f t="shared" si="16"/>
        <v/>
      </c>
      <c r="AH45" s="129" t="str">
        <f t="shared" si="17"/>
        <v/>
      </c>
      <c r="AI45" s="129" t="str">
        <f t="shared" si="18"/>
        <v/>
      </c>
      <c r="AJ45" s="130">
        <f t="shared" si="19"/>
        <v>1</v>
      </c>
    </row>
    <row r="46" spans="1:36" x14ac:dyDescent="0.25">
      <c r="A46" s="76">
        <v>43</v>
      </c>
      <c r="B46" s="125" t="str">
        <f>Projects!B45</f>
        <v>T5  Project43</v>
      </c>
      <c r="C46" s="11"/>
      <c r="D46" s="11"/>
      <c r="E46" s="11"/>
      <c r="F46" s="11"/>
      <c r="G46" s="11" t="s">
        <v>369</v>
      </c>
      <c r="H46" s="11"/>
      <c r="I46" s="11"/>
      <c r="J46" s="11"/>
      <c r="K46" s="11"/>
      <c r="L46" s="11"/>
      <c r="M46" s="11"/>
      <c r="N46" s="11"/>
      <c r="O46" s="11"/>
      <c r="P46" s="11"/>
      <c r="Q46" s="11"/>
      <c r="R46" s="126" t="str">
        <f t="shared" si="2"/>
        <v>Enter L, M or H in each cell</v>
      </c>
      <c r="S46" s="127"/>
      <c r="T46" s="128">
        <f t="shared" si="3"/>
        <v>43</v>
      </c>
      <c r="U46" s="129" t="str">
        <f t="shared" si="4"/>
        <v/>
      </c>
      <c r="V46" s="129" t="str">
        <f t="shared" si="5"/>
        <v/>
      </c>
      <c r="W46" s="129" t="str">
        <f t="shared" si="6"/>
        <v/>
      </c>
      <c r="X46" s="129" t="str">
        <f t="shared" si="7"/>
        <v/>
      </c>
      <c r="Y46" s="129">
        <f t="shared" si="8"/>
        <v>1</v>
      </c>
      <c r="Z46" s="129" t="str">
        <f t="shared" si="9"/>
        <v/>
      </c>
      <c r="AA46" s="129" t="str">
        <f t="shared" si="10"/>
        <v/>
      </c>
      <c r="AB46" s="129" t="str">
        <f t="shared" si="11"/>
        <v/>
      </c>
      <c r="AC46" s="129" t="str">
        <f t="shared" si="12"/>
        <v/>
      </c>
      <c r="AD46" s="129" t="str">
        <f t="shared" si="13"/>
        <v/>
      </c>
      <c r="AE46" s="129" t="str">
        <f t="shared" si="14"/>
        <v/>
      </c>
      <c r="AF46" s="129" t="str">
        <f t="shared" si="15"/>
        <v/>
      </c>
      <c r="AG46" s="129" t="str">
        <f t="shared" si="16"/>
        <v/>
      </c>
      <c r="AH46" s="129" t="str">
        <f t="shared" si="17"/>
        <v/>
      </c>
      <c r="AI46" s="129" t="str">
        <f t="shared" si="18"/>
        <v/>
      </c>
      <c r="AJ46" s="130">
        <f t="shared" si="19"/>
        <v>1</v>
      </c>
    </row>
    <row r="47" spans="1:36" x14ac:dyDescent="0.25">
      <c r="A47" s="76">
        <v>44</v>
      </c>
      <c r="B47" s="125" t="str">
        <f>Projects!B46</f>
        <v>T5  Project44</v>
      </c>
      <c r="C47" s="11"/>
      <c r="D47" s="11"/>
      <c r="E47" s="11"/>
      <c r="F47" s="11"/>
      <c r="G47" s="11" t="s">
        <v>369</v>
      </c>
      <c r="H47" s="11"/>
      <c r="I47" s="11"/>
      <c r="J47" s="11"/>
      <c r="K47" s="11"/>
      <c r="L47" s="11"/>
      <c r="M47" s="11"/>
      <c r="N47" s="11"/>
      <c r="O47" s="11"/>
      <c r="P47" s="11"/>
      <c r="Q47" s="11"/>
      <c r="R47" s="126" t="str">
        <f t="shared" si="2"/>
        <v>Enter L, M or H in each cell</v>
      </c>
      <c r="S47" s="127"/>
      <c r="T47" s="128">
        <f t="shared" si="3"/>
        <v>44</v>
      </c>
      <c r="U47" s="129" t="str">
        <f t="shared" si="4"/>
        <v/>
      </c>
      <c r="V47" s="129" t="str">
        <f t="shared" si="5"/>
        <v/>
      </c>
      <c r="W47" s="129" t="str">
        <f t="shared" si="6"/>
        <v/>
      </c>
      <c r="X47" s="129" t="str">
        <f t="shared" si="7"/>
        <v/>
      </c>
      <c r="Y47" s="129">
        <f t="shared" si="8"/>
        <v>1</v>
      </c>
      <c r="Z47" s="129" t="str">
        <f t="shared" si="9"/>
        <v/>
      </c>
      <c r="AA47" s="129" t="str">
        <f t="shared" si="10"/>
        <v/>
      </c>
      <c r="AB47" s="129" t="str">
        <f t="shared" si="11"/>
        <v/>
      </c>
      <c r="AC47" s="129" t="str">
        <f t="shared" si="12"/>
        <v/>
      </c>
      <c r="AD47" s="129" t="str">
        <f t="shared" si="13"/>
        <v/>
      </c>
      <c r="AE47" s="129" t="str">
        <f t="shared" si="14"/>
        <v/>
      </c>
      <c r="AF47" s="129" t="str">
        <f t="shared" si="15"/>
        <v/>
      </c>
      <c r="AG47" s="129" t="str">
        <f t="shared" si="16"/>
        <v/>
      </c>
      <c r="AH47" s="129" t="str">
        <f t="shared" si="17"/>
        <v/>
      </c>
      <c r="AI47" s="129" t="str">
        <f t="shared" si="18"/>
        <v/>
      </c>
      <c r="AJ47" s="130">
        <f t="shared" si="19"/>
        <v>1</v>
      </c>
    </row>
    <row r="48" spans="1:36" x14ac:dyDescent="0.25">
      <c r="A48" s="76">
        <v>45</v>
      </c>
      <c r="B48" s="125" t="str">
        <f>Projects!B47</f>
        <v>T5  Project45</v>
      </c>
      <c r="C48" s="11"/>
      <c r="D48" s="11"/>
      <c r="E48" s="11"/>
      <c r="F48" s="11"/>
      <c r="G48" s="11" t="s">
        <v>369</v>
      </c>
      <c r="H48" s="11"/>
      <c r="I48" s="11"/>
      <c r="J48" s="11"/>
      <c r="K48" s="11"/>
      <c r="L48" s="11"/>
      <c r="M48" s="11"/>
      <c r="N48" s="11"/>
      <c r="O48" s="11"/>
      <c r="P48" s="11"/>
      <c r="Q48" s="11"/>
      <c r="R48" s="126" t="str">
        <f t="shared" si="2"/>
        <v>Enter L, M or H in each cell</v>
      </c>
      <c r="S48" s="127"/>
      <c r="T48" s="128">
        <f t="shared" si="3"/>
        <v>45</v>
      </c>
      <c r="U48" s="129" t="str">
        <f t="shared" si="4"/>
        <v/>
      </c>
      <c r="V48" s="129" t="str">
        <f t="shared" si="5"/>
        <v/>
      </c>
      <c r="W48" s="129" t="str">
        <f t="shared" si="6"/>
        <v/>
      </c>
      <c r="X48" s="129" t="str">
        <f t="shared" si="7"/>
        <v/>
      </c>
      <c r="Y48" s="129">
        <f t="shared" si="8"/>
        <v>1</v>
      </c>
      <c r="Z48" s="129" t="str">
        <f t="shared" si="9"/>
        <v/>
      </c>
      <c r="AA48" s="129" t="str">
        <f t="shared" si="10"/>
        <v/>
      </c>
      <c r="AB48" s="129" t="str">
        <f t="shared" si="11"/>
        <v/>
      </c>
      <c r="AC48" s="129" t="str">
        <f t="shared" si="12"/>
        <v/>
      </c>
      <c r="AD48" s="129" t="str">
        <f t="shared" si="13"/>
        <v/>
      </c>
      <c r="AE48" s="129" t="str">
        <f t="shared" si="14"/>
        <v/>
      </c>
      <c r="AF48" s="129" t="str">
        <f t="shared" si="15"/>
        <v/>
      </c>
      <c r="AG48" s="129" t="str">
        <f t="shared" si="16"/>
        <v/>
      </c>
      <c r="AH48" s="129" t="str">
        <f t="shared" si="17"/>
        <v/>
      </c>
      <c r="AI48" s="129" t="str">
        <f t="shared" si="18"/>
        <v/>
      </c>
      <c r="AJ48" s="130">
        <f t="shared" si="19"/>
        <v>1</v>
      </c>
    </row>
    <row r="49" spans="1:36" x14ac:dyDescent="0.25">
      <c r="A49" s="76">
        <v>46</v>
      </c>
      <c r="B49" s="125" t="str">
        <f>Projects!B48</f>
        <v>T6  Project46</v>
      </c>
      <c r="C49" s="11"/>
      <c r="D49" s="11"/>
      <c r="E49" s="11"/>
      <c r="F49" s="11"/>
      <c r="G49" s="11"/>
      <c r="H49" s="11" t="s">
        <v>369</v>
      </c>
      <c r="I49" s="11"/>
      <c r="J49" s="11"/>
      <c r="K49" s="11"/>
      <c r="L49" s="11"/>
      <c r="M49" s="11"/>
      <c r="N49" s="11"/>
      <c r="O49" s="11"/>
      <c r="P49" s="11"/>
      <c r="Q49" s="11"/>
      <c r="R49" s="126" t="str">
        <f t="shared" si="2"/>
        <v>Enter L, M or H in each cell</v>
      </c>
      <c r="S49" s="127"/>
      <c r="T49" s="128">
        <f t="shared" si="3"/>
        <v>46</v>
      </c>
      <c r="U49" s="129" t="str">
        <f t="shared" si="4"/>
        <v/>
      </c>
      <c r="V49" s="129" t="str">
        <f t="shared" si="5"/>
        <v/>
      </c>
      <c r="W49" s="129" t="str">
        <f t="shared" si="6"/>
        <v/>
      </c>
      <c r="X49" s="129" t="str">
        <f t="shared" si="7"/>
        <v/>
      </c>
      <c r="Y49" s="129" t="str">
        <f t="shared" si="8"/>
        <v/>
      </c>
      <c r="Z49" s="129">
        <f t="shared" si="9"/>
        <v>1</v>
      </c>
      <c r="AA49" s="129" t="str">
        <f t="shared" si="10"/>
        <v/>
      </c>
      <c r="AB49" s="129" t="str">
        <f t="shared" si="11"/>
        <v/>
      </c>
      <c r="AC49" s="129" t="str">
        <f t="shared" si="12"/>
        <v/>
      </c>
      <c r="AD49" s="129" t="str">
        <f t="shared" si="13"/>
        <v/>
      </c>
      <c r="AE49" s="129" t="str">
        <f t="shared" si="14"/>
        <v/>
      </c>
      <c r="AF49" s="129" t="str">
        <f t="shared" si="15"/>
        <v/>
      </c>
      <c r="AG49" s="129" t="str">
        <f t="shared" si="16"/>
        <v/>
      </c>
      <c r="AH49" s="129" t="str">
        <f t="shared" si="17"/>
        <v/>
      </c>
      <c r="AI49" s="129" t="str">
        <f t="shared" si="18"/>
        <v/>
      </c>
      <c r="AJ49" s="130">
        <f t="shared" si="19"/>
        <v>1</v>
      </c>
    </row>
    <row r="50" spans="1:36" x14ac:dyDescent="0.25">
      <c r="A50" s="76">
        <v>47</v>
      </c>
      <c r="B50" s="125" t="str">
        <f>Projects!B49</f>
        <v>T6  Project47</v>
      </c>
      <c r="C50" s="11"/>
      <c r="D50" s="11"/>
      <c r="E50" s="11"/>
      <c r="F50" s="11"/>
      <c r="G50" s="11"/>
      <c r="H50" s="11" t="s">
        <v>369</v>
      </c>
      <c r="I50" s="11"/>
      <c r="J50" s="11"/>
      <c r="K50" s="11"/>
      <c r="L50" s="11"/>
      <c r="M50" s="11"/>
      <c r="N50" s="11"/>
      <c r="O50" s="11"/>
      <c r="P50" s="11"/>
      <c r="Q50" s="11"/>
      <c r="R50" s="126" t="str">
        <f t="shared" si="2"/>
        <v>Enter L, M or H in each cell</v>
      </c>
      <c r="S50" s="127"/>
      <c r="T50" s="128">
        <f t="shared" si="3"/>
        <v>47</v>
      </c>
      <c r="U50" s="129" t="str">
        <f t="shared" si="4"/>
        <v/>
      </c>
      <c r="V50" s="129" t="str">
        <f t="shared" si="5"/>
        <v/>
      </c>
      <c r="W50" s="129" t="str">
        <f t="shared" si="6"/>
        <v/>
      </c>
      <c r="X50" s="129" t="str">
        <f t="shared" si="7"/>
        <v/>
      </c>
      <c r="Y50" s="129" t="str">
        <f t="shared" si="8"/>
        <v/>
      </c>
      <c r="Z50" s="129">
        <f t="shared" si="9"/>
        <v>1</v>
      </c>
      <c r="AA50" s="129" t="str">
        <f t="shared" si="10"/>
        <v/>
      </c>
      <c r="AB50" s="129" t="str">
        <f t="shared" si="11"/>
        <v/>
      </c>
      <c r="AC50" s="129" t="str">
        <f t="shared" si="12"/>
        <v/>
      </c>
      <c r="AD50" s="129" t="str">
        <f t="shared" si="13"/>
        <v/>
      </c>
      <c r="AE50" s="129" t="str">
        <f t="shared" si="14"/>
        <v/>
      </c>
      <c r="AF50" s="129" t="str">
        <f t="shared" si="15"/>
        <v/>
      </c>
      <c r="AG50" s="129" t="str">
        <f t="shared" si="16"/>
        <v/>
      </c>
      <c r="AH50" s="129" t="str">
        <f t="shared" si="17"/>
        <v/>
      </c>
      <c r="AI50" s="129" t="str">
        <f t="shared" si="18"/>
        <v/>
      </c>
      <c r="AJ50" s="130">
        <f t="shared" si="19"/>
        <v>1</v>
      </c>
    </row>
    <row r="51" spans="1:36" x14ac:dyDescent="0.25">
      <c r="A51" s="76">
        <v>48</v>
      </c>
      <c r="B51" s="125" t="str">
        <f>Projects!B50</f>
        <v>T6  Project48</v>
      </c>
      <c r="C51" s="11"/>
      <c r="D51" s="11"/>
      <c r="E51" s="11"/>
      <c r="F51" s="11"/>
      <c r="G51" s="11"/>
      <c r="H51" s="11" t="s">
        <v>369</v>
      </c>
      <c r="I51" s="11"/>
      <c r="J51" s="11"/>
      <c r="K51" s="11"/>
      <c r="L51" s="11"/>
      <c r="M51" s="11"/>
      <c r="N51" s="11"/>
      <c r="O51" s="11"/>
      <c r="P51" s="11"/>
      <c r="Q51" s="11"/>
      <c r="R51" s="126" t="str">
        <f t="shared" si="2"/>
        <v>Enter L, M or H in each cell</v>
      </c>
      <c r="S51" s="127"/>
      <c r="T51" s="128">
        <f t="shared" si="3"/>
        <v>48</v>
      </c>
      <c r="U51" s="129" t="str">
        <f t="shared" si="4"/>
        <v/>
      </c>
      <c r="V51" s="129" t="str">
        <f t="shared" si="5"/>
        <v/>
      </c>
      <c r="W51" s="129" t="str">
        <f t="shared" si="6"/>
        <v/>
      </c>
      <c r="X51" s="129" t="str">
        <f t="shared" si="7"/>
        <v/>
      </c>
      <c r="Y51" s="129" t="str">
        <f t="shared" si="8"/>
        <v/>
      </c>
      <c r="Z51" s="129">
        <f t="shared" si="9"/>
        <v>1</v>
      </c>
      <c r="AA51" s="129" t="str">
        <f t="shared" si="10"/>
        <v/>
      </c>
      <c r="AB51" s="129" t="str">
        <f t="shared" si="11"/>
        <v/>
      </c>
      <c r="AC51" s="129" t="str">
        <f t="shared" si="12"/>
        <v/>
      </c>
      <c r="AD51" s="129" t="str">
        <f t="shared" si="13"/>
        <v/>
      </c>
      <c r="AE51" s="129" t="str">
        <f t="shared" si="14"/>
        <v/>
      </c>
      <c r="AF51" s="129" t="str">
        <f t="shared" si="15"/>
        <v/>
      </c>
      <c r="AG51" s="129" t="str">
        <f t="shared" si="16"/>
        <v/>
      </c>
      <c r="AH51" s="129" t="str">
        <f t="shared" si="17"/>
        <v/>
      </c>
      <c r="AI51" s="129" t="str">
        <f t="shared" si="18"/>
        <v/>
      </c>
      <c r="AJ51" s="130">
        <f t="shared" si="19"/>
        <v>1</v>
      </c>
    </row>
    <row r="52" spans="1:36" x14ac:dyDescent="0.25">
      <c r="A52" s="76">
        <v>49</v>
      </c>
      <c r="B52" s="125" t="str">
        <f>Projects!B51</f>
        <v>T6  Project49</v>
      </c>
      <c r="C52" s="11"/>
      <c r="D52" s="11"/>
      <c r="E52" s="11"/>
      <c r="F52" s="11"/>
      <c r="G52" s="11"/>
      <c r="H52" s="11" t="s">
        <v>369</v>
      </c>
      <c r="I52" s="11"/>
      <c r="J52" s="11"/>
      <c r="K52" s="11"/>
      <c r="L52" s="11"/>
      <c r="M52" s="11"/>
      <c r="N52" s="11"/>
      <c r="O52" s="11"/>
      <c r="P52" s="11"/>
      <c r="Q52" s="11"/>
      <c r="R52" s="126" t="str">
        <f t="shared" si="2"/>
        <v>Enter L, M or H in each cell</v>
      </c>
      <c r="S52" s="127"/>
      <c r="T52" s="128">
        <f t="shared" si="3"/>
        <v>49</v>
      </c>
      <c r="U52" s="129" t="str">
        <f t="shared" si="4"/>
        <v/>
      </c>
      <c r="V52" s="129" t="str">
        <f t="shared" si="5"/>
        <v/>
      </c>
      <c r="W52" s="129" t="str">
        <f t="shared" si="6"/>
        <v/>
      </c>
      <c r="X52" s="129" t="str">
        <f t="shared" si="7"/>
        <v/>
      </c>
      <c r="Y52" s="129" t="str">
        <f t="shared" si="8"/>
        <v/>
      </c>
      <c r="Z52" s="129">
        <f t="shared" si="9"/>
        <v>1</v>
      </c>
      <c r="AA52" s="129" t="str">
        <f t="shared" si="10"/>
        <v/>
      </c>
      <c r="AB52" s="129" t="str">
        <f t="shared" si="11"/>
        <v/>
      </c>
      <c r="AC52" s="129" t="str">
        <f t="shared" si="12"/>
        <v/>
      </c>
      <c r="AD52" s="129" t="str">
        <f t="shared" si="13"/>
        <v/>
      </c>
      <c r="AE52" s="129" t="str">
        <f t="shared" si="14"/>
        <v/>
      </c>
      <c r="AF52" s="129" t="str">
        <f t="shared" si="15"/>
        <v/>
      </c>
      <c r="AG52" s="129" t="str">
        <f t="shared" si="16"/>
        <v/>
      </c>
      <c r="AH52" s="129" t="str">
        <f t="shared" si="17"/>
        <v/>
      </c>
      <c r="AI52" s="129" t="str">
        <f t="shared" si="18"/>
        <v/>
      </c>
      <c r="AJ52" s="130">
        <f t="shared" si="19"/>
        <v>1</v>
      </c>
    </row>
    <row r="53" spans="1:36" x14ac:dyDescent="0.25">
      <c r="A53" s="76">
        <v>50</v>
      </c>
      <c r="B53" s="125" t="str">
        <f>Projects!B52</f>
        <v>T6  Project50</v>
      </c>
      <c r="C53" s="11"/>
      <c r="D53" s="11"/>
      <c r="E53" s="11"/>
      <c r="F53" s="11"/>
      <c r="G53" s="11"/>
      <c r="H53" s="11" t="s">
        <v>369</v>
      </c>
      <c r="I53" s="11"/>
      <c r="J53" s="11"/>
      <c r="K53" s="11"/>
      <c r="L53" s="11"/>
      <c r="M53" s="11"/>
      <c r="N53" s="11"/>
      <c r="O53" s="11"/>
      <c r="P53" s="11"/>
      <c r="Q53" s="11"/>
      <c r="R53" s="126" t="str">
        <f t="shared" si="2"/>
        <v>Enter L, M or H in each cell</v>
      </c>
      <c r="S53" s="127"/>
      <c r="T53" s="128">
        <f t="shared" si="3"/>
        <v>50</v>
      </c>
      <c r="U53" s="129" t="str">
        <f t="shared" si="4"/>
        <v/>
      </c>
      <c r="V53" s="129" t="str">
        <f t="shared" si="5"/>
        <v/>
      </c>
      <c r="W53" s="129" t="str">
        <f t="shared" si="6"/>
        <v/>
      </c>
      <c r="X53" s="129" t="str">
        <f t="shared" si="7"/>
        <v/>
      </c>
      <c r="Y53" s="129" t="str">
        <f t="shared" si="8"/>
        <v/>
      </c>
      <c r="Z53" s="129">
        <f t="shared" si="9"/>
        <v>1</v>
      </c>
      <c r="AA53" s="129" t="str">
        <f t="shared" si="10"/>
        <v/>
      </c>
      <c r="AB53" s="129" t="str">
        <f t="shared" si="11"/>
        <v/>
      </c>
      <c r="AC53" s="129" t="str">
        <f t="shared" si="12"/>
        <v/>
      </c>
      <c r="AD53" s="129" t="str">
        <f t="shared" si="13"/>
        <v/>
      </c>
      <c r="AE53" s="129" t="str">
        <f t="shared" si="14"/>
        <v/>
      </c>
      <c r="AF53" s="129" t="str">
        <f t="shared" si="15"/>
        <v/>
      </c>
      <c r="AG53" s="129" t="str">
        <f t="shared" si="16"/>
        <v/>
      </c>
      <c r="AH53" s="129" t="str">
        <f t="shared" si="17"/>
        <v/>
      </c>
      <c r="AI53" s="129" t="str">
        <f t="shared" si="18"/>
        <v/>
      </c>
      <c r="AJ53" s="130">
        <f t="shared" si="19"/>
        <v>1</v>
      </c>
    </row>
    <row r="54" spans="1:36" x14ac:dyDescent="0.25">
      <c r="A54" s="76">
        <v>51</v>
      </c>
      <c r="B54" s="125" t="str">
        <f>Projects!B53</f>
        <v>T6  Project51</v>
      </c>
      <c r="C54" s="11"/>
      <c r="D54" s="11"/>
      <c r="E54" s="11"/>
      <c r="F54" s="11"/>
      <c r="G54" s="11"/>
      <c r="H54" s="11" t="s">
        <v>369</v>
      </c>
      <c r="I54" s="11"/>
      <c r="J54" s="11"/>
      <c r="K54" s="11"/>
      <c r="L54" s="11"/>
      <c r="M54" s="11"/>
      <c r="N54" s="11"/>
      <c r="O54" s="11"/>
      <c r="P54" s="11"/>
      <c r="Q54" s="11"/>
      <c r="R54" s="126" t="str">
        <f t="shared" si="2"/>
        <v>Enter L, M or H in each cell</v>
      </c>
      <c r="S54" s="127"/>
      <c r="T54" s="128">
        <f t="shared" si="3"/>
        <v>51</v>
      </c>
      <c r="U54" s="129" t="str">
        <f t="shared" si="4"/>
        <v/>
      </c>
      <c r="V54" s="129" t="str">
        <f t="shared" si="5"/>
        <v/>
      </c>
      <c r="W54" s="129" t="str">
        <f t="shared" si="6"/>
        <v/>
      </c>
      <c r="X54" s="129" t="str">
        <f t="shared" si="7"/>
        <v/>
      </c>
      <c r="Y54" s="129" t="str">
        <f t="shared" si="8"/>
        <v/>
      </c>
      <c r="Z54" s="129">
        <f t="shared" si="9"/>
        <v>1</v>
      </c>
      <c r="AA54" s="129" t="str">
        <f t="shared" si="10"/>
        <v/>
      </c>
      <c r="AB54" s="129" t="str">
        <f t="shared" si="11"/>
        <v/>
      </c>
      <c r="AC54" s="129" t="str">
        <f t="shared" si="12"/>
        <v/>
      </c>
      <c r="AD54" s="129" t="str">
        <f t="shared" si="13"/>
        <v/>
      </c>
      <c r="AE54" s="129" t="str">
        <f t="shared" si="14"/>
        <v/>
      </c>
      <c r="AF54" s="129" t="str">
        <f t="shared" si="15"/>
        <v/>
      </c>
      <c r="AG54" s="129" t="str">
        <f t="shared" si="16"/>
        <v/>
      </c>
      <c r="AH54" s="129" t="str">
        <f t="shared" si="17"/>
        <v/>
      </c>
      <c r="AI54" s="129" t="str">
        <f t="shared" si="18"/>
        <v/>
      </c>
      <c r="AJ54" s="130">
        <f t="shared" si="19"/>
        <v>1</v>
      </c>
    </row>
    <row r="55" spans="1:36" x14ac:dyDescent="0.25">
      <c r="A55" s="76">
        <v>52</v>
      </c>
      <c r="B55" s="125" t="str">
        <f>Projects!B54</f>
        <v>T6  Project52</v>
      </c>
      <c r="C55" s="11"/>
      <c r="D55" s="11"/>
      <c r="E55" s="11"/>
      <c r="F55" s="11"/>
      <c r="G55" s="11"/>
      <c r="H55" s="11" t="s">
        <v>369</v>
      </c>
      <c r="I55" s="11"/>
      <c r="J55" s="11"/>
      <c r="K55" s="11"/>
      <c r="L55" s="11"/>
      <c r="M55" s="11"/>
      <c r="N55" s="11"/>
      <c r="O55" s="11"/>
      <c r="P55" s="11"/>
      <c r="Q55" s="11"/>
      <c r="R55" s="126" t="str">
        <f t="shared" si="2"/>
        <v>Enter L, M or H in each cell</v>
      </c>
      <c r="S55" s="127"/>
      <c r="T55" s="128">
        <f t="shared" si="3"/>
        <v>52</v>
      </c>
      <c r="U55" s="129" t="str">
        <f t="shared" si="4"/>
        <v/>
      </c>
      <c r="V55" s="129" t="str">
        <f t="shared" si="5"/>
        <v/>
      </c>
      <c r="W55" s="129" t="str">
        <f t="shared" si="6"/>
        <v/>
      </c>
      <c r="X55" s="129" t="str">
        <f t="shared" si="7"/>
        <v/>
      </c>
      <c r="Y55" s="129" t="str">
        <f t="shared" si="8"/>
        <v/>
      </c>
      <c r="Z55" s="129">
        <f t="shared" si="9"/>
        <v>1</v>
      </c>
      <c r="AA55" s="129" t="str">
        <f t="shared" si="10"/>
        <v/>
      </c>
      <c r="AB55" s="129" t="str">
        <f t="shared" si="11"/>
        <v/>
      </c>
      <c r="AC55" s="129" t="str">
        <f t="shared" si="12"/>
        <v/>
      </c>
      <c r="AD55" s="129" t="str">
        <f t="shared" si="13"/>
        <v/>
      </c>
      <c r="AE55" s="129" t="str">
        <f t="shared" si="14"/>
        <v/>
      </c>
      <c r="AF55" s="129" t="str">
        <f t="shared" si="15"/>
        <v/>
      </c>
      <c r="AG55" s="129" t="str">
        <f t="shared" si="16"/>
        <v/>
      </c>
      <c r="AH55" s="129" t="str">
        <f t="shared" si="17"/>
        <v/>
      </c>
      <c r="AI55" s="129" t="str">
        <f t="shared" si="18"/>
        <v/>
      </c>
      <c r="AJ55" s="130">
        <f t="shared" si="19"/>
        <v>1</v>
      </c>
    </row>
    <row r="56" spans="1:36" x14ac:dyDescent="0.25">
      <c r="A56" s="76">
        <v>53</v>
      </c>
      <c r="B56" s="125" t="str">
        <f>Projects!B55</f>
        <v>T6  Project53</v>
      </c>
      <c r="C56" s="11"/>
      <c r="D56" s="11"/>
      <c r="E56" s="11"/>
      <c r="F56" s="11"/>
      <c r="G56" s="11"/>
      <c r="H56" s="11" t="s">
        <v>369</v>
      </c>
      <c r="I56" s="11"/>
      <c r="J56" s="11"/>
      <c r="K56" s="11"/>
      <c r="L56" s="11"/>
      <c r="M56" s="11"/>
      <c r="N56" s="11"/>
      <c r="O56" s="11"/>
      <c r="P56" s="11"/>
      <c r="Q56" s="11"/>
      <c r="R56" s="126" t="str">
        <f t="shared" si="2"/>
        <v>Enter L, M or H in each cell</v>
      </c>
      <c r="S56" s="127"/>
      <c r="T56" s="128">
        <f t="shared" si="3"/>
        <v>53</v>
      </c>
      <c r="U56" s="129" t="str">
        <f t="shared" si="4"/>
        <v/>
      </c>
      <c r="V56" s="129" t="str">
        <f t="shared" si="5"/>
        <v/>
      </c>
      <c r="W56" s="129" t="str">
        <f t="shared" si="6"/>
        <v/>
      </c>
      <c r="X56" s="129" t="str">
        <f t="shared" si="7"/>
        <v/>
      </c>
      <c r="Y56" s="129" t="str">
        <f t="shared" si="8"/>
        <v/>
      </c>
      <c r="Z56" s="129">
        <f t="shared" si="9"/>
        <v>1</v>
      </c>
      <c r="AA56" s="129" t="str">
        <f t="shared" si="10"/>
        <v/>
      </c>
      <c r="AB56" s="129" t="str">
        <f t="shared" si="11"/>
        <v/>
      </c>
      <c r="AC56" s="129" t="str">
        <f t="shared" si="12"/>
        <v/>
      </c>
      <c r="AD56" s="129" t="str">
        <f t="shared" si="13"/>
        <v/>
      </c>
      <c r="AE56" s="129" t="str">
        <f t="shared" si="14"/>
        <v/>
      </c>
      <c r="AF56" s="129" t="str">
        <f t="shared" si="15"/>
        <v/>
      </c>
      <c r="AG56" s="129" t="str">
        <f t="shared" si="16"/>
        <v/>
      </c>
      <c r="AH56" s="129" t="str">
        <f t="shared" si="17"/>
        <v/>
      </c>
      <c r="AI56" s="129" t="str">
        <f t="shared" si="18"/>
        <v/>
      </c>
      <c r="AJ56" s="130">
        <f t="shared" si="19"/>
        <v>1</v>
      </c>
    </row>
    <row r="57" spans="1:36" x14ac:dyDescent="0.25">
      <c r="A57" s="76">
        <v>54</v>
      </c>
      <c r="B57" s="125" t="str">
        <f>Projects!B56</f>
        <v>T7  Project54</v>
      </c>
      <c r="C57" s="11"/>
      <c r="D57" s="11"/>
      <c r="E57" s="11"/>
      <c r="F57" s="11"/>
      <c r="G57" s="11"/>
      <c r="H57" s="11"/>
      <c r="I57" s="11" t="s">
        <v>369</v>
      </c>
      <c r="J57" s="11"/>
      <c r="K57" s="11"/>
      <c r="L57" s="11"/>
      <c r="M57" s="11"/>
      <c r="N57" s="11"/>
      <c r="O57" s="11"/>
      <c r="P57" s="11"/>
      <c r="Q57" s="11"/>
      <c r="R57" s="126" t="str">
        <f t="shared" si="2"/>
        <v>Enter L, M or H in each cell</v>
      </c>
      <c r="S57" s="127"/>
      <c r="T57" s="128">
        <f t="shared" si="3"/>
        <v>54</v>
      </c>
      <c r="U57" s="129" t="str">
        <f t="shared" si="4"/>
        <v/>
      </c>
      <c r="V57" s="129" t="str">
        <f t="shared" si="5"/>
        <v/>
      </c>
      <c r="W57" s="129" t="str">
        <f t="shared" si="6"/>
        <v/>
      </c>
      <c r="X57" s="129" t="str">
        <f t="shared" si="7"/>
        <v/>
      </c>
      <c r="Y57" s="129" t="str">
        <f t="shared" si="8"/>
        <v/>
      </c>
      <c r="Z57" s="129" t="str">
        <f t="shared" si="9"/>
        <v/>
      </c>
      <c r="AA57" s="129">
        <f t="shared" si="10"/>
        <v>1</v>
      </c>
      <c r="AB57" s="129" t="str">
        <f t="shared" si="11"/>
        <v/>
      </c>
      <c r="AC57" s="129" t="str">
        <f t="shared" si="12"/>
        <v/>
      </c>
      <c r="AD57" s="129" t="str">
        <f t="shared" si="13"/>
        <v/>
      </c>
      <c r="AE57" s="129" t="str">
        <f t="shared" si="14"/>
        <v/>
      </c>
      <c r="AF57" s="129" t="str">
        <f t="shared" si="15"/>
        <v/>
      </c>
      <c r="AG57" s="129" t="str">
        <f t="shared" si="16"/>
        <v/>
      </c>
      <c r="AH57" s="129" t="str">
        <f t="shared" si="17"/>
        <v/>
      </c>
      <c r="AI57" s="129" t="str">
        <f t="shared" si="18"/>
        <v/>
      </c>
      <c r="AJ57" s="130">
        <f t="shared" si="19"/>
        <v>1</v>
      </c>
    </row>
    <row r="58" spans="1:36" x14ac:dyDescent="0.25">
      <c r="A58" s="76">
        <v>55</v>
      </c>
      <c r="B58" s="125" t="str">
        <f>Projects!B57</f>
        <v>T7  Project55</v>
      </c>
      <c r="C58" s="11"/>
      <c r="D58" s="11"/>
      <c r="E58" s="11"/>
      <c r="F58" s="11"/>
      <c r="G58" s="11"/>
      <c r="H58" s="11"/>
      <c r="I58" s="11" t="s">
        <v>369</v>
      </c>
      <c r="J58" s="11"/>
      <c r="K58" s="11"/>
      <c r="L58" s="11"/>
      <c r="M58" s="11"/>
      <c r="N58" s="11"/>
      <c r="O58" s="11"/>
      <c r="P58" s="11"/>
      <c r="Q58" s="11"/>
      <c r="R58" s="126" t="str">
        <f t="shared" si="2"/>
        <v>Enter L, M or H in each cell</v>
      </c>
      <c r="S58" s="127"/>
      <c r="T58" s="128">
        <f t="shared" si="3"/>
        <v>55</v>
      </c>
      <c r="U58" s="129" t="str">
        <f t="shared" si="4"/>
        <v/>
      </c>
      <c r="V58" s="129" t="str">
        <f t="shared" si="5"/>
        <v/>
      </c>
      <c r="W58" s="129" t="str">
        <f t="shared" si="6"/>
        <v/>
      </c>
      <c r="X58" s="129" t="str">
        <f t="shared" si="7"/>
        <v/>
      </c>
      <c r="Y58" s="129" t="str">
        <f t="shared" si="8"/>
        <v/>
      </c>
      <c r="Z58" s="129" t="str">
        <f t="shared" si="9"/>
        <v/>
      </c>
      <c r="AA58" s="129">
        <f t="shared" si="10"/>
        <v>1</v>
      </c>
      <c r="AB58" s="129" t="str">
        <f t="shared" si="11"/>
        <v/>
      </c>
      <c r="AC58" s="129" t="str">
        <f t="shared" si="12"/>
        <v/>
      </c>
      <c r="AD58" s="129" t="str">
        <f t="shared" si="13"/>
        <v/>
      </c>
      <c r="AE58" s="129" t="str">
        <f t="shared" si="14"/>
        <v/>
      </c>
      <c r="AF58" s="129" t="str">
        <f t="shared" si="15"/>
        <v/>
      </c>
      <c r="AG58" s="129" t="str">
        <f t="shared" si="16"/>
        <v/>
      </c>
      <c r="AH58" s="129" t="str">
        <f t="shared" si="17"/>
        <v/>
      </c>
      <c r="AI58" s="129" t="str">
        <f t="shared" si="18"/>
        <v/>
      </c>
      <c r="AJ58" s="130">
        <f t="shared" si="19"/>
        <v>1</v>
      </c>
    </row>
    <row r="59" spans="1:36" x14ac:dyDescent="0.25">
      <c r="A59" s="76">
        <v>56</v>
      </c>
      <c r="B59" s="125" t="str">
        <f>Projects!B58</f>
        <v>T7  Project56</v>
      </c>
      <c r="C59" s="11"/>
      <c r="D59" s="11"/>
      <c r="E59" s="11"/>
      <c r="F59" s="11"/>
      <c r="G59" s="11"/>
      <c r="H59" s="11"/>
      <c r="I59" s="11" t="s">
        <v>369</v>
      </c>
      <c r="J59" s="11"/>
      <c r="K59" s="11"/>
      <c r="L59" s="11"/>
      <c r="M59" s="11"/>
      <c r="N59" s="11"/>
      <c r="O59" s="11"/>
      <c r="P59" s="11"/>
      <c r="Q59" s="11"/>
      <c r="R59" s="126" t="str">
        <f t="shared" si="2"/>
        <v>Enter L, M or H in each cell</v>
      </c>
      <c r="S59" s="127"/>
      <c r="T59" s="128">
        <f t="shared" si="3"/>
        <v>56</v>
      </c>
      <c r="U59" s="129" t="str">
        <f t="shared" si="4"/>
        <v/>
      </c>
      <c r="V59" s="129" t="str">
        <f t="shared" si="5"/>
        <v/>
      </c>
      <c r="W59" s="129" t="str">
        <f t="shared" si="6"/>
        <v/>
      </c>
      <c r="X59" s="129" t="str">
        <f t="shared" si="7"/>
        <v/>
      </c>
      <c r="Y59" s="129" t="str">
        <f t="shared" si="8"/>
        <v/>
      </c>
      <c r="Z59" s="129" t="str">
        <f t="shared" si="9"/>
        <v/>
      </c>
      <c r="AA59" s="129">
        <f t="shared" si="10"/>
        <v>1</v>
      </c>
      <c r="AB59" s="129" t="str">
        <f t="shared" si="11"/>
        <v/>
      </c>
      <c r="AC59" s="129" t="str">
        <f t="shared" si="12"/>
        <v/>
      </c>
      <c r="AD59" s="129" t="str">
        <f t="shared" si="13"/>
        <v/>
      </c>
      <c r="AE59" s="129" t="str">
        <f t="shared" si="14"/>
        <v/>
      </c>
      <c r="AF59" s="129" t="str">
        <f t="shared" si="15"/>
        <v/>
      </c>
      <c r="AG59" s="129" t="str">
        <f t="shared" si="16"/>
        <v/>
      </c>
      <c r="AH59" s="129" t="str">
        <f t="shared" si="17"/>
        <v/>
      </c>
      <c r="AI59" s="129" t="str">
        <f t="shared" si="18"/>
        <v/>
      </c>
      <c r="AJ59" s="130">
        <f t="shared" si="19"/>
        <v>1</v>
      </c>
    </row>
    <row r="60" spans="1:36" x14ac:dyDescent="0.25">
      <c r="A60" s="76">
        <v>57</v>
      </c>
      <c r="B60" s="125" t="str">
        <f>Projects!B59</f>
        <v>T7  Project57</v>
      </c>
      <c r="C60" s="11"/>
      <c r="D60" s="11"/>
      <c r="E60" s="11"/>
      <c r="F60" s="11"/>
      <c r="G60" s="11"/>
      <c r="H60" s="11"/>
      <c r="I60" s="11" t="s">
        <v>369</v>
      </c>
      <c r="J60" s="11"/>
      <c r="K60" s="11"/>
      <c r="L60" s="11"/>
      <c r="M60" s="11"/>
      <c r="N60" s="11"/>
      <c r="O60" s="11"/>
      <c r="P60" s="11"/>
      <c r="Q60" s="11"/>
      <c r="R60" s="126" t="str">
        <f t="shared" si="2"/>
        <v>Enter L, M or H in each cell</v>
      </c>
      <c r="S60" s="127"/>
      <c r="T60" s="128">
        <f t="shared" si="3"/>
        <v>57</v>
      </c>
      <c r="U60" s="129" t="str">
        <f t="shared" si="4"/>
        <v/>
      </c>
      <c r="V60" s="129" t="str">
        <f t="shared" si="5"/>
        <v/>
      </c>
      <c r="W60" s="129" t="str">
        <f t="shared" si="6"/>
        <v/>
      </c>
      <c r="X60" s="129" t="str">
        <f t="shared" si="7"/>
        <v/>
      </c>
      <c r="Y60" s="129" t="str">
        <f t="shared" si="8"/>
        <v/>
      </c>
      <c r="Z60" s="129" t="str">
        <f t="shared" si="9"/>
        <v/>
      </c>
      <c r="AA60" s="129">
        <f t="shared" si="10"/>
        <v>1</v>
      </c>
      <c r="AB60" s="129" t="str">
        <f t="shared" si="11"/>
        <v/>
      </c>
      <c r="AC60" s="129" t="str">
        <f t="shared" si="12"/>
        <v/>
      </c>
      <c r="AD60" s="129" t="str">
        <f t="shared" si="13"/>
        <v/>
      </c>
      <c r="AE60" s="129" t="str">
        <f t="shared" si="14"/>
        <v/>
      </c>
      <c r="AF60" s="129" t="str">
        <f t="shared" si="15"/>
        <v/>
      </c>
      <c r="AG60" s="129" t="str">
        <f t="shared" si="16"/>
        <v/>
      </c>
      <c r="AH60" s="129" t="str">
        <f t="shared" si="17"/>
        <v/>
      </c>
      <c r="AI60" s="129" t="str">
        <f t="shared" si="18"/>
        <v/>
      </c>
      <c r="AJ60" s="130">
        <f t="shared" si="19"/>
        <v>1</v>
      </c>
    </row>
    <row r="61" spans="1:36" x14ac:dyDescent="0.25">
      <c r="A61" s="76">
        <v>58</v>
      </c>
      <c r="B61" s="125" t="str">
        <f>Projects!B60</f>
        <v>T7  Project58</v>
      </c>
      <c r="C61" s="11"/>
      <c r="D61" s="11"/>
      <c r="E61" s="11"/>
      <c r="F61" s="11"/>
      <c r="G61" s="11"/>
      <c r="H61" s="11"/>
      <c r="I61" s="11" t="s">
        <v>369</v>
      </c>
      <c r="J61" s="11"/>
      <c r="K61" s="11"/>
      <c r="L61" s="11"/>
      <c r="M61" s="11"/>
      <c r="N61" s="11"/>
      <c r="O61" s="11"/>
      <c r="P61" s="11"/>
      <c r="Q61" s="11"/>
      <c r="R61" s="126" t="str">
        <f t="shared" si="2"/>
        <v>Enter L, M or H in each cell</v>
      </c>
      <c r="S61" s="127"/>
      <c r="T61" s="128">
        <f t="shared" si="3"/>
        <v>58</v>
      </c>
      <c r="U61" s="129" t="str">
        <f t="shared" si="4"/>
        <v/>
      </c>
      <c r="V61" s="129" t="str">
        <f t="shared" si="5"/>
        <v/>
      </c>
      <c r="W61" s="129" t="str">
        <f t="shared" si="6"/>
        <v/>
      </c>
      <c r="X61" s="129" t="str">
        <f t="shared" si="7"/>
        <v/>
      </c>
      <c r="Y61" s="129" t="str">
        <f t="shared" si="8"/>
        <v/>
      </c>
      <c r="Z61" s="129" t="str">
        <f t="shared" si="9"/>
        <v/>
      </c>
      <c r="AA61" s="129">
        <f t="shared" si="10"/>
        <v>1</v>
      </c>
      <c r="AB61" s="129" t="str">
        <f t="shared" si="11"/>
        <v/>
      </c>
      <c r="AC61" s="129" t="str">
        <f t="shared" si="12"/>
        <v/>
      </c>
      <c r="AD61" s="129" t="str">
        <f t="shared" si="13"/>
        <v/>
      </c>
      <c r="AE61" s="129" t="str">
        <f t="shared" si="14"/>
        <v/>
      </c>
      <c r="AF61" s="129" t="str">
        <f t="shared" si="15"/>
        <v/>
      </c>
      <c r="AG61" s="129" t="str">
        <f t="shared" si="16"/>
        <v/>
      </c>
      <c r="AH61" s="129" t="str">
        <f t="shared" si="17"/>
        <v/>
      </c>
      <c r="AI61" s="129" t="str">
        <f t="shared" si="18"/>
        <v/>
      </c>
      <c r="AJ61" s="130">
        <f t="shared" si="19"/>
        <v>1</v>
      </c>
    </row>
    <row r="62" spans="1:36" x14ac:dyDescent="0.25">
      <c r="A62" s="76">
        <v>59</v>
      </c>
      <c r="B62" s="125" t="str">
        <f>Projects!B61</f>
        <v>T7  Project59</v>
      </c>
      <c r="C62" s="11"/>
      <c r="D62" s="11"/>
      <c r="E62" s="11"/>
      <c r="F62" s="11"/>
      <c r="G62" s="11"/>
      <c r="H62" s="11"/>
      <c r="I62" s="11" t="s">
        <v>369</v>
      </c>
      <c r="J62" s="11"/>
      <c r="K62" s="11"/>
      <c r="L62" s="11"/>
      <c r="M62" s="11"/>
      <c r="N62" s="11"/>
      <c r="O62" s="11"/>
      <c r="P62" s="11"/>
      <c r="Q62" s="11"/>
      <c r="R62" s="126" t="str">
        <f t="shared" si="2"/>
        <v>Enter L, M or H in each cell</v>
      </c>
      <c r="S62" s="127"/>
      <c r="T62" s="128">
        <f t="shared" si="3"/>
        <v>59</v>
      </c>
      <c r="U62" s="129" t="str">
        <f t="shared" si="4"/>
        <v/>
      </c>
      <c r="V62" s="129" t="str">
        <f t="shared" si="5"/>
        <v/>
      </c>
      <c r="W62" s="129" t="str">
        <f t="shared" si="6"/>
        <v/>
      </c>
      <c r="X62" s="129" t="str">
        <f t="shared" si="7"/>
        <v/>
      </c>
      <c r="Y62" s="129" t="str">
        <f t="shared" si="8"/>
        <v/>
      </c>
      <c r="Z62" s="129" t="str">
        <f t="shared" si="9"/>
        <v/>
      </c>
      <c r="AA62" s="129">
        <f t="shared" si="10"/>
        <v>1</v>
      </c>
      <c r="AB62" s="129" t="str">
        <f t="shared" si="11"/>
        <v/>
      </c>
      <c r="AC62" s="129" t="str">
        <f t="shared" si="12"/>
        <v/>
      </c>
      <c r="AD62" s="129" t="str">
        <f t="shared" si="13"/>
        <v/>
      </c>
      <c r="AE62" s="129" t="str">
        <f t="shared" si="14"/>
        <v/>
      </c>
      <c r="AF62" s="129" t="str">
        <f t="shared" si="15"/>
        <v/>
      </c>
      <c r="AG62" s="129" t="str">
        <f t="shared" si="16"/>
        <v/>
      </c>
      <c r="AH62" s="129" t="str">
        <f t="shared" si="17"/>
        <v/>
      </c>
      <c r="AI62" s="129" t="str">
        <f t="shared" si="18"/>
        <v/>
      </c>
      <c r="AJ62" s="130">
        <f t="shared" si="19"/>
        <v>1</v>
      </c>
    </row>
    <row r="63" spans="1:36" x14ac:dyDescent="0.25">
      <c r="A63" s="76">
        <v>60</v>
      </c>
      <c r="B63" s="125" t="str">
        <f>Projects!B62</f>
        <v>T7  Project60</v>
      </c>
      <c r="C63" s="11"/>
      <c r="D63" s="11"/>
      <c r="E63" s="11"/>
      <c r="F63" s="11"/>
      <c r="G63" s="11"/>
      <c r="H63" s="11"/>
      <c r="I63" s="11" t="s">
        <v>369</v>
      </c>
      <c r="J63" s="11"/>
      <c r="K63" s="11"/>
      <c r="L63" s="11"/>
      <c r="M63" s="11"/>
      <c r="N63" s="11"/>
      <c r="O63" s="11"/>
      <c r="P63" s="11"/>
      <c r="Q63" s="11"/>
      <c r="R63" s="126" t="str">
        <f t="shared" si="2"/>
        <v>Enter L, M or H in each cell</v>
      </c>
      <c r="S63" s="127"/>
      <c r="T63" s="128">
        <f t="shared" si="3"/>
        <v>60</v>
      </c>
      <c r="U63" s="129" t="str">
        <f t="shared" si="4"/>
        <v/>
      </c>
      <c r="V63" s="129" t="str">
        <f t="shared" si="5"/>
        <v/>
      </c>
      <c r="W63" s="129" t="str">
        <f t="shared" si="6"/>
        <v/>
      </c>
      <c r="X63" s="129" t="str">
        <f t="shared" si="7"/>
        <v/>
      </c>
      <c r="Y63" s="129" t="str">
        <f t="shared" si="8"/>
        <v/>
      </c>
      <c r="Z63" s="129" t="str">
        <f t="shared" si="9"/>
        <v/>
      </c>
      <c r="AA63" s="129">
        <f t="shared" si="10"/>
        <v>1</v>
      </c>
      <c r="AB63" s="129" t="str">
        <f t="shared" si="11"/>
        <v/>
      </c>
      <c r="AC63" s="129" t="str">
        <f t="shared" si="12"/>
        <v/>
      </c>
      <c r="AD63" s="129" t="str">
        <f t="shared" si="13"/>
        <v/>
      </c>
      <c r="AE63" s="129" t="str">
        <f t="shared" si="14"/>
        <v/>
      </c>
      <c r="AF63" s="129" t="str">
        <f t="shared" si="15"/>
        <v/>
      </c>
      <c r="AG63" s="129" t="str">
        <f t="shared" si="16"/>
        <v/>
      </c>
      <c r="AH63" s="129" t="str">
        <f t="shared" si="17"/>
        <v/>
      </c>
      <c r="AI63" s="129" t="str">
        <f t="shared" si="18"/>
        <v/>
      </c>
      <c r="AJ63" s="130">
        <f t="shared" si="19"/>
        <v>1</v>
      </c>
    </row>
    <row r="64" spans="1:36" x14ac:dyDescent="0.25">
      <c r="A64" s="76">
        <v>61</v>
      </c>
      <c r="B64" s="125" t="str">
        <f>Projects!B63</f>
        <v>T7  Project61</v>
      </c>
      <c r="C64" s="11"/>
      <c r="D64" s="11"/>
      <c r="E64" s="11"/>
      <c r="F64" s="11"/>
      <c r="G64" s="11"/>
      <c r="H64" s="11"/>
      <c r="I64" s="11" t="s">
        <v>369</v>
      </c>
      <c r="J64" s="11"/>
      <c r="K64" s="11"/>
      <c r="L64" s="11"/>
      <c r="M64" s="11"/>
      <c r="N64" s="11"/>
      <c r="O64" s="11"/>
      <c r="P64" s="11"/>
      <c r="Q64" s="11"/>
      <c r="R64" s="126" t="str">
        <f t="shared" si="2"/>
        <v>Enter L, M or H in each cell</v>
      </c>
      <c r="S64" s="127"/>
      <c r="T64" s="128">
        <f t="shared" si="3"/>
        <v>61</v>
      </c>
      <c r="U64" s="129" t="str">
        <f t="shared" si="4"/>
        <v/>
      </c>
      <c r="V64" s="129" t="str">
        <f t="shared" si="5"/>
        <v/>
      </c>
      <c r="W64" s="129" t="str">
        <f t="shared" si="6"/>
        <v/>
      </c>
      <c r="X64" s="129" t="str">
        <f t="shared" si="7"/>
        <v/>
      </c>
      <c r="Y64" s="129" t="str">
        <f t="shared" si="8"/>
        <v/>
      </c>
      <c r="Z64" s="129" t="str">
        <f t="shared" si="9"/>
        <v/>
      </c>
      <c r="AA64" s="129">
        <f t="shared" si="10"/>
        <v>1</v>
      </c>
      <c r="AB64" s="129" t="str">
        <f t="shared" si="11"/>
        <v/>
      </c>
      <c r="AC64" s="129" t="str">
        <f t="shared" si="12"/>
        <v/>
      </c>
      <c r="AD64" s="129" t="str">
        <f t="shared" si="13"/>
        <v/>
      </c>
      <c r="AE64" s="129" t="str">
        <f t="shared" si="14"/>
        <v/>
      </c>
      <c r="AF64" s="129" t="str">
        <f t="shared" si="15"/>
        <v/>
      </c>
      <c r="AG64" s="129" t="str">
        <f t="shared" si="16"/>
        <v/>
      </c>
      <c r="AH64" s="129" t="str">
        <f t="shared" si="17"/>
        <v/>
      </c>
      <c r="AI64" s="129" t="str">
        <f t="shared" si="18"/>
        <v/>
      </c>
      <c r="AJ64" s="130">
        <f t="shared" si="19"/>
        <v>1</v>
      </c>
    </row>
    <row r="65" spans="1:36" x14ac:dyDescent="0.25">
      <c r="A65" s="76">
        <v>62</v>
      </c>
      <c r="B65" s="125" t="str">
        <f>Projects!B64</f>
        <v>T7  Project62</v>
      </c>
      <c r="C65" s="11"/>
      <c r="D65" s="11"/>
      <c r="E65" s="11"/>
      <c r="F65" s="11"/>
      <c r="G65" s="11"/>
      <c r="H65" s="11"/>
      <c r="I65" s="11" t="s">
        <v>369</v>
      </c>
      <c r="J65" s="11"/>
      <c r="K65" s="11"/>
      <c r="L65" s="11"/>
      <c r="M65" s="11"/>
      <c r="N65" s="11"/>
      <c r="O65" s="11"/>
      <c r="P65" s="11"/>
      <c r="Q65" s="11"/>
      <c r="R65" s="126" t="str">
        <f t="shared" si="2"/>
        <v>Enter L, M or H in each cell</v>
      </c>
      <c r="S65" s="127"/>
      <c r="T65" s="128">
        <f t="shared" si="3"/>
        <v>62</v>
      </c>
      <c r="U65" s="129" t="str">
        <f t="shared" si="4"/>
        <v/>
      </c>
      <c r="V65" s="129" t="str">
        <f t="shared" si="5"/>
        <v/>
      </c>
      <c r="W65" s="129" t="str">
        <f t="shared" si="6"/>
        <v/>
      </c>
      <c r="X65" s="129" t="str">
        <f t="shared" si="7"/>
        <v/>
      </c>
      <c r="Y65" s="129" t="str">
        <f t="shared" si="8"/>
        <v/>
      </c>
      <c r="Z65" s="129" t="str">
        <f t="shared" si="9"/>
        <v/>
      </c>
      <c r="AA65" s="129">
        <f t="shared" si="10"/>
        <v>1</v>
      </c>
      <c r="AB65" s="129" t="str">
        <f t="shared" si="11"/>
        <v/>
      </c>
      <c r="AC65" s="129" t="str">
        <f t="shared" si="12"/>
        <v/>
      </c>
      <c r="AD65" s="129" t="str">
        <f t="shared" si="13"/>
        <v/>
      </c>
      <c r="AE65" s="129" t="str">
        <f t="shared" si="14"/>
        <v/>
      </c>
      <c r="AF65" s="129" t="str">
        <f t="shared" si="15"/>
        <v/>
      </c>
      <c r="AG65" s="129" t="str">
        <f t="shared" si="16"/>
        <v/>
      </c>
      <c r="AH65" s="129" t="str">
        <f t="shared" si="17"/>
        <v/>
      </c>
      <c r="AI65" s="129" t="str">
        <f t="shared" si="18"/>
        <v/>
      </c>
      <c r="AJ65" s="130">
        <f t="shared" si="19"/>
        <v>1</v>
      </c>
    </row>
    <row r="66" spans="1:36" x14ac:dyDescent="0.25">
      <c r="A66" s="76">
        <v>63</v>
      </c>
      <c r="B66" s="125" t="str">
        <f>Projects!B65</f>
        <v>T7  Project63</v>
      </c>
      <c r="C66" s="11"/>
      <c r="D66" s="11"/>
      <c r="E66" s="11"/>
      <c r="F66" s="11"/>
      <c r="G66" s="11"/>
      <c r="H66" s="11"/>
      <c r="I66" s="11" t="s">
        <v>369</v>
      </c>
      <c r="J66" s="11"/>
      <c r="K66" s="11"/>
      <c r="L66" s="11"/>
      <c r="M66" s="11"/>
      <c r="N66" s="11"/>
      <c r="O66" s="11"/>
      <c r="P66" s="11"/>
      <c r="Q66" s="11"/>
      <c r="R66" s="126" t="str">
        <f t="shared" si="2"/>
        <v>Enter L, M or H in each cell</v>
      </c>
      <c r="S66" s="127"/>
      <c r="T66" s="128">
        <f t="shared" si="3"/>
        <v>63</v>
      </c>
      <c r="U66" s="129" t="str">
        <f t="shared" si="4"/>
        <v/>
      </c>
      <c r="V66" s="129" t="str">
        <f t="shared" si="5"/>
        <v/>
      </c>
      <c r="W66" s="129" t="str">
        <f t="shared" si="6"/>
        <v/>
      </c>
      <c r="X66" s="129" t="str">
        <f t="shared" si="7"/>
        <v/>
      </c>
      <c r="Y66" s="129" t="str">
        <f t="shared" si="8"/>
        <v/>
      </c>
      <c r="Z66" s="129" t="str">
        <f t="shared" si="9"/>
        <v/>
      </c>
      <c r="AA66" s="129">
        <f t="shared" si="10"/>
        <v>1</v>
      </c>
      <c r="AB66" s="129" t="str">
        <f t="shared" si="11"/>
        <v/>
      </c>
      <c r="AC66" s="129" t="str">
        <f t="shared" si="12"/>
        <v/>
      </c>
      <c r="AD66" s="129" t="str">
        <f t="shared" si="13"/>
        <v/>
      </c>
      <c r="AE66" s="129" t="str">
        <f t="shared" si="14"/>
        <v/>
      </c>
      <c r="AF66" s="129" t="str">
        <f t="shared" si="15"/>
        <v/>
      </c>
      <c r="AG66" s="129" t="str">
        <f t="shared" si="16"/>
        <v/>
      </c>
      <c r="AH66" s="129" t="str">
        <f t="shared" si="17"/>
        <v/>
      </c>
      <c r="AI66" s="129" t="str">
        <f t="shared" si="18"/>
        <v/>
      </c>
      <c r="AJ66" s="130">
        <f t="shared" si="19"/>
        <v>1</v>
      </c>
    </row>
    <row r="67" spans="1:36" x14ac:dyDescent="0.25">
      <c r="A67" s="76">
        <v>64</v>
      </c>
      <c r="B67" s="125" t="str">
        <f>Projects!B66</f>
        <v>T7  Project64</v>
      </c>
      <c r="C67" s="11"/>
      <c r="D67" s="11"/>
      <c r="E67" s="11"/>
      <c r="F67" s="11"/>
      <c r="G67" s="11"/>
      <c r="H67" s="11"/>
      <c r="I67" s="11" t="s">
        <v>369</v>
      </c>
      <c r="J67" s="11"/>
      <c r="K67" s="11"/>
      <c r="L67" s="11"/>
      <c r="M67" s="11"/>
      <c r="N67" s="11"/>
      <c r="O67" s="11"/>
      <c r="P67" s="11"/>
      <c r="Q67" s="11"/>
      <c r="R67" s="126" t="str">
        <f t="shared" si="2"/>
        <v>Enter L, M or H in each cell</v>
      </c>
      <c r="S67" s="127"/>
      <c r="T67" s="128">
        <f t="shared" si="3"/>
        <v>64</v>
      </c>
      <c r="U67" s="129" t="str">
        <f t="shared" si="4"/>
        <v/>
      </c>
      <c r="V67" s="129" t="str">
        <f t="shared" si="5"/>
        <v/>
      </c>
      <c r="W67" s="129" t="str">
        <f t="shared" si="6"/>
        <v/>
      </c>
      <c r="X67" s="129" t="str">
        <f t="shared" si="7"/>
        <v/>
      </c>
      <c r="Y67" s="129" t="str">
        <f t="shared" si="8"/>
        <v/>
      </c>
      <c r="Z67" s="129" t="str">
        <f t="shared" si="9"/>
        <v/>
      </c>
      <c r="AA67" s="129">
        <f t="shared" si="10"/>
        <v>1</v>
      </c>
      <c r="AB67" s="129" t="str">
        <f t="shared" si="11"/>
        <v/>
      </c>
      <c r="AC67" s="129" t="str">
        <f t="shared" si="12"/>
        <v/>
      </c>
      <c r="AD67" s="129" t="str">
        <f t="shared" si="13"/>
        <v/>
      </c>
      <c r="AE67" s="129" t="str">
        <f t="shared" si="14"/>
        <v/>
      </c>
      <c r="AF67" s="129" t="str">
        <f t="shared" si="15"/>
        <v/>
      </c>
      <c r="AG67" s="129" t="str">
        <f t="shared" si="16"/>
        <v/>
      </c>
      <c r="AH67" s="129" t="str">
        <f t="shared" si="17"/>
        <v/>
      </c>
      <c r="AI67" s="129" t="str">
        <f t="shared" si="18"/>
        <v/>
      </c>
      <c r="AJ67" s="130">
        <f t="shared" si="19"/>
        <v>1</v>
      </c>
    </row>
    <row r="68" spans="1:36" x14ac:dyDescent="0.25">
      <c r="A68" s="76">
        <v>65</v>
      </c>
      <c r="B68" s="125" t="str">
        <f>Projects!B67</f>
        <v>T7  Project65</v>
      </c>
      <c r="C68" s="11"/>
      <c r="D68" s="11"/>
      <c r="E68" s="11"/>
      <c r="F68" s="11"/>
      <c r="G68" s="11"/>
      <c r="H68" s="11"/>
      <c r="I68" s="11" t="s">
        <v>369</v>
      </c>
      <c r="J68" s="11"/>
      <c r="K68" s="11"/>
      <c r="L68" s="11"/>
      <c r="M68" s="11"/>
      <c r="N68" s="11"/>
      <c r="O68" s="11"/>
      <c r="P68" s="11"/>
      <c r="Q68" s="11"/>
      <c r="R68" s="126" t="str">
        <f t="shared" si="2"/>
        <v>Enter L, M or H in each cell</v>
      </c>
      <c r="S68" s="127"/>
      <c r="T68" s="128">
        <f t="shared" si="3"/>
        <v>65</v>
      </c>
      <c r="U68" s="129" t="str">
        <f t="shared" si="4"/>
        <v/>
      </c>
      <c r="V68" s="129" t="str">
        <f t="shared" si="5"/>
        <v/>
      </c>
      <c r="W68" s="129" t="str">
        <f t="shared" si="6"/>
        <v/>
      </c>
      <c r="X68" s="129" t="str">
        <f t="shared" si="7"/>
        <v/>
      </c>
      <c r="Y68" s="129" t="str">
        <f t="shared" si="8"/>
        <v/>
      </c>
      <c r="Z68" s="129" t="str">
        <f t="shared" si="9"/>
        <v/>
      </c>
      <c r="AA68" s="129">
        <f t="shared" si="10"/>
        <v>1</v>
      </c>
      <c r="AB68" s="129" t="str">
        <f t="shared" si="11"/>
        <v/>
      </c>
      <c r="AC68" s="129" t="str">
        <f t="shared" si="12"/>
        <v/>
      </c>
      <c r="AD68" s="129" t="str">
        <f t="shared" si="13"/>
        <v/>
      </c>
      <c r="AE68" s="129" t="str">
        <f t="shared" si="14"/>
        <v/>
      </c>
      <c r="AF68" s="129" t="str">
        <f t="shared" si="15"/>
        <v/>
      </c>
      <c r="AG68" s="129" t="str">
        <f t="shared" si="16"/>
        <v/>
      </c>
      <c r="AH68" s="129" t="str">
        <f t="shared" si="17"/>
        <v/>
      </c>
      <c r="AI68" s="129" t="str">
        <f t="shared" si="18"/>
        <v/>
      </c>
      <c r="AJ68" s="130">
        <f t="shared" si="19"/>
        <v>1</v>
      </c>
    </row>
    <row r="69" spans="1:36" x14ac:dyDescent="0.25">
      <c r="A69" s="76">
        <v>66</v>
      </c>
      <c r="B69" s="125" t="str">
        <f>Projects!B68</f>
        <v>T7  Project66</v>
      </c>
      <c r="C69" s="11"/>
      <c r="D69" s="11"/>
      <c r="E69" s="11"/>
      <c r="F69" s="11"/>
      <c r="G69" s="11"/>
      <c r="H69" s="11"/>
      <c r="I69" s="11" t="s">
        <v>369</v>
      </c>
      <c r="J69" s="11"/>
      <c r="K69" s="11"/>
      <c r="L69" s="11"/>
      <c r="M69" s="11"/>
      <c r="N69" s="11"/>
      <c r="O69" s="11"/>
      <c r="P69" s="11"/>
      <c r="Q69" s="11"/>
      <c r="R69" s="126" t="str">
        <f t="shared" ref="R69:R132" si="20">IF(OR(AND(C69&lt;&gt;"L",C69&lt;&gt;"M",C69&lt;&gt;"H"),AND(D69&lt;&gt;"L",D69&lt;&gt;"M",D69&lt;&gt;"H"),AND(E69&lt;&gt;"L",E69&lt;&gt;"M",E69&lt;&gt;"H"),AND(F69&lt;&gt;"L",F69&lt;&gt;"M",F69&lt;&gt;"H"),AND(G69&lt;&gt;"L",G69&lt;&gt;"M",G69&lt;&gt;"H"),AND(H69&lt;&gt;"L",H69&lt;&gt;"M",H69&lt;&gt;"H"),AND(I69&lt;&gt;"L",I69&lt;&gt;"M",I69&lt;&gt;"H"),AND(J69&lt;&gt;"L",J69&lt;&gt;"M",J69&lt;&gt;"H"),AND(K69&lt;&gt;"L",K69&lt;&gt;"M",K69&lt;&gt;"H"),AND(L69&lt;&gt;"L",L69&lt;&gt;"M",L69&lt;&gt;"H"),AND(M69&lt;&gt;"L",M69&lt;&gt;"M",M69&lt;&gt;"H"),AND(N69&lt;&gt;"L",N69&lt;&gt;"M",N69&lt;&gt;"H"),AND(O69&lt;&gt;"L",O69&lt;&gt;"M",O69&lt;&gt;"H"),AND(P69&lt;&gt;"L",P69&lt;&gt;"M",P69&lt;&gt;"H"),AND(Q69&lt;&gt;"L",Q69&lt;&gt;"M",Q69&lt;&gt;"H")),"Enter L, M or H in each cell","")</f>
        <v>Enter L, M or H in each cell</v>
      </c>
      <c r="S69" s="127"/>
      <c r="T69" s="128">
        <f t="shared" ref="T69:T132" si="21">A69</f>
        <v>66</v>
      </c>
      <c r="U69" s="129" t="str">
        <f t="shared" ref="U69:U132" si="22">IF(C69="L",1/3,IF(C69="M",2/3,IF(LEN(C69)&gt;0,1,"")))</f>
        <v/>
      </c>
      <c r="V69" s="129" t="str">
        <f t="shared" ref="V69:V132" si="23">IF(D69="L",1/3,IF(D69="M",2/3,IF(LEN(D69)&gt;0,1,"")))</f>
        <v/>
      </c>
      <c r="W69" s="129" t="str">
        <f t="shared" ref="W69:W132" si="24">IF(E69="L",1/3,IF(E69="M",2/3,IF(LEN(E69)&gt;0,1,"")))</f>
        <v/>
      </c>
      <c r="X69" s="129" t="str">
        <f t="shared" ref="X69:X132" si="25">IF(F69="L",1/3,IF(F69="M",2/3,IF(LEN(F69)&gt;0,1,"")))</f>
        <v/>
      </c>
      <c r="Y69" s="129" t="str">
        <f t="shared" ref="Y69:Y132" si="26">IF(G69="L",1/3,IF(G69="M",2/3,IF(LEN(G69)&gt;0,1,"")))</f>
        <v/>
      </c>
      <c r="Z69" s="129" t="str">
        <f t="shared" ref="Z69:Z132" si="27">IF(H69="L",1/3,IF(H69="M",2/3,IF(LEN(H69)&gt;0,1,"")))</f>
        <v/>
      </c>
      <c r="AA69" s="129">
        <f t="shared" ref="AA69:AA132" si="28">IF(I69="L",1/3,IF(I69="M",2/3,IF(LEN(I69)&gt;0,1,"")))</f>
        <v>1</v>
      </c>
      <c r="AB69" s="129" t="str">
        <f t="shared" ref="AB69:AB132" si="29">IF(J69="L",1/3,IF(J69="M",2/3,IF(LEN(J69)&gt;0,1,"")))</f>
        <v/>
      </c>
      <c r="AC69" s="129" t="str">
        <f t="shared" ref="AC69:AC132" si="30">IF(K69="L",1/3,IF(K69="M",2/3,IF(LEN(K69)&gt;0,1,"")))</f>
        <v/>
      </c>
      <c r="AD69" s="129" t="str">
        <f t="shared" ref="AD69:AD132" si="31">IF(L69="L",1/3,IF(L69="M",2/3,IF(LEN(L69)&gt;0,1,"")))</f>
        <v/>
      </c>
      <c r="AE69" s="129" t="str">
        <f t="shared" ref="AE69:AE132" si="32">IF(M69="L",1/3,IF(M69="M",2/3,IF(LEN(M69)&gt;0,1,"")))</f>
        <v/>
      </c>
      <c r="AF69" s="129" t="str">
        <f t="shared" ref="AF69:AF132" si="33">IF(N69="L",1/3,IF(N69="M",2/3,IF(LEN(N69)&gt;0,1,"")))</f>
        <v/>
      </c>
      <c r="AG69" s="129" t="str">
        <f t="shared" ref="AG69:AG132" si="34">IF(O69="L",1/3,IF(O69="M",2/3,IF(LEN(O69)&gt;0,1,"")))</f>
        <v/>
      </c>
      <c r="AH69" s="129" t="str">
        <f t="shared" ref="AH69:AH132" si="35">IF(P69="L",1/3,IF(P69="M",2/3,IF(LEN(P69)&gt;0,1,"")))</f>
        <v/>
      </c>
      <c r="AI69" s="129" t="str">
        <f t="shared" ref="AI69:AI132" si="36">IF(Q69="L",1/3,IF(Q69="M",2/3,IF(LEN(Q69)&gt;0,1,"")))</f>
        <v/>
      </c>
      <c r="AJ69" s="130">
        <f t="shared" ref="AJ69:AJ132" si="37">IF(SUM(U69:AI69)&gt;0,SUM(U69:AI69),"")</f>
        <v>1</v>
      </c>
    </row>
    <row r="70" spans="1:36" x14ac:dyDescent="0.25">
      <c r="A70" s="76">
        <v>67</v>
      </c>
      <c r="B70" s="125" t="str">
        <f>Projects!B69</f>
        <v>T7  Project67</v>
      </c>
      <c r="C70" s="11"/>
      <c r="D70" s="11"/>
      <c r="E70" s="11"/>
      <c r="F70" s="11"/>
      <c r="G70" s="11"/>
      <c r="H70" s="11"/>
      <c r="I70" s="11" t="s">
        <v>369</v>
      </c>
      <c r="J70" s="11"/>
      <c r="K70" s="11"/>
      <c r="L70" s="11"/>
      <c r="M70" s="11"/>
      <c r="N70" s="11"/>
      <c r="O70" s="11"/>
      <c r="P70" s="11"/>
      <c r="Q70" s="11"/>
      <c r="R70" s="126" t="str">
        <f t="shared" si="20"/>
        <v>Enter L, M or H in each cell</v>
      </c>
      <c r="S70" s="127"/>
      <c r="T70" s="128">
        <f t="shared" si="21"/>
        <v>67</v>
      </c>
      <c r="U70" s="129" t="str">
        <f t="shared" si="22"/>
        <v/>
      </c>
      <c r="V70" s="129" t="str">
        <f t="shared" si="23"/>
        <v/>
      </c>
      <c r="W70" s="129" t="str">
        <f t="shared" si="24"/>
        <v/>
      </c>
      <c r="X70" s="129" t="str">
        <f t="shared" si="25"/>
        <v/>
      </c>
      <c r="Y70" s="129" t="str">
        <f t="shared" si="26"/>
        <v/>
      </c>
      <c r="Z70" s="129" t="str">
        <f t="shared" si="27"/>
        <v/>
      </c>
      <c r="AA70" s="129">
        <f t="shared" si="28"/>
        <v>1</v>
      </c>
      <c r="AB70" s="129" t="str">
        <f t="shared" si="29"/>
        <v/>
      </c>
      <c r="AC70" s="129" t="str">
        <f t="shared" si="30"/>
        <v/>
      </c>
      <c r="AD70" s="129" t="str">
        <f t="shared" si="31"/>
        <v/>
      </c>
      <c r="AE70" s="129" t="str">
        <f t="shared" si="32"/>
        <v/>
      </c>
      <c r="AF70" s="129" t="str">
        <f t="shared" si="33"/>
        <v/>
      </c>
      <c r="AG70" s="129" t="str">
        <f t="shared" si="34"/>
        <v/>
      </c>
      <c r="AH70" s="129" t="str">
        <f t="shared" si="35"/>
        <v/>
      </c>
      <c r="AI70" s="129" t="str">
        <f t="shared" si="36"/>
        <v/>
      </c>
      <c r="AJ70" s="130">
        <f t="shared" si="37"/>
        <v>1</v>
      </c>
    </row>
    <row r="71" spans="1:36" x14ac:dyDescent="0.25">
      <c r="A71" s="76">
        <v>68</v>
      </c>
      <c r="B71" s="125" t="str">
        <f>Projects!B70</f>
        <v>T7  Project68</v>
      </c>
      <c r="C71" s="11"/>
      <c r="D71" s="11"/>
      <c r="E71" s="11"/>
      <c r="F71" s="11"/>
      <c r="G71" s="11"/>
      <c r="H71" s="11"/>
      <c r="I71" s="11" t="s">
        <v>369</v>
      </c>
      <c r="J71" s="11"/>
      <c r="K71" s="11"/>
      <c r="L71" s="11"/>
      <c r="M71" s="11"/>
      <c r="N71" s="11"/>
      <c r="O71" s="11"/>
      <c r="P71" s="11"/>
      <c r="Q71" s="11"/>
      <c r="R71" s="126" t="str">
        <f t="shared" si="20"/>
        <v>Enter L, M or H in each cell</v>
      </c>
      <c r="S71" s="127"/>
      <c r="T71" s="128">
        <f t="shared" si="21"/>
        <v>68</v>
      </c>
      <c r="U71" s="129" t="str">
        <f t="shared" si="22"/>
        <v/>
      </c>
      <c r="V71" s="129" t="str">
        <f t="shared" si="23"/>
        <v/>
      </c>
      <c r="W71" s="129" t="str">
        <f t="shared" si="24"/>
        <v/>
      </c>
      <c r="X71" s="129" t="str">
        <f t="shared" si="25"/>
        <v/>
      </c>
      <c r="Y71" s="129" t="str">
        <f t="shared" si="26"/>
        <v/>
      </c>
      <c r="Z71" s="129" t="str">
        <f t="shared" si="27"/>
        <v/>
      </c>
      <c r="AA71" s="129">
        <f t="shared" si="28"/>
        <v>1</v>
      </c>
      <c r="AB71" s="129" t="str">
        <f t="shared" si="29"/>
        <v/>
      </c>
      <c r="AC71" s="129" t="str">
        <f t="shared" si="30"/>
        <v/>
      </c>
      <c r="AD71" s="129" t="str">
        <f t="shared" si="31"/>
        <v/>
      </c>
      <c r="AE71" s="129" t="str">
        <f t="shared" si="32"/>
        <v/>
      </c>
      <c r="AF71" s="129" t="str">
        <f t="shared" si="33"/>
        <v/>
      </c>
      <c r="AG71" s="129" t="str">
        <f t="shared" si="34"/>
        <v/>
      </c>
      <c r="AH71" s="129" t="str">
        <f t="shared" si="35"/>
        <v/>
      </c>
      <c r="AI71" s="129" t="str">
        <f t="shared" si="36"/>
        <v/>
      </c>
      <c r="AJ71" s="130">
        <f t="shared" si="37"/>
        <v>1</v>
      </c>
    </row>
    <row r="72" spans="1:36" x14ac:dyDescent="0.25">
      <c r="A72" s="76">
        <v>69</v>
      </c>
      <c r="B72" s="125" t="str">
        <f>Projects!B71</f>
        <v>T7  Project69</v>
      </c>
      <c r="C72" s="11"/>
      <c r="D72" s="11"/>
      <c r="E72" s="11"/>
      <c r="F72" s="11"/>
      <c r="G72" s="11"/>
      <c r="H72" s="11"/>
      <c r="I72" s="11" t="s">
        <v>369</v>
      </c>
      <c r="J72" s="11"/>
      <c r="K72" s="11"/>
      <c r="L72" s="11"/>
      <c r="M72" s="11"/>
      <c r="N72" s="11"/>
      <c r="O72" s="11"/>
      <c r="P72" s="11"/>
      <c r="Q72" s="11"/>
      <c r="R72" s="126" t="str">
        <f t="shared" si="20"/>
        <v>Enter L, M or H in each cell</v>
      </c>
      <c r="S72" s="127"/>
      <c r="T72" s="128">
        <f t="shared" si="21"/>
        <v>69</v>
      </c>
      <c r="U72" s="129" t="str">
        <f t="shared" si="22"/>
        <v/>
      </c>
      <c r="V72" s="129" t="str">
        <f t="shared" si="23"/>
        <v/>
      </c>
      <c r="W72" s="129" t="str">
        <f t="shared" si="24"/>
        <v/>
      </c>
      <c r="X72" s="129" t="str">
        <f t="shared" si="25"/>
        <v/>
      </c>
      <c r="Y72" s="129" t="str">
        <f t="shared" si="26"/>
        <v/>
      </c>
      <c r="Z72" s="129" t="str">
        <f t="shared" si="27"/>
        <v/>
      </c>
      <c r="AA72" s="129">
        <f t="shared" si="28"/>
        <v>1</v>
      </c>
      <c r="AB72" s="129" t="str">
        <f t="shared" si="29"/>
        <v/>
      </c>
      <c r="AC72" s="129" t="str">
        <f t="shared" si="30"/>
        <v/>
      </c>
      <c r="AD72" s="129" t="str">
        <f t="shared" si="31"/>
        <v/>
      </c>
      <c r="AE72" s="129" t="str">
        <f t="shared" si="32"/>
        <v/>
      </c>
      <c r="AF72" s="129" t="str">
        <f t="shared" si="33"/>
        <v/>
      </c>
      <c r="AG72" s="129" t="str">
        <f t="shared" si="34"/>
        <v/>
      </c>
      <c r="AH72" s="129" t="str">
        <f t="shared" si="35"/>
        <v/>
      </c>
      <c r="AI72" s="129" t="str">
        <f t="shared" si="36"/>
        <v/>
      </c>
      <c r="AJ72" s="130">
        <f t="shared" si="37"/>
        <v>1</v>
      </c>
    </row>
    <row r="73" spans="1:36" x14ac:dyDescent="0.25">
      <c r="A73" s="76">
        <v>70</v>
      </c>
      <c r="B73" s="125" t="str">
        <f>Projects!B72</f>
        <v>T7  Project70</v>
      </c>
      <c r="C73" s="11"/>
      <c r="D73" s="11"/>
      <c r="E73" s="11"/>
      <c r="F73" s="11"/>
      <c r="G73" s="11"/>
      <c r="H73" s="11"/>
      <c r="I73" s="11" t="s">
        <v>369</v>
      </c>
      <c r="J73" s="11"/>
      <c r="K73" s="11"/>
      <c r="L73" s="11"/>
      <c r="M73" s="11"/>
      <c r="N73" s="11"/>
      <c r="O73" s="11"/>
      <c r="P73" s="11"/>
      <c r="Q73" s="11"/>
      <c r="R73" s="126" t="str">
        <f t="shared" si="20"/>
        <v>Enter L, M or H in each cell</v>
      </c>
      <c r="S73" s="127"/>
      <c r="T73" s="128">
        <f t="shared" si="21"/>
        <v>70</v>
      </c>
      <c r="U73" s="129" t="str">
        <f t="shared" si="22"/>
        <v/>
      </c>
      <c r="V73" s="129" t="str">
        <f t="shared" si="23"/>
        <v/>
      </c>
      <c r="W73" s="129" t="str">
        <f t="shared" si="24"/>
        <v/>
      </c>
      <c r="X73" s="129" t="str">
        <f t="shared" si="25"/>
        <v/>
      </c>
      <c r="Y73" s="129" t="str">
        <f t="shared" si="26"/>
        <v/>
      </c>
      <c r="Z73" s="129" t="str">
        <f t="shared" si="27"/>
        <v/>
      </c>
      <c r="AA73" s="129">
        <f t="shared" si="28"/>
        <v>1</v>
      </c>
      <c r="AB73" s="129" t="str">
        <f t="shared" si="29"/>
        <v/>
      </c>
      <c r="AC73" s="129" t="str">
        <f t="shared" si="30"/>
        <v/>
      </c>
      <c r="AD73" s="129" t="str">
        <f t="shared" si="31"/>
        <v/>
      </c>
      <c r="AE73" s="129" t="str">
        <f t="shared" si="32"/>
        <v/>
      </c>
      <c r="AF73" s="129" t="str">
        <f t="shared" si="33"/>
        <v/>
      </c>
      <c r="AG73" s="129" t="str">
        <f t="shared" si="34"/>
        <v/>
      </c>
      <c r="AH73" s="129" t="str">
        <f t="shared" si="35"/>
        <v/>
      </c>
      <c r="AI73" s="129" t="str">
        <f t="shared" si="36"/>
        <v/>
      </c>
      <c r="AJ73" s="130">
        <f t="shared" si="37"/>
        <v>1</v>
      </c>
    </row>
    <row r="74" spans="1:36" x14ac:dyDescent="0.25">
      <c r="A74" s="76">
        <v>71</v>
      </c>
      <c r="B74" s="125" t="str">
        <f>Projects!B73</f>
        <v>T7  Project71</v>
      </c>
      <c r="C74" s="11"/>
      <c r="D74" s="11"/>
      <c r="E74" s="11"/>
      <c r="F74" s="11"/>
      <c r="G74" s="11"/>
      <c r="H74" s="11"/>
      <c r="I74" s="11" t="s">
        <v>369</v>
      </c>
      <c r="J74" s="11"/>
      <c r="K74" s="11"/>
      <c r="L74" s="11"/>
      <c r="M74" s="11"/>
      <c r="N74" s="11"/>
      <c r="O74" s="11"/>
      <c r="P74" s="11"/>
      <c r="Q74" s="11"/>
      <c r="R74" s="126" t="str">
        <f t="shared" si="20"/>
        <v>Enter L, M or H in each cell</v>
      </c>
      <c r="S74" s="127"/>
      <c r="T74" s="128">
        <f t="shared" si="21"/>
        <v>71</v>
      </c>
      <c r="U74" s="129" t="str">
        <f t="shared" si="22"/>
        <v/>
      </c>
      <c r="V74" s="129" t="str">
        <f t="shared" si="23"/>
        <v/>
      </c>
      <c r="W74" s="129" t="str">
        <f t="shared" si="24"/>
        <v/>
      </c>
      <c r="X74" s="129" t="str">
        <f t="shared" si="25"/>
        <v/>
      </c>
      <c r="Y74" s="129" t="str">
        <f t="shared" si="26"/>
        <v/>
      </c>
      <c r="Z74" s="129" t="str">
        <f t="shared" si="27"/>
        <v/>
      </c>
      <c r="AA74" s="129">
        <f t="shared" si="28"/>
        <v>1</v>
      </c>
      <c r="AB74" s="129" t="str">
        <f t="shared" si="29"/>
        <v/>
      </c>
      <c r="AC74" s="129" t="str">
        <f t="shared" si="30"/>
        <v/>
      </c>
      <c r="AD74" s="129" t="str">
        <f t="shared" si="31"/>
        <v/>
      </c>
      <c r="AE74" s="129" t="str">
        <f t="shared" si="32"/>
        <v/>
      </c>
      <c r="AF74" s="129" t="str">
        <f t="shared" si="33"/>
        <v/>
      </c>
      <c r="AG74" s="129" t="str">
        <f t="shared" si="34"/>
        <v/>
      </c>
      <c r="AH74" s="129" t="str">
        <f t="shared" si="35"/>
        <v/>
      </c>
      <c r="AI74" s="129" t="str">
        <f t="shared" si="36"/>
        <v/>
      </c>
      <c r="AJ74" s="130">
        <f t="shared" si="37"/>
        <v>1</v>
      </c>
    </row>
    <row r="75" spans="1:36" x14ac:dyDescent="0.25">
      <c r="A75" s="76">
        <v>72</v>
      </c>
      <c r="B75" s="125" t="str">
        <f>Projects!B74</f>
        <v>T7  Project72</v>
      </c>
      <c r="C75" s="11"/>
      <c r="D75" s="11"/>
      <c r="E75" s="11"/>
      <c r="F75" s="11"/>
      <c r="G75" s="11"/>
      <c r="H75" s="11"/>
      <c r="I75" s="11" t="s">
        <v>369</v>
      </c>
      <c r="J75" s="11"/>
      <c r="K75" s="11"/>
      <c r="L75" s="11"/>
      <c r="M75" s="11"/>
      <c r="N75" s="11"/>
      <c r="O75" s="11"/>
      <c r="P75" s="11"/>
      <c r="Q75" s="11"/>
      <c r="R75" s="126" t="str">
        <f t="shared" si="20"/>
        <v>Enter L, M or H in each cell</v>
      </c>
      <c r="S75" s="127"/>
      <c r="T75" s="128">
        <f t="shared" si="21"/>
        <v>72</v>
      </c>
      <c r="U75" s="129" t="str">
        <f t="shared" si="22"/>
        <v/>
      </c>
      <c r="V75" s="129" t="str">
        <f t="shared" si="23"/>
        <v/>
      </c>
      <c r="W75" s="129" t="str">
        <f t="shared" si="24"/>
        <v/>
      </c>
      <c r="X75" s="129" t="str">
        <f t="shared" si="25"/>
        <v/>
      </c>
      <c r="Y75" s="129" t="str">
        <f t="shared" si="26"/>
        <v/>
      </c>
      <c r="Z75" s="129" t="str">
        <f t="shared" si="27"/>
        <v/>
      </c>
      <c r="AA75" s="129">
        <f t="shared" si="28"/>
        <v>1</v>
      </c>
      <c r="AB75" s="129" t="str">
        <f t="shared" si="29"/>
        <v/>
      </c>
      <c r="AC75" s="129" t="str">
        <f t="shared" si="30"/>
        <v/>
      </c>
      <c r="AD75" s="129" t="str">
        <f t="shared" si="31"/>
        <v/>
      </c>
      <c r="AE75" s="129" t="str">
        <f t="shared" si="32"/>
        <v/>
      </c>
      <c r="AF75" s="129" t="str">
        <f t="shared" si="33"/>
        <v/>
      </c>
      <c r="AG75" s="129" t="str">
        <f t="shared" si="34"/>
        <v/>
      </c>
      <c r="AH75" s="129" t="str">
        <f t="shared" si="35"/>
        <v/>
      </c>
      <c r="AI75" s="129" t="str">
        <f t="shared" si="36"/>
        <v/>
      </c>
      <c r="AJ75" s="130">
        <f t="shared" si="37"/>
        <v>1</v>
      </c>
    </row>
    <row r="76" spans="1:36" x14ac:dyDescent="0.25">
      <c r="A76" s="76">
        <v>73</v>
      </c>
      <c r="B76" s="125" t="str">
        <f>Projects!B75</f>
        <v>T7  Project73</v>
      </c>
      <c r="C76" s="11"/>
      <c r="D76" s="11"/>
      <c r="E76" s="11"/>
      <c r="F76" s="11"/>
      <c r="G76" s="11"/>
      <c r="H76" s="11"/>
      <c r="I76" s="11" t="s">
        <v>369</v>
      </c>
      <c r="J76" s="11"/>
      <c r="K76" s="11"/>
      <c r="L76" s="11"/>
      <c r="M76" s="11"/>
      <c r="N76" s="11"/>
      <c r="O76" s="11"/>
      <c r="P76" s="11"/>
      <c r="Q76" s="11"/>
      <c r="R76" s="126" t="str">
        <f t="shared" si="20"/>
        <v>Enter L, M or H in each cell</v>
      </c>
      <c r="S76" s="127"/>
      <c r="T76" s="128">
        <f t="shared" si="21"/>
        <v>73</v>
      </c>
      <c r="U76" s="129" t="str">
        <f t="shared" si="22"/>
        <v/>
      </c>
      <c r="V76" s="129" t="str">
        <f t="shared" si="23"/>
        <v/>
      </c>
      <c r="W76" s="129" t="str">
        <f t="shared" si="24"/>
        <v/>
      </c>
      <c r="X76" s="129" t="str">
        <f t="shared" si="25"/>
        <v/>
      </c>
      <c r="Y76" s="129" t="str">
        <f t="shared" si="26"/>
        <v/>
      </c>
      <c r="Z76" s="129" t="str">
        <f t="shared" si="27"/>
        <v/>
      </c>
      <c r="AA76" s="129">
        <f t="shared" si="28"/>
        <v>1</v>
      </c>
      <c r="AB76" s="129" t="str">
        <f t="shared" si="29"/>
        <v/>
      </c>
      <c r="AC76" s="129" t="str">
        <f t="shared" si="30"/>
        <v/>
      </c>
      <c r="AD76" s="129" t="str">
        <f t="shared" si="31"/>
        <v/>
      </c>
      <c r="AE76" s="129" t="str">
        <f t="shared" si="32"/>
        <v/>
      </c>
      <c r="AF76" s="129" t="str">
        <f t="shared" si="33"/>
        <v/>
      </c>
      <c r="AG76" s="129" t="str">
        <f t="shared" si="34"/>
        <v/>
      </c>
      <c r="AH76" s="129" t="str">
        <f t="shared" si="35"/>
        <v/>
      </c>
      <c r="AI76" s="129" t="str">
        <f t="shared" si="36"/>
        <v/>
      </c>
      <c r="AJ76" s="130">
        <f t="shared" si="37"/>
        <v>1</v>
      </c>
    </row>
    <row r="77" spans="1:36" x14ac:dyDescent="0.25">
      <c r="A77" s="76">
        <v>74</v>
      </c>
      <c r="B77" s="125" t="str">
        <f>Projects!B76</f>
        <v>T7  Project74</v>
      </c>
      <c r="C77" s="11"/>
      <c r="D77" s="11"/>
      <c r="E77" s="11"/>
      <c r="F77" s="11"/>
      <c r="G77" s="11"/>
      <c r="H77" s="11"/>
      <c r="I77" s="11" t="s">
        <v>369</v>
      </c>
      <c r="J77" s="11"/>
      <c r="K77" s="11"/>
      <c r="L77" s="11"/>
      <c r="M77" s="11"/>
      <c r="N77" s="11"/>
      <c r="O77" s="11"/>
      <c r="P77" s="11"/>
      <c r="Q77" s="11"/>
      <c r="R77" s="126" t="str">
        <f t="shared" si="20"/>
        <v>Enter L, M or H in each cell</v>
      </c>
      <c r="S77" s="127"/>
      <c r="T77" s="128">
        <f t="shared" si="21"/>
        <v>74</v>
      </c>
      <c r="U77" s="129" t="str">
        <f t="shared" si="22"/>
        <v/>
      </c>
      <c r="V77" s="129" t="str">
        <f t="shared" si="23"/>
        <v/>
      </c>
      <c r="W77" s="129" t="str">
        <f t="shared" si="24"/>
        <v/>
      </c>
      <c r="X77" s="129" t="str">
        <f t="shared" si="25"/>
        <v/>
      </c>
      <c r="Y77" s="129" t="str">
        <f t="shared" si="26"/>
        <v/>
      </c>
      <c r="Z77" s="129" t="str">
        <f t="shared" si="27"/>
        <v/>
      </c>
      <c r="AA77" s="129">
        <f t="shared" si="28"/>
        <v>1</v>
      </c>
      <c r="AB77" s="129" t="str">
        <f t="shared" si="29"/>
        <v/>
      </c>
      <c r="AC77" s="129" t="str">
        <f t="shared" si="30"/>
        <v/>
      </c>
      <c r="AD77" s="129" t="str">
        <f t="shared" si="31"/>
        <v/>
      </c>
      <c r="AE77" s="129" t="str">
        <f t="shared" si="32"/>
        <v/>
      </c>
      <c r="AF77" s="129" t="str">
        <f t="shared" si="33"/>
        <v/>
      </c>
      <c r="AG77" s="129" t="str">
        <f t="shared" si="34"/>
        <v/>
      </c>
      <c r="AH77" s="129" t="str">
        <f t="shared" si="35"/>
        <v/>
      </c>
      <c r="AI77" s="129" t="str">
        <f t="shared" si="36"/>
        <v/>
      </c>
      <c r="AJ77" s="130">
        <f t="shared" si="37"/>
        <v>1</v>
      </c>
    </row>
    <row r="78" spans="1:36" x14ac:dyDescent="0.25">
      <c r="A78" s="76">
        <v>75</v>
      </c>
      <c r="B78" s="125" t="str">
        <f>Projects!B77</f>
        <v>T7  Project75</v>
      </c>
      <c r="C78" s="11"/>
      <c r="D78" s="11"/>
      <c r="E78" s="11"/>
      <c r="F78" s="11"/>
      <c r="G78" s="11"/>
      <c r="H78" s="11"/>
      <c r="I78" s="11" t="s">
        <v>369</v>
      </c>
      <c r="J78" s="11"/>
      <c r="K78" s="11"/>
      <c r="L78" s="11"/>
      <c r="M78" s="11"/>
      <c r="N78" s="11"/>
      <c r="O78" s="11"/>
      <c r="P78" s="11"/>
      <c r="Q78" s="11"/>
      <c r="R78" s="126" t="str">
        <f t="shared" si="20"/>
        <v>Enter L, M or H in each cell</v>
      </c>
      <c r="S78" s="127"/>
      <c r="T78" s="128">
        <f t="shared" si="21"/>
        <v>75</v>
      </c>
      <c r="U78" s="129" t="str">
        <f t="shared" si="22"/>
        <v/>
      </c>
      <c r="V78" s="129" t="str">
        <f t="shared" si="23"/>
        <v/>
      </c>
      <c r="W78" s="129" t="str">
        <f t="shared" si="24"/>
        <v/>
      </c>
      <c r="X78" s="129" t="str">
        <f t="shared" si="25"/>
        <v/>
      </c>
      <c r="Y78" s="129" t="str">
        <f t="shared" si="26"/>
        <v/>
      </c>
      <c r="Z78" s="129" t="str">
        <f t="shared" si="27"/>
        <v/>
      </c>
      <c r="AA78" s="129">
        <f t="shared" si="28"/>
        <v>1</v>
      </c>
      <c r="AB78" s="129" t="str">
        <f t="shared" si="29"/>
        <v/>
      </c>
      <c r="AC78" s="129" t="str">
        <f t="shared" si="30"/>
        <v/>
      </c>
      <c r="AD78" s="129" t="str">
        <f t="shared" si="31"/>
        <v/>
      </c>
      <c r="AE78" s="129" t="str">
        <f t="shared" si="32"/>
        <v/>
      </c>
      <c r="AF78" s="129" t="str">
        <f t="shared" si="33"/>
        <v/>
      </c>
      <c r="AG78" s="129" t="str">
        <f t="shared" si="34"/>
        <v/>
      </c>
      <c r="AH78" s="129" t="str">
        <f t="shared" si="35"/>
        <v/>
      </c>
      <c r="AI78" s="129" t="str">
        <f t="shared" si="36"/>
        <v/>
      </c>
      <c r="AJ78" s="130">
        <f t="shared" si="37"/>
        <v>1</v>
      </c>
    </row>
    <row r="79" spans="1:36" x14ac:dyDescent="0.25">
      <c r="A79" s="76">
        <v>76</v>
      </c>
      <c r="B79" s="125" t="str">
        <f>Projects!B78</f>
        <v>T7  Project76</v>
      </c>
      <c r="C79" s="11"/>
      <c r="D79" s="11"/>
      <c r="E79" s="11"/>
      <c r="F79" s="11"/>
      <c r="G79" s="11"/>
      <c r="H79" s="11"/>
      <c r="I79" s="11" t="s">
        <v>369</v>
      </c>
      <c r="J79" s="11"/>
      <c r="K79" s="11"/>
      <c r="L79" s="11"/>
      <c r="M79" s="11"/>
      <c r="N79" s="11"/>
      <c r="O79" s="11"/>
      <c r="P79" s="11"/>
      <c r="Q79" s="11"/>
      <c r="R79" s="126" t="str">
        <f t="shared" si="20"/>
        <v>Enter L, M or H in each cell</v>
      </c>
      <c r="S79" s="127"/>
      <c r="T79" s="128">
        <f t="shared" si="21"/>
        <v>76</v>
      </c>
      <c r="U79" s="129" t="str">
        <f t="shared" si="22"/>
        <v/>
      </c>
      <c r="V79" s="129" t="str">
        <f t="shared" si="23"/>
        <v/>
      </c>
      <c r="W79" s="129" t="str">
        <f t="shared" si="24"/>
        <v/>
      </c>
      <c r="X79" s="129" t="str">
        <f t="shared" si="25"/>
        <v/>
      </c>
      <c r="Y79" s="129" t="str">
        <f t="shared" si="26"/>
        <v/>
      </c>
      <c r="Z79" s="129" t="str">
        <f t="shared" si="27"/>
        <v/>
      </c>
      <c r="AA79" s="129">
        <f t="shared" si="28"/>
        <v>1</v>
      </c>
      <c r="AB79" s="129" t="str">
        <f t="shared" si="29"/>
        <v/>
      </c>
      <c r="AC79" s="129" t="str">
        <f t="shared" si="30"/>
        <v/>
      </c>
      <c r="AD79" s="129" t="str">
        <f t="shared" si="31"/>
        <v/>
      </c>
      <c r="AE79" s="129" t="str">
        <f t="shared" si="32"/>
        <v/>
      </c>
      <c r="AF79" s="129" t="str">
        <f t="shared" si="33"/>
        <v/>
      </c>
      <c r="AG79" s="129" t="str">
        <f t="shared" si="34"/>
        <v/>
      </c>
      <c r="AH79" s="129" t="str">
        <f t="shared" si="35"/>
        <v/>
      </c>
      <c r="AI79" s="129" t="str">
        <f t="shared" si="36"/>
        <v/>
      </c>
      <c r="AJ79" s="130">
        <f t="shared" si="37"/>
        <v>1</v>
      </c>
    </row>
    <row r="80" spans="1:36" x14ac:dyDescent="0.25">
      <c r="A80" s="76">
        <v>77</v>
      </c>
      <c r="B80" s="125" t="str">
        <f>Projects!B79</f>
        <v>T7  Project77</v>
      </c>
      <c r="C80" s="11"/>
      <c r="D80" s="11"/>
      <c r="E80" s="11"/>
      <c r="F80" s="11"/>
      <c r="G80" s="11"/>
      <c r="H80" s="11"/>
      <c r="I80" s="11" t="s">
        <v>369</v>
      </c>
      <c r="J80" s="11"/>
      <c r="K80" s="11"/>
      <c r="L80" s="11"/>
      <c r="M80" s="11"/>
      <c r="N80" s="11"/>
      <c r="O80" s="11"/>
      <c r="P80" s="11"/>
      <c r="Q80" s="11"/>
      <c r="R80" s="126" t="str">
        <f t="shared" si="20"/>
        <v>Enter L, M or H in each cell</v>
      </c>
      <c r="S80" s="127"/>
      <c r="T80" s="128">
        <f t="shared" si="21"/>
        <v>77</v>
      </c>
      <c r="U80" s="129" t="str">
        <f t="shared" si="22"/>
        <v/>
      </c>
      <c r="V80" s="129" t="str">
        <f t="shared" si="23"/>
        <v/>
      </c>
      <c r="W80" s="129" t="str">
        <f t="shared" si="24"/>
        <v/>
      </c>
      <c r="X80" s="129" t="str">
        <f t="shared" si="25"/>
        <v/>
      </c>
      <c r="Y80" s="129" t="str">
        <f t="shared" si="26"/>
        <v/>
      </c>
      <c r="Z80" s="129" t="str">
        <f t="shared" si="27"/>
        <v/>
      </c>
      <c r="AA80" s="129">
        <f t="shared" si="28"/>
        <v>1</v>
      </c>
      <c r="AB80" s="129" t="str">
        <f t="shared" si="29"/>
        <v/>
      </c>
      <c r="AC80" s="129" t="str">
        <f t="shared" si="30"/>
        <v/>
      </c>
      <c r="AD80" s="129" t="str">
        <f t="shared" si="31"/>
        <v/>
      </c>
      <c r="AE80" s="129" t="str">
        <f t="shared" si="32"/>
        <v/>
      </c>
      <c r="AF80" s="129" t="str">
        <f t="shared" si="33"/>
        <v/>
      </c>
      <c r="AG80" s="129" t="str">
        <f t="shared" si="34"/>
        <v/>
      </c>
      <c r="AH80" s="129" t="str">
        <f t="shared" si="35"/>
        <v/>
      </c>
      <c r="AI80" s="129" t="str">
        <f t="shared" si="36"/>
        <v/>
      </c>
      <c r="AJ80" s="130">
        <f t="shared" si="37"/>
        <v>1</v>
      </c>
    </row>
    <row r="81" spans="1:36" x14ac:dyDescent="0.25">
      <c r="A81" s="76">
        <v>78</v>
      </c>
      <c r="B81" s="125" t="str">
        <f>Projects!B80</f>
        <v>T7  Project78</v>
      </c>
      <c r="C81" s="11"/>
      <c r="D81" s="11"/>
      <c r="E81" s="11"/>
      <c r="F81" s="11"/>
      <c r="G81" s="11"/>
      <c r="H81" s="11"/>
      <c r="I81" s="11" t="s">
        <v>369</v>
      </c>
      <c r="J81" s="11"/>
      <c r="K81" s="11"/>
      <c r="L81" s="11"/>
      <c r="M81" s="11"/>
      <c r="N81" s="11"/>
      <c r="O81" s="11"/>
      <c r="P81" s="11"/>
      <c r="Q81" s="11"/>
      <c r="R81" s="126" t="str">
        <f t="shared" si="20"/>
        <v>Enter L, M or H in each cell</v>
      </c>
      <c r="S81" s="127"/>
      <c r="T81" s="128">
        <f t="shared" si="21"/>
        <v>78</v>
      </c>
      <c r="U81" s="129" t="str">
        <f t="shared" si="22"/>
        <v/>
      </c>
      <c r="V81" s="129" t="str">
        <f t="shared" si="23"/>
        <v/>
      </c>
      <c r="W81" s="129" t="str">
        <f t="shared" si="24"/>
        <v/>
      </c>
      <c r="X81" s="129" t="str">
        <f t="shared" si="25"/>
        <v/>
      </c>
      <c r="Y81" s="129" t="str">
        <f t="shared" si="26"/>
        <v/>
      </c>
      <c r="Z81" s="129" t="str">
        <f t="shared" si="27"/>
        <v/>
      </c>
      <c r="AA81" s="129">
        <f t="shared" si="28"/>
        <v>1</v>
      </c>
      <c r="AB81" s="129" t="str">
        <f t="shared" si="29"/>
        <v/>
      </c>
      <c r="AC81" s="129" t="str">
        <f t="shared" si="30"/>
        <v/>
      </c>
      <c r="AD81" s="129" t="str">
        <f t="shared" si="31"/>
        <v/>
      </c>
      <c r="AE81" s="129" t="str">
        <f t="shared" si="32"/>
        <v/>
      </c>
      <c r="AF81" s="129" t="str">
        <f t="shared" si="33"/>
        <v/>
      </c>
      <c r="AG81" s="129" t="str">
        <f t="shared" si="34"/>
        <v/>
      </c>
      <c r="AH81" s="129" t="str">
        <f t="shared" si="35"/>
        <v/>
      </c>
      <c r="AI81" s="129" t="str">
        <f t="shared" si="36"/>
        <v/>
      </c>
      <c r="AJ81" s="130">
        <f t="shared" si="37"/>
        <v>1</v>
      </c>
    </row>
    <row r="82" spans="1:36" x14ac:dyDescent="0.25">
      <c r="A82" s="76">
        <v>79</v>
      </c>
      <c r="B82" s="125" t="str">
        <f>Projects!B81</f>
        <v>T7  Project79</v>
      </c>
      <c r="C82" s="11"/>
      <c r="D82" s="11"/>
      <c r="E82" s="11"/>
      <c r="F82" s="11"/>
      <c r="G82" s="11"/>
      <c r="H82" s="11"/>
      <c r="I82" s="11" t="s">
        <v>369</v>
      </c>
      <c r="J82" s="11"/>
      <c r="K82" s="11"/>
      <c r="L82" s="11"/>
      <c r="M82" s="11"/>
      <c r="N82" s="11"/>
      <c r="O82" s="11"/>
      <c r="P82" s="11"/>
      <c r="Q82" s="11"/>
      <c r="R82" s="126" t="str">
        <f t="shared" si="20"/>
        <v>Enter L, M or H in each cell</v>
      </c>
      <c r="S82" s="127"/>
      <c r="T82" s="128">
        <f t="shared" si="21"/>
        <v>79</v>
      </c>
      <c r="U82" s="129" t="str">
        <f t="shared" si="22"/>
        <v/>
      </c>
      <c r="V82" s="129" t="str">
        <f t="shared" si="23"/>
        <v/>
      </c>
      <c r="W82" s="129" t="str">
        <f t="shared" si="24"/>
        <v/>
      </c>
      <c r="X82" s="129" t="str">
        <f t="shared" si="25"/>
        <v/>
      </c>
      <c r="Y82" s="129" t="str">
        <f t="shared" si="26"/>
        <v/>
      </c>
      <c r="Z82" s="129" t="str">
        <f t="shared" si="27"/>
        <v/>
      </c>
      <c r="AA82" s="129">
        <f t="shared" si="28"/>
        <v>1</v>
      </c>
      <c r="AB82" s="129" t="str">
        <f t="shared" si="29"/>
        <v/>
      </c>
      <c r="AC82" s="129" t="str">
        <f t="shared" si="30"/>
        <v/>
      </c>
      <c r="AD82" s="129" t="str">
        <f t="shared" si="31"/>
        <v/>
      </c>
      <c r="AE82" s="129" t="str">
        <f t="shared" si="32"/>
        <v/>
      </c>
      <c r="AF82" s="129" t="str">
        <f t="shared" si="33"/>
        <v/>
      </c>
      <c r="AG82" s="129" t="str">
        <f t="shared" si="34"/>
        <v/>
      </c>
      <c r="AH82" s="129" t="str">
        <f t="shared" si="35"/>
        <v/>
      </c>
      <c r="AI82" s="129" t="str">
        <f t="shared" si="36"/>
        <v/>
      </c>
      <c r="AJ82" s="130">
        <f t="shared" si="37"/>
        <v>1</v>
      </c>
    </row>
    <row r="83" spans="1:36" x14ac:dyDescent="0.25">
      <c r="A83" s="76">
        <v>80</v>
      </c>
      <c r="B83" s="125" t="str">
        <f>Projects!B82</f>
        <v>T7  Project80</v>
      </c>
      <c r="C83" s="11"/>
      <c r="D83" s="11"/>
      <c r="E83" s="11"/>
      <c r="F83" s="11"/>
      <c r="G83" s="11"/>
      <c r="H83" s="11"/>
      <c r="I83" s="11" t="s">
        <v>369</v>
      </c>
      <c r="J83" s="11"/>
      <c r="K83" s="11"/>
      <c r="L83" s="11"/>
      <c r="M83" s="11"/>
      <c r="N83" s="11"/>
      <c r="O83" s="11"/>
      <c r="P83" s="11"/>
      <c r="Q83" s="11"/>
      <c r="R83" s="126" t="str">
        <f t="shared" si="20"/>
        <v>Enter L, M or H in each cell</v>
      </c>
      <c r="S83" s="127"/>
      <c r="T83" s="128">
        <f t="shared" si="21"/>
        <v>80</v>
      </c>
      <c r="U83" s="129" t="str">
        <f t="shared" si="22"/>
        <v/>
      </c>
      <c r="V83" s="129" t="str">
        <f t="shared" si="23"/>
        <v/>
      </c>
      <c r="W83" s="129" t="str">
        <f t="shared" si="24"/>
        <v/>
      </c>
      <c r="X83" s="129" t="str">
        <f t="shared" si="25"/>
        <v/>
      </c>
      <c r="Y83" s="129" t="str">
        <f t="shared" si="26"/>
        <v/>
      </c>
      <c r="Z83" s="129" t="str">
        <f t="shared" si="27"/>
        <v/>
      </c>
      <c r="AA83" s="129">
        <f t="shared" si="28"/>
        <v>1</v>
      </c>
      <c r="AB83" s="129" t="str">
        <f t="shared" si="29"/>
        <v/>
      </c>
      <c r="AC83" s="129" t="str">
        <f t="shared" si="30"/>
        <v/>
      </c>
      <c r="AD83" s="129" t="str">
        <f t="shared" si="31"/>
        <v/>
      </c>
      <c r="AE83" s="129" t="str">
        <f t="shared" si="32"/>
        <v/>
      </c>
      <c r="AF83" s="129" t="str">
        <f t="shared" si="33"/>
        <v/>
      </c>
      <c r="AG83" s="129" t="str">
        <f t="shared" si="34"/>
        <v/>
      </c>
      <c r="AH83" s="129" t="str">
        <f t="shared" si="35"/>
        <v/>
      </c>
      <c r="AI83" s="129" t="str">
        <f t="shared" si="36"/>
        <v/>
      </c>
      <c r="AJ83" s="130">
        <f t="shared" si="37"/>
        <v>1</v>
      </c>
    </row>
    <row r="84" spans="1:36" x14ac:dyDescent="0.25">
      <c r="A84" s="76">
        <v>81</v>
      </c>
      <c r="B84" s="125" t="str">
        <f>Projects!B83</f>
        <v>T7  Project81</v>
      </c>
      <c r="C84" s="11"/>
      <c r="D84" s="11"/>
      <c r="E84" s="11"/>
      <c r="F84" s="11"/>
      <c r="G84" s="11"/>
      <c r="H84" s="11"/>
      <c r="I84" s="11" t="s">
        <v>369</v>
      </c>
      <c r="J84" s="11"/>
      <c r="K84" s="11"/>
      <c r="L84" s="11"/>
      <c r="M84" s="11"/>
      <c r="N84" s="11"/>
      <c r="O84" s="11"/>
      <c r="P84" s="11"/>
      <c r="Q84" s="11"/>
      <c r="R84" s="126" t="str">
        <f t="shared" si="20"/>
        <v>Enter L, M or H in each cell</v>
      </c>
      <c r="S84" s="127"/>
      <c r="T84" s="128">
        <f t="shared" si="21"/>
        <v>81</v>
      </c>
      <c r="U84" s="129" t="str">
        <f t="shared" si="22"/>
        <v/>
      </c>
      <c r="V84" s="129" t="str">
        <f t="shared" si="23"/>
        <v/>
      </c>
      <c r="W84" s="129" t="str">
        <f t="shared" si="24"/>
        <v/>
      </c>
      <c r="X84" s="129" t="str">
        <f t="shared" si="25"/>
        <v/>
      </c>
      <c r="Y84" s="129" t="str">
        <f t="shared" si="26"/>
        <v/>
      </c>
      <c r="Z84" s="129" t="str">
        <f t="shared" si="27"/>
        <v/>
      </c>
      <c r="AA84" s="129">
        <f t="shared" si="28"/>
        <v>1</v>
      </c>
      <c r="AB84" s="129" t="str">
        <f t="shared" si="29"/>
        <v/>
      </c>
      <c r="AC84" s="129" t="str">
        <f t="shared" si="30"/>
        <v/>
      </c>
      <c r="AD84" s="129" t="str">
        <f t="shared" si="31"/>
        <v/>
      </c>
      <c r="AE84" s="129" t="str">
        <f t="shared" si="32"/>
        <v/>
      </c>
      <c r="AF84" s="129" t="str">
        <f t="shared" si="33"/>
        <v/>
      </c>
      <c r="AG84" s="129" t="str">
        <f t="shared" si="34"/>
        <v/>
      </c>
      <c r="AH84" s="129" t="str">
        <f t="shared" si="35"/>
        <v/>
      </c>
      <c r="AI84" s="129" t="str">
        <f t="shared" si="36"/>
        <v/>
      </c>
      <c r="AJ84" s="130">
        <f t="shared" si="37"/>
        <v>1</v>
      </c>
    </row>
    <row r="85" spans="1:36" x14ac:dyDescent="0.25">
      <c r="A85" s="76">
        <v>82</v>
      </c>
      <c r="B85" s="125" t="str">
        <f>Projects!B84</f>
        <v>T7  Project82</v>
      </c>
      <c r="C85" s="11"/>
      <c r="D85" s="11"/>
      <c r="E85" s="11"/>
      <c r="F85" s="11"/>
      <c r="G85" s="11"/>
      <c r="H85" s="11"/>
      <c r="I85" s="11" t="s">
        <v>369</v>
      </c>
      <c r="J85" s="11"/>
      <c r="K85" s="11"/>
      <c r="L85" s="11"/>
      <c r="M85" s="11"/>
      <c r="N85" s="11"/>
      <c r="O85" s="11"/>
      <c r="P85" s="11"/>
      <c r="Q85" s="11"/>
      <c r="R85" s="126" t="str">
        <f t="shared" si="20"/>
        <v>Enter L, M or H in each cell</v>
      </c>
      <c r="S85" s="127"/>
      <c r="T85" s="128">
        <f t="shared" si="21"/>
        <v>82</v>
      </c>
      <c r="U85" s="129" t="str">
        <f t="shared" si="22"/>
        <v/>
      </c>
      <c r="V85" s="129" t="str">
        <f t="shared" si="23"/>
        <v/>
      </c>
      <c r="W85" s="129" t="str">
        <f t="shared" si="24"/>
        <v/>
      </c>
      <c r="X85" s="129" t="str">
        <f t="shared" si="25"/>
        <v/>
      </c>
      <c r="Y85" s="129" t="str">
        <f t="shared" si="26"/>
        <v/>
      </c>
      <c r="Z85" s="129" t="str">
        <f t="shared" si="27"/>
        <v/>
      </c>
      <c r="AA85" s="129">
        <f t="shared" si="28"/>
        <v>1</v>
      </c>
      <c r="AB85" s="129" t="str">
        <f t="shared" si="29"/>
        <v/>
      </c>
      <c r="AC85" s="129" t="str">
        <f t="shared" si="30"/>
        <v/>
      </c>
      <c r="AD85" s="129" t="str">
        <f t="shared" si="31"/>
        <v/>
      </c>
      <c r="AE85" s="129" t="str">
        <f t="shared" si="32"/>
        <v/>
      </c>
      <c r="AF85" s="129" t="str">
        <f t="shared" si="33"/>
        <v/>
      </c>
      <c r="AG85" s="129" t="str">
        <f t="shared" si="34"/>
        <v/>
      </c>
      <c r="AH85" s="129" t="str">
        <f t="shared" si="35"/>
        <v/>
      </c>
      <c r="AI85" s="129" t="str">
        <f t="shared" si="36"/>
        <v/>
      </c>
      <c r="AJ85" s="130">
        <f t="shared" si="37"/>
        <v>1</v>
      </c>
    </row>
    <row r="86" spans="1:36" x14ac:dyDescent="0.25">
      <c r="A86" s="76">
        <v>83</v>
      </c>
      <c r="B86" s="125" t="str">
        <f>Projects!B85</f>
        <v>T7  Project83</v>
      </c>
      <c r="C86" s="11"/>
      <c r="D86" s="11"/>
      <c r="E86" s="11"/>
      <c r="F86" s="11"/>
      <c r="G86" s="11"/>
      <c r="H86" s="11"/>
      <c r="I86" s="11" t="s">
        <v>369</v>
      </c>
      <c r="J86" s="11"/>
      <c r="K86" s="11"/>
      <c r="L86" s="11"/>
      <c r="M86" s="11"/>
      <c r="N86" s="11"/>
      <c r="O86" s="11"/>
      <c r="P86" s="11"/>
      <c r="Q86" s="11"/>
      <c r="R86" s="126" t="str">
        <f t="shared" si="20"/>
        <v>Enter L, M or H in each cell</v>
      </c>
      <c r="S86" s="127"/>
      <c r="T86" s="128">
        <f t="shared" si="21"/>
        <v>83</v>
      </c>
      <c r="U86" s="129" t="str">
        <f t="shared" si="22"/>
        <v/>
      </c>
      <c r="V86" s="129" t="str">
        <f t="shared" si="23"/>
        <v/>
      </c>
      <c r="W86" s="129" t="str">
        <f t="shared" si="24"/>
        <v/>
      </c>
      <c r="X86" s="129" t="str">
        <f t="shared" si="25"/>
        <v/>
      </c>
      <c r="Y86" s="129" t="str">
        <f t="shared" si="26"/>
        <v/>
      </c>
      <c r="Z86" s="129" t="str">
        <f t="shared" si="27"/>
        <v/>
      </c>
      <c r="AA86" s="129">
        <f t="shared" si="28"/>
        <v>1</v>
      </c>
      <c r="AB86" s="129" t="str">
        <f t="shared" si="29"/>
        <v/>
      </c>
      <c r="AC86" s="129" t="str">
        <f t="shared" si="30"/>
        <v/>
      </c>
      <c r="AD86" s="129" t="str">
        <f t="shared" si="31"/>
        <v/>
      </c>
      <c r="AE86" s="129" t="str">
        <f t="shared" si="32"/>
        <v/>
      </c>
      <c r="AF86" s="129" t="str">
        <f t="shared" si="33"/>
        <v/>
      </c>
      <c r="AG86" s="129" t="str">
        <f t="shared" si="34"/>
        <v/>
      </c>
      <c r="AH86" s="129" t="str">
        <f t="shared" si="35"/>
        <v/>
      </c>
      <c r="AI86" s="129" t="str">
        <f t="shared" si="36"/>
        <v/>
      </c>
      <c r="AJ86" s="130">
        <f t="shared" si="37"/>
        <v>1</v>
      </c>
    </row>
    <row r="87" spans="1:36" x14ac:dyDescent="0.25">
      <c r="A87" s="76">
        <v>84</v>
      </c>
      <c r="B87" s="125" t="str">
        <f>Projects!B86</f>
        <v>T7  Project84</v>
      </c>
      <c r="C87" s="11"/>
      <c r="D87" s="11"/>
      <c r="E87" s="11"/>
      <c r="F87" s="11"/>
      <c r="G87" s="11"/>
      <c r="H87" s="11"/>
      <c r="I87" s="11" t="s">
        <v>369</v>
      </c>
      <c r="J87" s="11"/>
      <c r="K87" s="11"/>
      <c r="L87" s="11"/>
      <c r="M87" s="11"/>
      <c r="N87" s="11"/>
      <c r="O87" s="11"/>
      <c r="P87" s="11"/>
      <c r="Q87" s="11"/>
      <c r="R87" s="126" t="str">
        <f t="shared" si="20"/>
        <v>Enter L, M or H in each cell</v>
      </c>
      <c r="S87" s="127"/>
      <c r="T87" s="128">
        <f t="shared" si="21"/>
        <v>84</v>
      </c>
      <c r="U87" s="129" t="str">
        <f t="shared" si="22"/>
        <v/>
      </c>
      <c r="V87" s="129" t="str">
        <f t="shared" si="23"/>
        <v/>
      </c>
      <c r="W87" s="129" t="str">
        <f t="shared" si="24"/>
        <v/>
      </c>
      <c r="X87" s="129" t="str">
        <f t="shared" si="25"/>
        <v/>
      </c>
      <c r="Y87" s="129" t="str">
        <f t="shared" si="26"/>
        <v/>
      </c>
      <c r="Z87" s="129" t="str">
        <f t="shared" si="27"/>
        <v/>
      </c>
      <c r="AA87" s="129">
        <f t="shared" si="28"/>
        <v>1</v>
      </c>
      <c r="AB87" s="129" t="str">
        <f t="shared" si="29"/>
        <v/>
      </c>
      <c r="AC87" s="129" t="str">
        <f t="shared" si="30"/>
        <v/>
      </c>
      <c r="AD87" s="129" t="str">
        <f t="shared" si="31"/>
        <v/>
      </c>
      <c r="AE87" s="129" t="str">
        <f t="shared" si="32"/>
        <v/>
      </c>
      <c r="AF87" s="129" t="str">
        <f t="shared" si="33"/>
        <v/>
      </c>
      <c r="AG87" s="129" t="str">
        <f t="shared" si="34"/>
        <v/>
      </c>
      <c r="AH87" s="129" t="str">
        <f t="shared" si="35"/>
        <v/>
      </c>
      <c r="AI87" s="129" t="str">
        <f t="shared" si="36"/>
        <v/>
      </c>
      <c r="AJ87" s="130">
        <f t="shared" si="37"/>
        <v>1</v>
      </c>
    </row>
    <row r="88" spans="1:36" x14ac:dyDescent="0.25">
      <c r="A88" s="76">
        <v>85</v>
      </c>
      <c r="B88" s="125" t="str">
        <f>Projects!B87</f>
        <v>T7  Project85</v>
      </c>
      <c r="C88" s="11"/>
      <c r="D88" s="11"/>
      <c r="E88" s="11"/>
      <c r="F88" s="11"/>
      <c r="G88" s="11"/>
      <c r="H88" s="11"/>
      <c r="I88" s="11" t="s">
        <v>369</v>
      </c>
      <c r="J88" s="11"/>
      <c r="K88" s="11"/>
      <c r="L88" s="11"/>
      <c r="M88" s="11"/>
      <c r="N88" s="11"/>
      <c r="O88" s="11"/>
      <c r="P88" s="11"/>
      <c r="Q88" s="11"/>
      <c r="R88" s="126" t="str">
        <f t="shared" si="20"/>
        <v>Enter L, M or H in each cell</v>
      </c>
      <c r="S88" s="127"/>
      <c r="T88" s="128">
        <f t="shared" si="21"/>
        <v>85</v>
      </c>
      <c r="U88" s="129" t="str">
        <f t="shared" si="22"/>
        <v/>
      </c>
      <c r="V88" s="129" t="str">
        <f t="shared" si="23"/>
        <v/>
      </c>
      <c r="W88" s="129" t="str">
        <f t="shared" si="24"/>
        <v/>
      </c>
      <c r="X88" s="129" t="str">
        <f t="shared" si="25"/>
        <v/>
      </c>
      <c r="Y88" s="129" t="str">
        <f t="shared" si="26"/>
        <v/>
      </c>
      <c r="Z88" s="129" t="str">
        <f t="shared" si="27"/>
        <v/>
      </c>
      <c r="AA88" s="129">
        <f t="shared" si="28"/>
        <v>1</v>
      </c>
      <c r="AB88" s="129" t="str">
        <f t="shared" si="29"/>
        <v/>
      </c>
      <c r="AC88" s="129" t="str">
        <f t="shared" si="30"/>
        <v/>
      </c>
      <c r="AD88" s="129" t="str">
        <f t="shared" si="31"/>
        <v/>
      </c>
      <c r="AE88" s="129" t="str">
        <f t="shared" si="32"/>
        <v/>
      </c>
      <c r="AF88" s="129" t="str">
        <f t="shared" si="33"/>
        <v/>
      </c>
      <c r="AG88" s="129" t="str">
        <f t="shared" si="34"/>
        <v/>
      </c>
      <c r="AH88" s="129" t="str">
        <f t="shared" si="35"/>
        <v/>
      </c>
      <c r="AI88" s="129" t="str">
        <f t="shared" si="36"/>
        <v/>
      </c>
      <c r="AJ88" s="130">
        <f t="shared" si="37"/>
        <v>1</v>
      </c>
    </row>
    <row r="89" spans="1:36" x14ac:dyDescent="0.25">
      <c r="A89" s="76">
        <v>86</v>
      </c>
      <c r="B89" s="125" t="str">
        <f>Projects!B88</f>
        <v>T7  Project86</v>
      </c>
      <c r="C89" s="11"/>
      <c r="D89" s="11"/>
      <c r="E89" s="11"/>
      <c r="F89" s="11"/>
      <c r="G89" s="11"/>
      <c r="H89" s="11"/>
      <c r="I89" s="11" t="s">
        <v>369</v>
      </c>
      <c r="J89" s="11"/>
      <c r="K89" s="11"/>
      <c r="L89" s="11"/>
      <c r="M89" s="11"/>
      <c r="N89" s="11"/>
      <c r="O89" s="11"/>
      <c r="P89" s="11"/>
      <c r="Q89" s="11"/>
      <c r="R89" s="126" t="str">
        <f t="shared" si="20"/>
        <v>Enter L, M or H in each cell</v>
      </c>
      <c r="S89" s="127"/>
      <c r="T89" s="128">
        <f t="shared" si="21"/>
        <v>86</v>
      </c>
      <c r="U89" s="129" t="str">
        <f t="shared" si="22"/>
        <v/>
      </c>
      <c r="V89" s="129" t="str">
        <f t="shared" si="23"/>
        <v/>
      </c>
      <c r="W89" s="129" t="str">
        <f t="shared" si="24"/>
        <v/>
      </c>
      <c r="X89" s="129" t="str">
        <f t="shared" si="25"/>
        <v/>
      </c>
      <c r="Y89" s="129" t="str">
        <f t="shared" si="26"/>
        <v/>
      </c>
      <c r="Z89" s="129" t="str">
        <f t="shared" si="27"/>
        <v/>
      </c>
      <c r="AA89" s="129">
        <f t="shared" si="28"/>
        <v>1</v>
      </c>
      <c r="AB89" s="129" t="str">
        <f t="shared" si="29"/>
        <v/>
      </c>
      <c r="AC89" s="129" t="str">
        <f t="shared" si="30"/>
        <v/>
      </c>
      <c r="AD89" s="129" t="str">
        <f t="shared" si="31"/>
        <v/>
      </c>
      <c r="AE89" s="129" t="str">
        <f t="shared" si="32"/>
        <v/>
      </c>
      <c r="AF89" s="129" t="str">
        <f t="shared" si="33"/>
        <v/>
      </c>
      <c r="AG89" s="129" t="str">
        <f t="shared" si="34"/>
        <v/>
      </c>
      <c r="AH89" s="129" t="str">
        <f t="shared" si="35"/>
        <v/>
      </c>
      <c r="AI89" s="129" t="str">
        <f t="shared" si="36"/>
        <v/>
      </c>
      <c r="AJ89" s="130">
        <f t="shared" si="37"/>
        <v>1</v>
      </c>
    </row>
    <row r="90" spans="1:36" x14ac:dyDescent="0.25">
      <c r="A90" s="76">
        <v>87</v>
      </c>
      <c r="B90" s="125" t="str">
        <f>Projects!B89</f>
        <v>T7  Project87</v>
      </c>
      <c r="C90" s="11"/>
      <c r="D90" s="11"/>
      <c r="E90" s="11"/>
      <c r="F90" s="11"/>
      <c r="G90" s="11"/>
      <c r="H90" s="11"/>
      <c r="I90" s="11" t="s">
        <v>369</v>
      </c>
      <c r="J90" s="11"/>
      <c r="K90" s="11"/>
      <c r="L90" s="11"/>
      <c r="M90" s="11"/>
      <c r="N90" s="11"/>
      <c r="O90" s="11"/>
      <c r="P90" s="11"/>
      <c r="Q90" s="11"/>
      <c r="R90" s="126" t="str">
        <f t="shared" si="20"/>
        <v>Enter L, M or H in each cell</v>
      </c>
      <c r="S90" s="127"/>
      <c r="T90" s="128">
        <f t="shared" si="21"/>
        <v>87</v>
      </c>
      <c r="U90" s="129" t="str">
        <f t="shared" si="22"/>
        <v/>
      </c>
      <c r="V90" s="129" t="str">
        <f t="shared" si="23"/>
        <v/>
      </c>
      <c r="W90" s="129" t="str">
        <f t="shared" si="24"/>
        <v/>
      </c>
      <c r="X90" s="129" t="str">
        <f t="shared" si="25"/>
        <v/>
      </c>
      <c r="Y90" s="129" t="str">
        <f t="shared" si="26"/>
        <v/>
      </c>
      <c r="Z90" s="129" t="str">
        <f t="shared" si="27"/>
        <v/>
      </c>
      <c r="AA90" s="129">
        <f t="shared" si="28"/>
        <v>1</v>
      </c>
      <c r="AB90" s="129" t="str">
        <f t="shared" si="29"/>
        <v/>
      </c>
      <c r="AC90" s="129" t="str">
        <f t="shared" si="30"/>
        <v/>
      </c>
      <c r="AD90" s="129" t="str">
        <f t="shared" si="31"/>
        <v/>
      </c>
      <c r="AE90" s="129" t="str">
        <f t="shared" si="32"/>
        <v/>
      </c>
      <c r="AF90" s="129" t="str">
        <f t="shared" si="33"/>
        <v/>
      </c>
      <c r="AG90" s="129" t="str">
        <f t="shared" si="34"/>
        <v/>
      </c>
      <c r="AH90" s="129" t="str">
        <f t="shared" si="35"/>
        <v/>
      </c>
      <c r="AI90" s="129" t="str">
        <f t="shared" si="36"/>
        <v/>
      </c>
      <c r="AJ90" s="130">
        <f t="shared" si="37"/>
        <v>1</v>
      </c>
    </row>
    <row r="91" spans="1:36" x14ac:dyDescent="0.25">
      <c r="A91" s="76">
        <v>88</v>
      </c>
      <c r="B91" s="125" t="str">
        <f>Projects!B90</f>
        <v>T8  Project88</v>
      </c>
      <c r="C91" s="11"/>
      <c r="D91" s="11"/>
      <c r="E91" s="11"/>
      <c r="F91" s="11"/>
      <c r="G91" s="11"/>
      <c r="H91" s="11"/>
      <c r="I91" s="11"/>
      <c r="J91" s="11" t="s">
        <v>369</v>
      </c>
      <c r="K91" s="11"/>
      <c r="L91" s="11"/>
      <c r="M91" s="11"/>
      <c r="N91" s="11"/>
      <c r="O91" s="11"/>
      <c r="P91" s="11"/>
      <c r="Q91" s="11"/>
      <c r="R91" s="126" t="str">
        <f t="shared" si="20"/>
        <v>Enter L, M or H in each cell</v>
      </c>
      <c r="S91" s="127"/>
      <c r="T91" s="128">
        <f t="shared" si="21"/>
        <v>88</v>
      </c>
      <c r="U91" s="129" t="str">
        <f t="shared" si="22"/>
        <v/>
      </c>
      <c r="V91" s="129" t="str">
        <f t="shared" si="23"/>
        <v/>
      </c>
      <c r="W91" s="129" t="str">
        <f t="shared" si="24"/>
        <v/>
      </c>
      <c r="X91" s="129" t="str">
        <f t="shared" si="25"/>
        <v/>
      </c>
      <c r="Y91" s="129" t="str">
        <f t="shared" si="26"/>
        <v/>
      </c>
      <c r="Z91" s="129" t="str">
        <f t="shared" si="27"/>
        <v/>
      </c>
      <c r="AA91" s="129" t="str">
        <f t="shared" si="28"/>
        <v/>
      </c>
      <c r="AB91" s="129">
        <f t="shared" si="29"/>
        <v>1</v>
      </c>
      <c r="AC91" s="129" t="str">
        <f t="shared" si="30"/>
        <v/>
      </c>
      <c r="AD91" s="129" t="str">
        <f t="shared" si="31"/>
        <v/>
      </c>
      <c r="AE91" s="129" t="str">
        <f t="shared" si="32"/>
        <v/>
      </c>
      <c r="AF91" s="129" t="str">
        <f t="shared" si="33"/>
        <v/>
      </c>
      <c r="AG91" s="129" t="str">
        <f t="shared" si="34"/>
        <v/>
      </c>
      <c r="AH91" s="129" t="str">
        <f t="shared" si="35"/>
        <v/>
      </c>
      <c r="AI91" s="129" t="str">
        <f t="shared" si="36"/>
        <v/>
      </c>
      <c r="AJ91" s="130">
        <f t="shared" si="37"/>
        <v>1</v>
      </c>
    </row>
    <row r="92" spans="1:36" x14ac:dyDescent="0.25">
      <c r="A92" s="76">
        <v>89</v>
      </c>
      <c r="B92" s="125" t="str">
        <f>Projects!B91</f>
        <v>T8  Project89</v>
      </c>
      <c r="C92" s="11"/>
      <c r="D92" s="11"/>
      <c r="E92" s="11"/>
      <c r="F92" s="11"/>
      <c r="G92" s="11"/>
      <c r="H92" s="11"/>
      <c r="I92" s="11"/>
      <c r="J92" s="11" t="s">
        <v>369</v>
      </c>
      <c r="K92" s="11"/>
      <c r="L92" s="11"/>
      <c r="M92" s="11"/>
      <c r="N92" s="11"/>
      <c r="O92" s="11"/>
      <c r="P92" s="11"/>
      <c r="Q92" s="11"/>
      <c r="R92" s="126" t="str">
        <f t="shared" si="20"/>
        <v>Enter L, M or H in each cell</v>
      </c>
      <c r="S92" s="127"/>
      <c r="T92" s="128">
        <f t="shared" si="21"/>
        <v>89</v>
      </c>
      <c r="U92" s="129" t="str">
        <f t="shared" si="22"/>
        <v/>
      </c>
      <c r="V92" s="129" t="str">
        <f t="shared" si="23"/>
        <v/>
      </c>
      <c r="W92" s="129" t="str">
        <f t="shared" si="24"/>
        <v/>
      </c>
      <c r="X92" s="129" t="str">
        <f t="shared" si="25"/>
        <v/>
      </c>
      <c r="Y92" s="129" t="str">
        <f t="shared" si="26"/>
        <v/>
      </c>
      <c r="Z92" s="129" t="str">
        <f t="shared" si="27"/>
        <v/>
      </c>
      <c r="AA92" s="129" t="str">
        <f t="shared" si="28"/>
        <v/>
      </c>
      <c r="AB92" s="129">
        <f t="shared" si="29"/>
        <v>1</v>
      </c>
      <c r="AC92" s="129" t="str">
        <f t="shared" si="30"/>
        <v/>
      </c>
      <c r="AD92" s="129" t="str">
        <f t="shared" si="31"/>
        <v/>
      </c>
      <c r="AE92" s="129" t="str">
        <f t="shared" si="32"/>
        <v/>
      </c>
      <c r="AF92" s="129" t="str">
        <f t="shared" si="33"/>
        <v/>
      </c>
      <c r="AG92" s="129" t="str">
        <f t="shared" si="34"/>
        <v/>
      </c>
      <c r="AH92" s="129" t="str">
        <f t="shared" si="35"/>
        <v/>
      </c>
      <c r="AI92" s="129" t="str">
        <f t="shared" si="36"/>
        <v/>
      </c>
      <c r="AJ92" s="130">
        <f t="shared" si="37"/>
        <v>1</v>
      </c>
    </row>
    <row r="93" spans="1:36" x14ac:dyDescent="0.25">
      <c r="A93" s="76">
        <v>90</v>
      </c>
      <c r="B93" s="125" t="str">
        <f>Projects!B92</f>
        <v>T8  Project90</v>
      </c>
      <c r="C93" s="11"/>
      <c r="D93" s="11"/>
      <c r="E93" s="11"/>
      <c r="F93" s="11"/>
      <c r="G93" s="11"/>
      <c r="H93" s="11"/>
      <c r="I93" s="11"/>
      <c r="J93" s="11" t="s">
        <v>369</v>
      </c>
      <c r="K93" s="11"/>
      <c r="L93" s="11"/>
      <c r="M93" s="11"/>
      <c r="N93" s="11"/>
      <c r="O93" s="11"/>
      <c r="P93" s="11"/>
      <c r="Q93" s="11"/>
      <c r="R93" s="126" t="str">
        <f t="shared" si="20"/>
        <v>Enter L, M or H in each cell</v>
      </c>
      <c r="S93" s="127"/>
      <c r="T93" s="128">
        <f t="shared" si="21"/>
        <v>90</v>
      </c>
      <c r="U93" s="129" t="str">
        <f t="shared" si="22"/>
        <v/>
      </c>
      <c r="V93" s="129" t="str">
        <f t="shared" si="23"/>
        <v/>
      </c>
      <c r="W93" s="129" t="str">
        <f t="shared" si="24"/>
        <v/>
      </c>
      <c r="X93" s="129" t="str">
        <f t="shared" si="25"/>
        <v/>
      </c>
      <c r="Y93" s="129" t="str">
        <f t="shared" si="26"/>
        <v/>
      </c>
      <c r="Z93" s="129" t="str">
        <f t="shared" si="27"/>
        <v/>
      </c>
      <c r="AA93" s="129" t="str">
        <f t="shared" si="28"/>
        <v/>
      </c>
      <c r="AB93" s="129">
        <f t="shared" si="29"/>
        <v>1</v>
      </c>
      <c r="AC93" s="129" t="str">
        <f t="shared" si="30"/>
        <v/>
      </c>
      <c r="AD93" s="129" t="str">
        <f t="shared" si="31"/>
        <v/>
      </c>
      <c r="AE93" s="129" t="str">
        <f t="shared" si="32"/>
        <v/>
      </c>
      <c r="AF93" s="129" t="str">
        <f t="shared" si="33"/>
        <v/>
      </c>
      <c r="AG93" s="129" t="str">
        <f t="shared" si="34"/>
        <v/>
      </c>
      <c r="AH93" s="129" t="str">
        <f t="shared" si="35"/>
        <v/>
      </c>
      <c r="AI93" s="129" t="str">
        <f t="shared" si="36"/>
        <v/>
      </c>
      <c r="AJ93" s="130">
        <f t="shared" si="37"/>
        <v>1</v>
      </c>
    </row>
    <row r="94" spans="1:36" x14ac:dyDescent="0.25">
      <c r="A94" s="76">
        <v>91</v>
      </c>
      <c r="B94" s="125" t="str">
        <f>Projects!B93</f>
        <v>T8  Project91</v>
      </c>
      <c r="C94" s="11"/>
      <c r="D94" s="11"/>
      <c r="E94" s="11"/>
      <c r="F94" s="11"/>
      <c r="G94" s="11"/>
      <c r="H94" s="11"/>
      <c r="I94" s="11"/>
      <c r="J94" s="11" t="s">
        <v>369</v>
      </c>
      <c r="K94" s="11"/>
      <c r="L94" s="11"/>
      <c r="M94" s="11"/>
      <c r="N94" s="11"/>
      <c r="O94" s="11"/>
      <c r="P94" s="11"/>
      <c r="Q94" s="11"/>
      <c r="R94" s="126" t="str">
        <f t="shared" si="20"/>
        <v>Enter L, M or H in each cell</v>
      </c>
      <c r="S94" s="127"/>
      <c r="T94" s="128">
        <f t="shared" si="21"/>
        <v>91</v>
      </c>
      <c r="U94" s="129" t="str">
        <f t="shared" si="22"/>
        <v/>
      </c>
      <c r="V94" s="129" t="str">
        <f t="shared" si="23"/>
        <v/>
      </c>
      <c r="W94" s="129" t="str">
        <f t="shared" si="24"/>
        <v/>
      </c>
      <c r="X94" s="129" t="str">
        <f t="shared" si="25"/>
        <v/>
      </c>
      <c r="Y94" s="129" t="str">
        <f t="shared" si="26"/>
        <v/>
      </c>
      <c r="Z94" s="129" t="str">
        <f t="shared" si="27"/>
        <v/>
      </c>
      <c r="AA94" s="129" t="str">
        <f t="shared" si="28"/>
        <v/>
      </c>
      <c r="AB94" s="129">
        <f t="shared" si="29"/>
        <v>1</v>
      </c>
      <c r="AC94" s="129" t="str">
        <f t="shared" si="30"/>
        <v/>
      </c>
      <c r="AD94" s="129" t="str">
        <f t="shared" si="31"/>
        <v/>
      </c>
      <c r="AE94" s="129" t="str">
        <f t="shared" si="32"/>
        <v/>
      </c>
      <c r="AF94" s="129" t="str">
        <f t="shared" si="33"/>
        <v/>
      </c>
      <c r="AG94" s="129" t="str">
        <f t="shared" si="34"/>
        <v/>
      </c>
      <c r="AH94" s="129" t="str">
        <f t="shared" si="35"/>
        <v/>
      </c>
      <c r="AI94" s="129" t="str">
        <f t="shared" si="36"/>
        <v/>
      </c>
      <c r="AJ94" s="130">
        <f t="shared" si="37"/>
        <v>1</v>
      </c>
    </row>
    <row r="95" spans="1:36" x14ac:dyDescent="0.25">
      <c r="A95" s="76">
        <v>92</v>
      </c>
      <c r="B95" s="125" t="str">
        <f>Projects!B94</f>
        <v>T9  Project92</v>
      </c>
      <c r="C95" s="11"/>
      <c r="D95" s="11"/>
      <c r="E95" s="11"/>
      <c r="F95" s="11"/>
      <c r="G95" s="11"/>
      <c r="H95" s="11"/>
      <c r="I95" s="11"/>
      <c r="J95" s="11"/>
      <c r="K95" s="11" t="s">
        <v>369</v>
      </c>
      <c r="L95" s="11"/>
      <c r="M95" s="11"/>
      <c r="N95" s="11"/>
      <c r="O95" s="11"/>
      <c r="P95" s="11"/>
      <c r="Q95" s="11"/>
      <c r="R95" s="126" t="str">
        <f t="shared" si="20"/>
        <v>Enter L, M or H in each cell</v>
      </c>
      <c r="S95" s="127"/>
      <c r="T95" s="128">
        <f t="shared" si="21"/>
        <v>92</v>
      </c>
      <c r="U95" s="129" t="str">
        <f t="shared" si="22"/>
        <v/>
      </c>
      <c r="V95" s="129" t="str">
        <f t="shared" si="23"/>
        <v/>
      </c>
      <c r="W95" s="129" t="str">
        <f t="shared" si="24"/>
        <v/>
      </c>
      <c r="X95" s="129" t="str">
        <f t="shared" si="25"/>
        <v/>
      </c>
      <c r="Y95" s="129" t="str">
        <f t="shared" si="26"/>
        <v/>
      </c>
      <c r="Z95" s="129" t="str">
        <f t="shared" si="27"/>
        <v/>
      </c>
      <c r="AA95" s="129" t="str">
        <f t="shared" si="28"/>
        <v/>
      </c>
      <c r="AB95" s="129" t="str">
        <f t="shared" si="29"/>
        <v/>
      </c>
      <c r="AC95" s="129">
        <f t="shared" si="30"/>
        <v>1</v>
      </c>
      <c r="AD95" s="129" t="str">
        <f t="shared" si="31"/>
        <v/>
      </c>
      <c r="AE95" s="129" t="str">
        <f t="shared" si="32"/>
        <v/>
      </c>
      <c r="AF95" s="129" t="str">
        <f t="shared" si="33"/>
        <v/>
      </c>
      <c r="AG95" s="129" t="str">
        <f t="shared" si="34"/>
        <v/>
      </c>
      <c r="AH95" s="129" t="str">
        <f t="shared" si="35"/>
        <v/>
      </c>
      <c r="AI95" s="129" t="str">
        <f t="shared" si="36"/>
        <v/>
      </c>
      <c r="AJ95" s="130">
        <f t="shared" si="37"/>
        <v>1</v>
      </c>
    </row>
    <row r="96" spans="1:36" x14ac:dyDescent="0.25">
      <c r="A96" s="76">
        <v>93</v>
      </c>
      <c r="B96" s="125" t="str">
        <f>Projects!B95</f>
        <v>T9  Project93</v>
      </c>
      <c r="C96" s="11"/>
      <c r="D96" s="11"/>
      <c r="E96" s="11"/>
      <c r="F96" s="11"/>
      <c r="G96" s="11"/>
      <c r="H96" s="11"/>
      <c r="I96" s="11"/>
      <c r="J96" s="11"/>
      <c r="K96" s="11" t="s">
        <v>369</v>
      </c>
      <c r="L96" s="11"/>
      <c r="M96" s="11"/>
      <c r="N96" s="11"/>
      <c r="O96" s="11"/>
      <c r="P96" s="11"/>
      <c r="Q96" s="11"/>
      <c r="R96" s="126" t="str">
        <f t="shared" si="20"/>
        <v>Enter L, M or H in each cell</v>
      </c>
      <c r="S96" s="127"/>
      <c r="T96" s="128">
        <f t="shared" si="21"/>
        <v>93</v>
      </c>
      <c r="U96" s="129" t="str">
        <f t="shared" si="22"/>
        <v/>
      </c>
      <c r="V96" s="129" t="str">
        <f t="shared" si="23"/>
        <v/>
      </c>
      <c r="W96" s="129" t="str">
        <f t="shared" si="24"/>
        <v/>
      </c>
      <c r="X96" s="129" t="str">
        <f t="shared" si="25"/>
        <v/>
      </c>
      <c r="Y96" s="129" t="str">
        <f t="shared" si="26"/>
        <v/>
      </c>
      <c r="Z96" s="129" t="str">
        <f t="shared" si="27"/>
        <v/>
      </c>
      <c r="AA96" s="129" t="str">
        <f t="shared" si="28"/>
        <v/>
      </c>
      <c r="AB96" s="129" t="str">
        <f t="shared" si="29"/>
        <v/>
      </c>
      <c r="AC96" s="129">
        <f t="shared" si="30"/>
        <v>1</v>
      </c>
      <c r="AD96" s="129" t="str">
        <f t="shared" si="31"/>
        <v/>
      </c>
      <c r="AE96" s="129" t="str">
        <f t="shared" si="32"/>
        <v/>
      </c>
      <c r="AF96" s="129" t="str">
        <f t="shared" si="33"/>
        <v/>
      </c>
      <c r="AG96" s="129" t="str">
        <f t="shared" si="34"/>
        <v/>
      </c>
      <c r="AH96" s="129" t="str">
        <f t="shared" si="35"/>
        <v/>
      </c>
      <c r="AI96" s="129" t="str">
        <f t="shared" si="36"/>
        <v/>
      </c>
      <c r="AJ96" s="130">
        <f t="shared" si="37"/>
        <v>1</v>
      </c>
    </row>
    <row r="97" spans="1:36" x14ac:dyDescent="0.25">
      <c r="A97" s="76">
        <v>94</v>
      </c>
      <c r="B97" s="125" t="str">
        <f>Projects!B96</f>
        <v>T9  Project94</v>
      </c>
      <c r="C97" s="11"/>
      <c r="D97" s="11"/>
      <c r="E97" s="11"/>
      <c r="F97" s="11"/>
      <c r="G97" s="11"/>
      <c r="H97" s="11"/>
      <c r="I97" s="11"/>
      <c r="J97" s="11"/>
      <c r="K97" s="11" t="s">
        <v>369</v>
      </c>
      <c r="L97" s="11"/>
      <c r="M97" s="11"/>
      <c r="N97" s="11"/>
      <c r="O97" s="11"/>
      <c r="P97" s="11"/>
      <c r="Q97" s="11"/>
      <c r="R97" s="126" t="str">
        <f t="shared" si="20"/>
        <v>Enter L, M or H in each cell</v>
      </c>
      <c r="S97" s="127"/>
      <c r="T97" s="128">
        <f t="shared" si="21"/>
        <v>94</v>
      </c>
      <c r="U97" s="129" t="str">
        <f t="shared" si="22"/>
        <v/>
      </c>
      <c r="V97" s="129" t="str">
        <f t="shared" si="23"/>
        <v/>
      </c>
      <c r="W97" s="129" t="str">
        <f t="shared" si="24"/>
        <v/>
      </c>
      <c r="X97" s="129" t="str">
        <f t="shared" si="25"/>
        <v/>
      </c>
      <c r="Y97" s="129" t="str">
        <f t="shared" si="26"/>
        <v/>
      </c>
      <c r="Z97" s="129" t="str">
        <f t="shared" si="27"/>
        <v/>
      </c>
      <c r="AA97" s="129" t="str">
        <f t="shared" si="28"/>
        <v/>
      </c>
      <c r="AB97" s="129" t="str">
        <f t="shared" si="29"/>
        <v/>
      </c>
      <c r="AC97" s="129">
        <f t="shared" si="30"/>
        <v>1</v>
      </c>
      <c r="AD97" s="129" t="str">
        <f t="shared" si="31"/>
        <v/>
      </c>
      <c r="AE97" s="129" t="str">
        <f t="shared" si="32"/>
        <v/>
      </c>
      <c r="AF97" s="129" t="str">
        <f t="shared" si="33"/>
        <v/>
      </c>
      <c r="AG97" s="129" t="str">
        <f t="shared" si="34"/>
        <v/>
      </c>
      <c r="AH97" s="129" t="str">
        <f t="shared" si="35"/>
        <v/>
      </c>
      <c r="AI97" s="129" t="str">
        <f t="shared" si="36"/>
        <v/>
      </c>
      <c r="AJ97" s="130">
        <f t="shared" si="37"/>
        <v>1</v>
      </c>
    </row>
    <row r="98" spans="1:36" x14ac:dyDescent="0.25">
      <c r="A98" s="76">
        <v>95</v>
      </c>
      <c r="B98" s="125" t="str">
        <f>Projects!B97</f>
        <v>T9  Project95</v>
      </c>
      <c r="C98" s="11"/>
      <c r="D98" s="11"/>
      <c r="E98" s="11"/>
      <c r="F98" s="11"/>
      <c r="G98" s="11"/>
      <c r="H98" s="11"/>
      <c r="I98" s="11"/>
      <c r="J98" s="11"/>
      <c r="K98" s="11" t="s">
        <v>369</v>
      </c>
      <c r="L98" s="11"/>
      <c r="M98" s="11"/>
      <c r="N98" s="11"/>
      <c r="O98" s="11"/>
      <c r="P98" s="11"/>
      <c r="Q98" s="11"/>
      <c r="R98" s="126" t="str">
        <f t="shared" si="20"/>
        <v>Enter L, M or H in each cell</v>
      </c>
      <c r="S98" s="127"/>
      <c r="T98" s="128">
        <f t="shared" si="21"/>
        <v>95</v>
      </c>
      <c r="U98" s="129" t="str">
        <f t="shared" si="22"/>
        <v/>
      </c>
      <c r="V98" s="129" t="str">
        <f t="shared" si="23"/>
        <v/>
      </c>
      <c r="W98" s="129" t="str">
        <f t="shared" si="24"/>
        <v/>
      </c>
      <c r="X98" s="129" t="str">
        <f t="shared" si="25"/>
        <v/>
      </c>
      <c r="Y98" s="129" t="str">
        <f t="shared" si="26"/>
        <v/>
      </c>
      <c r="Z98" s="129" t="str">
        <f t="shared" si="27"/>
        <v/>
      </c>
      <c r="AA98" s="129" t="str">
        <f t="shared" si="28"/>
        <v/>
      </c>
      <c r="AB98" s="129" t="str">
        <f t="shared" si="29"/>
        <v/>
      </c>
      <c r="AC98" s="129">
        <f t="shared" si="30"/>
        <v>1</v>
      </c>
      <c r="AD98" s="129" t="str">
        <f t="shared" si="31"/>
        <v/>
      </c>
      <c r="AE98" s="129" t="str">
        <f t="shared" si="32"/>
        <v/>
      </c>
      <c r="AF98" s="129" t="str">
        <f t="shared" si="33"/>
        <v/>
      </c>
      <c r="AG98" s="129" t="str">
        <f t="shared" si="34"/>
        <v/>
      </c>
      <c r="AH98" s="129" t="str">
        <f t="shared" si="35"/>
        <v/>
      </c>
      <c r="AI98" s="129" t="str">
        <f t="shared" si="36"/>
        <v/>
      </c>
      <c r="AJ98" s="130">
        <f t="shared" si="37"/>
        <v>1</v>
      </c>
    </row>
    <row r="99" spans="1:36" x14ac:dyDescent="0.25">
      <c r="A99" s="76">
        <v>96</v>
      </c>
      <c r="B99" s="125" t="str">
        <f>Projects!B98</f>
        <v>T9  Project96</v>
      </c>
      <c r="C99" s="11"/>
      <c r="D99" s="11"/>
      <c r="E99" s="11"/>
      <c r="F99" s="11"/>
      <c r="G99" s="11"/>
      <c r="H99" s="11"/>
      <c r="I99" s="11"/>
      <c r="J99" s="11"/>
      <c r="K99" s="11" t="s">
        <v>369</v>
      </c>
      <c r="L99" s="11"/>
      <c r="M99" s="11"/>
      <c r="N99" s="11"/>
      <c r="O99" s="11"/>
      <c r="P99" s="11"/>
      <c r="Q99" s="11"/>
      <c r="R99" s="126" t="str">
        <f t="shared" si="20"/>
        <v>Enter L, M or H in each cell</v>
      </c>
      <c r="S99" s="127"/>
      <c r="T99" s="128">
        <f t="shared" si="21"/>
        <v>96</v>
      </c>
      <c r="U99" s="129" t="str">
        <f t="shared" si="22"/>
        <v/>
      </c>
      <c r="V99" s="129" t="str">
        <f t="shared" si="23"/>
        <v/>
      </c>
      <c r="W99" s="129" t="str">
        <f t="shared" si="24"/>
        <v/>
      </c>
      <c r="X99" s="129" t="str">
        <f t="shared" si="25"/>
        <v/>
      </c>
      <c r="Y99" s="129" t="str">
        <f t="shared" si="26"/>
        <v/>
      </c>
      <c r="Z99" s="129" t="str">
        <f t="shared" si="27"/>
        <v/>
      </c>
      <c r="AA99" s="129" t="str">
        <f t="shared" si="28"/>
        <v/>
      </c>
      <c r="AB99" s="129" t="str">
        <f t="shared" si="29"/>
        <v/>
      </c>
      <c r="AC99" s="129">
        <f t="shared" si="30"/>
        <v>1</v>
      </c>
      <c r="AD99" s="129" t="str">
        <f t="shared" si="31"/>
        <v/>
      </c>
      <c r="AE99" s="129" t="str">
        <f t="shared" si="32"/>
        <v/>
      </c>
      <c r="AF99" s="129" t="str">
        <f t="shared" si="33"/>
        <v/>
      </c>
      <c r="AG99" s="129" t="str">
        <f t="shared" si="34"/>
        <v/>
      </c>
      <c r="AH99" s="129" t="str">
        <f t="shared" si="35"/>
        <v/>
      </c>
      <c r="AI99" s="129" t="str">
        <f t="shared" si="36"/>
        <v/>
      </c>
      <c r="AJ99" s="130">
        <f t="shared" si="37"/>
        <v>1</v>
      </c>
    </row>
    <row r="100" spans="1:36" x14ac:dyDescent="0.25">
      <c r="A100" s="76">
        <v>97</v>
      </c>
      <c r="B100" s="125" t="str">
        <f>Projects!B99</f>
        <v>T9  Project97</v>
      </c>
      <c r="C100" s="11"/>
      <c r="D100" s="11"/>
      <c r="E100" s="11"/>
      <c r="F100" s="11"/>
      <c r="G100" s="11"/>
      <c r="H100" s="11"/>
      <c r="I100" s="11"/>
      <c r="J100" s="11"/>
      <c r="K100" s="11" t="s">
        <v>369</v>
      </c>
      <c r="L100" s="11"/>
      <c r="M100" s="11"/>
      <c r="N100" s="11"/>
      <c r="O100" s="11"/>
      <c r="P100" s="11"/>
      <c r="Q100" s="11"/>
      <c r="R100" s="126" t="str">
        <f t="shared" si="20"/>
        <v>Enter L, M or H in each cell</v>
      </c>
      <c r="S100" s="127"/>
      <c r="T100" s="128">
        <f t="shared" si="21"/>
        <v>97</v>
      </c>
      <c r="U100" s="129" t="str">
        <f t="shared" si="22"/>
        <v/>
      </c>
      <c r="V100" s="129" t="str">
        <f t="shared" si="23"/>
        <v/>
      </c>
      <c r="W100" s="129" t="str">
        <f t="shared" si="24"/>
        <v/>
      </c>
      <c r="X100" s="129" t="str">
        <f t="shared" si="25"/>
        <v/>
      </c>
      <c r="Y100" s="129" t="str">
        <f t="shared" si="26"/>
        <v/>
      </c>
      <c r="Z100" s="129" t="str">
        <f t="shared" si="27"/>
        <v/>
      </c>
      <c r="AA100" s="129" t="str">
        <f t="shared" si="28"/>
        <v/>
      </c>
      <c r="AB100" s="129" t="str">
        <f t="shared" si="29"/>
        <v/>
      </c>
      <c r="AC100" s="129">
        <f t="shared" si="30"/>
        <v>1</v>
      </c>
      <c r="AD100" s="129" t="str">
        <f t="shared" si="31"/>
        <v/>
      </c>
      <c r="AE100" s="129" t="str">
        <f t="shared" si="32"/>
        <v/>
      </c>
      <c r="AF100" s="129" t="str">
        <f t="shared" si="33"/>
        <v/>
      </c>
      <c r="AG100" s="129" t="str">
        <f t="shared" si="34"/>
        <v/>
      </c>
      <c r="AH100" s="129" t="str">
        <f t="shared" si="35"/>
        <v/>
      </c>
      <c r="AI100" s="129" t="str">
        <f t="shared" si="36"/>
        <v/>
      </c>
      <c r="AJ100" s="130">
        <f t="shared" si="37"/>
        <v>1</v>
      </c>
    </row>
    <row r="101" spans="1:36" x14ac:dyDescent="0.25">
      <c r="A101" s="76">
        <v>98</v>
      </c>
      <c r="B101" s="125" t="str">
        <f>Projects!B100</f>
        <v>T9  Project98</v>
      </c>
      <c r="C101" s="11"/>
      <c r="D101" s="11"/>
      <c r="E101" s="11"/>
      <c r="F101" s="11"/>
      <c r="G101" s="11"/>
      <c r="H101" s="11"/>
      <c r="I101" s="11"/>
      <c r="J101" s="11"/>
      <c r="K101" s="11" t="s">
        <v>369</v>
      </c>
      <c r="L101" s="11"/>
      <c r="M101" s="11"/>
      <c r="N101" s="11"/>
      <c r="O101" s="11"/>
      <c r="P101" s="11"/>
      <c r="Q101" s="11"/>
      <c r="R101" s="126" t="str">
        <f t="shared" si="20"/>
        <v>Enter L, M or H in each cell</v>
      </c>
      <c r="S101" s="127"/>
      <c r="T101" s="128">
        <f t="shared" si="21"/>
        <v>98</v>
      </c>
      <c r="U101" s="129" t="str">
        <f t="shared" si="22"/>
        <v/>
      </c>
      <c r="V101" s="129" t="str">
        <f t="shared" si="23"/>
        <v/>
      </c>
      <c r="W101" s="129" t="str">
        <f t="shared" si="24"/>
        <v/>
      </c>
      <c r="X101" s="129" t="str">
        <f t="shared" si="25"/>
        <v/>
      </c>
      <c r="Y101" s="129" t="str">
        <f t="shared" si="26"/>
        <v/>
      </c>
      <c r="Z101" s="129" t="str">
        <f t="shared" si="27"/>
        <v/>
      </c>
      <c r="AA101" s="129" t="str">
        <f t="shared" si="28"/>
        <v/>
      </c>
      <c r="AB101" s="129" t="str">
        <f t="shared" si="29"/>
        <v/>
      </c>
      <c r="AC101" s="129">
        <f t="shared" si="30"/>
        <v>1</v>
      </c>
      <c r="AD101" s="129" t="str">
        <f t="shared" si="31"/>
        <v/>
      </c>
      <c r="AE101" s="129" t="str">
        <f t="shared" si="32"/>
        <v/>
      </c>
      <c r="AF101" s="129" t="str">
        <f t="shared" si="33"/>
        <v/>
      </c>
      <c r="AG101" s="129" t="str">
        <f t="shared" si="34"/>
        <v/>
      </c>
      <c r="AH101" s="129" t="str">
        <f t="shared" si="35"/>
        <v/>
      </c>
      <c r="AI101" s="129" t="str">
        <f t="shared" si="36"/>
        <v/>
      </c>
      <c r="AJ101" s="130">
        <f t="shared" si="37"/>
        <v>1</v>
      </c>
    </row>
    <row r="102" spans="1:36" x14ac:dyDescent="0.25">
      <c r="A102" s="76">
        <v>99</v>
      </c>
      <c r="B102" s="125" t="str">
        <f>Projects!B101</f>
        <v>T9  Project99</v>
      </c>
      <c r="C102" s="11"/>
      <c r="D102" s="11"/>
      <c r="E102" s="11"/>
      <c r="F102" s="11"/>
      <c r="G102" s="11"/>
      <c r="H102" s="11"/>
      <c r="I102" s="11"/>
      <c r="J102" s="11"/>
      <c r="K102" s="11" t="s">
        <v>369</v>
      </c>
      <c r="L102" s="11"/>
      <c r="M102" s="11"/>
      <c r="N102" s="11"/>
      <c r="O102" s="11"/>
      <c r="P102" s="11"/>
      <c r="Q102" s="11"/>
      <c r="R102" s="126" t="str">
        <f t="shared" si="20"/>
        <v>Enter L, M or H in each cell</v>
      </c>
      <c r="S102" s="127"/>
      <c r="T102" s="128">
        <f t="shared" si="21"/>
        <v>99</v>
      </c>
      <c r="U102" s="129" t="str">
        <f t="shared" si="22"/>
        <v/>
      </c>
      <c r="V102" s="129" t="str">
        <f t="shared" si="23"/>
        <v/>
      </c>
      <c r="W102" s="129" t="str">
        <f t="shared" si="24"/>
        <v/>
      </c>
      <c r="X102" s="129" t="str">
        <f t="shared" si="25"/>
        <v/>
      </c>
      <c r="Y102" s="129" t="str">
        <f t="shared" si="26"/>
        <v/>
      </c>
      <c r="Z102" s="129" t="str">
        <f t="shared" si="27"/>
        <v/>
      </c>
      <c r="AA102" s="129" t="str">
        <f t="shared" si="28"/>
        <v/>
      </c>
      <c r="AB102" s="129" t="str">
        <f t="shared" si="29"/>
        <v/>
      </c>
      <c r="AC102" s="129">
        <f t="shared" si="30"/>
        <v>1</v>
      </c>
      <c r="AD102" s="129" t="str">
        <f t="shared" si="31"/>
        <v/>
      </c>
      <c r="AE102" s="129" t="str">
        <f t="shared" si="32"/>
        <v/>
      </c>
      <c r="AF102" s="129" t="str">
        <f t="shared" si="33"/>
        <v/>
      </c>
      <c r="AG102" s="129" t="str">
        <f t="shared" si="34"/>
        <v/>
      </c>
      <c r="AH102" s="129" t="str">
        <f t="shared" si="35"/>
        <v/>
      </c>
      <c r="AI102" s="129" t="str">
        <f t="shared" si="36"/>
        <v/>
      </c>
      <c r="AJ102" s="130">
        <f t="shared" si="37"/>
        <v>1</v>
      </c>
    </row>
    <row r="103" spans="1:36" x14ac:dyDescent="0.25">
      <c r="A103" s="76">
        <v>100</v>
      </c>
      <c r="B103" s="125" t="str">
        <f>Projects!B102</f>
        <v>T10 Project100</v>
      </c>
      <c r="C103" s="11"/>
      <c r="D103" s="11"/>
      <c r="E103" s="11"/>
      <c r="F103" s="11"/>
      <c r="G103" s="11"/>
      <c r="H103" s="11"/>
      <c r="I103" s="11"/>
      <c r="J103" s="11"/>
      <c r="K103" s="11"/>
      <c r="L103" s="11" t="s">
        <v>369</v>
      </c>
      <c r="M103" s="11"/>
      <c r="N103" s="11"/>
      <c r="O103" s="11"/>
      <c r="P103" s="11"/>
      <c r="Q103" s="11"/>
      <c r="R103" s="126" t="str">
        <f t="shared" si="20"/>
        <v>Enter L, M or H in each cell</v>
      </c>
      <c r="S103" s="127"/>
      <c r="T103" s="128">
        <f t="shared" si="21"/>
        <v>100</v>
      </c>
      <c r="U103" s="129" t="str">
        <f t="shared" si="22"/>
        <v/>
      </c>
      <c r="V103" s="129" t="str">
        <f t="shared" si="23"/>
        <v/>
      </c>
      <c r="W103" s="129" t="str">
        <f t="shared" si="24"/>
        <v/>
      </c>
      <c r="X103" s="129" t="str">
        <f t="shared" si="25"/>
        <v/>
      </c>
      <c r="Y103" s="129" t="str">
        <f t="shared" si="26"/>
        <v/>
      </c>
      <c r="Z103" s="129" t="str">
        <f t="shared" si="27"/>
        <v/>
      </c>
      <c r="AA103" s="129" t="str">
        <f t="shared" si="28"/>
        <v/>
      </c>
      <c r="AB103" s="129" t="str">
        <f t="shared" si="29"/>
        <v/>
      </c>
      <c r="AC103" s="129" t="str">
        <f t="shared" si="30"/>
        <v/>
      </c>
      <c r="AD103" s="129">
        <f t="shared" si="31"/>
        <v>1</v>
      </c>
      <c r="AE103" s="129" t="str">
        <f t="shared" si="32"/>
        <v/>
      </c>
      <c r="AF103" s="129" t="str">
        <f t="shared" si="33"/>
        <v/>
      </c>
      <c r="AG103" s="129" t="str">
        <f t="shared" si="34"/>
        <v/>
      </c>
      <c r="AH103" s="129" t="str">
        <f t="shared" si="35"/>
        <v/>
      </c>
      <c r="AI103" s="129" t="str">
        <f t="shared" si="36"/>
        <v/>
      </c>
      <c r="AJ103" s="130">
        <f t="shared" si="37"/>
        <v>1</v>
      </c>
    </row>
    <row r="104" spans="1:36" x14ac:dyDescent="0.25">
      <c r="A104" s="76">
        <v>101</v>
      </c>
      <c r="B104" s="125" t="str">
        <f>Projects!B103</f>
        <v>T10 Project101</v>
      </c>
      <c r="C104" s="11"/>
      <c r="D104" s="11"/>
      <c r="E104" s="11"/>
      <c r="F104" s="11"/>
      <c r="G104" s="11"/>
      <c r="H104" s="11"/>
      <c r="I104" s="11"/>
      <c r="J104" s="11"/>
      <c r="K104" s="11"/>
      <c r="L104" s="11" t="s">
        <v>369</v>
      </c>
      <c r="M104" s="11"/>
      <c r="N104" s="11"/>
      <c r="O104" s="11"/>
      <c r="P104" s="11"/>
      <c r="Q104" s="11"/>
      <c r="R104" s="126" t="str">
        <f t="shared" si="20"/>
        <v>Enter L, M or H in each cell</v>
      </c>
      <c r="S104" s="127"/>
      <c r="T104" s="128">
        <f t="shared" si="21"/>
        <v>101</v>
      </c>
      <c r="U104" s="129" t="str">
        <f t="shared" si="22"/>
        <v/>
      </c>
      <c r="V104" s="129" t="str">
        <f t="shared" si="23"/>
        <v/>
      </c>
      <c r="W104" s="129" t="str">
        <f t="shared" si="24"/>
        <v/>
      </c>
      <c r="X104" s="129" t="str">
        <f t="shared" si="25"/>
        <v/>
      </c>
      <c r="Y104" s="129" t="str">
        <f t="shared" si="26"/>
        <v/>
      </c>
      <c r="Z104" s="129" t="str">
        <f t="shared" si="27"/>
        <v/>
      </c>
      <c r="AA104" s="129" t="str">
        <f t="shared" si="28"/>
        <v/>
      </c>
      <c r="AB104" s="129" t="str">
        <f t="shared" si="29"/>
        <v/>
      </c>
      <c r="AC104" s="129" t="str">
        <f t="shared" si="30"/>
        <v/>
      </c>
      <c r="AD104" s="129">
        <f t="shared" si="31"/>
        <v>1</v>
      </c>
      <c r="AE104" s="129" t="str">
        <f t="shared" si="32"/>
        <v/>
      </c>
      <c r="AF104" s="129" t="str">
        <f t="shared" si="33"/>
        <v/>
      </c>
      <c r="AG104" s="129" t="str">
        <f t="shared" si="34"/>
        <v/>
      </c>
      <c r="AH104" s="129" t="str">
        <f t="shared" si="35"/>
        <v/>
      </c>
      <c r="AI104" s="129" t="str">
        <f t="shared" si="36"/>
        <v/>
      </c>
      <c r="AJ104" s="130">
        <f t="shared" si="37"/>
        <v>1</v>
      </c>
    </row>
    <row r="105" spans="1:36" x14ac:dyDescent="0.25">
      <c r="A105" s="76">
        <v>102</v>
      </c>
      <c r="B105" s="125" t="str">
        <f>Projects!B104</f>
        <v>T10 Project102</v>
      </c>
      <c r="C105" s="11"/>
      <c r="D105" s="11"/>
      <c r="E105" s="11"/>
      <c r="F105" s="11"/>
      <c r="G105" s="11"/>
      <c r="H105" s="11"/>
      <c r="I105" s="11"/>
      <c r="J105" s="11"/>
      <c r="K105" s="11"/>
      <c r="L105" s="11" t="s">
        <v>369</v>
      </c>
      <c r="M105" s="11"/>
      <c r="N105" s="11"/>
      <c r="O105" s="11"/>
      <c r="P105" s="11"/>
      <c r="Q105" s="11"/>
      <c r="R105" s="126" t="str">
        <f t="shared" si="20"/>
        <v>Enter L, M or H in each cell</v>
      </c>
      <c r="S105" s="127"/>
      <c r="T105" s="128">
        <f t="shared" si="21"/>
        <v>102</v>
      </c>
      <c r="U105" s="129" t="str">
        <f t="shared" si="22"/>
        <v/>
      </c>
      <c r="V105" s="129" t="str">
        <f t="shared" si="23"/>
        <v/>
      </c>
      <c r="W105" s="129" t="str">
        <f t="shared" si="24"/>
        <v/>
      </c>
      <c r="X105" s="129" t="str">
        <f t="shared" si="25"/>
        <v/>
      </c>
      <c r="Y105" s="129" t="str">
        <f t="shared" si="26"/>
        <v/>
      </c>
      <c r="Z105" s="129" t="str">
        <f t="shared" si="27"/>
        <v/>
      </c>
      <c r="AA105" s="129" t="str">
        <f t="shared" si="28"/>
        <v/>
      </c>
      <c r="AB105" s="129" t="str">
        <f t="shared" si="29"/>
        <v/>
      </c>
      <c r="AC105" s="129" t="str">
        <f t="shared" si="30"/>
        <v/>
      </c>
      <c r="AD105" s="129">
        <f t="shared" si="31"/>
        <v>1</v>
      </c>
      <c r="AE105" s="129" t="str">
        <f t="shared" si="32"/>
        <v/>
      </c>
      <c r="AF105" s="129" t="str">
        <f t="shared" si="33"/>
        <v/>
      </c>
      <c r="AG105" s="129" t="str">
        <f t="shared" si="34"/>
        <v/>
      </c>
      <c r="AH105" s="129" t="str">
        <f t="shared" si="35"/>
        <v/>
      </c>
      <c r="AI105" s="129" t="str">
        <f t="shared" si="36"/>
        <v/>
      </c>
      <c r="AJ105" s="130">
        <f t="shared" si="37"/>
        <v>1</v>
      </c>
    </row>
    <row r="106" spans="1:36" x14ac:dyDescent="0.25">
      <c r="A106" s="76">
        <v>103</v>
      </c>
      <c r="B106" s="125" t="str">
        <f>Projects!B105</f>
        <v>T10 Project103</v>
      </c>
      <c r="C106" s="11"/>
      <c r="D106" s="11"/>
      <c r="E106" s="11"/>
      <c r="F106" s="11"/>
      <c r="G106" s="11"/>
      <c r="H106" s="11"/>
      <c r="I106" s="11"/>
      <c r="J106" s="11"/>
      <c r="K106" s="11"/>
      <c r="L106" s="11" t="s">
        <v>369</v>
      </c>
      <c r="M106" s="11"/>
      <c r="N106" s="11"/>
      <c r="O106" s="11"/>
      <c r="P106" s="11"/>
      <c r="Q106" s="11"/>
      <c r="R106" s="126" t="str">
        <f t="shared" si="20"/>
        <v>Enter L, M or H in each cell</v>
      </c>
      <c r="S106" s="127"/>
      <c r="T106" s="128">
        <f t="shared" si="21"/>
        <v>103</v>
      </c>
      <c r="U106" s="129" t="str">
        <f t="shared" si="22"/>
        <v/>
      </c>
      <c r="V106" s="129" t="str">
        <f t="shared" si="23"/>
        <v/>
      </c>
      <c r="W106" s="129" t="str">
        <f t="shared" si="24"/>
        <v/>
      </c>
      <c r="X106" s="129" t="str">
        <f t="shared" si="25"/>
        <v/>
      </c>
      <c r="Y106" s="129" t="str">
        <f t="shared" si="26"/>
        <v/>
      </c>
      <c r="Z106" s="129" t="str">
        <f t="shared" si="27"/>
        <v/>
      </c>
      <c r="AA106" s="129" t="str">
        <f t="shared" si="28"/>
        <v/>
      </c>
      <c r="AB106" s="129" t="str">
        <f t="shared" si="29"/>
        <v/>
      </c>
      <c r="AC106" s="129" t="str">
        <f t="shared" si="30"/>
        <v/>
      </c>
      <c r="AD106" s="129">
        <f t="shared" si="31"/>
        <v>1</v>
      </c>
      <c r="AE106" s="129" t="str">
        <f t="shared" si="32"/>
        <v/>
      </c>
      <c r="AF106" s="129" t="str">
        <f t="shared" si="33"/>
        <v/>
      </c>
      <c r="AG106" s="129" t="str">
        <f t="shared" si="34"/>
        <v/>
      </c>
      <c r="AH106" s="129" t="str">
        <f t="shared" si="35"/>
        <v/>
      </c>
      <c r="AI106" s="129" t="str">
        <f t="shared" si="36"/>
        <v/>
      </c>
      <c r="AJ106" s="130">
        <f t="shared" si="37"/>
        <v>1</v>
      </c>
    </row>
    <row r="107" spans="1:36" x14ac:dyDescent="0.25">
      <c r="A107" s="76">
        <v>104</v>
      </c>
      <c r="B107" s="125" t="str">
        <f>Projects!B106</f>
        <v>T10 Project104</v>
      </c>
      <c r="C107" s="11"/>
      <c r="D107" s="11"/>
      <c r="E107" s="11"/>
      <c r="F107" s="11"/>
      <c r="G107" s="11"/>
      <c r="H107" s="11"/>
      <c r="I107" s="11"/>
      <c r="J107" s="11"/>
      <c r="K107" s="11"/>
      <c r="L107" s="11" t="s">
        <v>369</v>
      </c>
      <c r="M107" s="11"/>
      <c r="N107" s="11"/>
      <c r="O107" s="11"/>
      <c r="P107" s="11"/>
      <c r="Q107" s="11"/>
      <c r="R107" s="126" t="str">
        <f t="shared" si="20"/>
        <v>Enter L, M or H in each cell</v>
      </c>
      <c r="S107" s="127"/>
      <c r="T107" s="128">
        <f t="shared" si="21"/>
        <v>104</v>
      </c>
      <c r="U107" s="129" t="str">
        <f t="shared" si="22"/>
        <v/>
      </c>
      <c r="V107" s="129" t="str">
        <f t="shared" si="23"/>
        <v/>
      </c>
      <c r="W107" s="129" t="str">
        <f t="shared" si="24"/>
        <v/>
      </c>
      <c r="X107" s="129" t="str">
        <f t="shared" si="25"/>
        <v/>
      </c>
      <c r="Y107" s="129" t="str">
        <f t="shared" si="26"/>
        <v/>
      </c>
      <c r="Z107" s="129" t="str">
        <f t="shared" si="27"/>
        <v/>
      </c>
      <c r="AA107" s="129" t="str">
        <f t="shared" si="28"/>
        <v/>
      </c>
      <c r="AB107" s="129" t="str">
        <f t="shared" si="29"/>
        <v/>
      </c>
      <c r="AC107" s="129" t="str">
        <f t="shared" si="30"/>
        <v/>
      </c>
      <c r="AD107" s="129">
        <f t="shared" si="31"/>
        <v>1</v>
      </c>
      <c r="AE107" s="129" t="str">
        <f t="shared" si="32"/>
        <v/>
      </c>
      <c r="AF107" s="129" t="str">
        <f t="shared" si="33"/>
        <v/>
      </c>
      <c r="AG107" s="129" t="str">
        <f t="shared" si="34"/>
        <v/>
      </c>
      <c r="AH107" s="129" t="str">
        <f t="shared" si="35"/>
        <v/>
      </c>
      <c r="AI107" s="129" t="str">
        <f t="shared" si="36"/>
        <v/>
      </c>
      <c r="AJ107" s="130">
        <f t="shared" si="37"/>
        <v>1</v>
      </c>
    </row>
    <row r="108" spans="1:36" x14ac:dyDescent="0.25">
      <c r="A108" s="76">
        <v>105</v>
      </c>
      <c r="B108" s="125" t="str">
        <f>Projects!B107</f>
        <v>T10 Project105</v>
      </c>
      <c r="C108" s="11"/>
      <c r="D108" s="11"/>
      <c r="E108" s="11"/>
      <c r="F108" s="11"/>
      <c r="G108" s="11"/>
      <c r="H108" s="11"/>
      <c r="I108" s="11"/>
      <c r="J108" s="11"/>
      <c r="K108" s="11"/>
      <c r="L108" s="11" t="s">
        <v>369</v>
      </c>
      <c r="M108" s="11"/>
      <c r="N108" s="11"/>
      <c r="O108" s="11"/>
      <c r="P108" s="11"/>
      <c r="Q108" s="11"/>
      <c r="R108" s="126" t="str">
        <f t="shared" si="20"/>
        <v>Enter L, M or H in each cell</v>
      </c>
      <c r="S108" s="127"/>
      <c r="T108" s="128">
        <f t="shared" si="21"/>
        <v>105</v>
      </c>
      <c r="U108" s="129" t="str">
        <f t="shared" si="22"/>
        <v/>
      </c>
      <c r="V108" s="129" t="str">
        <f t="shared" si="23"/>
        <v/>
      </c>
      <c r="W108" s="129" t="str">
        <f t="shared" si="24"/>
        <v/>
      </c>
      <c r="X108" s="129" t="str">
        <f t="shared" si="25"/>
        <v/>
      </c>
      <c r="Y108" s="129" t="str">
        <f t="shared" si="26"/>
        <v/>
      </c>
      <c r="Z108" s="129" t="str">
        <f t="shared" si="27"/>
        <v/>
      </c>
      <c r="AA108" s="129" t="str">
        <f t="shared" si="28"/>
        <v/>
      </c>
      <c r="AB108" s="129" t="str">
        <f t="shared" si="29"/>
        <v/>
      </c>
      <c r="AC108" s="129" t="str">
        <f t="shared" si="30"/>
        <v/>
      </c>
      <c r="AD108" s="129">
        <f t="shared" si="31"/>
        <v>1</v>
      </c>
      <c r="AE108" s="129" t="str">
        <f t="shared" si="32"/>
        <v/>
      </c>
      <c r="AF108" s="129" t="str">
        <f t="shared" si="33"/>
        <v/>
      </c>
      <c r="AG108" s="129" t="str">
        <f t="shared" si="34"/>
        <v/>
      </c>
      <c r="AH108" s="129" t="str">
        <f t="shared" si="35"/>
        <v/>
      </c>
      <c r="AI108" s="129" t="str">
        <f t="shared" si="36"/>
        <v/>
      </c>
      <c r="AJ108" s="130">
        <f t="shared" si="37"/>
        <v>1</v>
      </c>
    </row>
    <row r="109" spans="1:36" x14ac:dyDescent="0.25">
      <c r="A109" s="76">
        <v>106</v>
      </c>
      <c r="B109" s="125" t="str">
        <f>Projects!B108</f>
        <v>T10 Project106</v>
      </c>
      <c r="C109" s="11"/>
      <c r="D109" s="11"/>
      <c r="E109" s="11"/>
      <c r="F109" s="11"/>
      <c r="G109" s="11"/>
      <c r="H109" s="11"/>
      <c r="I109" s="11"/>
      <c r="J109" s="11"/>
      <c r="K109" s="11"/>
      <c r="L109" s="11" t="s">
        <v>369</v>
      </c>
      <c r="M109" s="11"/>
      <c r="N109" s="11"/>
      <c r="O109" s="11"/>
      <c r="P109" s="11"/>
      <c r="Q109" s="11"/>
      <c r="R109" s="126" t="str">
        <f t="shared" si="20"/>
        <v>Enter L, M or H in each cell</v>
      </c>
      <c r="S109" s="127"/>
      <c r="T109" s="128">
        <f t="shared" si="21"/>
        <v>106</v>
      </c>
      <c r="U109" s="129" t="str">
        <f t="shared" si="22"/>
        <v/>
      </c>
      <c r="V109" s="129" t="str">
        <f t="shared" si="23"/>
        <v/>
      </c>
      <c r="W109" s="129" t="str">
        <f t="shared" si="24"/>
        <v/>
      </c>
      <c r="X109" s="129" t="str">
        <f t="shared" si="25"/>
        <v/>
      </c>
      <c r="Y109" s="129" t="str">
        <f t="shared" si="26"/>
        <v/>
      </c>
      <c r="Z109" s="129" t="str">
        <f t="shared" si="27"/>
        <v/>
      </c>
      <c r="AA109" s="129" t="str">
        <f t="shared" si="28"/>
        <v/>
      </c>
      <c r="AB109" s="129" t="str">
        <f t="shared" si="29"/>
        <v/>
      </c>
      <c r="AC109" s="129" t="str">
        <f t="shared" si="30"/>
        <v/>
      </c>
      <c r="AD109" s="129">
        <f t="shared" si="31"/>
        <v>1</v>
      </c>
      <c r="AE109" s="129" t="str">
        <f t="shared" si="32"/>
        <v/>
      </c>
      <c r="AF109" s="129" t="str">
        <f t="shared" si="33"/>
        <v/>
      </c>
      <c r="AG109" s="129" t="str">
        <f t="shared" si="34"/>
        <v/>
      </c>
      <c r="AH109" s="129" t="str">
        <f t="shared" si="35"/>
        <v/>
      </c>
      <c r="AI109" s="129" t="str">
        <f t="shared" si="36"/>
        <v/>
      </c>
      <c r="AJ109" s="130">
        <f t="shared" si="37"/>
        <v>1</v>
      </c>
    </row>
    <row r="110" spans="1:36" x14ac:dyDescent="0.25">
      <c r="A110" s="76">
        <v>107</v>
      </c>
      <c r="B110" s="125" t="str">
        <f>Projects!B109</f>
        <v>T10 Project107</v>
      </c>
      <c r="C110" s="11"/>
      <c r="D110" s="11"/>
      <c r="E110" s="11"/>
      <c r="F110" s="11"/>
      <c r="G110" s="11"/>
      <c r="H110" s="11"/>
      <c r="I110" s="11"/>
      <c r="J110" s="11"/>
      <c r="K110" s="11"/>
      <c r="L110" s="11" t="s">
        <v>369</v>
      </c>
      <c r="M110" s="11"/>
      <c r="N110" s="11"/>
      <c r="O110" s="11"/>
      <c r="P110" s="11"/>
      <c r="Q110" s="11"/>
      <c r="R110" s="126" t="str">
        <f t="shared" si="20"/>
        <v>Enter L, M or H in each cell</v>
      </c>
      <c r="S110" s="127"/>
      <c r="T110" s="128">
        <f t="shared" si="21"/>
        <v>107</v>
      </c>
      <c r="U110" s="129" t="str">
        <f t="shared" si="22"/>
        <v/>
      </c>
      <c r="V110" s="129" t="str">
        <f t="shared" si="23"/>
        <v/>
      </c>
      <c r="W110" s="129" t="str">
        <f t="shared" si="24"/>
        <v/>
      </c>
      <c r="X110" s="129" t="str">
        <f t="shared" si="25"/>
        <v/>
      </c>
      <c r="Y110" s="129" t="str">
        <f t="shared" si="26"/>
        <v/>
      </c>
      <c r="Z110" s="129" t="str">
        <f t="shared" si="27"/>
        <v/>
      </c>
      <c r="AA110" s="129" t="str">
        <f t="shared" si="28"/>
        <v/>
      </c>
      <c r="AB110" s="129" t="str">
        <f t="shared" si="29"/>
        <v/>
      </c>
      <c r="AC110" s="129" t="str">
        <f t="shared" si="30"/>
        <v/>
      </c>
      <c r="AD110" s="129">
        <f t="shared" si="31"/>
        <v>1</v>
      </c>
      <c r="AE110" s="129" t="str">
        <f t="shared" si="32"/>
        <v/>
      </c>
      <c r="AF110" s="129" t="str">
        <f t="shared" si="33"/>
        <v/>
      </c>
      <c r="AG110" s="129" t="str">
        <f t="shared" si="34"/>
        <v/>
      </c>
      <c r="AH110" s="129" t="str">
        <f t="shared" si="35"/>
        <v/>
      </c>
      <c r="AI110" s="129" t="str">
        <f t="shared" si="36"/>
        <v/>
      </c>
      <c r="AJ110" s="130">
        <f t="shared" si="37"/>
        <v>1</v>
      </c>
    </row>
    <row r="111" spans="1:36" x14ac:dyDescent="0.25">
      <c r="A111" s="76">
        <v>108</v>
      </c>
      <c r="B111" s="125" t="str">
        <f>Projects!B110</f>
        <v>T10 Project108</v>
      </c>
      <c r="C111" s="11"/>
      <c r="D111" s="11"/>
      <c r="E111" s="11"/>
      <c r="F111" s="11"/>
      <c r="G111" s="11"/>
      <c r="H111" s="11"/>
      <c r="I111" s="11"/>
      <c r="J111" s="11"/>
      <c r="K111" s="11"/>
      <c r="L111" s="11" t="s">
        <v>369</v>
      </c>
      <c r="M111" s="11"/>
      <c r="N111" s="11"/>
      <c r="O111" s="11"/>
      <c r="P111" s="11"/>
      <c r="Q111" s="11"/>
      <c r="R111" s="126" t="str">
        <f t="shared" si="20"/>
        <v>Enter L, M or H in each cell</v>
      </c>
      <c r="S111" s="127"/>
      <c r="T111" s="128">
        <f t="shared" si="21"/>
        <v>108</v>
      </c>
      <c r="U111" s="129" t="str">
        <f t="shared" si="22"/>
        <v/>
      </c>
      <c r="V111" s="129" t="str">
        <f t="shared" si="23"/>
        <v/>
      </c>
      <c r="W111" s="129" t="str">
        <f t="shared" si="24"/>
        <v/>
      </c>
      <c r="X111" s="129" t="str">
        <f t="shared" si="25"/>
        <v/>
      </c>
      <c r="Y111" s="129" t="str">
        <f t="shared" si="26"/>
        <v/>
      </c>
      <c r="Z111" s="129" t="str">
        <f t="shared" si="27"/>
        <v/>
      </c>
      <c r="AA111" s="129" t="str">
        <f t="shared" si="28"/>
        <v/>
      </c>
      <c r="AB111" s="129" t="str">
        <f t="shared" si="29"/>
        <v/>
      </c>
      <c r="AC111" s="129" t="str">
        <f t="shared" si="30"/>
        <v/>
      </c>
      <c r="AD111" s="129">
        <f t="shared" si="31"/>
        <v>1</v>
      </c>
      <c r="AE111" s="129" t="str">
        <f t="shared" si="32"/>
        <v/>
      </c>
      <c r="AF111" s="129" t="str">
        <f t="shared" si="33"/>
        <v/>
      </c>
      <c r="AG111" s="129" t="str">
        <f t="shared" si="34"/>
        <v/>
      </c>
      <c r="AH111" s="129" t="str">
        <f t="shared" si="35"/>
        <v/>
      </c>
      <c r="AI111" s="129" t="str">
        <f t="shared" si="36"/>
        <v/>
      </c>
      <c r="AJ111" s="130">
        <f t="shared" si="37"/>
        <v>1</v>
      </c>
    </row>
    <row r="112" spans="1:36" x14ac:dyDescent="0.25">
      <c r="A112" s="76">
        <v>109</v>
      </c>
      <c r="B112" s="125" t="str">
        <f>Projects!B111</f>
        <v>T10 Project109</v>
      </c>
      <c r="C112" s="11"/>
      <c r="D112" s="11"/>
      <c r="E112" s="11"/>
      <c r="F112" s="11"/>
      <c r="G112" s="11"/>
      <c r="H112" s="11"/>
      <c r="I112" s="11"/>
      <c r="J112" s="11"/>
      <c r="K112" s="11"/>
      <c r="L112" s="11" t="s">
        <v>369</v>
      </c>
      <c r="M112" s="11"/>
      <c r="N112" s="11"/>
      <c r="O112" s="11"/>
      <c r="P112" s="11"/>
      <c r="Q112" s="11"/>
      <c r="R112" s="126" t="str">
        <f t="shared" si="20"/>
        <v>Enter L, M or H in each cell</v>
      </c>
      <c r="S112" s="127"/>
      <c r="T112" s="128">
        <f t="shared" si="21"/>
        <v>109</v>
      </c>
      <c r="U112" s="129" t="str">
        <f t="shared" si="22"/>
        <v/>
      </c>
      <c r="V112" s="129" t="str">
        <f t="shared" si="23"/>
        <v/>
      </c>
      <c r="W112" s="129" t="str">
        <f t="shared" si="24"/>
        <v/>
      </c>
      <c r="X112" s="129" t="str">
        <f t="shared" si="25"/>
        <v/>
      </c>
      <c r="Y112" s="129" t="str">
        <f t="shared" si="26"/>
        <v/>
      </c>
      <c r="Z112" s="129" t="str">
        <f t="shared" si="27"/>
        <v/>
      </c>
      <c r="AA112" s="129" t="str">
        <f t="shared" si="28"/>
        <v/>
      </c>
      <c r="AB112" s="129" t="str">
        <f t="shared" si="29"/>
        <v/>
      </c>
      <c r="AC112" s="129" t="str">
        <f t="shared" si="30"/>
        <v/>
      </c>
      <c r="AD112" s="129">
        <f t="shared" si="31"/>
        <v>1</v>
      </c>
      <c r="AE112" s="129" t="str">
        <f t="shared" si="32"/>
        <v/>
      </c>
      <c r="AF112" s="129" t="str">
        <f t="shared" si="33"/>
        <v/>
      </c>
      <c r="AG112" s="129" t="str">
        <f t="shared" si="34"/>
        <v/>
      </c>
      <c r="AH112" s="129" t="str">
        <f t="shared" si="35"/>
        <v/>
      </c>
      <c r="AI112" s="129" t="str">
        <f t="shared" si="36"/>
        <v/>
      </c>
      <c r="AJ112" s="130">
        <f t="shared" si="37"/>
        <v>1</v>
      </c>
    </row>
    <row r="113" spans="1:36" x14ac:dyDescent="0.25">
      <c r="A113" s="76">
        <v>110</v>
      </c>
      <c r="B113" s="125" t="str">
        <f>Projects!B112</f>
        <v>T10 Project110</v>
      </c>
      <c r="C113" s="11"/>
      <c r="D113" s="11"/>
      <c r="E113" s="11"/>
      <c r="F113" s="11"/>
      <c r="G113" s="11"/>
      <c r="H113" s="11"/>
      <c r="I113" s="11"/>
      <c r="J113" s="11"/>
      <c r="K113" s="11"/>
      <c r="L113" s="11" t="s">
        <v>369</v>
      </c>
      <c r="M113" s="11"/>
      <c r="N113" s="11"/>
      <c r="O113" s="11"/>
      <c r="P113" s="11"/>
      <c r="Q113" s="11"/>
      <c r="R113" s="126" t="str">
        <f t="shared" si="20"/>
        <v>Enter L, M or H in each cell</v>
      </c>
      <c r="S113" s="127"/>
      <c r="T113" s="128">
        <f t="shared" si="21"/>
        <v>110</v>
      </c>
      <c r="U113" s="129" t="str">
        <f t="shared" si="22"/>
        <v/>
      </c>
      <c r="V113" s="129" t="str">
        <f t="shared" si="23"/>
        <v/>
      </c>
      <c r="W113" s="129" t="str">
        <f t="shared" si="24"/>
        <v/>
      </c>
      <c r="X113" s="129" t="str">
        <f t="shared" si="25"/>
        <v/>
      </c>
      <c r="Y113" s="129" t="str">
        <f t="shared" si="26"/>
        <v/>
      </c>
      <c r="Z113" s="129" t="str">
        <f t="shared" si="27"/>
        <v/>
      </c>
      <c r="AA113" s="129" t="str">
        <f t="shared" si="28"/>
        <v/>
      </c>
      <c r="AB113" s="129" t="str">
        <f t="shared" si="29"/>
        <v/>
      </c>
      <c r="AC113" s="129" t="str">
        <f t="shared" si="30"/>
        <v/>
      </c>
      <c r="AD113" s="129">
        <f t="shared" si="31"/>
        <v>1</v>
      </c>
      <c r="AE113" s="129" t="str">
        <f t="shared" si="32"/>
        <v/>
      </c>
      <c r="AF113" s="129" t="str">
        <f t="shared" si="33"/>
        <v/>
      </c>
      <c r="AG113" s="129" t="str">
        <f t="shared" si="34"/>
        <v/>
      </c>
      <c r="AH113" s="129" t="str">
        <f t="shared" si="35"/>
        <v/>
      </c>
      <c r="AI113" s="129" t="str">
        <f t="shared" si="36"/>
        <v/>
      </c>
      <c r="AJ113" s="130">
        <f t="shared" si="37"/>
        <v>1</v>
      </c>
    </row>
    <row r="114" spans="1:36" x14ac:dyDescent="0.25">
      <c r="A114" s="76">
        <v>111</v>
      </c>
      <c r="B114" s="125" t="str">
        <f>Projects!B113</f>
        <v>T10 Project111</v>
      </c>
      <c r="C114" s="11"/>
      <c r="D114" s="11"/>
      <c r="E114" s="11"/>
      <c r="F114" s="11"/>
      <c r="G114" s="11"/>
      <c r="H114" s="11"/>
      <c r="I114" s="11"/>
      <c r="J114" s="11"/>
      <c r="K114" s="11"/>
      <c r="L114" s="11" t="s">
        <v>369</v>
      </c>
      <c r="M114" s="11"/>
      <c r="N114" s="11"/>
      <c r="O114" s="11"/>
      <c r="P114" s="11"/>
      <c r="Q114" s="11"/>
      <c r="R114" s="126" t="str">
        <f t="shared" si="20"/>
        <v>Enter L, M or H in each cell</v>
      </c>
      <c r="S114" s="127"/>
      <c r="T114" s="128">
        <f t="shared" si="21"/>
        <v>111</v>
      </c>
      <c r="U114" s="129" t="str">
        <f t="shared" si="22"/>
        <v/>
      </c>
      <c r="V114" s="129" t="str">
        <f t="shared" si="23"/>
        <v/>
      </c>
      <c r="W114" s="129" t="str">
        <f t="shared" si="24"/>
        <v/>
      </c>
      <c r="X114" s="129" t="str">
        <f t="shared" si="25"/>
        <v/>
      </c>
      <c r="Y114" s="129" t="str">
        <f t="shared" si="26"/>
        <v/>
      </c>
      <c r="Z114" s="129" t="str">
        <f t="shared" si="27"/>
        <v/>
      </c>
      <c r="AA114" s="129" t="str">
        <f t="shared" si="28"/>
        <v/>
      </c>
      <c r="AB114" s="129" t="str">
        <f t="shared" si="29"/>
        <v/>
      </c>
      <c r="AC114" s="129" t="str">
        <f t="shared" si="30"/>
        <v/>
      </c>
      <c r="AD114" s="129">
        <f t="shared" si="31"/>
        <v>1</v>
      </c>
      <c r="AE114" s="129" t="str">
        <f t="shared" si="32"/>
        <v/>
      </c>
      <c r="AF114" s="129" t="str">
        <f t="shared" si="33"/>
        <v/>
      </c>
      <c r="AG114" s="129" t="str">
        <f t="shared" si="34"/>
        <v/>
      </c>
      <c r="AH114" s="129" t="str">
        <f t="shared" si="35"/>
        <v/>
      </c>
      <c r="AI114" s="129" t="str">
        <f t="shared" si="36"/>
        <v/>
      </c>
      <c r="AJ114" s="130">
        <f t="shared" si="37"/>
        <v>1</v>
      </c>
    </row>
    <row r="115" spans="1:36" x14ac:dyDescent="0.25">
      <c r="A115" s="76">
        <v>112</v>
      </c>
      <c r="B115" s="125" t="str">
        <f>Projects!B114</f>
        <v>T10 Project112</v>
      </c>
      <c r="C115" s="11"/>
      <c r="D115" s="11"/>
      <c r="E115" s="11"/>
      <c r="F115" s="11"/>
      <c r="G115" s="11"/>
      <c r="H115" s="11"/>
      <c r="I115" s="11"/>
      <c r="J115" s="11"/>
      <c r="K115" s="11"/>
      <c r="L115" s="11" t="s">
        <v>369</v>
      </c>
      <c r="M115" s="11"/>
      <c r="N115" s="11"/>
      <c r="O115" s="11"/>
      <c r="P115" s="11"/>
      <c r="Q115" s="11"/>
      <c r="R115" s="126" t="str">
        <f t="shared" si="20"/>
        <v>Enter L, M or H in each cell</v>
      </c>
      <c r="S115" s="127"/>
      <c r="T115" s="128">
        <f t="shared" si="21"/>
        <v>112</v>
      </c>
      <c r="U115" s="129" t="str">
        <f t="shared" si="22"/>
        <v/>
      </c>
      <c r="V115" s="129" t="str">
        <f t="shared" si="23"/>
        <v/>
      </c>
      <c r="W115" s="129" t="str">
        <f t="shared" si="24"/>
        <v/>
      </c>
      <c r="X115" s="129" t="str">
        <f t="shared" si="25"/>
        <v/>
      </c>
      <c r="Y115" s="129" t="str">
        <f t="shared" si="26"/>
        <v/>
      </c>
      <c r="Z115" s="129" t="str">
        <f t="shared" si="27"/>
        <v/>
      </c>
      <c r="AA115" s="129" t="str">
        <f t="shared" si="28"/>
        <v/>
      </c>
      <c r="AB115" s="129" t="str">
        <f t="shared" si="29"/>
        <v/>
      </c>
      <c r="AC115" s="129" t="str">
        <f t="shared" si="30"/>
        <v/>
      </c>
      <c r="AD115" s="129">
        <f t="shared" si="31"/>
        <v>1</v>
      </c>
      <c r="AE115" s="129" t="str">
        <f t="shared" si="32"/>
        <v/>
      </c>
      <c r="AF115" s="129" t="str">
        <f t="shared" si="33"/>
        <v/>
      </c>
      <c r="AG115" s="129" t="str">
        <f t="shared" si="34"/>
        <v/>
      </c>
      <c r="AH115" s="129" t="str">
        <f t="shared" si="35"/>
        <v/>
      </c>
      <c r="AI115" s="129" t="str">
        <f t="shared" si="36"/>
        <v/>
      </c>
      <c r="AJ115" s="130">
        <f t="shared" si="37"/>
        <v>1</v>
      </c>
    </row>
    <row r="116" spans="1:36" x14ac:dyDescent="0.25">
      <c r="A116" s="76">
        <v>113</v>
      </c>
      <c r="B116" s="125" t="str">
        <f>Projects!B115</f>
        <v>T10 Project113</v>
      </c>
      <c r="C116" s="11"/>
      <c r="D116" s="11"/>
      <c r="E116" s="11"/>
      <c r="F116" s="11"/>
      <c r="G116" s="11"/>
      <c r="H116" s="11"/>
      <c r="I116" s="11"/>
      <c r="J116" s="11"/>
      <c r="K116" s="11"/>
      <c r="L116" s="11" t="s">
        <v>369</v>
      </c>
      <c r="M116" s="11"/>
      <c r="N116" s="11"/>
      <c r="O116" s="11"/>
      <c r="P116" s="11"/>
      <c r="Q116" s="11"/>
      <c r="R116" s="126" t="str">
        <f t="shared" si="20"/>
        <v>Enter L, M or H in each cell</v>
      </c>
      <c r="S116" s="127"/>
      <c r="T116" s="128">
        <f t="shared" si="21"/>
        <v>113</v>
      </c>
      <c r="U116" s="129" t="str">
        <f t="shared" si="22"/>
        <v/>
      </c>
      <c r="V116" s="129" t="str">
        <f t="shared" si="23"/>
        <v/>
      </c>
      <c r="W116" s="129" t="str">
        <f t="shared" si="24"/>
        <v/>
      </c>
      <c r="X116" s="129" t="str">
        <f t="shared" si="25"/>
        <v/>
      </c>
      <c r="Y116" s="129" t="str">
        <f t="shared" si="26"/>
        <v/>
      </c>
      <c r="Z116" s="129" t="str">
        <f t="shared" si="27"/>
        <v/>
      </c>
      <c r="AA116" s="129" t="str">
        <f t="shared" si="28"/>
        <v/>
      </c>
      <c r="AB116" s="129" t="str">
        <f t="shared" si="29"/>
        <v/>
      </c>
      <c r="AC116" s="129" t="str">
        <f t="shared" si="30"/>
        <v/>
      </c>
      <c r="AD116" s="129">
        <f t="shared" si="31"/>
        <v>1</v>
      </c>
      <c r="AE116" s="129" t="str">
        <f t="shared" si="32"/>
        <v/>
      </c>
      <c r="AF116" s="129" t="str">
        <f t="shared" si="33"/>
        <v/>
      </c>
      <c r="AG116" s="129" t="str">
        <f t="shared" si="34"/>
        <v/>
      </c>
      <c r="AH116" s="129" t="str">
        <f t="shared" si="35"/>
        <v/>
      </c>
      <c r="AI116" s="129" t="str">
        <f t="shared" si="36"/>
        <v/>
      </c>
      <c r="AJ116" s="130">
        <f t="shared" si="37"/>
        <v>1</v>
      </c>
    </row>
    <row r="117" spans="1:36" x14ac:dyDescent="0.25">
      <c r="A117" s="76">
        <v>114</v>
      </c>
      <c r="B117" s="125" t="str">
        <f>Projects!B116</f>
        <v>T10 Project114</v>
      </c>
      <c r="C117" s="11"/>
      <c r="D117" s="11"/>
      <c r="E117" s="11"/>
      <c r="F117" s="11"/>
      <c r="G117" s="11"/>
      <c r="H117" s="11"/>
      <c r="I117" s="11"/>
      <c r="J117" s="11"/>
      <c r="K117" s="11"/>
      <c r="L117" s="11" t="s">
        <v>369</v>
      </c>
      <c r="M117" s="11"/>
      <c r="N117" s="11"/>
      <c r="O117" s="11"/>
      <c r="P117" s="11"/>
      <c r="Q117" s="11"/>
      <c r="R117" s="126" t="str">
        <f t="shared" si="20"/>
        <v>Enter L, M or H in each cell</v>
      </c>
      <c r="S117" s="127"/>
      <c r="T117" s="128">
        <f t="shared" si="21"/>
        <v>114</v>
      </c>
      <c r="U117" s="129" t="str">
        <f t="shared" si="22"/>
        <v/>
      </c>
      <c r="V117" s="129" t="str">
        <f t="shared" si="23"/>
        <v/>
      </c>
      <c r="W117" s="129" t="str">
        <f t="shared" si="24"/>
        <v/>
      </c>
      <c r="X117" s="129" t="str">
        <f t="shared" si="25"/>
        <v/>
      </c>
      <c r="Y117" s="129" t="str">
        <f t="shared" si="26"/>
        <v/>
      </c>
      <c r="Z117" s="129" t="str">
        <f t="shared" si="27"/>
        <v/>
      </c>
      <c r="AA117" s="129" t="str">
        <f t="shared" si="28"/>
        <v/>
      </c>
      <c r="AB117" s="129" t="str">
        <f t="shared" si="29"/>
        <v/>
      </c>
      <c r="AC117" s="129" t="str">
        <f t="shared" si="30"/>
        <v/>
      </c>
      <c r="AD117" s="129">
        <f t="shared" si="31"/>
        <v>1</v>
      </c>
      <c r="AE117" s="129" t="str">
        <f t="shared" si="32"/>
        <v/>
      </c>
      <c r="AF117" s="129" t="str">
        <f t="shared" si="33"/>
        <v/>
      </c>
      <c r="AG117" s="129" t="str">
        <f t="shared" si="34"/>
        <v/>
      </c>
      <c r="AH117" s="129" t="str">
        <f t="shared" si="35"/>
        <v/>
      </c>
      <c r="AI117" s="129" t="str">
        <f t="shared" si="36"/>
        <v/>
      </c>
      <c r="AJ117" s="130">
        <f t="shared" si="37"/>
        <v>1</v>
      </c>
    </row>
    <row r="118" spans="1:36" x14ac:dyDescent="0.25">
      <c r="A118" s="76">
        <v>115</v>
      </c>
      <c r="B118" s="125" t="str">
        <f>Projects!B117</f>
        <v>T10 Project115</v>
      </c>
      <c r="C118" s="11"/>
      <c r="D118" s="11"/>
      <c r="E118" s="11"/>
      <c r="F118" s="11"/>
      <c r="G118" s="11"/>
      <c r="H118" s="11"/>
      <c r="I118" s="11"/>
      <c r="J118" s="11"/>
      <c r="K118" s="11"/>
      <c r="L118" s="11" t="s">
        <v>369</v>
      </c>
      <c r="M118" s="11"/>
      <c r="N118" s="11"/>
      <c r="O118" s="11"/>
      <c r="P118" s="11"/>
      <c r="Q118" s="11"/>
      <c r="R118" s="126" t="str">
        <f t="shared" si="20"/>
        <v>Enter L, M or H in each cell</v>
      </c>
      <c r="S118" s="127"/>
      <c r="T118" s="128">
        <f t="shared" si="21"/>
        <v>115</v>
      </c>
      <c r="U118" s="129" t="str">
        <f t="shared" si="22"/>
        <v/>
      </c>
      <c r="V118" s="129" t="str">
        <f t="shared" si="23"/>
        <v/>
      </c>
      <c r="W118" s="129" t="str">
        <f t="shared" si="24"/>
        <v/>
      </c>
      <c r="X118" s="129" t="str">
        <f t="shared" si="25"/>
        <v/>
      </c>
      <c r="Y118" s="129" t="str">
        <f t="shared" si="26"/>
        <v/>
      </c>
      <c r="Z118" s="129" t="str">
        <f t="shared" si="27"/>
        <v/>
      </c>
      <c r="AA118" s="129" t="str">
        <f t="shared" si="28"/>
        <v/>
      </c>
      <c r="AB118" s="129" t="str">
        <f t="shared" si="29"/>
        <v/>
      </c>
      <c r="AC118" s="129" t="str">
        <f t="shared" si="30"/>
        <v/>
      </c>
      <c r="AD118" s="129">
        <f t="shared" si="31"/>
        <v>1</v>
      </c>
      <c r="AE118" s="129" t="str">
        <f t="shared" si="32"/>
        <v/>
      </c>
      <c r="AF118" s="129" t="str">
        <f t="shared" si="33"/>
        <v/>
      </c>
      <c r="AG118" s="129" t="str">
        <f t="shared" si="34"/>
        <v/>
      </c>
      <c r="AH118" s="129" t="str">
        <f t="shared" si="35"/>
        <v/>
      </c>
      <c r="AI118" s="129" t="str">
        <f t="shared" si="36"/>
        <v/>
      </c>
      <c r="AJ118" s="130">
        <f t="shared" si="37"/>
        <v>1</v>
      </c>
    </row>
    <row r="119" spans="1:36" x14ac:dyDescent="0.25">
      <c r="A119" s="76">
        <v>116</v>
      </c>
      <c r="B119" s="125" t="str">
        <f>Projects!B118</f>
        <v>T10 Project116</v>
      </c>
      <c r="C119" s="11"/>
      <c r="D119" s="11"/>
      <c r="E119" s="11"/>
      <c r="F119" s="11"/>
      <c r="G119" s="11"/>
      <c r="H119" s="11"/>
      <c r="I119" s="11"/>
      <c r="J119" s="11"/>
      <c r="K119" s="11"/>
      <c r="L119" s="11" t="s">
        <v>369</v>
      </c>
      <c r="M119" s="11"/>
      <c r="N119" s="11"/>
      <c r="O119" s="11"/>
      <c r="P119" s="11"/>
      <c r="Q119" s="11"/>
      <c r="R119" s="126" t="str">
        <f t="shared" si="20"/>
        <v>Enter L, M or H in each cell</v>
      </c>
      <c r="S119" s="127"/>
      <c r="T119" s="128">
        <f t="shared" si="21"/>
        <v>116</v>
      </c>
      <c r="U119" s="129" t="str">
        <f t="shared" si="22"/>
        <v/>
      </c>
      <c r="V119" s="129" t="str">
        <f t="shared" si="23"/>
        <v/>
      </c>
      <c r="W119" s="129" t="str">
        <f t="shared" si="24"/>
        <v/>
      </c>
      <c r="X119" s="129" t="str">
        <f t="shared" si="25"/>
        <v/>
      </c>
      <c r="Y119" s="129" t="str">
        <f t="shared" si="26"/>
        <v/>
      </c>
      <c r="Z119" s="129" t="str">
        <f t="shared" si="27"/>
        <v/>
      </c>
      <c r="AA119" s="129" t="str">
        <f t="shared" si="28"/>
        <v/>
      </c>
      <c r="AB119" s="129" t="str">
        <f t="shared" si="29"/>
        <v/>
      </c>
      <c r="AC119" s="129" t="str">
        <f t="shared" si="30"/>
        <v/>
      </c>
      <c r="AD119" s="129">
        <f t="shared" si="31"/>
        <v>1</v>
      </c>
      <c r="AE119" s="129" t="str">
        <f t="shared" si="32"/>
        <v/>
      </c>
      <c r="AF119" s="129" t="str">
        <f t="shared" si="33"/>
        <v/>
      </c>
      <c r="AG119" s="129" t="str">
        <f t="shared" si="34"/>
        <v/>
      </c>
      <c r="AH119" s="129" t="str">
        <f t="shared" si="35"/>
        <v/>
      </c>
      <c r="AI119" s="129" t="str">
        <f t="shared" si="36"/>
        <v/>
      </c>
      <c r="AJ119" s="130">
        <f t="shared" si="37"/>
        <v>1</v>
      </c>
    </row>
    <row r="120" spans="1:36" x14ac:dyDescent="0.25">
      <c r="A120" s="76">
        <v>117</v>
      </c>
      <c r="B120" s="125" t="str">
        <f>Projects!B119</f>
        <v>T10 Project117</v>
      </c>
      <c r="C120" s="11"/>
      <c r="D120" s="11"/>
      <c r="E120" s="11"/>
      <c r="F120" s="11"/>
      <c r="G120" s="11"/>
      <c r="H120" s="11"/>
      <c r="I120" s="11"/>
      <c r="J120" s="11"/>
      <c r="K120" s="11"/>
      <c r="L120" s="11" t="s">
        <v>369</v>
      </c>
      <c r="M120" s="11"/>
      <c r="N120" s="11"/>
      <c r="O120" s="11"/>
      <c r="P120" s="11"/>
      <c r="Q120" s="11"/>
      <c r="R120" s="126" t="str">
        <f t="shared" si="20"/>
        <v>Enter L, M or H in each cell</v>
      </c>
      <c r="S120" s="127"/>
      <c r="T120" s="128">
        <f t="shared" si="21"/>
        <v>117</v>
      </c>
      <c r="U120" s="129" t="str">
        <f t="shared" si="22"/>
        <v/>
      </c>
      <c r="V120" s="129" t="str">
        <f t="shared" si="23"/>
        <v/>
      </c>
      <c r="W120" s="129" t="str">
        <f t="shared" si="24"/>
        <v/>
      </c>
      <c r="X120" s="129" t="str">
        <f t="shared" si="25"/>
        <v/>
      </c>
      <c r="Y120" s="129" t="str">
        <f t="shared" si="26"/>
        <v/>
      </c>
      <c r="Z120" s="129" t="str">
        <f t="shared" si="27"/>
        <v/>
      </c>
      <c r="AA120" s="129" t="str">
        <f t="shared" si="28"/>
        <v/>
      </c>
      <c r="AB120" s="129" t="str">
        <f t="shared" si="29"/>
        <v/>
      </c>
      <c r="AC120" s="129" t="str">
        <f t="shared" si="30"/>
        <v/>
      </c>
      <c r="AD120" s="129">
        <f t="shared" si="31"/>
        <v>1</v>
      </c>
      <c r="AE120" s="129" t="str">
        <f t="shared" si="32"/>
        <v/>
      </c>
      <c r="AF120" s="129" t="str">
        <f t="shared" si="33"/>
        <v/>
      </c>
      <c r="AG120" s="129" t="str">
        <f t="shared" si="34"/>
        <v/>
      </c>
      <c r="AH120" s="129" t="str">
        <f t="shared" si="35"/>
        <v/>
      </c>
      <c r="AI120" s="129" t="str">
        <f t="shared" si="36"/>
        <v/>
      </c>
      <c r="AJ120" s="130">
        <f t="shared" si="37"/>
        <v>1</v>
      </c>
    </row>
    <row r="121" spans="1:36" x14ac:dyDescent="0.25">
      <c r="A121" s="76">
        <v>118</v>
      </c>
      <c r="B121" s="125" t="str">
        <f>Projects!B120</f>
        <v>T11 Project118</v>
      </c>
      <c r="C121" s="11"/>
      <c r="D121" s="11"/>
      <c r="E121" s="11"/>
      <c r="F121" s="11"/>
      <c r="G121" s="11"/>
      <c r="H121" s="11"/>
      <c r="I121" s="11"/>
      <c r="J121" s="11"/>
      <c r="K121" s="11"/>
      <c r="L121" s="11"/>
      <c r="M121" s="11" t="s">
        <v>369</v>
      </c>
      <c r="N121" s="11"/>
      <c r="O121" s="11"/>
      <c r="P121" s="11"/>
      <c r="Q121" s="11"/>
      <c r="R121" s="126" t="str">
        <f t="shared" si="20"/>
        <v>Enter L, M or H in each cell</v>
      </c>
      <c r="S121" s="127"/>
      <c r="T121" s="128">
        <f t="shared" si="21"/>
        <v>118</v>
      </c>
      <c r="U121" s="129" t="str">
        <f t="shared" si="22"/>
        <v/>
      </c>
      <c r="V121" s="129" t="str">
        <f t="shared" si="23"/>
        <v/>
      </c>
      <c r="W121" s="129" t="str">
        <f t="shared" si="24"/>
        <v/>
      </c>
      <c r="X121" s="129" t="str">
        <f t="shared" si="25"/>
        <v/>
      </c>
      <c r="Y121" s="129" t="str">
        <f t="shared" si="26"/>
        <v/>
      </c>
      <c r="Z121" s="129" t="str">
        <f t="shared" si="27"/>
        <v/>
      </c>
      <c r="AA121" s="129" t="str">
        <f t="shared" si="28"/>
        <v/>
      </c>
      <c r="AB121" s="129" t="str">
        <f t="shared" si="29"/>
        <v/>
      </c>
      <c r="AC121" s="129" t="str">
        <f t="shared" si="30"/>
        <v/>
      </c>
      <c r="AD121" s="129" t="str">
        <f t="shared" si="31"/>
        <v/>
      </c>
      <c r="AE121" s="129">
        <f t="shared" si="32"/>
        <v>1</v>
      </c>
      <c r="AF121" s="129" t="str">
        <f t="shared" si="33"/>
        <v/>
      </c>
      <c r="AG121" s="129" t="str">
        <f t="shared" si="34"/>
        <v/>
      </c>
      <c r="AH121" s="129" t="str">
        <f t="shared" si="35"/>
        <v/>
      </c>
      <c r="AI121" s="129" t="str">
        <f t="shared" si="36"/>
        <v/>
      </c>
      <c r="AJ121" s="130">
        <f t="shared" si="37"/>
        <v>1</v>
      </c>
    </row>
    <row r="122" spans="1:36" x14ac:dyDescent="0.25">
      <c r="A122" s="76">
        <v>119</v>
      </c>
      <c r="B122" s="125" t="str">
        <f>Projects!B121</f>
        <v>T11 Project119</v>
      </c>
      <c r="C122" s="11"/>
      <c r="D122" s="11"/>
      <c r="E122" s="11"/>
      <c r="F122" s="11"/>
      <c r="G122" s="11"/>
      <c r="H122" s="11"/>
      <c r="I122" s="11"/>
      <c r="J122" s="11"/>
      <c r="K122" s="11"/>
      <c r="L122" s="11"/>
      <c r="M122" s="11" t="s">
        <v>369</v>
      </c>
      <c r="N122" s="11"/>
      <c r="O122" s="11"/>
      <c r="P122" s="11"/>
      <c r="Q122" s="11"/>
      <c r="R122" s="126" t="str">
        <f t="shared" si="20"/>
        <v>Enter L, M or H in each cell</v>
      </c>
      <c r="S122" s="127"/>
      <c r="T122" s="128">
        <f t="shared" si="21"/>
        <v>119</v>
      </c>
      <c r="U122" s="129" t="str">
        <f t="shared" si="22"/>
        <v/>
      </c>
      <c r="V122" s="129" t="str">
        <f t="shared" si="23"/>
        <v/>
      </c>
      <c r="W122" s="129" t="str">
        <f t="shared" si="24"/>
        <v/>
      </c>
      <c r="X122" s="129" t="str">
        <f t="shared" si="25"/>
        <v/>
      </c>
      <c r="Y122" s="129" t="str">
        <f t="shared" si="26"/>
        <v/>
      </c>
      <c r="Z122" s="129" t="str">
        <f t="shared" si="27"/>
        <v/>
      </c>
      <c r="AA122" s="129" t="str">
        <f t="shared" si="28"/>
        <v/>
      </c>
      <c r="AB122" s="129" t="str">
        <f t="shared" si="29"/>
        <v/>
      </c>
      <c r="AC122" s="129" t="str">
        <f t="shared" si="30"/>
        <v/>
      </c>
      <c r="AD122" s="129" t="str">
        <f t="shared" si="31"/>
        <v/>
      </c>
      <c r="AE122" s="129">
        <f t="shared" si="32"/>
        <v>1</v>
      </c>
      <c r="AF122" s="129" t="str">
        <f t="shared" si="33"/>
        <v/>
      </c>
      <c r="AG122" s="129" t="str">
        <f t="shared" si="34"/>
        <v/>
      </c>
      <c r="AH122" s="129" t="str">
        <f t="shared" si="35"/>
        <v/>
      </c>
      <c r="AI122" s="129" t="str">
        <f t="shared" si="36"/>
        <v/>
      </c>
      <c r="AJ122" s="130">
        <f t="shared" si="37"/>
        <v>1</v>
      </c>
    </row>
    <row r="123" spans="1:36" x14ac:dyDescent="0.25">
      <c r="A123" s="76">
        <v>120</v>
      </c>
      <c r="B123" s="125" t="str">
        <f>Projects!B122</f>
        <v>T11 Project120</v>
      </c>
      <c r="C123" s="11"/>
      <c r="D123" s="11"/>
      <c r="E123" s="11"/>
      <c r="F123" s="11"/>
      <c r="G123" s="11"/>
      <c r="H123" s="11"/>
      <c r="I123" s="11"/>
      <c r="J123" s="11"/>
      <c r="K123" s="11"/>
      <c r="L123" s="11"/>
      <c r="M123" s="11" t="s">
        <v>369</v>
      </c>
      <c r="N123" s="11"/>
      <c r="O123" s="11"/>
      <c r="P123" s="11"/>
      <c r="Q123" s="11"/>
      <c r="R123" s="126" t="str">
        <f t="shared" si="20"/>
        <v>Enter L, M or H in each cell</v>
      </c>
      <c r="S123" s="127"/>
      <c r="T123" s="128">
        <f t="shared" si="21"/>
        <v>120</v>
      </c>
      <c r="U123" s="129" t="str">
        <f t="shared" si="22"/>
        <v/>
      </c>
      <c r="V123" s="129" t="str">
        <f t="shared" si="23"/>
        <v/>
      </c>
      <c r="W123" s="129" t="str">
        <f t="shared" si="24"/>
        <v/>
      </c>
      <c r="X123" s="129" t="str">
        <f t="shared" si="25"/>
        <v/>
      </c>
      <c r="Y123" s="129" t="str">
        <f t="shared" si="26"/>
        <v/>
      </c>
      <c r="Z123" s="129" t="str">
        <f t="shared" si="27"/>
        <v/>
      </c>
      <c r="AA123" s="129" t="str">
        <f t="shared" si="28"/>
        <v/>
      </c>
      <c r="AB123" s="129" t="str">
        <f t="shared" si="29"/>
        <v/>
      </c>
      <c r="AC123" s="129" t="str">
        <f t="shared" si="30"/>
        <v/>
      </c>
      <c r="AD123" s="129" t="str">
        <f t="shared" si="31"/>
        <v/>
      </c>
      <c r="AE123" s="129">
        <f t="shared" si="32"/>
        <v>1</v>
      </c>
      <c r="AF123" s="129" t="str">
        <f t="shared" si="33"/>
        <v/>
      </c>
      <c r="AG123" s="129" t="str">
        <f t="shared" si="34"/>
        <v/>
      </c>
      <c r="AH123" s="129" t="str">
        <f t="shared" si="35"/>
        <v/>
      </c>
      <c r="AI123" s="129" t="str">
        <f t="shared" si="36"/>
        <v/>
      </c>
      <c r="AJ123" s="130">
        <f t="shared" si="37"/>
        <v>1</v>
      </c>
    </row>
    <row r="124" spans="1:36" x14ac:dyDescent="0.25">
      <c r="A124" s="76">
        <v>121</v>
      </c>
      <c r="B124" s="125" t="str">
        <f>Projects!B123</f>
        <v>T11 Project121</v>
      </c>
      <c r="C124" s="11"/>
      <c r="D124" s="11"/>
      <c r="E124" s="11"/>
      <c r="F124" s="11"/>
      <c r="G124" s="11"/>
      <c r="H124" s="11"/>
      <c r="I124" s="11"/>
      <c r="J124" s="11"/>
      <c r="K124" s="11"/>
      <c r="L124" s="11"/>
      <c r="M124" s="11" t="s">
        <v>369</v>
      </c>
      <c r="N124" s="11"/>
      <c r="O124" s="11"/>
      <c r="P124" s="11"/>
      <c r="Q124" s="11"/>
      <c r="R124" s="126" t="str">
        <f t="shared" si="20"/>
        <v>Enter L, M or H in each cell</v>
      </c>
      <c r="S124" s="127"/>
      <c r="T124" s="128">
        <f t="shared" si="21"/>
        <v>121</v>
      </c>
      <c r="U124" s="129" t="str">
        <f t="shared" si="22"/>
        <v/>
      </c>
      <c r="V124" s="129" t="str">
        <f t="shared" si="23"/>
        <v/>
      </c>
      <c r="W124" s="129" t="str">
        <f t="shared" si="24"/>
        <v/>
      </c>
      <c r="X124" s="129" t="str">
        <f t="shared" si="25"/>
        <v/>
      </c>
      <c r="Y124" s="129" t="str">
        <f t="shared" si="26"/>
        <v/>
      </c>
      <c r="Z124" s="129" t="str">
        <f t="shared" si="27"/>
        <v/>
      </c>
      <c r="AA124" s="129" t="str">
        <f t="shared" si="28"/>
        <v/>
      </c>
      <c r="AB124" s="129" t="str">
        <f t="shared" si="29"/>
        <v/>
      </c>
      <c r="AC124" s="129" t="str">
        <f t="shared" si="30"/>
        <v/>
      </c>
      <c r="AD124" s="129" t="str">
        <f t="shared" si="31"/>
        <v/>
      </c>
      <c r="AE124" s="129">
        <f t="shared" si="32"/>
        <v>1</v>
      </c>
      <c r="AF124" s="129" t="str">
        <f t="shared" si="33"/>
        <v/>
      </c>
      <c r="AG124" s="129" t="str">
        <f t="shared" si="34"/>
        <v/>
      </c>
      <c r="AH124" s="129" t="str">
        <f t="shared" si="35"/>
        <v/>
      </c>
      <c r="AI124" s="129" t="str">
        <f t="shared" si="36"/>
        <v/>
      </c>
      <c r="AJ124" s="130">
        <f t="shared" si="37"/>
        <v>1</v>
      </c>
    </row>
    <row r="125" spans="1:36" x14ac:dyDescent="0.25">
      <c r="A125" s="76">
        <v>122</v>
      </c>
      <c r="B125" s="125" t="str">
        <f>Projects!B124</f>
        <v>T11 Project122</v>
      </c>
      <c r="C125" s="11"/>
      <c r="D125" s="11"/>
      <c r="E125" s="11"/>
      <c r="F125" s="11"/>
      <c r="G125" s="11"/>
      <c r="H125" s="11"/>
      <c r="I125" s="11"/>
      <c r="J125" s="11"/>
      <c r="K125" s="11"/>
      <c r="L125" s="11"/>
      <c r="M125" s="11" t="s">
        <v>369</v>
      </c>
      <c r="N125" s="11"/>
      <c r="O125" s="11"/>
      <c r="P125" s="11"/>
      <c r="Q125" s="11"/>
      <c r="R125" s="126" t="str">
        <f t="shared" si="20"/>
        <v>Enter L, M or H in each cell</v>
      </c>
      <c r="S125" s="127"/>
      <c r="T125" s="128">
        <f t="shared" si="21"/>
        <v>122</v>
      </c>
      <c r="U125" s="129" t="str">
        <f t="shared" si="22"/>
        <v/>
      </c>
      <c r="V125" s="129" t="str">
        <f t="shared" si="23"/>
        <v/>
      </c>
      <c r="W125" s="129" t="str">
        <f t="shared" si="24"/>
        <v/>
      </c>
      <c r="X125" s="129" t="str">
        <f t="shared" si="25"/>
        <v/>
      </c>
      <c r="Y125" s="129" t="str">
        <f t="shared" si="26"/>
        <v/>
      </c>
      <c r="Z125" s="129" t="str">
        <f t="shared" si="27"/>
        <v/>
      </c>
      <c r="AA125" s="129" t="str">
        <f t="shared" si="28"/>
        <v/>
      </c>
      <c r="AB125" s="129" t="str">
        <f t="shared" si="29"/>
        <v/>
      </c>
      <c r="AC125" s="129" t="str">
        <f t="shared" si="30"/>
        <v/>
      </c>
      <c r="AD125" s="129" t="str">
        <f t="shared" si="31"/>
        <v/>
      </c>
      <c r="AE125" s="129">
        <f t="shared" si="32"/>
        <v>1</v>
      </c>
      <c r="AF125" s="129" t="str">
        <f t="shared" si="33"/>
        <v/>
      </c>
      <c r="AG125" s="129" t="str">
        <f t="shared" si="34"/>
        <v/>
      </c>
      <c r="AH125" s="129" t="str">
        <f t="shared" si="35"/>
        <v/>
      </c>
      <c r="AI125" s="129" t="str">
        <f t="shared" si="36"/>
        <v/>
      </c>
      <c r="AJ125" s="130">
        <f t="shared" si="37"/>
        <v>1</v>
      </c>
    </row>
    <row r="126" spans="1:36" x14ac:dyDescent="0.25">
      <c r="A126" s="76">
        <v>123</v>
      </c>
      <c r="B126" s="125" t="str">
        <f>Projects!B125</f>
        <v>T11 Project123</v>
      </c>
      <c r="C126" s="11"/>
      <c r="D126" s="11"/>
      <c r="E126" s="11"/>
      <c r="F126" s="11"/>
      <c r="G126" s="11"/>
      <c r="H126" s="11"/>
      <c r="I126" s="11"/>
      <c r="J126" s="11"/>
      <c r="K126" s="11"/>
      <c r="L126" s="11"/>
      <c r="M126" s="11" t="s">
        <v>369</v>
      </c>
      <c r="N126" s="11"/>
      <c r="O126" s="11"/>
      <c r="P126" s="11"/>
      <c r="Q126" s="11"/>
      <c r="R126" s="126" t="str">
        <f t="shared" si="20"/>
        <v>Enter L, M or H in each cell</v>
      </c>
      <c r="S126" s="127"/>
      <c r="T126" s="128">
        <f t="shared" si="21"/>
        <v>123</v>
      </c>
      <c r="U126" s="129" t="str">
        <f t="shared" si="22"/>
        <v/>
      </c>
      <c r="V126" s="129" t="str">
        <f t="shared" si="23"/>
        <v/>
      </c>
      <c r="W126" s="129" t="str">
        <f t="shared" si="24"/>
        <v/>
      </c>
      <c r="X126" s="129" t="str">
        <f t="shared" si="25"/>
        <v/>
      </c>
      <c r="Y126" s="129" t="str">
        <f t="shared" si="26"/>
        <v/>
      </c>
      <c r="Z126" s="129" t="str">
        <f t="shared" si="27"/>
        <v/>
      </c>
      <c r="AA126" s="129" t="str">
        <f t="shared" si="28"/>
        <v/>
      </c>
      <c r="AB126" s="129" t="str">
        <f t="shared" si="29"/>
        <v/>
      </c>
      <c r="AC126" s="129" t="str">
        <f t="shared" si="30"/>
        <v/>
      </c>
      <c r="AD126" s="129" t="str">
        <f t="shared" si="31"/>
        <v/>
      </c>
      <c r="AE126" s="129">
        <f t="shared" si="32"/>
        <v>1</v>
      </c>
      <c r="AF126" s="129" t="str">
        <f t="shared" si="33"/>
        <v/>
      </c>
      <c r="AG126" s="129" t="str">
        <f t="shared" si="34"/>
        <v/>
      </c>
      <c r="AH126" s="129" t="str">
        <f t="shared" si="35"/>
        <v/>
      </c>
      <c r="AI126" s="129" t="str">
        <f t="shared" si="36"/>
        <v/>
      </c>
      <c r="AJ126" s="130">
        <f t="shared" si="37"/>
        <v>1</v>
      </c>
    </row>
    <row r="127" spans="1:36" x14ac:dyDescent="0.25">
      <c r="A127" s="76">
        <v>124</v>
      </c>
      <c r="B127" s="125" t="str">
        <f>Projects!B126</f>
        <v>T11 Project124</v>
      </c>
      <c r="C127" s="11"/>
      <c r="D127" s="11"/>
      <c r="E127" s="11"/>
      <c r="F127" s="11"/>
      <c r="G127" s="11"/>
      <c r="H127" s="11"/>
      <c r="I127" s="11"/>
      <c r="J127" s="11"/>
      <c r="K127" s="11"/>
      <c r="L127" s="11"/>
      <c r="M127" s="11" t="s">
        <v>369</v>
      </c>
      <c r="N127" s="11"/>
      <c r="O127" s="11"/>
      <c r="P127" s="11"/>
      <c r="Q127" s="11"/>
      <c r="R127" s="126" t="str">
        <f t="shared" si="20"/>
        <v>Enter L, M or H in each cell</v>
      </c>
      <c r="S127" s="127"/>
      <c r="T127" s="128">
        <f t="shared" si="21"/>
        <v>124</v>
      </c>
      <c r="U127" s="129" t="str">
        <f t="shared" si="22"/>
        <v/>
      </c>
      <c r="V127" s="129" t="str">
        <f t="shared" si="23"/>
        <v/>
      </c>
      <c r="W127" s="129" t="str">
        <f t="shared" si="24"/>
        <v/>
      </c>
      <c r="X127" s="129" t="str">
        <f t="shared" si="25"/>
        <v/>
      </c>
      <c r="Y127" s="129" t="str">
        <f t="shared" si="26"/>
        <v/>
      </c>
      <c r="Z127" s="129" t="str">
        <f t="shared" si="27"/>
        <v/>
      </c>
      <c r="AA127" s="129" t="str">
        <f t="shared" si="28"/>
        <v/>
      </c>
      <c r="AB127" s="129" t="str">
        <f t="shared" si="29"/>
        <v/>
      </c>
      <c r="AC127" s="129" t="str">
        <f t="shared" si="30"/>
        <v/>
      </c>
      <c r="AD127" s="129" t="str">
        <f t="shared" si="31"/>
        <v/>
      </c>
      <c r="AE127" s="129">
        <f t="shared" si="32"/>
        <v>1</v>
      </c>
      <c r="AF127" s="129" t="str">
        <f t="shared" si="33"/>
        <v/>
      </c>
      <c r="AG127" s="129" t="str">
        <f t="shared" si="34"/>
        <v/>
      </c>
      <c r="AH127" s="129" t="str">
        <f t="shared" si="35"/>
        <v/>
      </c>
      <c r="AI127" s="129" t="str">
        <f t="shared" si="36"/>
        <v/>
      </c>
      <c r="AJ127" s="130">
        <f t="shared" si="37"/>
        <v>1</v>
      </c>
    </row>
    <row r="128" spans="1:36" x14ac:dyDescent="0.25">
      <c r="A128" s="76">
        <v>125</v>
      </c>
      <c r="B128" s="125" t="str">
        <f>Projects!B127</f>
        <v>T11 Project125</v>
      </c>
      <c r="C128" s="11"/>
      <c r="D128" s="11"/>
      <c r="E128" s="11"/>
      <c r="F128" s="11"/>
      <c r="G128" s="11"/>
      <c r="H128" s="11"/>
      <c r="I128" s="11"/>
      <c r="J128" s="11"/>
      <c r="K128" s="11"/>
      <c r="L128" s="11"/>
      <c r="M128" s="11" t="s">
        <v>369</v>
      </c>
      <c r="N128" s="11"/>
      <c r="O128" s="11"/>
      <c r="P128" s="11"/>
      <c r="Q128" s="11"/>
      <c r="R128" s="126" t="str">
        <f t="shared" si="20"/>
        <v>Enter L, M or H in each cell</v>
      </c>
      <c r="S128" s="127"/>
      <c r="T128" s="128">
        <f t="shared" si="21"/>
        <v>125</v>
      </c>
      <c r="U128" s="129" t="str">
        <f t="shared" si="22"/>
        <v/>
      </c>
      <c r="V128" s="129" t="str">
        <f t="shared" si="23"/>
        <v/>
      </c>
      <c r="W128" s="129" t="str">
        <f t="shared" si="24"/>
        <v/>
      </c>
      <c r="X128" s="129" t="str">
        <f t="shared" si="25"/>
        <v/>
      </c>
      <c r="Y128" s="129" t="str">
        <f t="shared" si="26"/>
        <v/>
      </c>
      <c r="Z128" s="129" t="str">
        <f t="shared" si="27"/>
        <v/>
      </c>
      <c r="AA128" s="129" t="str">
        <f t="shared" si="28"/>
        <v/>
      </c>
      <c r="AB128" s="129" t="str">
        <f t="shared" si="29"/>
        <v/>
      </c>
      <c r="AC128" s="129" t="str">
        <f t="shared" si="30"/>
        <v/>
      </c>
      <c r="AD128" s="129" t="str">
        <f t="shared" si="31"/>
        <v/>
      </c>
      <c r="AE128" s="129">
        <f t="shared" si="32"/>
        <v>1</v>
      </c>
      <c r="AF128" s="129" t="str">
        <f t="shared" si="33"/>
        <v/>
      </c>
      <c r="AG128" s="129" t="str">
        <f t="shared" si="34"/>
        <v/>
      </c>
      <c r="AH128" s="129" t="str">
        <f t="shared" si="35"/>
        <v/>
      </c>
      <c r="AI128" s="129" t="str">
        <f t="shared" si="36"/>
        <v/>
      </c>
      <c r="AJ128" s="130">
        <f t="shared" si="37"/>
        <v>1</v>
      </c>
    </row>
    <row r="129" spans="1:36" x14ac:dyDescent="0.25">
      <c r="A129" s="76">
        <v>126</v>
      </c>
      <c r="B129" s="125" t="str">
        <f>Projects!B128</f>
        <v>T11 Project126</v>
      </c>
      <c r="C129" s="11"/>
      <c r="D129" s="11"/>
      <c r="E129" s="11"/>
      <c r="F129" s="11"/>
      <c r="G129" s="11"/>
      <c r="H129" s="11"/>
      <c r="I129" s="11"/>
      <c r="J129" s="11"/>
      <c r="K129" s="11"/>
      <c r="L129" s="11"/>
      <c r="M129" s="11" t="s">
        <v>369</v>
      </c>
      <c r="N129" s="11"/>
      <c r="O129" s="11"/>
      <c r="P129" s="11"/>
      <c r="Q129" s="11"/>
      <c r="R129" s="126" t="str">
        <f t="shared" si="20"/>
        <v>Enter L, M or H in each cell</v>
      </c>
      <c r="S129" s="127"/>
      <c r="T129" s="128">
        <f t="shared" si="21"/>
        <v>126</v>
      </c>
      <c r="U129" s="129" t="str">
        <f t="shared" si="22"/>
        <v/>
      </c>
      <c r="V129" s="129" t="str">
        <f t="shared" si="23"/>
        <v/>
      </c>
      <c r="W129" s="129" t="str">
        <f t="shared" si="24"/>
        <v/>
      </c>
      <c r="X129" s="129" t="str">
        <f t="shared" si="25"/>
        <v/>
      </c>
      <c r="Y129" s="129" t="str">
        <f t="shared" si="26"/>
        <v/>
      </c>
      <c r="Z129" s="129" t="str">
        <f t="shared" si="27"/>
        <v/>
      </c>
      <c r="AA129" s="129" t="str">
        <f t="shared" si="28"/>
        <v/>
      </c>
      <c r="AB129" s="129" t="str">
        <f t="shared" si="29"/>
        <v/>
      </c>
      <c r="AC129" s="129" t="str">
        <f t="shared" si="30"/>
        <v/>
      </c>
      <c r="AD129" s="129" t="str">
        <f t="shared" si="31"/>
        <v/>
      </c>
      <c r="AE129" s="129">
        <f t="shared" si="32"/>
        <v>1</v>
      </c>
      <c r="AF129" s="129" t="str">
        <f t="shared" si="33"/>
        <v/>
      </c>
      <c r="AG129" s="129" t="str">
        <f t="shared" si="34"/>
        <v/>
      </c>
      <c r="AH129" s="129" t="str">
        <f t="shared" si="35"/>
        <v/>
      </c>
      <c r="AI129" s="129" t="str">
        <f t="shared" si="36"/>
        <v/>
      </c>
      <c r="AJ129" s="130">
        <f t="shared" si="37"/>
        <v>1</v>
      </c>
    </row>
    <row r="130" spans="1:36" x14ac:dyDescent="0.25">
      <c r="A130" s="76">
        <v>127</v>
      </c>
      <c r="B130" s="125" t="str">
        <f>Projects!B129</f>
        <v>T11 Project127</v>
      </c>
      <c r="C130" s="11"/>
      <c r="D130" s="11"/>
      <c r="E130" s="11"/>
      <c r="F130" s="11"/>
      <c r="G130" s="11"/>
      <c r="H130" s="11"/>
      <c r="I130" s="11"/>
      <c r="J130" s="11"/>
      <c r="K130" s="11"/>
      <c r="L130" s="11"/>
      <c r="M130" s="11" t="s">
        <v>369</v>
      </c>
      <c r="N130" s="11"/>
      <c r="O130" s="11"/>
      <c r="P130" s="11"/>
      <c r="Q130" s="11"/>
      <c r="R130" s="126" t="str">
        <f t="shared" si="20"/>
        <v>Enter L, M or H in each cell</v>
      </c>
      <c r="S130" s="127"/>
      <c r="T130" s="128">
        <f t="shared" si="21"/>
        <v>127</v>
      </c>
      <c r="U130" s="129" t="str">
        <f t="shared" si="22"/>
        <v/>
      </c>
      <c r="V130" s="129" t="str">
        <f t="shared" si="23"/>
        <v/>
      </c>
      <c r="W130" s="129" t="str">
        <f t="shared" si="24"/>
        <v/>
      </c>
      <c r="X130" s="129" t="str">
        <f t="shared" si="25"/>
        <v/>
      </c>
      <c r="Y130" s="129" t="str">
        <f t="shared" si="26"/>
        <v/>
      </c>
      <c r="Z130" s="129" t="str">
        <f t="shared" si="27"/>
        <v/>
      </c>
      <c r="AA130" s="129" t="str">
        <f t="shared" si="28"/>
        <v/>
      </c>
      <c r="AB130" s="129" t="str">
        <f t="shared" si="29"/>
        <v/>
      </c>
      <c r="AC130" s="129" t="str">
        <f t="shared" si="30"/>
        <v/>
      </c>
      <c r="AD130" s="129" t="str">
        <f t="shared" si="31"/>
        <v/>
      </c>
      <c r="AE130" s="129">
        <f t="shared" si="32"/>
        <v>1</v>
      </c>
      <c r="AF130" s="129" t="str">
        <f t="shared" si="33"/>
        <v/>
      </c>
      <c r="AG130" s="129" t="str">
        <f t="shared" si="34"/>
        <v/>
      </c>
      <c r="AH130" s="129" t="str">
        <f t="shared" si="35"/>
        <v/>
      </c>
      <c r="AI130" s="129" t="str">
        <f t="shared" si="36"/>
        <v/>
      </c>
      <c r="AJ130" s="130">
        <f t="shared" si="37"/>
        <v>1</v>
      </c>
    </row>
    <row r="131" spans="1:36" x14ac:dyDescent="0.25">
      <c r="A131" s="76">
        <v>128</v>
      </c>
      <c r="B131" s="125" t="str">
        <f>Projects!B130</f>
        <v>T11 Project128</v>
      </c>
      <c r="C131" s="11"/>
      <c r="D131" s="11"/>
      <c r="E131" s="11"/>
      <c r="F131" s="11"/>
      <c r="G131" s="11"/>
      <c r="H131" s="11"/>
      <c r="I131" s="11"/>
      <c r="J131" s="11"/>
      <c r="K131" s="11"/>
      <c r="L131" s="11"/>
      <c r="M131" s="11" t="s">
        <v>369</v>
      </c>
      <c r="N131" s="11"/>
      <c r="O131" s="11"/>
      <c r="P131" s="11"/>
      <c r="Q131" s="11"/>
      <c r="R131" s="126" t="str">
        <f t="shared" si="20"/>
        <v>Enter L, M or H in each cell</v>
      </c>
      <c r="S131" s="127"/>
      <c r="T131" s="128">
        <f t="shared" si="21"/>
        <v>128</v>
      </c>
      <c r="U131" s="129" t="str">
        <f t="shared" si="22"/>
        <v/>
      </c>
      <c r="V131" s="129" t="str">
        <f t="shared" si="23"/>
        <v/>
      </c>
      <c r="W131" s="129" t="str">
        <f t="shared" si="24"/>
        <v/>
      </c>
      <c r="X131" s="129" t="str">
        <f t="shared" si="25"/>
        <v/>
      </c>
      <c r="Y131" s="129" t="str">
        <f t="shared" si="26"/>
        <v/>
      </c>
      <c r="Z131" s="129" t="str">
        <f t="shared" si="27"/>
        <v/>
      </c>
      <c r="AA131" s="129" t="str">
        <f t="shared" si="28"/>
        <v/>
      </c>
      <c r="AB131" s="129" t="str">
        <f t="shared" si="29"/>
        <v/>
      </c>
      <c r="AC131" s="129" t="str">
        <f t="shared" si="30"/>
        <v/>
      </c>
      <c r="AD131" s="129" t="str">
        <f t="shared" si="31"/>
        <v/>
      </c>
      <c r="AE131" s="129">
        <f t="shared" si="32"/>
        <v>1</v>
      </c>
      <c r="AF131" s="129" t="str">
        <f t="shared" si="33"/>
        <v/>
      </c>
      <c r="AG131" s="129" t="str">
        <f t="shared" si="34"/>
        <v/>
      </c>
      <c r="AH131" s="129" t="str">
        <f t="shared" si="35"/>
        <v/>
      </c>
      <c r="AI131" s="129" t="str">
        <f t="shared" si="36"/>
        <v/>
      </c>
      <c r="AJ131" s="130">
        <f t="shared" si="37"/>
        <v>1</v>
      </c>
    </row>
    <row r="132" spans="1:36" x14ac:dyDescent="0.25">
      <c r="A132" s="76">
        <v>129</v>
      </c>
      <c r="B132" s="125" t="str">
        <f>Projects!B131</f>
        <v>T11 Project129</v>
      </c>
      <c r="C132" s="11"/>
      <c r="D132" s="11"/>
      <c r="E132" s="11"/>
      <c r="F132" s="11"/>
      <c r="G132" s="11"/>
      <c r="H132" s="11"/>
      <c r="I132" s="11"/>
      <c r="J132" s="11"/>
      <c r="K132" s="11"/>
      <c r="L132" s="11"/>
      <c r="M132" s="11" t="s">
        <v>369</v>
      </c>
      <c r="N132" s="11"/>
      <c r="O132" s="11"/>
      <c r="P132" s="11"/>
      <c r="Q132" s="11"/>
      <c r="R132" s="126" t="str">
        <f t="shared" si="20"/>
        <v>Enter L, M or H in each cell</v>
      </c>
      <c r="S132" s="127"/>
      <c r="T132" s="128">
        <f t="shared" si="21"/>
        <v>129</v>
      </c>
      <c r="U132" s="129" t="str">
        <f t="shared" si="22"/>
        <v/>
      </c>
      <c r="V132" s="129" t="str">
        <f t="shared" si="23"/>
        <v/>
      </c>
      <c r="W132" s="129" t="str">
        <f t="shared" si="24"/>
        <v/>
      </c>
      <c r="X132" s="129" t="str">
        <f t="shared" si="25"/>
        <v/>
      </c>
      <c r="Y132" s="129" t="str">
        <f t="shared" si="26"/>
        <v/>
      </c>
      <c r="Z132" s="129" t="str">
        <f t="shared" si="27"/>
        <v/>
      </c>
      <c r="AA132" s="129" t="str">
        <f t="shared" si="28"/>
        <v/>
      </c>
      <c r="AB132" s="129" t="str">
        <f t="shared" si="29"/>
        <v/>
      </c>
      <c r="AC132" s="129" t="str">
        <f t="shared" si="30"/>
        <v/>
      </c>
      <c r="AD132" s="129" t="str">
        <f t="shared" si="31"/>
        <v/>
      </c>
      <c r="AE132" s="129">
        <f t="shared" si="32"/>
        <v>1</v>
      </c>
      <c r="AF132" s="129" t="str">
        <f t="shared" si="33"/>
        <v/>
      </c>
      <c r="AG132" s="129" t="str">
        <f t="shared" si="34"/>
        <v/>
      </c>
      <c r="AH132" s="129" t="str">
        <f t="shared" si="35"/>
        <v/>
      </c>
      <c r="AI132" s="129" t="str">
        <f t="shared" si="36"/>
        <v/>
      </c>
      <c r="AJ132" s="130">
        <f t="shared" si="37"/>
        <v>1</v>
      </c>
    </row>
    <row r="133" spans="1:36" x14ac:dyDescent="0.25">
      <c r="A133" s="76">
        <v>130</v>
      </c>
      <c r="B133" s="125" t="str">
        <f>Projects!B132</f>
        <v>T12 Project130</v>
      </c>
      <c r="C133" s="11"/>
      <c r="D133" s="11"/>
      <c r="E133" s="11"/>
      <c r="F133" s="11"/>
      <c r="G133" s="11"/>
      <c r="H133" s="11"/>
      <c r="I133" s="11"/>
      <c r="J133" s="11"/>
      <c r="K133" s="11"/>
      <c r="L133" s="11"/>
      <c r="M133" s="11"/>
      <c r="N133" s="11" t="s">
        <v>369</v>
      </c>
      <c r="O133" s="11"/>
      <c r="P133" s="11"/>
      <c r="Q133" s="11"/>
      <c r="R133" s="126" t="str">
        <f t="shared" ref="R133:R160" si="38">IF(OR(AND(C133&lt;&gt;"L",C133&lt;&gt;"M",C133&lt;&gt;"H"),AND(D133&lt;&gt;"L",D133&lt;&gt;"M",D133&lt;&gt;"H"),AND(E133&lt;&gt;"L",E133&lt;&gt;"M",E133&lt;&gt;"H"),AND(F133&lt;&gt;"L",F133&lt;&gt;"M",F133&lt;&gt;"H"),AND(G133&lt;&gt;"L",G133&lt;&gt;"M",G133&lt;&gt;"H"),AND(H133&lt;&gt;"L",H133&lt;&gt;"M",H133&lt;&gt;"H"),AND(I133&lt;&gt;"L",I133&lt;&gt;"M",I133&lt;&gt;"H"),AND(J133&lt;&gt;"L",J133&lt;&gt;"M",J133&lt;&gt;"H"),AND(K133&lt;&gt;"L",K133&lt;&gt;"M",K133&lt;&gt;"H"),AND(L133&lt;&gt;"L",L133&lt;&gt;"M",L133&lt;&gt;"H"),AND(M133&lt;&gt;"L",M133&lt;&gt;"M",M133&lt;&gt;"H"),AND(N133&lt;&gt;"L",N133&lt;&gt;"M",N133&lt;&gt;"H"),AND(O133&lt;&gt;"L",O133&lt;&gt;"M",O133&lt;&gt;"H"),AND(P133&lt;&gt;"L",P133&lt;&gt;"M",P133&lt;&gt;"H"),AND(Q133&lt;&gt;"L",Q133&lt;&gt;"M",Q133&lt;&gt;"H")),"Enter L, M or H in each cell","")</f>
        <v>Enter L, M or H in each cell</v>
      </c>
      <c r="S133" s="127"/>
      <c r="T133" s="128">
        <f t="shared" ref="T133:T160" si="39">A133</f>
        <v>130</v>
      </c>
      <c r="U133" s="129" t="str">
        <f t="shared" ref="U133:U160" si="40">IF(C133="L",1/3,IF(C133="M",2/3,IF(LEN(C133)&gt;0,1,"")))</f>
        <v/>
      </c>
      <c r="V133" s="129" t="str">
        <f t="shared" ref="V133:V160" si="41">IF(D133="L",1/3,IF(D133="M",2/3,IF(LEN(D133)&gt;0,1,"")))</f>
        <v/>
      </c>
      <c r="W133" s="129" t="str">
        <f t="shared" ref="W133:W160" si="42">IF(E133="L",1/3,IF(E133="M",2/3,IF(LEN(E133)&gt;0,1,"")))</f>
        <v/>
      </c>
      <c r="X133" s="129" t="str">
        <f t="shared" ref="X133:X160" si="43">IF(F133="L",1/3,IF(F133="M",2/3,IF(LEN(F133)&gt;0,1,"")))</f>
        <v/>
      </c>
      <c r="Y133" s="129" t="str">
        <f t="shared" ref="Y133:Y160" si="44">IF(G133="L",1/3,IF(G133="M",2/3,IF(LEN(G133)&gt;0,1,"")))</f>
        <v/>
      </c>
      <c r="Z133" s="129" t="str">
        <f t="shared" ref="Z133:Z160" si="45">IF(H133="L",1/3,IF(H133="M",2/3,IF(LEN(H133)&gt;0,1,"")))</f>
        <v/>
      </c>
      <c r="AA133" s="129" t="str">
        <f t="shared" ref="AA133:AA160" si="46">IF(I133="L",1/3,IF(I133="M",2/3,IF(LEN(I133)&gt;0,1,"")))</f>
        <v/>
      </c>
      <c r="AB133" s="129" t="str">
        <f t="shared" ref="AB133:AB160" si="47">IF(J133="L",1/3,IF(J133="M",2/3,IF(LEN(J133)&gt;0,1,"")))</f>
        <v/>
      </c>
      <c r="AC133" s="129" t="str">
        <f t="shared" ref="AC133:AC160" si="48">IF(K133="L",1/3,IF(K133="M",2/3,IF(LEN(K133)&gt;0,1,"")))</f>
        <v/>
      </c>
      <c r="AD133" s="129" t="str">
        <f t="shared" ref="AD133:AD160" si="49">IF(L133="L",1/3,IF(L133="M",2/3,IF(LEN(L133)&gt;0,1,"")))</f>
        <v/>
      </c>
      <c r="AE133" s="129" t="str">
        <f t="shared" ref="AE133:AE160" si="50">IF(M133="L",1/3,IF(M133="M",2/3,IF(LEN(M133)&gt;0,1,"")))</f>
        <v/>
      </c>
      <c r="AF133" s="129">
        <f t="shared" ref="AF133:AF160" si="51">IF(N133="L",1/3,IF(N133="M",2/3,IF(LEN(N133)&gt;0,1,"")))</f>
        <v>1</v>
      </c>
      <c r="AG133" s="129" t="str">
        <f t="shared" ref="AG133:AG160" si="52">IF(O133="L",1/3,IF(O133="M",2/3,IF(LEN(O133)&gt;0,1,"")))</f>
        <v/>
      </c>
      <c r="AH133" s="129" t="str">
        <f t="shared" ref="AH133:AH160" si="53">IF(P133="L",1/3,IF(P133="M",2/3,IF(LEN(P133)&gt;0,1,"")))</f>
        <v/>
      </c>
      <c r="AI133" s="129" t="str">
        <f t="shared" ref="AI133:AI160" si="54">IF(Q133="L",1/3,IF(Q133="M",2/3,IF(LEN(Q133)&gt;0,1,"")))</f>
        <v/>
      </c>
      <c r="AJ133" s="130">
        <f t="shared" ref="AJ133:AJ160" si="55">IF(SUM(U133:AI133)&gt;0,SUM(U133:AI133),"")</f>
        <v>1</v>
      </c>
    </row>
    <row r="134" spans="1:36" x14ac:dyDescent="0.25">
      <c r="A134" s="76">
        <v>131</v>
      </c>
      <c r="B134" s="125" t="str">
        <f>Projects!B133</f>
        <v>T12 Project131</v>
      </c>
      <c r="C134" s="11"/>
      <c r="D134" s="11"/>
      <c r="E134" s="11"/>
      <c r="F134" s="11"/>
      <c r="G134" s="11"/>
      <c r="H134" s="11"/>
      <c r="I134" s="11"/>
      <c r="J134" s="11"/>
      <c r="K134" s="11"/>
      <c r="L134" s="11"/>
      <c r="M134" s="11"/>
      <c r="N134" s="11" t="s">
        <v>369</v>
      </c>
      <c r="O134" s="11"/>
      <c r="P134" s="11"/>
      <c r="Q134" s="11"/>
      <c r="R134" s="126" t="str">
        <f t="shared" si="38"/>
        <v>Enter L, M or H in each cell</v>
      </c>
      <c r="S134" s="127"/>
      <c r="T134" s="128">
        <f t="shared" si="39"/>
        <v>131</v>
      </c>
      <c r="U134" s="129" t="str">
        <f t="shared" si="40"/>
        <v/>
      </c>
      <c r="V134" s="129" t="str">
        <f t="shared" si="41"/>
        <v/>
      </c>
      <c r="W134" s="129" t="str">
        <f t="shared" si="42"/>
        <v/>
      </c>
      <c r="X134" s="129" t="str">
        <f t="shared" si="43"/>
        <v/>
      </c>
      <c r="Y134" s="129" t="str">
        <f t="shared" si="44"/>
        <v/>
      </c>
      <c r="Z134" s="129" t="str">
        <f t="shared" si="45"/>
        <v/>
      </c>
      <c r="AA134" s="129" t="str">
        <f t="shared" si="46"/>
        <v/>
      </c>
      <c r="AB134" s="129" t="str">
        <f t="shared" si="47"/>
        <v/>
      </c>
      <c r="AC134" s="129" t="str">
        <f t="shared" si="48"/>
        <v/>
      </c>
      <c r="AD134" s="129" t="str">
        <f t="shared" si="49"/>
        <v/>
      </c>
      <c r="AE134" s="129" t="str">
        <f t="shared" si="50"/>
        <v/>
      </c>
      <c r="AF134" s="129">
        <f t="shared" si="51"/>
        <v>1</v>
      </c>
      <c r="AG134" s="129" t="str">
        <f t="shared" si="52"/>
        <v/>
      </c>
      <c r="AH134" s="129" t="str">
        <f t="shared" si="53"/>
        <v/>
      </c>
      <c r="AI134" s="129" t="str">
        <f t="shared" si="54"/>
        <v/>
      </c>
      <c r="AJ134" s="130">
        <f t="shared" si="55"/>
        <v>1</v>
      </c>
    </row>
    <row r="135" spans="1:36" x14ac:dyDescent="0.25">
      <c r="A135" s="76">
        <v>132</v>
      </c>
      <c r="B135" s="125" t="str">
        <f>Projects!B134</f>
        <v>T12 Project132</v>
      </c>
      <c r="C135" s="11"/>
      <c r="D135" s="11"/>
      <c r="E135" s="11"/>
      <c r="F135" s="11"/>
      <c r="G135" s="11"/>
      <c r="H135" s="11"/>
      <c r="I135" s="11"/>
      <c r="J135" s="11"/>
      <c r="K135" s="11"/>
      <c r="L135" s="11"/>
      <c r="M135" s="11"/>
      <c r="N135" s="11" t="s">
        <v>369</v>
      </c>
      <c r="O135" s="11"/>
      <c r="P135" s="11"/>
      <c r="Q135" s="11"/>
      <c r="R135" s="126" t="str">
        <f t="shared" si="38"/>
        <v>Enter L, M or H in each cell</v>
      </c>
      <c r="S135" s="127"/>
      <c r="T135" s="128">
        <f t="shared" si="39"/>
        <v>132</v>
      </c>
      <c r="U135" s="129" t="str">
        <f t="shared" si="40"/>
        <v/>
      </c>
      <c r="V135" s="129" t="str">
        <f t="shared" si="41"/>
        <v/>
      </c>
      <c r="W135" s="129" t="str">
        <f t="shared" si="42"/>
        <v/>
      </c>
      <c r="X135" s="129" t="str">
        <f t="shared" si="43"/>
        <v/>
      </c>
      <c r="Y135" s="129" t="str">
        <f t="shared" si="44"/>
        <v/>
      </c>
      <c r="Z135" s="129" t="str">
        <f t="shared" si="45"/>
        <v/>
      </c>
      <c r="AA135" s="129" t="str">
        <f t="shared" si="46"/>
        <v/>
      </c>
      <c r="AB135" s="129" t="str">
        <f t="shared" si="47"/>
        <v/>
      </c>
      <c r="AC135" s="129" t="str">
        <f t="shared" si="48"/>
        <v/>
      </c>
      <c r="AD135" s="129" t="str">
        <f t="shared" si="49"/>
        <v/>
      </c>
      <c r="AE135" s="129" t="str">
        <f t="shared" si="50"/>
        <v/>
      </c>
      <c r="AF135" s="129">
        <f t="shared" si="51"/>
        <v>1</v>
      </c>
      <c r="AG135" s="129" t="str">
        <f t="shared" si="52"/>
        <v/>
      </c>
      <c r="AH135" s="129" t="str">
        <f t="shared" si="53"/>
        <v/>
      </c>
      <c r="AI135" s="129" t="str">
        <f t="shared" si="54"/>
        <v/>
      </c>
      <c r="AJ135" s="130">
        <f t="shared" si="55"/>
        <v>1</v>
      </c>
    </row>
    <row r="136" spans="1:36" x14ac:dyDescent="0.25">
      <c r="A136" s="76">
        <v>133</v>
      </c>
      <c r="B136" s="125" t="str">
        <f>Projects!B135</f>
        <v>T12 Project133</v>
      </c>
      <c r="C136" s="11"/>
      <c r="D136" s="11"/>
      <c r="E136" s="11"/>
      <c r="F136" s="11"/>
      <c r="G136" s="11"/>
      <c r="H136" s="11"/>
      <c r="I136" s="11"/>
      <c r="J136" s="11"/>
      <c r="K136" s="11"/>
      <c r="L136" s="11"/>
      <c r="M136" s="11"/>
      <c r="N136" s="11" t="s">
        <v>369</v>
      </c>
      <c r="O136" s="11"/>
      <c r="P136" s="11"/>
      <c r="Q136" s="11"/>
      <c r="R136" s="126" t="str">
        <f t="shared" si="38"/>
        <v>Enter L, M or H in each cell</v>
      </c>
      <c r="S136" s="127"/>
      <c r="T136" s="128">
        <f t="shared" si="39"/>
        <v>133</v>
      </c>
      <c r="U136" s="129" t="str">
        <f t="shared" si="40"/>
        <v/>
      </c>
      <c r="V136" s="129" t="str">
        <f t="shared" si="41"/>
        <v/>
      </c>
      <c r="W136" s="129" t="str">
        <f t="shared" si="42"/>
        <v/>
      </c>
      <c r="X136" s="129" t="str">
        <f t="shared" si="43"/>
        <v/>
      </c>
      <c r="Y136" s="129" t="str">
        <f t="shared" si="44"/>
        <v/>
      </c>
      <c r="Z136" s="129" t="str">
        <f t="shared" si="45"/>
        <v/>
      </c>
      <c r="AA136" s="129" t="str">
        <f t="shared" si="46"/>
        <v/>
      </c>
      <c r="AB136" s="129" t="str">
        <f t="shared" si="47"/>
        <v/>
      </c>
      <c r="AC136" s="129" t="str">
        <f t="shared" si="48"/>
        <v/>
      </c>
      <c r="AD136" s="129" t="str">
        <f t="shared" si="49"/>
        <v/>
      </c>
      <c r="AE136" s="129" t="str">
        <f t="shared" si="50"/>
        <v/>
      </c>
      <c r="AF136" s="129">
        <f t="shared" si="51"/>
        <v>1</v>
      </c>
      <c r="AG136" s="129" t="str">
        <f t="shared" si="52"/>
        <v/>
      </c>
      <c r="AH136" s="129" t="str">
        <f t="shared" si="53"/>
        <v/>
      </c>
      <c r="AI136" s="129" t="str">
        <f t="shared" si="54"/>
        <v/>
      </c>
      <c r="AJ136" s="130">
        <f t="shared" si="55"/>
        <v>1</v>
      </c>
    </row>
    <row r="137" spans="1:36" x14ac:dyDescent="0.25">
      <c r="A137" s="76">
        <v>134</v>
      </c>
      <c r="B137" s="125" t="str">
        <f>Projects!B136</f>
        <v>T12 Project134</v>
      </c>
      <c r="C137" s="11"/>
      <c r="D137" s="11"/>
      <c r="E137" s="11"/>
      <c r="F137" s="11"/>
      <c r="G137" s="11"/>
      <c r="H137" s="11"/>
      <c r="I137" s="11"/>
      <c r="J137" s="11"/>
      <c r="K137" s="11"/>
      <c r="L137" s="11"/>
      <c r="M137" s="11"/>
      <c r="N137" s="11" t="s">
        <v>369</v>
      </c>
      <c r="O137" s="11"/>
      <c r="P137" s="11"/>
      <c r="Q137" s="11"/>
      <c r="R137" s="126" t="str">
        <f t="shared" si="38"/>
        <v>Enter L, M or H in each cell</v>
      </c>
      <c r="S137" s="127"/>
      <c r="T137" s="128">
        <f t="shared" si="39"/>
        <v>134</v>
      </c>
      <c r="U137" s="129" t="str">
        <f t="shared" si="40"/>
        <v/>
      </c>
      <c r="V137" s="129" t="str">
        <f t="shared" si="41"/>
        <v/>
      </c>
      <c r="W137" s="129" t="str">
        <f t="shared" si="42"/>
        <v/>
      </c>
      <c r="X137" s="129" t="str">
        <f t="shared" si="43"/>
        <v/>
      </c>
      <c r="Y137" s="129" t="str">
        <f t="shared" si="44"/>
        <v/>
      </c>
      <c r="Z137" s="129" t="str">
        <f t="shared" si="45"/>
        <v/>
      </c>
      <c r="AA137" s="129" t="str">
        <f t="shared" si="46"/>
        <v/>
      </c>
      <c r="AB137" s="129" t="str">
        <f t="shared" si="47"/>
        <v/>
      </c>
      <c r="AC137" s="129" t="str">
        <f t="shared" si="48"/>
        <v/>
      </c>
      <c r="AD137" s="129" t="str">
        <f t="shared" si="49"/>
        <v/>
      </c>
      <c r="AE137" s="129" t="str">
        <f t="shared" si="50"/>
        <v/>
      </c>
      <c r="AF137" s="129">
        <f t="shared" si="51"/>
        <v>1</v>
      </c>
      <c r="AG137" s="129" t="str">
        <f t="shared" si="52"/>
        <v/>
      </c>
      <c r="AH137" s="129" t="str">
        <f t="shared" si="53"/>
        <v/>
      </c>
      <c r="AI137" s="129" t="str">
        <f t="shared" si="54"/>
        <v/>
      </c>
      <c r="AJ137" s="130">
        <f t="shared" si="55"/>
        <v>1</v>
      </c>
    </row>
    <row r="138" spans="1:36" x14ac:dyDescent="0.25">
      <c r="A138" s="76">
        <v>135</v>
      </c>
      <c r="B138" s="125" t="str">
        <f>Projects!B137</f>
        <v>T12 Project135</v>
      </c>
      <c r="C138" s="11"/>
      <c r="D138" s="11"/>
      <c r="E138" s="11"/>
      <c r="F138" s="11"/>
      <c r="G138" s="11"/>
      <c r="H138" s="11"/>
      <c r="I138" s="11"/>
      <c r="J138" s="11"/>
      <c r="K138" s="11"/>
      <c r="L138" s="11"/>
      <c r="M138" s="11"/>
      <c r="N138" s="11" t="s">
        <v>369</v>
      </c>
      <c r="O138" s="11"/>
      <c r="P138" s="11"/>
      <c r="Q138" s="11"/>
      <c r="R138" s="126" t="str">
        <f t="shared" si="38"/>
        <v>Enter L, M or H in each cell</v>
      </c>
      <c r="S138" s="127"/>
      <c r="T138" s="128">
        <f t="shared" si="39"/>
        <v>135</v>
      </c>
      <c r="U138" s="129" t="str">
        <f t="shared" si="40"/>
        <v/>
      </c>
      <c r="V138" s="129" t="str">
        <f t="shared" si="41"/>
        <v/>
      </c>
      <c r="W138" s="129" t="str">
        <f t="shared" si="42"/>
        <v/>
      </c>
      <c r="X138" s="129" t="str">
        <f t="shared" si="43"/>
        <v/>
      </c>
      <c r="Y138" s="129" t="str">
        <f t="shared" si="44"/>
        <v/>
      </c>
      <c r="Z138" s="129" t="str">
        <f t="shared" si="45"/>
        <v/>
      </c>
      <c r="AA138" s="129" t="str">
        <f t="shared" si="46"/>
        <v/>
      </c>
      <c r="AB138" s="129" t="str">
        <f t="shared" si="47"/>
        <v/>
      </c>
      <c r="AC138" s="129" t="str">
        <f t="shared" si="48"/>
        <v/>
      </c>
      <c r="AD138" s="129" t="str">
        <f t="shared" si="49"/>
        <v/>
      </c>
      <c r="AE138" s="129" t="str">
        <f t="shared" si="50"/>
        <v/>
      </c>
      <c r="AF138" s="129">
        <f t="shared" si="51"/>
        <v>1</v>
      </c>
      <c r="AG138" s="129" t="str">
        <f t="shared" si="52"/>
        <v/>
      </c>
      <c r="AH138" s="129" t="str">
        <f t="shared" si="53"/>
        <v/>
      </c>
      <c r="AI138" s="129" t="str">
        <f t="shared" si="54"/>
        <v/>
      </c>
      <c r="AJ138" s="130">
        <f t="shared" si="55"/>
        <v>1</v>
      </c>
    </row>
    <row r="139" spans="1:36" x14ac:dyDescent="0.25">
      <c r="A139" s="76">
        <v>136</v>
      </c>
      <c r="B139" s="125" t="str">
        <f>Projects!B138</f>
        <v>T12 Project136</v>
      </c>
      <c r="C139" s="11"/>
      <c r="D139" s="11"/>
      <c r="E139" s="11"/>
      <c r="F139" s="11"/>
      <c r="G139" s="11"/>
      <c r="H139" s="11"/>
      <c r="I139" s="11"/>
      <c r="J139" s="11"/>
      <c r="K139" s="11"/>
      <c r="L139" s="11"/>
      <c r="M139" s="11"/>
      <c r="N139" s="11" t="s">
        <v>369</v>
      </c>
      <c r="O139" s="11"/>
      <c r="P139" s="11"/>
      <c r="Q139" s="11"/>
      <c r="R139" s="126" t="str">
        <f t="shared" si="38"/>
        <v>Enter L, M or H in each cell</v>
      </c>
      <c r="S139" s="127"/>
      <c r="T139" s="128">
        <f t="shared" si="39"/>
        <v>136</v>
      </c>
      <c r="U139" s="129" t="str">
        <f t="shared" si="40"/>
        <v/>
      </c>
      <c r="V139" s="129" t="str">
        <f t="shared" si="41"/>
        <v/>
      </c>
      <c r="W139" s="129" t="str">
        <f t="shared" si="42"/>
        <v/>
      </c>
      <c r="X139" s="129" t="str">
        <f t="shared" si="43"/>
        <v/>
      </c>
      <c r="Y139" s="129" t="str">
        <f t="shared" si="44"/>
        <v/>
      </c>
      <c r="Z139" s="129" t="str">
        <f t="shared" si="45"/>
        <v/>
      </c>
      <c r="AA139" s="129" t="str">
        <f t="shared" si="46"/>
        <v/>
      </c>
      <c r="AB139" s="129" t="str">
        <f t="shared" si="47"/>
        <v/>
      </c>
      <c r="AC139" s="129" t="str">
        <f t="shared" si="48"/>
        <v/>
      </c>
      <c r="AD139" s="129" t="str">
        <f t="shared" si="49"/>
        <v/>
      </c>
      <c r="AE139" s="129" t="str">
        <f t="shared" si="50"/>
        <v/>
      </c>
      <c r="AF139" s="129">
        <f t="shared" si="51"/>
        <v>1</v>
      </c>
      <c r="AG139" s="129" t="str">
        <f t="shared" si="52"/>
        <v/>
      </c>
      <c r="AH139" s="129" t="str">
        <f t="shared" si="53"/>
        <v/>
      </c>
      <c r="AI139" s="129" t="str">
        <f t="shared" si="54"/>
        <v/>
      </c>
      <c r="AJ139" s="130">
        <f t="shared" si="55"/>
        <v>1</v>
      </c>
    </row>
    <row r="140" spans="1:36" x14ac:dyDescent="0.25">
      <c r="A140" s="76">
        <v>137</v>
      </c>
      <c r="B140" s="125" t="str">
        <f>Projects!B139</f>
        <v>T13 Project137</v>
      </c>
      <c r="C140" s="11"/>
      <c r="D140" s="11"/>
      <c r="E140" s="11"/>
      <c r="F140" s="11"/>
      <c r="G140" s="11"/>
      <c r="H140" s="11"/>
      <c r="I140" s="11"/>
      <c r="J140" s="11"/>
      <c r="K140" s="11"/>
      <c r="L140" s="11"/>
      <c r="M140" s="11"/>
      <c r="N140" s="11"/>
      <c r="O140" s="11" t="s">
        <v>369</v>
      </c>
      <c r="P140" s="11"/>
      <c r="Q140" s="11"/>
      <c r="R140" s="126" t="str">
        <f t="shared" si="38"/>
        <v>Enter L, M or H in each cell</v>
      </c>
      <c r="S140" s="127"/>
      <c r="T140" s="128">
        <f t="shared" si="39"/>
        <v>137</v>
      </c>
      <c r="U140" s="129" t="str">
        <f t="shared" si="40"/>
        <v/>
      </c>
      <c r="V140" s="129" t="str">
        <f t="shared" si="41"/>
        <v/>
      </c>
      <c r="W140" s="129" t="str">
        <f t="shared" si="42"/>
        <v/>
      </c>
      <c r="X140" s="129" t="str">
        <f t="shared" si="43"/>
        <v/>
      </c>
      <c r="Y140" s="129" t="str">
        <f t="shared" si="44"/>
        <v/>
      </c>
      <c r="Z140" s="129" t="str">
        <f t="shared" si="45"/>
        <v/>
      </c>
      <c r="AA140" s="129" t="str">
        <f t="shared" si="46"/>
        <v/>
      </c>
      <c r="AB140" s="129" t="str">
        <f t="shared" si="47"/>
        <v/>
      </c>
      <c r="AC140" s="129" t="str">
        <f t="shared" si="48"/>
        <v/>
      </c>
      <c r="AD140" s="129" t="str">
        <f t="shared" si="49"/>
        <v/>
      </c>
      <c r="AE140" s="129" t="str">
        <f t="shared" si="50"/>
        <v/>
      </c>
      <c r="AF140" s="129" t="str">
        <f t="shared" si="51"/>
        <v/>
      </c>
      <c r="AG140" s="129">
        <f t="shared" si="52"/>
        <v>1</v>
      </c>
      <c r="AH140" s="129" t="str">
        <f t="shared" si="53"/>
        <v/>
      </c>
      <c r="AI140" s="129" t="str">
        <f t="shared" si="54"/>
        <v/>
      </c>
      <c r="AJ140" s="130">
        <f t="shared" si="55"/>
        <v>1</v>
      </c>
    </row>
    <row r="141" spans="1:36" x14ac:dyDescent="0.25">
      <c r="A141" s="76">
        <v>138</v>
      </c>
      <c r="B141" s="125" t="str">
        <f>Projects!B140</f>
        <v>T13 Project138</v>
      </c>
      <c r="C141" s="11"/>
      <c r="D141" s="11"/>
      <c r="E141" s="11"/>
      <c r="F141" s="11"/>
      <c r="G141" s="11"/>
      <c r="H141" s="11"/>
      <c r="I141" s="11"/>
      <c r="J141" s="11"/>
      <c r="K141" s="11"/>
      <c r="L141" s="11"/>
      <c r="M141" s="11"/>
      <c r="N141" s="11"/>
      <c r="O141" s="11" t="s">
        <v>369</v>
      </c>
      <c r="P141" s="11"/>
      <c r="Q141" s="11"/>
      <c r="R141" s="126" t="str">
        <f t="shared" si="38"/>
        <v>Enter L, M or H in each cell</v>
      </c>
      <c r="S141" s="127"/>
      <c r="T141" s="128">
        <f t="shared" si="39"/>
        <v>138</v>
      </c>
      <c r="U141" s="129" t="str">
        <f t="shared" si="40"/>
        <v/>
      </c>
      <c r="V141" s="129" t="str">
        <f t="shared" si="41"/>
        <v/>
      </c>
      <c r="W141" s="129" t="str">
        <f t="shared" si="42"/>
        <v/>
      </c>
      <c r="X141" s="129" t="str">
        <f t="shared" si="43"/>
        <v/>
      </c>
      <c r="Y141" s="129" t="str">
        <f t="shared" si="44"/>
        <v/>
      </c>
      <c r="Z141" s="129" t="str">
        <f t="shared" si="45"/>
        <v/>
      </c>
      <c r="AA141" s="129" t="str">
        <f t="shared" si="46"/>
        <v/>
      </c>
      <c r="AB141" s="129" t="str">
        <f t="shared" si="47"/>
        <v/>
      </c>
      <c r="AC141" s="129" t="str">
        <f t="shared" si="48"/>
        <v/>
      </c>
      <c r="AD141" s="129" t="str">
        <f t="shared" si="49"/>
        <v/>
      </c>
      <c r="AE141" s="129" t="str">
        <f t="shared" si="50"/>
        <v/>
      </c>
      <c r="AF141" s="129" t="str">
        <f t="shared" si="51"/>
        <v/>
      </c>
      <c r="AG141" s="129">
        <f t="shared" si="52"/>
        <v>1</v>
      </c>
      <c r="AH141" s="129" t="str">
        <f t="shared" si="53"/>
        <v/>
      </c>
      <c r="AI141" s="129" t="str">
        <f t="shared" si="54"/>
        <v/>
      </c>
      <c r="AJ141" s="130">
        <f t="shared" si="55"/>
        <v>1</v>
      </c>
    </row>
    <row r="142" spans="1:36" x14ac:dyDescent="0.25">
      <c r="A142" s="76">
        <v>139</v>
      </c>
      <c r="B142" s="125" t="str">
        <f>Projects!B141</f>
        <v>T13 Project139</v>
      </c>
      <c r="C142" s="11"/>
      <c r="D142" s="11"/>
      <c r="E142" s="11"/>
      <c r="F142" s="11"/>
      <c r="G142" s="11"/>
      <c r="H142" s="11"/>
      <c r="I142" s="11"/>
      <c r="J142" s="11"/>
      <c r="K142" s="11"/>
      <c r="L142" s="11"/>
      <c r="M142" s="11"/>
      <c r="N142" s="11"/>
      <c r="O142" s="11" t="s">
        <v>369</v>
      </c>
      <c r="P142" s="11"/>
      <c r="Q142" s="11"/>
      <c r="R142" s="126" t="str">
        <f t="shared" si="38"/>
        <v>Enter L, M or H in each cell</v>
      </c>
      <c r="S142" s="127"/>
      <c r="T142" s="128">
        <f t="shared" si="39"/>
        <v>139</v>
      </c>
      <c r="U142" s="129" t="str">
        <f t="shared" si="40"/>
        <v/>
      </c>
      <c r="V142" s="129" t="str">
        <f t="shared" si="41"/>
        <v/>
      </c>
      <c r="W142" s="129" t="str">
        <f t="shared" si="42"/>
        <v/>
      </c>
      <c r="X142" s="129" t="str">
        <f t="shared" si="43"/>
        <v/>
      </c>
      <c r="Y142" s="129" t="str">
        <f t="shared" si="44"/>
        <v/>
      </c>
      <c r="Z142" s="129" t="str">
        <f t="shared" si="45"/>
        <v/>
      </c>
      <c r="AA142" s="129" t="str">
        <f t="shared" si="46"/>
        <v/>
      </c>
      <c r="AB142" s="129" t="str">
        <f t="shared" si="47"/>
        <v/>
      </c>
      <c r="AC142" s="129" t="str">
        <f t="shared" si="48"/>
        <v/>
      </c>
      <c r="AD142" s="129" t="str">
        <f t="shared" si="49"/>
        <v/>
      </c>
      <c r="AE142" s="129" t="str">
        <f t="shared" si="50"/>
        <v/>
      </c>
      <c r="AF142" s="129" t="str">
        <f t="shared" si="51"/>
        <v/>
      </c>
      <c r="AG142" s="129">
        <f t="shared" si="52"/>
        <v>1</v>
      </c>
      <c r="AH142" s="129" t="str">
        <f t="shared" si="53"/>
        <v/>
      </c>
      <c r="AI142" s="129" t="str">
        <f t="shared" si="54"/>
        <v/>
      </c>
      <c r="AJ142" s="130">
        <f t="shared" si="55"/>
        <v>1</v>
      </c>
    </row>
    <row r="143" spans="1:36" x14ac:dyDescent="0.25">
      <c r="A143" s="76">
        <v>140</v>
      </c>
      <c r="B143" s="125" t="str">
        <f>Projects!B142</f>
        <v>T13 Project140</v>
      </c>
      <c r="C143" s="11"/>
      <c r="D143" s="11"/>
      <c r="E143" s="11"/>
      <c r="F143" s="11"/>
      <c r="G143" s="11"/>
      <c r="H143" s="11"/>
      <c r="I143" s="11"/>
      <c r="J143" s="11"/>
      <c r="K143" s="11"/>
      <c r="L143" s="11"/>
      <c r="M143" s="11"/>
      <c r="N143" s="11"/>
      <c r="O143" s="11" t="s">
        <v>369</v>
      </c>
      <c r="P143" s="11"/>
      <c r="Q143" s="11"/>
      <c r="R143" s="126" t="str">
        <f t="shared" si="38"/>
        <v>Enter L, M or H in each cell</v>
      </c>
      <c r="S143" s="127"/>
      <c r="T143" s="128">
        <f t="shared" si="39"/>
        <v>140</v>
      </c>
      <c r="U143" s="129" t="str">
        <f t="shared" si="40"/>
        <v/>
      </c>
      <c r="V143" s="129" t="str">
        <f t="shared" si="41"/>
        <v/>
      </c>
      <c r="W143" s="129" t="str">
        <f t="shared" si="42"/>
        <v/>
      </c>
      <c r="X143" s="129" t="str">
        <f t="shared" si="43"/>
        <v/>
      </c>
      <c r="Y143" s="129" t="str">
        <f t="shared" si="44"/>
        <v/>
      </c>
      <c r="Z143" s="129" t="str">
        <f t="shared" si="45"/>
        <v/>
      </c>
      <c r="AA143" s="129" t="str">
        <f t="shared" si="46"/>
        <v/>
      </c>
      <c r="AB143" s="129" t="str">
        <f t="shared" si="47"/>
        <v/>
      </c>
      <c r="AC143" s="129" t="str">
        <f t="shared" si="48"/>
        <v/>
      </c>
      <c r="AD143" s="129" t="str">
        <f t="shared" si="49"/>
        <v/>
      </c>
      <c r="AE143" s="129" t="str">
        <f t="shared" si="50"/>
        <v/>
      </c>
      <c r="AF143" s="129" t="str">
        <f t="shared" si="51"/>
        <v/>
      </c>
      <c r="AG143" s="129">
        <f t="shared" si="52"/>
        <v>1</v>
      </c>
      <c r="AH143" s="129" t="str">
        <f t="shared" si="53"/>
        <v/>
      </c>
      <c r="AI143" s="129" t="str">
        <f t="shared" si="54"/>
        <v/>
      </c>
      <c r="AJ143" s="130">
        <f t="shared" si="55"/>
        <v>1</v>
      </c>
    </row>
    <row r="144" spans="1:36" x14ac:dyDescent="0.25">
      <c r="A144" s="76">
        <v>141</v>
      </c>
      <c r="B144" s="125" t="str">
        <f>Projects!B143</f>
        <v>T14 Project141</v>
      </c>
      <c r="C144" s="11"/>
      <c r="D144" s="11"/>
      <c r="E144" s="11"/>
      <c r="F144" s="11"/>
      <c r="G144" s="11"/>
      <c r="H144" s="11"/>
      <c r="I144" s="11"/>
      <c r="J144" s="11"/>
      <c r="K144" s="11"/>
      <c r="L144" s="11"/>
      <c r="M144" s="11"/>
      <c r="N144" s="11"/>
      <c r="O144" s="11"/>
      <c r="P144" s="11" t="s">
        <v>369</v>
      </c>
      <c r="Q144" s="11"/>
      <c r="R144" s="126" t="str">
        <f t="shared" si="38"/>
        <v>Enter L, M or H in each cell</v>
      </c>
      <c r="S144" s="127"/>
      <c r="T144" s="128">
        <f t="shared" si="39"/>
        <v>141</v>
      </c>
      <c r="U144" s="129" t="str">
        <f t="shared" si="40"/>
        <v/>
      </c>
      <c r="V144" s="129" t="str">
        <f t="shared" si="41"/>
        <v/>
      </c>
      <c r="W144" s="129" t="str">
        <f t="shared" si="42"/>
        <v/>
      </c>
      <c r="X144" s="129" t="str">
        <f t="shared" si="43"/>
        <v/>
      </c>
      <c r="Y144" s="129" t="str">
        <f t="shared" si="44"/>
        <v/>
      </c>
      <c r="Z144" s="129" t="str">
        <f t="shared" si="45"/>
        <v/>
      </c>
      <c r="AA144" s="129" t="str">
        <f t="shared" si="46"/>
        <v/>
      </c>
      <c r="AB144" s="129" t="str">
        <f t="shared" si="47"/>
        <v/>
      </c>
      <c r="AC144" s="129" t="str">
        <f t="shared" si="48"/>
        <v/>
      </c>
      <c r="AD144" s="129" t="str">
        <f t="shared" si="49"/>
        <v/>
      </c>
      <c r="AE144" s="129" t="str">
        <f t="shared" si="50"/>
        <v/>
      </c>
      <c r="AF144" s="129" t="str">
        <f t="shared" si="51"/>
        <v/>
      </c>
      <c r="AG144" s="129" t="str">
        <f t="shared" si="52"/>
        <v/>
      </c>
      <c r="AH144" s="129">
        <f t="shared" si="53"/>
        <v>1</v>
      </c>
      <c r="AI144" s="129" t="str">
        <f t="shared" si="54"/>
        <v/>
      </c>
      <c r="AJ144" s="130">
        <f t="shared" si="55"/>
        <v>1</v>
      </c>
    </row>
    <row r="145" spans="1:36" x14ac:dyDescent="0.25">
      <c r="A145" s="76">
        <v>142</v>
      </c>
      <c r="B145" s="125" t="str">
        <f>Projects!B144</f>
        <v>T14 Project142</v>
      </c>
      <c r="C145" s="11"/>
      <c r="D145" s="11"/>
      <c r="E145" s="11"/>
      <c r="F145" s="11"/>
      <c r="G145" s="11"/>
      <c r="H145" s="11"/>
      <c r="I145" s="11"/>
      <c r="J145" s="11"/>
      <c r="K145" s="11"/>
      <c r="L145" s="11"/>
      <c r="M145" s="11"/>
      <c r="N145" s="11"/>
      <c r="O145" s="11"/>
      <c r="P145" s="11" t="s">
        <v>369</v>
      </c>
      <c r="Q145" s="11"/>
      <c r="R145" s="126" t="str">
        <f t="shared" si="38"/>
        <v>Enter L, M or H in each cell</v>
      </c>
      <c r="S145" s="127"/>
      <c r="T145" s="128">
        <f t="shared" si="39"/>
        <v>142</v>
      </c>
      <c r="U145" s="129" t="str">
        <f t="shared" si="40"/>
        <v/>
      </c>
      <c r="V145" s="129" t="str">
        <f t="shared" si="41"/>
        <v/>
      </c>
      <c r="W145" s="129" t="str">
        <f t="shared" si="42"/>
        <v/>
      </c>
      <c r="X145" s="129" t="str">
        <f t="shared" si="43"/>
        <v/>
      </c>
      <c r="Y145" s="129" t="str">
        <f t="shared" si="44"/>
        <v/>
      </c>
      <c r="Z145" s="129" t="str">
        <f t="shared" si="45"/>
        <v/>
      </c>
      <c r="AA145" s="129" t="str">
        <f t="shared" si="46"/>
        <v/>
      </c>
      <c r="AB145" s="129" t="str">
        <f t="shared" si="47"/>
        <v/>
      </c>
      <c r="AC145" s="129" t="str">
        <f t="shared" si="48"/>
        <v/>
      </c>
      <c r="AD145" s="129" t="str">
        <f t="shared" si="49"/>
        <v/>
      </c>
      <c r="AE145" s="129" t="str">
        <f t="shared" si="50"/>
        <v/>
      </c>
      <c r="AF145" s="129" t="str">
        <f t="shared" si="51"/>
        <v/>
      </c>
      <c r="AG145" s="129" t="str">
        <f t="shared" si="52"/>
        <v/>
      </c>
      <c r="AH145" s="129">
        <f t="shared" si="53"/>
        <v>1</v>
      </c>
      <c r="AI145" s="129" t="str">
        <f t="shared" si="54"/>
        <v/>
      </c>
      <c r="AJ145" s="130">
        <f t="shared" si="55"/>
        <v>1</v>
      </c>
    </row>
    <row r="146" spans="1:36" x14ac:dyDescent="0.25">
      <c r="A146" s="76">
        <v>143</v>
      </c>
      <c r="B146" s="125" t="str">
        <f>Projects!B145</f>
        <v>T14 Project143</v>
      </c>
      <c r="C146" s="11"/>
      <c r="D146" s="11"/>
      <c r="E146" s="11"/>
      <c r="F146" s="11"/>
      <c r="G146" s="11"/>
      <c r="H146" s="11"/>
      <c r="I146" s="11"/>
      <c r="J146" s="11"/>
      <c r="K146" s="11"/>
      <c r="L146" s="11"/>
      <c r="M146" s="11"/>
      <c r="N146" s="11"/>
      <c r="O146" s="11"/>
      <c r="P146" s="11" t="s">
        <v>369</v>
      </c>
      <c r="Q146" s="11"/>
      <c r="R146" s="126" t="str">
        <f t="shared" si="38"/>
        <v>Enter L, M or H in each cell</v>
      </c>
      <c r="S146" s="127"/>
      <c r="T146" s="128">
        <f t="shared" si="39"/>
        <v>143</v>
      </c>
      <c r="U146" s="129" t="str">
        <f t="shared" si="40"/>
        <v/>
      </c>
      <c r="V146" s="129" t="str">
        <f t="shared" si="41"/>
        <v/>
      </c>
      <c r="W146" s="129" t="str">
        <f t="shared" si="42"/>
        <v/>
      </c>
      <c r="X146" s="129" t="str">
        <f t="shared" si="43"/>
        <v/>
      </c>
      <c r="Y146" s="129" t="str">
        <f t="shared" si="44"/>
        <v/>
      </c>
      <c r="Z146" s="129" t="str">
        <f t="shared" si="45"/>
        <v/>
      </c>
      <c r="AA146" s="129" t="str">
        <f t="shared" si="46"/>
        <v/>
      </c>
      <c r="AB146" s="129" t="str">
        <f t="shared" si="47"/>
        <v/>
      </c>
      <c r="AC146" s="129" t="str">
        <f t="shared" si="48"/>
        <v/>
      </c>
      <c r="AD146" s="129" t="str">
        <f t="shared" si="49"/>
        <v/>
      </c>
      <c r="AE146" s="129" t="str">
        <f t="shared" si="50"/>
        <v/>
      </c>
      <c r="AF146" s="129" t="str">
        <f t="shared" si="51"/>
        <v/>
      </c>
      <c r="AG146" s="129" t="str">
        <f t="shared" si="52"/>
        <v/>
      </c>
      <c r="AH146" s="129">
        <f t="shared" si="53"/>
        <v>1</v>
      </c>
      <c r="AI146" s="129" t="str">
        <f t="shared" si="54"/>
        <v/>
      </c>
      <c r="AJ146" s="130">
        <f t="shared" si="55"/>
        <v>1</v>
      </c>
    </row>
    <row r="147" spans="1:36" x14ac:dyDescent="0.25">
      <c r="A147" s="76">
        <v>144</v>
      </c>
      <c r="B147" s="125" t="str">
        <f>Projects!B146</f>
        <v>T14 Project144</v>
      </c>
      <c r="C147" s="11"/>
      <c r="D147" s="11"/>
      <c r="E147" s="11"/>
      <c r="F147" s="11"/>
      <c r="G147" s="11"/>
      <c r="H147" s="11"/>
      <c r="I147" s="11"/>
      <c r="J147" s="11"/>
      <c r="K147" s="11"/>
      <c r="L147" s="11"/>
      <c r="M147" s="11"/>
      <c r="N147" s="11"/>
      <c r="O147" s="11"/>
      <c r="P147" s="11" t="s">
        <v>369</v>
      </c>
      <c r="Q147" s="11"/>
      <c r="R147" s="126" t="str">
        <f t="shared" si="38"/>
        <v>Enter L, M or H in each cell</v>
      </c>
      <c r="S147" s="127"/>
      <c r="T147" s="128">
        <f t="shared" si="39"/>
        <v>144</v>
      </c>
      <c r="U147" s="129" t="str">
        <f t="shared" si="40"/>
        <v/>
      </c>
      <c r="V147" s="129" t="str">
        <f t="shared" si="41"/>
        <v/>
      </c>
      <c r="W147" s="129" t="str">
        <f t="shared" si="42"/>
        <v/>
      </c>
      <c r="X147" s="129" t="str">
        <f t="shared" si="43"/>
        <v/>
      </c>
      <c r="Y147" s="129" t="str">
        <f t="shared" si="44"/>
        <v/>
      </c>
      <c r="Z147" s="129" t="str">
        <f t="shared" si="45"/>
        <v/>
      </c>
      <c r="AA147" s="129" t="str">
        <f t="shared" si="46"/>
        <v/>
      </c>
      <c r="AB147" s="129" t="str">
        <f t="shared" si="47"/>
        <v/>
      </c>
      <c r="AC147" s="129" t="str">
        <f t="shared" si="48"/>
        <v/>
      </c>
      <c r="AD147" s="129" t="str">
        <f t="shared" si="49"/>
        <v/>
      </c>
      <c r="AE147" s="129" t="str">
        <f t="shared" si="50"/>
        <v/>
      </c>
      <c r="AF147" s="129" t="str">
        <f t="shared" si="51"/>
        <v/>
      </c>
      <c r="AG147" s="129" t="str">
        <f t="shared" si="52"/>
        <v/>
      </c>
      <c r="AH147" s="129">
        <f t="shared" si="53"/>
        <v>1</v>
      </c>
      <c r="AI147" s="129" t="str">
        <f t="shared" si="54"/>
        <v/>
      </c>
      <c r="AJ147" s="130">
        <f t="shared" si="55"/>
        <v>1</v>
      </c>
    </row>
    <row r="148" spans="1:36" x14ac:dyDescent="0.25">
      <c r="A148" s="76">
        <v>145</v>
      </c>
      <c r="B148" s="125" t="str">
        <f>Projects!B147</f>
        <v>T14 Project145</v>
      </c>
      <c r="C148" s="11"/>
      <c r="D148" s="11"/>
      <c r="E148" s="11"/>
      <c r="F148" s="11"/>
      <c r="G148" s="11"/>
      <c r="H148" s="11"/>
      <c r="I148" s="11"/>
      <c r="J148" s="11"/>
      <c r="K148" s="11"/>
      <c r="L148" s="11"/>
      <c r="M148" s="11"/>
      <c r="N148" s="11"/>
      <c r="O148" s="11"/>
      <c r="P148" s="11" t="s">
        <v>369</v>
      </c>
      <c r="Q148" s="11"/>
      <c r="R148" s="126" t="str">
        <f t="shared" si="38"/>
        <v>Enter L, M or H in each cell</v>
      </c>
      <c r="S148" s="127"/>
      <c r="T148" s="128">
        <f t="shared" si="39"/>
        <v>145</v>
      </c>
      <c r="U148" s="129" t="str">
        <f t="shared" si="40"/>
        <v/>
      </c>
      <c r="V148" s="129" t="str">
        <f t="shared" si="41"/>
        <v/>
      </c>
      <c r="W148" s="129" t="str">
        <f t="shared" si="42"/>
        <v/>
      </c>
      <c r="X148" s="129" t="str">
        <f t="shared" si="43"/>
        <v/>
      </c>
      <c r="Y148" s="129" t="str">
        <f t="shared" si="44"/>
        <v/>
      </c>
      <c r="Z148" s="129" t="str">
        <f t="shared" si="45"/>
        <v/>
      </c>
      <c r="AA148" s="129" t="str">
        <f t="shared" si="46"/>
        <v/>
      </c>
      <c r="AB148" s="129" t="str">
        <f t="shared" si="47"/>
        <v/>
      </c>
      <c r="AC148" s="129" t="str">
        <f t="shared" si="48"/>
        <v/>
      </c>
      <c r="AD148" s="129" t="str">
        <f t="shared" si="49"/>
        <v/>
      </c>
      <c r="AE148" s="129" t="str">
        <f t="shared" si="50"/>
        <v/>
      </c>
      <c r="AF148" s="129" t="str">
        <f t="shared" si="51"/>
        <v/>
      </c>
      <c r="AG148" s="129" t="str">
        <f t="shared" si="52"/>
        <v/>
      </c>
      <c r="AH148" s="129">
        <f t="shared" si="53"/>
        <v>1</v>
      </c>
      <c r="AI148" s="129" t="str">
        <f t="shared" si="54"/>
        <v/>
      </c>
      <c r="AJ148" s="130">
        <f t="shared" si="55"/>
        <v>1</v>
      </c>
    </row>
    <row r="149" spans="1:36" x14ac:dyDescent="0.25">
      <c r="A149" s="76">
        <v>146</v>
      </c>
      <c r="B149" s="125" t="str">
        <f>Projects!B148</f>
        <v>T15 Project146</v>
      </c>
      <c r="C149" s="11"/>
      <c r="D149" s="11"/>
      <c r="E149" s="11"/>
      <c r="F149" s="11"/>
      <c r="G149" s="11"/>
      <c r="H149" s="11"/>
      <c r="I149" s="11"/>
      <c r="J149" s="11"/>
      <c r="K149" s="11"/>
      <c r="L149" s="11"/>
      <c r="M149" s="11"/>
      <c r="N149" s="11"/>
      <c r="O149" s="11"/>
      <c r="P149" s="11"/>
      <c r="Q149" s="11" t="s">
        <v>369</v>
      </c>
      <c r="R149" s="126" t="str">
        <f t="shared" si="38"/>
        <v>Enter L, M or H in each cell</v>
      </c>
      <c r="S149" s="127"/>
      <c r="T149" s="128">
        <f t="shared" si="39"/>
        <v>146</v>
      </c>
      <c r="U149" s="129" t="str">
        <f t="shared" si="40"/>
        <v/>
      </c>
      <c r="V149" s="129" t="str">
        <f t="shared" si="41"/>
        <v/>
      </c>
      <c r="W149" s="129" t="str">
        <f t="shared" si="42"/>
        <v/>
      </c>
      <c r="X149" s="129" t="str">
        <f t="shared" si="43"/>
        <v/>
      </c>
      <c r="Y149" s="129" t="str">
        <f t="shared" si="44"/>
        <v/>
      </c>
      <c r="Z149" s="129" t="str">
        <f t="shared" si="45"/>
        <v/>
      </c>
      <c r="AA149" s="129" t="str">
        <f t="shared" si="46"/>
        <v/>
      </c>
      <c r="AB149" s="129" t="str">
        <f t="shared" si="47"/>
        <v/>
      </c>
      <c r="AC149" s="129" t="str">
        <f t="shared" si="48"/>
        <v/>
      </c>
      <c r="AD149" s="129" t="str">
        <f t="shared" si="49"/>
        <v/>
      </c>
      <c r="AE149" s="129" t="str">
        <f t="shared" si="50"/>
        <v/>
      </c>
      <c r="AF149" s="129" t="str">
        <f t="shared" si="51"/>
        <v/>
      </c>
      <c r="AG149" s="129" t="str">
        <f t="shared" si="52"/>
        <v/>
      </c>
      <c r="AH149" s="129" t="str">
        <f t="shared" si="53"/>
        <v/>
      </c>
      <c r="AI149" s="129">
        <f t="shared" si="54"/>
        <v>1</v>
      </c>
      <c r="AJ149" s="130">
        <f t="shared" si="55"/>
        <v>1</v>
      </c>
    </row>
    <row r="150" spans="1:36" x14ac:dyDescent="0.25">
      <c r="A150" s="76">
        <v>147</v>
      </c>
      <c r="B150" s="125" t="str">
        <f>Projects!B149</f>
        <v>T15 Project147</v>
      </c>
      <c r="C150" s="11"/>
      <c r="D150" s="11"/>
      <c r="E150" s="11"/>
      <c r="F150" s="11"/>
      <c r="G150" s="11"/>
      <c r="H150" s="11"/>
      <c r="I150" s="11"/>
      <c r="J150" s="11"/>
      <c r="K150" s="11"/>
      <c r="L150" s="11"/>
      <c r="M150" s="11"/>
      <c r="N150" s="11"/>
      <c r="O150" s="11"/>
      <c r="P150" s="11"/>
      <c r="Q150" s="11" t="s">
        <v>369</v>
      </c>
      <c r="R150" s="126" t="str">
        <f t="shared" si="38"/>
        <v>Enter L, M or H in each cell</v>
      </c>
      <c r="S150" s="127"/>
      <c r="T150" s="128">
        <f t="shared" si="39"/>
        <v>147</v>
      </c>
      <c r="U150" s="129" t="str">
        <f t="shared" si="40"/>
        <v/>
      </c>
      <c r="V150" s="129" t="str">
        <f t="shared" si="41"/>
        <v/>
      </c>
      <c r="W150" s="129" t="str">
        <f t="shared" si="42"/>
        <v/>
      </c>
      <c r="X150" s="129" t="str">
        <f t="shared" si="43"/>
        <v/>
      </c>
      <c r="Y150" s="129" t="str">
        <f t="shared" si="44"/>
        <v/>
      </c>
      <c r="Z150" s="129" t="str">
        <f t="shared" si="45"/>
        <v/>
      </c>
      <c r="AA150" s="129" t="str">
        <f t="shared" si="46"/>
        <v/>
      </c>
      <c r="AB150" s="129" t="str">
        <f t="shared" si="47"/>
        <v/>
      </c>
      <c r="AC150" s="129" t="str">
        <f t="shared" si="48"/>
        <v/>
      </c>
      <c r="AD150" s="129" t="str">
        <f t="shared" si="49"/>
        <v/>
      </c>
      <c r="AE150" s="129" t="str">
        <f t="shared" si="50"/>
        <v/>
      </c>
      <c r="AF150" s="129" t="str">
        <f t="shared" si="51"/>
        <v/>
      </c>
      <c r="AG150" s="129" t="str">
        <f t="shared" si="52"/>
        <v/>
      </c>
      <c r="AH150" s="129" t="str">
        <f t="shared" si="53"/>
        <v/>
      </c>
      <c r="AI150" s="129">
        <f t="shared" si="54"/>
        <v>1</v>
      </c>
      <c r="AJ150" s="130">
        <f t="shared" si="55"/>
        <v>1</v>
      </c>
    </row>
    <row r="151" spans="1:36" x14ac:dyDescent="0.25">
      <c r="A151" s="76">
        <v>148</v>
      </c>
      <c r="B151" s="125" t="str">
        <f>Projects!B150</f>
        <v>T15 Project148</v>
      </c>
      <c r="C151" s="11"/>
      <c r="D151" s="11"/>
      <c r="E151" s="11"/>
      <c r="F151" s="11"/>
      <c r="G151" s="11"/>
      <c r="H151" s="11"/>
      <c r="I151" s="11"/>
      <c r="J151" s="11"/>
      <c r="K151" s="11"/>
      <c r="L151" s="11"/>
      <c r="M151" s="11"/>
      <c r="N151" s="11"/>
      <c r="O151" s="11"/>
      <c r="P151" s="11"/>
      <c r="Q151" s="11" t="s">
        <v>369</v>
      </c>
      <c r="R151" s="126" t="str">
        <f t="shared" si="38"/>
        <v>Enter L, M or H in each cell</v>
      </c>
      <c r="S151" s="127"/>
      <c r="T151" s="128">
        <f t="shared" si="39"/>
        <v>148</v>
      </c>
      <c r="U151" s="129" t="str">
        <f t="shared" si="40"/>
        <v/>
      </c>
      <c r="V151" s="129" t="str">
        <f t="shared" si="41"/>
        <v/>
      </c>
      <c r="W151" s="129" t="str">
        <f t="shared" si="42"/>
        <v/>
      </c>
      <c r="X151" s="129" t="str">
        <f t="shared" si="43"/>
        <v/>
      </c>
      <c r="Y151" s="129" t="str">
        <f t="shared" si="44"/>
        <v/>
      </c>
      <c r="Z151" s="129" t="str">
        <f t="shared" si="45"/>
        <v/>
      </c>
      <c r="AA151" s="129" t="str">
        <f t="shared" si="46"/>
        <v/>
      </c>
      <c r="AB151" s="129" t="str">
        <f t="shared" si="47"/>
        <v/>
      </c>
      <c r="AC151" s="129" t="str">
        <f t="shared" si="48"/>
        <v/>
      </c>
      <c r="AD151" s="129" t="str">
        <f t="shared" si="49"/>
        <v/>
      </c>
      <c r="AE151" s="129" t="str">
        <f t="shared" si="50"/>
        <v/>
      </c>
      <c r="AF151" s="129" t="str">
        <f t="shared" si="51"/>
        <v/>
      </c>
      <c r="AG151" s="129" t="str">
        <f t="shared" si="52"/>
        <v/>
      </c>
      <c r="AH151" s="129" t="str">
        <f t="shared" si="53"/>
        <v/>
      </c>
      <c r="AI151" s="129">
        <f t="shared" si="54"/>
        <v>1</v>
      </c>
      <c r="AJ151" s="130">
        <f t="shared" si="55"/>
        <v>1</v>
      </c>
    </row>
    <row r="152" spans="1:36" x14ac:dyDescent="0.25">
      <c r="A152" s="76">
        <v>149</v>
      </c>
      <c r="B152" s="125" t="str">
        <f>Projects!B151</f>
        <v>T15 Project149</v>
      </c>
      <c r="C152" s="11"/>
      <c r="D152" s="11"/>
      <c r="E152" s="11"/>
      <c r="F152" s="11"/>
      <c r="G152" s="11"/>
      <c r="H152" s="11"/>
      <c r="I152" s="11"/>
      <c r="J152" s="11"/>
      <c r="K152" s="11"/>
      <c r="L152" s="11"/>
      <c r="M152" s="11"/>
      <c r="N152" s="11"/>
      <c r="O152" s="11"/>
      <c r="P152" s="11"/>
      <c r="Q152" s="11" t="s">
        <v>369</v>
      </c>
      <c r="R152" s="126" t="str">
        <f t="shared" si="38"/>
        <v>Enter L, M or H in each cell</v>
      </c>
      <c r="S152" s="127"/>
      <c r="T152" s="128">
        <f t="shared" si="39"/>
        <v>149</v>
      </c>
      <c r="U152" s="129" t="str">
        <f t="shared" si="40"/>
        <v/>
      </c>
      <c r="V152" s="129" t="str">
        <f t="shared" si="41"/>
        <v/>
      </c>
      <c r="W152" s="129" t="str">
        <f t="shared" si="42"/>
        <v/>
      </c>
      <c r="X152" s="129" t="str">
        <f t="shared" si="43"/>
        <v/>
      </c>
      <c r="Y152" s="129" t="str">
        <f t="shared" si="44"/>
        <v/>
      </c>
      <c r="Z152" s="129" t="str">
        <f t="shared" si="45"/>
        <v/>
      </c>
      <c r="AA152" s="129" t="str">
        <f t="shared" si="46"/>
        <v/>
      </c>
      <c r="AB152" s="129" t="str">
        <f t="shared" si="47"/>
        <v/>
      </c>
      <c r="AC152" s="129" t="str">
        <f t="shared" si="48"/>
        <v/>
      </c>
      <c r="AD152" s="129" t="str">
        <f t="shared" si="49"/>
        <v/>
      </c>
      <c r="AE152" s="129" t="str">
        <f t="shared" si="50"/>
        <v/>
      </c>
      <c r="AF152" s="129" t="str">
        <f t="shared" si="51"/>
        <v/>
      </c>
      <c r="AG152" s="129" t="str">
        <f t="shared" si="52"/>
        <v/>
      </c>
      <c r="AH152" s="129" t="str">
        <f t="shared" si="53"/>
        <v/>
      </c>
      <c r="AI152" s="129">
        <f t="shared" si="54"/>
        <v>1</v>
      </c>
      <c r="AJ152" s="130">
        <f t="shared" si="55"/>
        <v>1</v>
      </c>
    </row>
    <row r="153" spans="1:36" x14ac:dyDescent="0.25">
      <c r="A153" s="76">
        <v>150</v>
      </c>
      <c r="B153" s="125" t="str">
        <f>Projects!B152</f>
        <v>T15 Project150</v>
      </c>
      <c r="C153" s="11"/>
      <c r="D153" s="11"/>
      <c r="E153" s="11"/>
      <c r="F153" s="11"/>
      <c r="G153" s="11"/>
      <c r="H153" s="11"/>
      <c r="I153" s="11"/>
      <c r="J153" s="11"/>
      <c r="K153" s="11"/>
      <c r="L153" s="11"/>
      <c r="M153" s="11"/>
      <c r="N153" s="11"/>
      <c r="O153" s="11"/>
      <c r="P153" s="11"/>
      <c r="Q153" s="11" t="s">
        <v>369</v>
      </c>
      <c r="R153" s="126" t="str">
        <f t="shared" si="38"/>
        <v>Enter L, M or H in each cell</v>
      </c>
      <c r="S153" s="127"/>
      <c r="T153" s="128">
        <f t="shared" si="39"/>
        <v>150</v>
      </c>
      <c r="U153" s="129" t="str">
        <f t="shared" si="40"/>
        <v/>
      </c>
      <c r="V153" s="129" t="str">
        <f t="shared" si="41"/>
        <v/>
      </c>
      <c r="W153" s="129" t="str">
        <f t="shared" si="42"/>
        <v/>
      </c>
      <c r="X153" s="129" t="str">
        <f t="shared" si="43"/>
        <v/>
      </c>
      <c r="Y153" s="129" t="str">
        <f t="shared" si="44"/>
        <v/>
      </c>
      <c r="Z153" s="129" t="str">
        <f t="shared" si="45"/>
        <v/>
      </c>
      <c r="AA153" s="129" t="str">
        <f t="shared" si="46"/>
        <v/>
      </c>
      <c r="AB153" s="129" t="str">
        <f t="shared" si="47"/>
        <v/>
      </c>
      <c r="AC153" s="129" t="str">
        <f t="shared" si="48"/>
        <v/>
      </c>
      <c r="AD153" s="129" t="str">
        <f t="shared" si="49"/>
        <v/>
      </c>
      <c r="AE153" s="129" t="str">
        <f t="shared" si="50"/>
        <v/>
      </c>
      <c r="AF153" s="129" t="str">
        <f t="shared" si="51"/>
        <v/>
      </c>
      <c r="AG153" s="129" t="str">
        <f t="shared" si="52"/>
        <v/>
      </c>
      <c r="AH153" s="129" t="str">
        <f t="shared" si="53"/>
        <v/>
      </c>
      <c r="AI153" s="129">
        <f t="shared" si="54"/>
        <v>1</v>
      </c>
      <c r="AJ153" s="130">
        <f t="shared" si="55"/>
        <v>1</v>
      </c>
    </row>
    <row r="154" spans="1:36" x14ac:dyDescent="0.25">
      <c r="A154" s="76">
        <v>151</v>
      </c>
      <c r="B154" s="125" t="str">
        <f>Projects!B153</f>
        <v>T15 Project151</v>
      </c>
      <c r="C154" s="11"/>
      <c r="D154" s="11"/>
      <c r="E154" s="11"/>
      <c r="F154" s="11"/>
      <c r="G154" s="11"/>
      <c r="H154" s="11"/>
      <c r="I154" s="11"/>
      <c r="J154" s="11"/>
      <c r="K154" s="11"/>
      <c r="L154" s="11"/>
      <c r="M154" s="11"/>
      <c r="N154" s="11"/>
      <c r="O154" s="11"/>
      <c r="P154" s="11"/>
      <c r="Q154" s="11" t="s">
        <v>369</v>
      </c>
      <c r="R154" s="126" t="str">
        <f t="shared" si="38"/>
        <v>Enter L, M or H in each cell</v>
      </c>
      <c r="S154" s="127"/>
      <c r="T154" s="128">
        <f t="shared" si="39"/>
        <v>151</v>
      </c>
      <c r="U154" s="129" t="str">
        <f t="shared" si="40"/>
        <v/>
      </c>
      <c r="V154" s="129" t="str">
        <f t="shared" si="41"/>
        <v/>
      </c>
      <c r="W154" s="129" t="str">
        <f t="shared" si="42"/>
        <v/>
      </c>
      <c r="X154" s="129" t="str">
        <f t="shared" si="43"/>
        <v/>
      </c>
      <c r="Y154" s="129" t="str">
        <f t="shared" si="44"/>
        <v/>
      </c>
      <c r="Z154" s="129" t="str">
        <f t="shared" si="45"/>
        <v/>
      </c>
      <c r="AA154" s="129" t="str">
        <f t="shared" si="46"/>
        <v/>
      </c>
      <c r="AB154" s="129" t="str">
        <f t="shared" si="47"/>
        <v/>
      </c>
      <c r="AC154" s="129" t="str">
        <f t="shared" si="48"/>
        <v/>
      </c>
      <c r="AD154" s="129" t="str">
        <f t="shared" si="49"/>
        <v/>
      </c>
      <c r="AE154" s="129" t="str">
        <f t="shared" si="50"/>
        <v/>
      </c>
      <c r="AF154" s="129" t="str">
        <f t="shared" si="51"/>
        <v/>
      </c>
      <c r="AG154" s="129" t="str">
        <f t="shared" si="52"/>
        <v/>
      </c>
      <c r="AH154" s="129" t="str">
        <f t="shared" si="53"/>
        <v/>
      </c>
      <c r="AI154" s="129">
        <f t="shared" si="54"/>
        <v>1</v>
      </c>
      <c r="AJ154" s="130">
        <f t="shared" si="55"/>
        <v>1</v>
      </c>
    </row>
    <row r="155" spans="1:36" x14ac:dyDescent="0.25">
      <c r="A155" s="76">
        <v>152</v>
      </c>
      <c r="B155" s="125" t="str">
        <f>Projects!B154</f>
        <v>T15 Project152</v>
      </c>
      <c r="C155" s="11"/>
      <c r="D155" s="11"/>
      <c r="E155" s="11"/>
      <c r="F155" s="11"/>
      <c r="G155" s="11"/>
      <c r="H155" s="11"/>
      <c r="I155" s="11"/>
      <c r="J155" s="11"/>
      <c r="K155" s="11"/>
      <c r="L155" s="11"/>
      <c r="M155" s="11"/>
      <c r="N155" s="11"/>
      <c r="O155" s="11"/>
      <c r="P155" s="11"/>
      <c r="Q155" s="11" t="s">
        <v>369</v>
      </c>
      <c r="R155" s="126" t="str">
        <f t="shared" si="38"/>
        <v>Enter L, M or H in each cell</v>
      </c>
      <c r="S155" s="127"/>
      <c r="T155" s="128">
        <f t="shared" si="39"/>
        <v>152</v>
      </c>
      <c r="U155" s="129" t="str">
        <f t="shared" si="40"/>
        <v/>
      </c>
      <c r="V155" s="129" t="str">
        <f t="shared" si="41"/>
        <v/>
      </c>
      <c r="W155" s="129" t="str">
        <f t="shared" si="42"/>
        <v/>
      </c>
      <c r="X155" s="129" t="str">
        <f t="shared" si="43"/>
        <v/>
      </c>
      <c r="Y155" s="129" t="str">
        <f t="shared" si="44"/>
        <v/>
      </c>
      <c r="Z155" s="129" t="str">
        <f t="shared" si="45"/>
        <v/>
      </c>
      <c r="AA155" s="129" t="str">
        <f t="shared" si="46"/>
        <v/>
      </c>
      <c r="AB155" s="129" t="str">
        <f t="shared" si="47"/>
        <v/>
      </c>
      <c r="AC155" s="129" t="str">
        <f t="shared" si="48"/>
        <v/>
      </c>
      <c r="AD155" s="129" t="str">
        <f t="shared" si="49"/>
        <v/>
      </c>
      <c r="AE155" s="129" t="str">
        <f t="shared" si="50"/>
        <v/>
      </c>
      <c r="AF155" s="129" t="str">
        <f t="shared" si="51"/>
        <v/>
      </c>
      <c r="AG155" s="129" t="str">
        <f t="shared" si="52"/>
        <v/>
      </c>
      <c r="AH155" s="129" t="str">
        <f t="shared" si="53"/>
        <v/>
      </c>
      <c r="AI155" s="129">
        <f t="shared" si="54"/>
        <v>1</v>
      </c>
      <c r="AJ155" s="130">
        <f t="shared" si="55"/>
        <v>1</v>
      </c>
    </row>
    <row r="156" spans="1:36" x14ac:dyDescent="0.25">
      <c r="A156" s="76">
        <v>153</v>
      </c>
      <c r="B156" s="125" t="str">
        <f>Projects!B155</f>
        <v>T15 Project153</v>
      </c>
      <c r="C156" s="11"/>
      <c r="D156" s="11"/>
      <c r="E156" s="11"/>
      <c r="F156" s="11"/>
      <c r="G156" s="11"/>
      <c r="H156" s="11"/>
      <c r="I156" s="11"/>
      <c r="J156" s="11"/>
      <c r="K156" s="11"/>
      <c r="L156" s="11"/>
      <c r="M156" s="11"/>
      <c r="N156" s="11"/>
      <c r="O156" s="11"/>
      <c r="P156" s="11"/>
      <c r="Q156" s="11" t="s">
        <v>369</v>
      </c>
      <c r="R156" s="126" t="str">
        <f t="shared" si="38"/>
        <v>Enter L, M or H in each cell</v>
      </c>
      <c r="S156" s="127"/>
      <c r="T156" s="128">
        <f t="shared" si="39"/>
        <v>153</v>
      </c>
      <c r="U156" s="129" t="str">
        <f t="shared" si="40"/>
        <v/>
      </c>
      <c r="V156" s="129" t="str">
        <f t="shared" si="41"/>
        <v/>
      </c>
      <c r="W156" s="129" t="str">
        <f t="shared" si="42"/>
        <v/>
      </c>
      <c r="X156" s="129" t="str">
        <f t="shared" si="43"/>
        <v/>
      </c>
      <c r="Y156" s="129" t="str">
        <f t="shared" si="44"/>
        <v/>
      </c>
      <c r="Z156" s="129" t="str">
        <f t="shared" si="45"/>
        <v/>
      </c>
      <c r="AA156" s="129" t="str">
        <f t="shared" si="46"/>
        <v/>
      </c>
      <c r="AB156" s="129" t="str">
        <f t="shared" si="47"/>
        <v/>
      </c>
      <c r="AC156" s="129" t="str">
        <f t="shared" si="48"/>
        <v/>
      </c>
      <c r="AD156" s="129" t="str">
        <f t="shared" si="49"/>
        <v/>
      </c>
      <c r="AE156" s="129" t="str">
        <f t="shared" si="50"/>
        <v/>
      </c>
      <c r="AF156" s="129" t="str">
        <f t="shared" si="51"/>
        <v/>
      </c>
      <c r="AG156" s="129" t="str">
        <f t="shared" si="52"/>
        <v/>
      </c>
      <c r="AH156" s="129" t="str">
        <f t="shared" si="53"/>
        <v/>
      </c>
      <c r="AI156" s="129">
        <f t="shared" si="54"/>
        <v>1</v>
      </c>
      <c r="AJ156" s="130">
        <f t="shared" si="55"/>
        <v>1</v>
      </c>
    </row>
    <row r="157" spans="1:36" x14ac:dyDescent="0.25">
      <c r="A157" s="76">
        <v>154</v>
      </c>
      <c r="B157" s="125" t="str">
        <f>Projects!B156</f>
        <v>T15 Project154</v>
      </c>
      <c r="C157" s="11"/>
      <c r="D157" s="11"/>
      <c r="E157" s="11"/>
      <c r="F157" s="11"/>
      <c r="G157" s="11"/>
      <c r="H157" s="11"/>
      <c r="I157" s="11"/>
      <c r="J157" s="11"/>
      <c r="K157" s="11"/>
      <c r="L157" s="11"/>
      <c r="M157" s="11"/>
      <c r="N157" s="11"/>
      <c r="O157" s="11"/>
      <c r="P157" s="11"/>
      <c r="Q157" s="11" t="s">
        <v>369</v>
      </c>
      <c r="R157" s="126" t="str">
        <f t="shared" si="38"/>
        <v>Enter L, M or H in each cell</v>
      </c>
      <c r="S157" s="127"/>
      <c r="T157" s="128">
        <f t="shared" si="39"/>
        <v>154</v>
      </c>
      <c r="U157" s="129" t="str">
        <f t="shared" si="40"/>
        <v/>
      </c>
      <c r="V157" s="129" t="str">
        <f t="shared" si="41"/>
        <v/>
      </c>
      <c r="W157" s="129" t="str">
        <f t="shared" si="42"/>
        <v/>
      </c>
      <c r="X157" s="129" t="str">
        <f t="shared" si="43"/>
        <v/>
      </c>
      <c r="Y157" s="129" t="str">
        <f t="shared" si="44"/>
        <v/>
      </c>
      <c r="Z157" s="129" t="str">
        <f t="shared" si="45"/>
        <v/>
      </c>
      <c r="AA157" s="129" t="str">
        <f t="shared" si="46"/>
        <v/>
      </c>
      <c r="AB157" s="129" t="str">
        <f t="shared" si="47"/>
        <v/>
      </c>
      <c r="AC157" s="129" t="str">
        <f t="shared" si="48"/>
        <v/>
      </c>
      <c r="AD157" s="129" t="str">
        <f t="shared" si="49"/>
        <v/>
      </c>
      <c r="AE157" s="129" t="str">
        <f t="shared" si="50"/>
        <v/>
      </c>
      <c r="AF157" s="129" t="str">
        <f t="shared" si="51"/>
        <v/>
      </c>
      <c r="AG157" s="129" t="str">
        <f t="shared" si="52"/>
        <v/>
      </c>
      <c r="AH157" s="129" t="str">
        <f t="shared" si="53"/>
        <v/>
      </c>
      <c r="AI157" s="129">
        <f t="shared" si="54"/>
        <v>1</v>
      </c>
      <c r="AJ157" s="130">
        <f t="shared" si="55"/>
        <v>1</v>
      </c>
    </row>
    <row r="158" spans="1:36" x14ac:dyDescent="0.25">
      <c r="A158" s="76">
        <v>155</v>
      </c>
      <c r="B158" s="125" t="str">
        <f>Projects!B157</f>
        <v>T15 Project155</v>
      </c>
      <c r="C158" s="11"/>
      <c r="D158" s="11"/>
      <c r="E158" s="11"/>
      <c r="F158" s="11"/>
      <c r="G158" s="11"/>
      <c r="H158" s="11"/>
      <c r="I158" s="11"/>
      <c r="J158" s="11"/>
      <c r="K158" s="11"/>
      <c r="L158" s="11"/>
      <c r="M158" s="11"/>
      <c r="N158" s="11"/>
      <c r="O158" s="11"/>
      <c r="P158" s="11"/>
      <c r="Q158" s="11" t="s">
        <v>369</v>
      </c>
      <c r="R158" s="126" t="str">
        <f t="shared" si="38"/>
        <v>Enter L, M or H in each cell</v>
      </c>
      <c r="S158" s="127"/>
      <c r="T158" s="128">
        <f t="shared" si="39"/>
        <v>155</v>
      </c>
      <c r="U158" s="129" t="str">
        <f t="shared" si="40"/>
        <v/>
      </c>
      <c r="V158" s="129" t="str">
        <f t="shared" si="41"/>
        <v/>
      </c>
      <c r="W158" s="129" t="str">
        <f t="shared" si="42"/>
        <v/>
      </c>
      <c r="X158" s="129" t="str">
        <f t="shared" si="43"/>
        <v/>
      </c>
      <c r="Y158" s="129" t="str">
        <f t="shared" si="44"/>
        <v/>
      </c>
      <c r="Z158" s="129" t="str">
        <f t="shared" si="45"/>
        <v/>
      </c>
      <c r="AA158" s="129" t="str">
        <f t="shared" si="46"/>
        <v/>
      </c>
      <c r="AB158" s="129" t="str">
        <f t="shared" si="47"/>
        <v/>
      </c>
      <c r="AC158" s="129" t="str">
        <f t="shared" si="48"/>
        <v/>
      </c>
      <c r="AD158" s="129" t="str">
        <f t="shared" si="49"/>
        <v/>
      </c>
      <c r="AE158" s="129" t="str">
        <f t="shared" si="50"/>
        <v/>
      </c>
      <c r="AF158" s="129" t="str">
        <f t="shared" si="51"/>
        <v/>
      </c>
      <c r="AG158" s="129" t="str">
        <f t="shared" si="52"/>
        <v/>
      </c>
      <c r="AH158" s="129" t="str">
        <f t="shared" si="53"/>
        <v/>
      </c>
      <c r="AI158" s="129">
        <f t="shared" si="54"/>
        <v>1</v>
      </c>
      <c r="AJ158" s="130">
        <f t="shared" si="55"/>
        <v>1</v>
      </c>
    </row>
    <row r="159" spans="1:36" x14ac:dyDescent="0.25">
      <c r="A159" s="76">
        <v>156</v>
      </c>
      <c r="B159" s="125" t="str">
        <f>Projects!B158</f>
        <v>T15 Project156</v>
      </c>
      <c r="C159" s="11"/>
      <c r="D159" s="11"/>
      <c r="E159" s="11"/>
      <c r="F159" s="11"/>
      <c r="G159" s="11"/>
      <c r="H159" s="11"/>
      <c r="I159" s="11"/>
      <c r="J159" s="11"/>
      <c r="K159" s="11"/>
      <c r="L159" s="11"/>
      <c r="M159" s="11"/>
      <c r="N159" s="11"/>
      <c r="O159" s="11"/>
      <c r="P159" s="11"/>
      <c r="Q159" s="11" t="s">
        <v>369</v>
      </c>
      <c r="R159" s="126" t="str">
        <f t="shared" si="38"/>
        <v>Enter L, M or H in each cell</v>
      </c>
      <c r="S159" s="127"/>
      <c r="T159" s="128">
        <f t="shared" si="39"/>
        <v>156</v>
      </c>
      <c r="U159" s="129" t="str">
        <f t="shared" si="40"/>
        <v/>
      </c>
      <c r="V159" s="129" t="str">
        <f t="shared" si="41"/>
        <v/>
      </c>
      <c r="W159" s="129" t="str">
        <f t="shared" si="42"/>
        <v/>
      </c>
      <c r="X159" s="129" t="str">
        <f t="shared" si="43"/>
        <v/>
      </c>
      <c r="Y159" s="129" t="str">
        <f t="shared" si="44"/>
        <v/>
      </c>
      <c r="Z159" s="129" t="str">
        <f t="shared" si="45"/>
        <v/>
      </c>
      <c r="AA159" s="129" t="str">
        <f t="shared" si="46"/>
        <v/>
      </c>
      <c r="AB159" s="129" t="str">
        <f t="shared" si="47"/>
        <v/>
      </c>
      <c r="AC159" s="129" t="str">
        <f t="shared" si="48"/>
        <v/>
      </c>
      <c r="AD159" s="129" t="str">
        <f t="shared" si="49"/>
        <v/>
      </c>
      <c r="AE159" s="129" t="str">
        <f t="shared" si="50"/>
        <v/>
      </c>
      <c r="AF159" s="129" t="str">
        <f t="shared" si="51"/>
        <v/>
      </c>
      <c r="AG159" s="129" t="str">
        <f t="shared" si="52"/>
        <v/>
      </c>
      <c r="AH159" s="129" t="str">
        <f t="shared" si="53"/>
        <v/>
      </c>
      <c r="AI159" s="129">
        <f t="shared" si="54"/>
        <v>1</v>
      </c>
      <c r="AJ159" s="130">
        <f t="shared" si="55"/>
        <v>1</v>
      </c>
    </row>
    <row r="160" spans="1:36" x14ac:dyDescent="0.25">
      <c r="A160" s="76">
        <v>157</v>
      </c>
      <c r="B160" s="125" t="str">
        <f>Projects!B159</f>
        <v>T15 Project157</v>
      </c>
      <c r="C160" s="11"/>
      <c r="D160" s="11"/>
      <c r="E160" s="11"/>
      <c r="F160" s="11"/>
      <c r="G160" s="11"/>
      <c r="H160" s="11"/>
      <c r="I160" s="11"/>
      <c r="J160" s="11"/>
      <c r="K160" s="11"/>
      <c r="L160" s="11"/>
      <c r="M160" s="11"/>
      <c r="N160" s="11"/>
      <c r="O160" s="11"/>
      <c r="P160" s="11"/>
      <c r="Q160" s="11" t="s">
        <v>369</v>
      </c>
      <c r="R160" s="126" t="str">
        <f t="shared" si="38"/>
        <v>Enter L, M or H in each cell</v>
      </c>
      <c r="S160" s="127"/>
      <c r="T160" s="128">
        <f t="shared" si="39"/>
        <v>157</v>
      </c>
      <c r="U160" s="129" t="str">
        <f t="shared" si="40"/>
        <v/>
      </c>
      <c r="V160" s="129" t="str">
        <f t="shared" si="41"/>
        <v/>
      </c>
      <c r="W160" s="129" t="str">
        <f t="shared" si="42"/>
        <v/>
      </c>
      <c r="X160" s="129" t="str">
        <f t="shared" si="43"/>
        <v/>
      </c>
      <c r="Y160" s="129" t="str">
        <f t="shared" si="44"/>
        <v/>
      </c>
      <c r="Z160" s="129" t="str">
        <f t="shared" si="45"/>
        <v/>
      </c>
      <c r="AA160" s="129" t="str">
        <f t="shared" si="46"/>
        <v/>
      </c>
      <c r="AB160" s="129" t="str">
        <f t="shared" si="47"/>
        <v/>
      </c>
      <c r="AC160" s="129" t="str">
        <f t="shared" si="48"/>
        <v/>
      </c>
      <c r="AD160" s="129" t="str">
        <f t="shared" si="49"/>
        <v/>
      </c>
      <c r="AE160" s="129" t="str">
        <f t="shared" si="50"/>
        <v/>
      </c>
      <c r="AF160" s="129" t="str">
        <f t="shared" si="51"/>
        <v/>
      </c>
      <c r="AG160" s="129" t="str">
        <f t="shared" si="52"/>
        <v/>
      </c>
      <c r="AH160" s="129" t="str">
        <f t="shared" si="53"/>
        <v/>
      </c>
      <c r="AI160" s="129">
        <f t="shared" si="54"/>
        <v>1</v>
      </c>
      <c r="AJ160" s="130">
        <f t="shared" si="55"/>
        <v>1</v>
      </c>
    </row>
    <row r="161" spans="2:17" x14ac:dyDescent="0.25">
      <c r="B161" s="5" t="s">
        <v>341</v>
      </c>
      <c r="C161" s="75">
        <f>COUNTIF(C4:C160,"&gt;"&amp;"a")</f>
        <v>4</v>
      </c>
      <c r="D161" s="75">
        <f>COUNTIF(D4:D160,"&gt;"&amp;"a")</f>
        <v>10</v>
      </c>
      <c r="E161" s="75">
        <f>COUNTIF(E4:E160,"&gt;"&amp;"a")</f>
        <v>18</v>
      </c>
      <c r="F161" s="75">
        <f>COUNTIF(F4:F160,"&gt;"&amp;"a")</f>
        <v>3</v>
      </c>
      <c r="G161" s="75">
        <f>COUNTIF(G4:G160,"&gt;"&amp;"a")</f>
        <v>10</v>
      </c>
      <c r="H161" s="75">
        <f>COUNTIF(H4:H160,"&gt;"&amp;"a")</f>
        <v>8</v>
      </c>
      <c r="I161" s="75">
        <f>COUNTIF(I4:I160,"&gt;"&amp;"a")</f>
        <v>34</v>
      </c>
      <c r="J161" s="75">
        <f>COUNTIF(J4:J160,"&gt;"&amp;"a")</f>
        <v>4</v>
      </c>
      <c r="K161" s="75">
        <f>COUNTIF(K4:K160,"&gt;"&amp;"a")</f>
        <v>8</v>
      </c>
      <c r="L161" s="75">
        <f>COUNTIF(L4:L160,"&gt;"&amp;"a")</f>
        <v>18</v>
      </c>
      <c r="M161" s="75">
        <f>COUNTIF(M4:M160,"&gt;"&amp;"a")</f>
        <v>12</v>
      </c>
      <c r="N161" s="75">
        <f>COUNTIF(N4:N160,"&gt;"&amp;"a")</f>
        <v>7</v>
      </c>
      <c r="O161" s="75">
        <f>COUNTIF(O4:O160,"&gt;"&amp;"a")</f>
        <v>4</v>
      </c>
      <c r="P161" s="75">
        <f>COUNTIF(P4:P160,"&gt;"&amp;"a")</f>
        <v>5</v>
      </c>
      <c r="Q161" s="75">
        <f>COUNTIF(Q4:Q160,"&gt;"&amp;"a")</f>
        <v>12</v>
      </c>
    </row>
  </sheetData>
  <conditionalFormatting sqref="U3:AI3">
    <cfRule type="dataBar" priority="5">
      <dataBar>
        <cfvo type="min"/>
        <cfvo type="max"/>
        <color rgb="FF63C384"/>
      </dataBar>
      <extLst>
        <ext xmlns:x14="http://schemas.microsoft.com/office/spreadsheetml/2009/9/main" uri="{B025F937-C7B1-47D3-B67F-A62EFF666E3E}">
          <x14:id>{1A9CCCC6-A232-4CF3-A2AE-B3BA1B01F063}</x14:id>
        </ext>
      </extLst>
    </cfRule>
  </conditionalFormatting>
  <conditionalFormatting sqref="AJ4:AJ160">
    <cfRule type="colorScale" priority="8">
      <colorScale>
        <cfvo type="min"/>
        <cfvo type="percentile" val="50"/>
        <cfvo type="max"/>
        <color rgb="FFF8696B"/>
        <color rgb="FFFFEB84"/>
        <color rgb="FF63BE7B"/>
      </colorScale>
    </cfRule>
  </conditionalFormatting>
  <conditionalFormatting sqref="U4:AI160">
    <cfRule type="colorScale" priority="10">
      <colorScale>
        <cfvo type="min"/>
        <cfvo type="percentile" val="50"/>
        <cfvo type="max"/>
        <color rgb="FFF8696B"/>
        <color rgb="FFFCFCFF"/>
        <color rgb="FF5A8AC6"/>
      </colorScale>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dataBar" id="{1A9CCCC6-A232-4CF3-A2AE-B3BA1B01F063}">
            <x14:dataBar minLength="0" maxLength="100" border="1" negativeBarBorderColorSameAsPositive="0">
              <x14:cfvo type="autoMin"/>
              <x14:cfvo type="autoMax"/>
              <x14:borderColor rgb="FF63C384"/>
              <x14:negativeFillColor rgb="FFFF0000"/>
              <x14:negativeBorderColor rgb="FFFF0000"/>
              <x14:axisColor rgb="FF000000"/>
            </x14:dataBar>
          </x14:cfRule>
          <xm:sqref>U3:AI3</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007DD-8C22-4BEB-99AF-12862CAC410F}">
  <sheetPr codeName="Sheet7">
    <tabColor theme="9" tint="0.79998168889431442"/>
  </sheetPr>
  <dimension ref="A1:AJ76"/>
  <sheetViews>
    <sheetView zoomScaleNormal="100" workbookViewId="0">
      <pane ySplit="3" topLeftCell="A4" activePane="bottomLeft" state="frozen"/>
      <selection activeCell="B10" sqref="B10"/>
      <selection pane="bottomLeft" activeCell="C4" sqref="C4:Q75"/>
    </sheetView>
  </sheetViews>
  <sheetFormatPr defaultRowHeight="15" x14ac:dyDescent="0.25"/>
  <cols>
    <col min="1" max="1" width="5.42578125" style="124" customWidth="1"/>
    <col min="2" max="2" width="28.28515625" bestFit="1" customWidth="1"/>
    <col min="3" max="3" width="4.28515625" style="60" customWidth="1"/>
    <col min="4" max="17" width="4.28515625" customWidth="1"/>
    <col min="18" max="18" width="24.42578125" bestFit="1" customWidth="1"/>
    <col min="19" max="19" width="1.7109375" customWidth="1"/>
    <col min="21" max="35" width="4.28515625" customWidth="1"/>
  </cols>
  <sheetData>
    <row r="1" spans="1:36" x14ac:dyDescent="0.25">
      <c r="A1" s="131" t="s">
        <v>342</v>
      </c>
      <c r="D1" s="60"/>
      <c r="E1" s="60"/>
      <c r="F1" s="60"/>
      <c r="G1" s="60"/>
      <c r="H1" s="60"/>
      <c r="I1" s="60"/>
      <c r="J1" s="60"/>
      <c r="K1" s="60"/>
      <c r="L1" s="60"/>
      <c r="M1" s="60"/>
      <c r="N1" s="60"/>
      <c r="O1" s="60"/>
      <c r="P1" s="60"/>
      <c r="Q1" s="60"/>
      <c r="S1" s="132"/>
      <c r="T1" s="131" t="s">
        <v>343</v>
      </c>
    </row>
    <row r="2" spans="1:36" ht="45.75" x14ac:dyDescent="0.25">
      <c r="A2" s="114" t="s">
        <v>239</v>
      </c>
      <c r="B2" s="11" t="s">
        <v>240</v>
      </c>
      <c r="C2" s="115" t="str">
        <f>Keywords!G6</f>
        <v>Topic 1</v>
      </c>
      <c r="D2" s="115" t="str">
        <f>Keywords!H6</f>
        <v>Topic 2</v>
      </c>
      <c r="E2" s="115" t="str">
        <f>Keywords!I6</f>
        <v>Topic 3</v>
      </c>
      <c r="F2" s="115" t="str">
        <f>Keywords!J6</f>
        <v>Topic 4</v>
      </c>
      <c r="G2" s="115" t="str">
        <f>Keywords!K6</f>
        <v>Topic 5</v>
      </c>
      <c r="H2" s="115" t="str">
        <f>Keywords!L6</f>
        <v>Topic 6</v>
      </c>
      <c r="I2" s="115" t="str">
        <f>Keywords!M6</f>
        <v>Topic 7</v>
      </c>
      <c r="J2" s="115" t="str">
        <f>Keywords!N6</f>
        <v>Topic 8</v>
      </c>
      <c r="K2" s="115" t="str">
        <f>Keywords!O6</f>
        <v>Topic 9</v>
      </c>
      <c r="L2" s="115" t="str">
        <f>Keywords!P6</f>
        <v>Topic 10</v>
      </c>
      <c r="M2" s="115" t="str">
        <f>Keywords!Q6</f>
        <v>Topic 11</v>
      </c>
      <c r="N2" s="115" t="str">
        <f>Keywords!R6</f>
        <v>Topic 12</v>
      </c>
      <c r="O2" s="115" t="str">
        <f>Keywords!S6</f>
        <v>Topic 13</v>
      </c>
      <c r="P2" s="115" t="str">
        <f>Keywords!T6</f>
        <v>Topic 14</v>
      </c>
      <c r="Q2" s="115" t="str">
        <f>Keywords!U6</f>
        <v>Topic 15</v>
      </c>
      <c r="R2" s="57" t="s">
        <v>339</v>
      </c>
      <c r="S2" s="132"/>
      <c r="T2" s="114" t="s">
        <v>239</v>
      </c>
      <c r="U2" s="117" t="str">
        <f>C2</f>
        <v>Topic 1</v>
      </c>
      <c r="V2" s="117" t="str">
        <f t="shared" ref="V2:AI2" si="0">D2</f>
        <v>Topic 2</v>
      </c>
      <c r="W2" s="117" t="str">
        <f t="shared" si="0"/>
        <v>Topic 3</v>
      </c>
      <c r="X2" s="117" t="str">
        <f t="shared" si="0"/>
        <v>Topic 4</v>
      </c>
      <c r="Y2" s="117" t="str">
        <f t="shared" si="0"/>
        <v>Topic 5</v>
      </c>
      <c r="Z2" s="117" t="str">
        <f t="shared" si="0"/>
        <v>Topic 6</v>
      </c>
      <c r="AA2" s="117" t="str">
        <f t="shared" si="0"/>
        <v>Topic 7</v>
      </c>
      <c r="AB2" s="117" t="str">
        <f t="shared" si="0"/>
        <v>Topic 8</v>
      </c>
      <c r="AC2" s="117" t="str">
        <f t="shared" si="0"/>
        <v>Topic 9</v>
      </c>
      <c r="AD2" s="117" t="str">
        <f t="shared" si="0"/>
        <v>Topic 10</v>
      </c>
      <c r="AE2" s="117" t="str">
        <f t="shared" si="0"/>
        <v>Topic 11</v>
      </c>
      <c r="AF2" s="117" t="str">
        <f t="shared" si="0"/>
        <v>Topic 12</v>
      </c>
      <c r="AG2" s="117" t="str">
        <f t="shared" si="0"/>
        <v>Topic 13</v>
      </c>
      <c r="AH2" s="117" t="str">
        <f t="shared" si="0"/>
        <v>Topic 14</v>
      </c>
      <c r="AI2" s="117" t="str">
        <f t="shared" si="0"/>
        <v>Topic 15</v>
      </c>
      <c r="AJ2" t="s">
        <v>340</v>
      </c>
    </row>
    <row r="3" spans="1:36" x14ac:dyDescent="0.25">
      <c r="A3" s="118"/>
      <c r="B3" s="34" t="s">
        <v>344</v>
      </c>
      <c r="C3" s="75">
        <f>ROUND(('Project Keywords'!C161*'Competition Parameters'!$C$3-COUNTIF('Marker Expertise'!C4:C75,"&gt;"&amp;"@")*'Competition Parameters'!$C$4)/'Competition Parameters'!$C$4+0.5,0)</f>
        <v>0</v>
      </c>
      <c r="D3" s="75">
        <f>ROUND(('Project Keywords'!D161*'Competition Parameters'!$C$3-COUNTIF('Marker Expertise'!D4:D75,"&gt;"&amp;"@")*'Competition Parameters'!$C$4)/'Competition Parameters'!$C$4+0.5,0)</f>
        <v>-1</v>
      </c>
      <c r="E3" s="75">
        <f>ROUND(('Project Keywords'!E161*'Competition Parameters'!$C$3-COUNTIF('Marker Expertise'!E4:E75,"&gt;"&amp;"@")*'Competition Parameters'!$C$4)/'Competition Parameters'!$C$4+0.5,0)</f>
        <v>0</v>
      </c>
      <c r="F3" s="75">
        <f>ROUND(('Project Keywords'!F161*'Competition Parameters'!$C$3-COUNTIF('Marker Expertise'!F4:F75,"&gt;"&amp;"@")*'Competition Parameters'!$C$4)/'Competition Parameters'!$C$4+0.5,0)</f>
        <v>0</v>
      </c>
      <c r="G3" s="75">
        <f>ROUND(('Project Keywords'!G161*'Competition Parameters'!$C$3-COUNTIF('Marker Expertise'!G4:G75,"&gt;"&amp;"@")*'Competition Parameters'!$C$4)/'Competition Parameters'!$C$4+0.5,0)</f>
        <v>-1</v>
      </c>
      <c r="H3" s="75">
        <f>ROUND(('Project Keywords'!H161*'Competition Parameters'!$C$3-COUNTIF('Marker Expertise'!H4:H75,"&gt;"&amp;"@")*'Competition Parameters'!$C$4)/'Competition Parameters'!$C$4+0.5,0)</f>
        <v>0</v>
      </c>
      <c r="I3" s="75">
        <f>ROUND(('Project Keywords'!I161*'Competition Parameters'!$C$3-COUNTIF('Marker Expertise'!I4:I75,"&gt;"&amp;"@")*'Competition Parameters'!$C$4)/'Competition Parameters'!$C$4+0.5,0)</f>
        <v>1</v>
      </c>
      <c r="J3" s="75">
        <f>ROUND(('Project Keywords'!J161*'Competition Parameters'!$C$3-COUNTIF('Marker Expertise'!J4:J75,"&gt;"&amp;"@")*'Competition Parameters'!$C$4)/'Competition Parameters'!$C$4+0.5,0)</f>
        <v>0</v>
      </c>
      <c r="K3" s="75">
        <f>ROUND(('Project Keywords'!K161*'Competition Parameters'!$C$3-COUNTIF('Marker Expertise'!K4:K75,"&gt;"&amp;"@")*'Competition Parameters'!$C$4)/'Competition Parameters'!$C$4+0.5,0)</f>
        <v>0</v>
      </c>
      <c r="L3" s="75">
        <f>ROUND(('Project Keywords'!L161*'Competition Parameters'!$C$3-COUNTIF('Marker Expertise'!L4:L75,"&gt;"&amp;"@")*'Competition Parameters'!$C$4)/'Competition Parameters'!$C$4+0.5,0)</f>
        <v>0</v>
      </c>
      <c r="M3" s="75">
        <f>ROUND(('Project Keywords'!M161*'Competition Parameters'!$C$3-COUNTIF('Marker Expertise'!M4:M75,"&gt;"&amp;"@")*'Competition Parameters'!$C$4)/'Competition Parameters'!$C$4+0.5,0)</f>
        <v>0</v>
      </c>
      <c r="N3" s="75">
        <f>ROUND(('Project Keywords'!N161*'Competition Parameters'!$C$3-COUNTIF('Marker Expertise'!N4:N75,"&gt;"&amp;"@")*'Competition Parameters'!$C$4)/'Competition Parameters'!$C$4+0.5,0)</f>
        <v>0</v>
      </c>
      <c r="O3" s="75">
        <f>ROUND(('Project Keywords'!O161*'Competition Parameters'!$C$3-COUNTIF('Marker Expertise'!O4:O75,"&gt;"&amp;"@")*'Competition Parameters'!$C$4)/'Competition Parameters'!$C$4+0.5,0)</f>
        <v>-1</v>
      </c>
      <c r="P3" s="75">
        <f>ROUND(('Project Keywords'!P161*'Competition Parameters'!$C$3-COUNTIF('Marker Expertise'!P4:P75,"&gt;"&amp;"@")*'Competition Parameters'!$C$4)/'Competition Parameters'!$C$4+0.5,0)</f>
        <v>-1</v>
      </c>
      <c r="Q3" s="75">
        <f>ROUND(('Project Keywords'!Q161*'Competition Parameters'!$C$3-COUNTIF('Marker Expertise'!Q4:Q75,"&gt;"&amp;"@")*'Competition Parameters'!$C$4)/'Competition Parameters'!$C$4+0.5,0)</f>
        <v>0</v>
      </c>
      <c r="R3" s="133"/>
      <c r="S3" s="132"/>
      <c r="T3" s="124" t="s">
        <v>345</v>
      </c>
      <c r="U3" s="123">
        <f>IF(COUNT(U4:U75)&gt;0,AVERAGE(U4:U75),"")</f>
        <v>1</v>
      </c>
      <c r="V3" s="123">
        <f>IF(COUNT(V4:V75)&gt;0,AVERAGE(V4:V75),"")</f>
        <v>1</v>
      </c>
      <c r="W3" s="123">
        <f>IF(COUNT(W4:W75)&gt;0,AVERAGE(W4:W75),"")</f>
        <v>1</v>
      </c>
      <c r="X3" s="123">
        <f>IF(COUNT(X4:X75)&gt;0,AVERAGE(X4:X75),"")</f>
        <v>1</v>
      </c>
      <c r="Y3" s="123">
        <f>IF(COUNT(Y4:Y75)&gt;0,AVERAGE(Y4:Y75),"")</f>
        <v>1</v>
      </c>
      <c r="Z3" s="123">
        <f>IF(COUNT(Z4:Z75)&gt;0,AVERAGE(Z4:Z75),"")</f>
        <v>1</v>
      </c>
      <c r="AA3" s="123">
        <f>IF(COUNT(AA4:AA75)&gt;0,AVERAGE(AA4:AA75),"")</f>
        <v>1</v>
      </c>
      <c r="AB3" s="123">
        <f>IF(COUNT(AB4:AB75)&gt;0,AVERAGE(AB4:AB75),"")</f>
        <v>1</v>
      </c>
      <c r="AC3" s="123">
        <f>IF(COUNT(AC4:AC75)&gt;0,AVERAGE(AC4:AC75),"")</f>
        <v>1</v>
      </c>
      <c r="AD3" s="123">
        <f>IF(COUNT(AD4:AD75)&gt;0,AVERAGE(AD4:AD75),"")</f>
        <v>1</v>
      </c>
      <c r="AE3" s="123">
        <f>IF(COUNT(AE4:AE75)&gt;0,AVERAGE(AE4:AE75),"")</f>
        <v>1</v>
      </c>
      <c r="AF3" s="123">
        <f>IF(COUNT(AF4:AF75)&gt;0,AVERAGE(AF4:AF75),"")</f>
        <v>1</v>
      </c>
      <c r="AG3" s="123">
        <f>IF(COUNT(AG4:AG75)&gt;0,AVERAGE(AG4:AG75),"")</f>
        <v>1</v>
      </c>
      <c r="AH3" s="123">
        <f>IF(COUNT(AH4:AH75)&gt;0,AVERAGE(AH4:AH75),"")</f>
        <v>1</v>
      </c>
      <c r="AI3" s="123">
        <f>IF(COUNT(AI4:AI75)&gt;0,AVERAGE(AI4:AI75),"")</f>
        <v>1</v>
      </c>
      <c r="AJ3" s="134">
        <f>IF(COUNT(U3:AI3)&gt;0,AVERAGE(U3:AI3),"")</f>
        <v>1</v>
      </c>
    </row>
    <row r="4" spans="1:36" x14ac:dyDescent="0.25">
      <c r="A4" s="76">
        <f>IF(Markers!B2&gt;0,Markers!A2,"")</f>
        <v>1</v>
      </c>
      <c r="B4" s="125" t="str">
        <f>IF(LEN(Markers!B2)&gt;0,Markers!B2,"")</f>
        <v>Marker 1</v>
      </c>
      <c r="C4" s="11" t="s">
        <v>369</v>
      </c>
      <c r="D4" s="11"/>
      <c r="E4" s="11"/>
      <c r="F4" s="11"/>
      <c r="G4" s="11"/>
      <c r="H4" s="11"/>
      <c r="I4" s="11"/>
      <c r="J4" s="11"/>
      <c r="K4" s="11"/>
      <c r="L4" s="11"/>
      <c r="M4" s="11"/>
      <c r="N4" s="11"/>
      <c r="O4" s="11"/>
      <c r="P4" s="11"/>
      <c r="Q4" s="11"/>
      <c r="R4" s="126" t="str">
        <f>IF(OR(AND(C4&lt;&gt;"L",C4&lt;&gt;"M",C4&lt;&gt;"H"),AND(D4&lt;&gt;"L",D4&lt;&gt;"M",D4&lt;&gt;"H"),AND(E4&lt;&gt;"L",E4&lt;&gt;"M",E4&lt;&gt;"H"),AND(F4&lt;&gt;"L",F4&lt;&gt;"M",F4&lt;&gt;"H"),AND(G4&lt;&gt;"L",G4&lt;&gt;"M",G4&lt;&gt;"H"),AND(H4&lt;&gt;"L",H4&lt;&gt;"M",H4&lt;&gt;"H"),AND(I4&lt;&gt;"L",I4&lt;&gt;"M",I4&lt;&gt;"H"),AND(J4&lt;&gt;"L",J4&lt;&gt;"M",J4&lt;&gt;"H"),AND(K4&lt;&gt;"L",K4&lt;&gt;"M",K4&lt;&gt;"H"),AND(L4&lt;&gt;"L",L4&lt;&gt;"M",L4&lt;&gt;"H"),AND(M4&lt;&gt;"L",M4&lt;&gt;"M",M4&lt;&gt;"H"),AND(N4&lt;&gt;"L",N4&lt;&gt;"M",N4&lt;&gt;"H"),AND(O4&lt;&gt;"L",O4&lt;&gt;"M",O4&lt;&gt;"H"),AND(P4&lt;&gt;"L",P4&lt;&gt;"M",P4&lt;&gt;"H"),AND(Q4&lt;&gt;"L",Q4&lt;&gt;"M",Q4&lt;&gt;"H")),"Enter L, M or H in each cell","")</f>
        <v>Enter L, M or H in each cell</v>
      </c>
      <c r="S4" s="132"/>
      <c r="T4" s="135">
        <f>A4</f>
        <v>1</v>
      </c>
      <c r="U4" s="129">
        <f>IF(C4="","",IF(C4="L",1/3,IF(C4="M",2/3,1)))</f>
        <v>1</v>
      </c>
      <c r="V4" s="129" t="str">
        <f t="shared" ref="V4:AI75" si="1">IF(D4="","",IF(D4="L",1/3,IF(D4="M",2/3,1)))</f>
        <v/>
      </c>
      <c r="W4" s="129" t="str">
        <f t="shared" si="1"/>
        <v/>
      </c>
      <c r="X4" s="129" t="str">
        <f t="shared" si="1"/>
        <v/>
      </c>
      <c r="Y4" s="129" t="str">
        <f t="shared" si="1"/>
        <v/>
      </c>
      <c r="Z4" s="129" t="str">
        <f t="shared" si="1"/>
        <v/>
      </c>
      <c r="AA4" s="129" t="str">
        <f t="shared" si="1"/>
        <v/>
      </c>
      <c r="AB4" s="129" t="str">
        <f t="shared" si="1"/>
        <v/>
      </c>
      <c r="AC4" s="129" t="str">
        <f t="shared" si="1"/>
        <v/>
      </c>
      <c r="AD4" s="129" t="str">
        <f t="shared" si="1"/>
        <v/>
      </c>
      <c r="AE4" s="129" t="str">
        <f t="shared" si="1"/>
        <v/>
      </c>
      <c r="AF4" s="129" t="str">
        <f t="shared" si="1"/>
        <v/>
      </c>
      <c r="AG4" s="129" t="str">
        <f t="shared" si="1"/>
        <v/>
      </c>
      <c r="AH4" s="129" t="str">
        <f t="shared" si="1"/>
        <v/>
      </c>
      <c r="AI4" s="129" t="str">
        <f t="shared" si="1"/>
        <v/>
      </c>
      <c r="AJ4" s="134">
        <f>IF(COUNT(U4:AI4)&gt;0,AVERAGE(U4:AI4),"")</f>
        <v>1</v>
      </c>
    </row>
    <row r="5" spans="1:36" x14ac:dyDescent="0.25">
      <c r="A5" s="76">
        <f>IF(Markers!B3&gt;0,Markers!A3,"")</f>
        <v>2</v>
      </c>
      <c r="B5" s="125" t="str">
        <f>IF(LEN(Markers!B3)&gt;0,Markers!B3,"")</f>
        <v>Marker 2</v>
      </c>
      <c r="C5" s="11" t="s">
        <v>369</v>
      </c>
      <c r="D5" s="11"/>
      <c r="E5" s="11"/>
      <c r="F5" s="11"/>
      <c r="G5" s="11"/>
      <c r="H5" s="11"/>
      <c r="I5" s="11"/>
      <c r="J5" s="11"/>
      <c r="K5" s="11"/>
      <c r="L5" s="11"/>
      <c r="M5" s="11"/>
      <c r="N5" s="11"/>
      <c r="O5" s="11"/>
      <c r="P5" s="11"/>
      <c r="Q5" s="11"/>
      <c r="R5" s="126" t="str">
        <f t="shared" ref="R5:R68" si="2">IF(OR(AND(C5&lt;&gt;"L",C5&lt;&gt;"M",C5&lt;&gt;"H"),AND(D5&lt;&gt;"L",D5&lt;&gt;"M",D5&lt;&gt;"H"),AND(E5&lt;&gt;"L",E5&lt;&gt;"M",E5&lt;&gt;"H"),AND(F5&lt;&gt;"L",F5&lt;&gt;"M",F5&lt;&gt;"H"),AND(G5&lt;&gt;"L",G5&lt;&gt;"M",G5&lt;&gt;"H"),AND(H5&lt;&gt;"L",H5&lt;&gt;"M",H5&lt;&gt;"H"),AND(I5&lt;&gt;"L",I5&lt;&gt;"M",I5&lt;&gt;"H"),AND(J5&lt;&gt;"L",J5&lt;&gt;"M",J5&lt;&gt;"H"),AND(K5&lt;&gt;"L",K5&lt;&gt;"M",K5&lt;&gt;"H"),AND(L5&lt;&gt;"L",L5&lt;&gt;"M",L5&lt;&gt;"H"),AND(M5&lt;&gt;"L",M5&lt;&gt;"M",M5&lt;&gt;"H"),AND(N5&lt;&gt;"L",N5&lt;&gt;"M",N5&lt;&gt;"H"),AND(O5&lt;&gt;"L",O5&lt;&gt;"M",O5&lt;&gt;"H"),AND(P5&lt;&gt;"L",P5&lt;&gt;"M",P5&lt;&gt;"H"),AND(Q5&lt;&gt;"L",Q5&lt;&gt;"M",Q5&lt;&gt;"H")),"Enter L, M or H in each cell","")</f>
        <v>Enter L, M or H in each cell</v>
      </c>
      <c r="S5" s="132"/>
      <c r="T5" s="135">
        <f t="shared" ref="T5:T68" si="3">A5</f>
        <v>2</v>
      </c>
      <c r="U5" s="129">
        <f t="shared" ref="U5:U68" si="4">IF(C5="","",IF(C5="L",1/3,IF(C5="M",2/3,1)))</f>
        <v>1</v>
      </c>
      <c r="V5" s="129" t="str">
        <f t="shared" ref="V5:V68" si="5">IF(D5="","",IF(D5="L",1/3,IF(D5="M",2/3,1)))</f>
        <v/>
      </c>
      <c r="W5" s="129" t="str">
        <f t="shared" ref="W5:W68" si="6">IF(E5="","",IF(E5="L",1/3,IF(E5="M",2/3,1)))</f>
        <v/>
      </c>
      <c r="X5" s="129" t="str">
        <f t="shared" ref="X5:X68" si="7">IF(F5="","",IF(F5="L",1/3,IF(F5="M",2/3,1)))</f>
        <v/>
      </c>
      <c r="Y5" s="129" t="str">
        <f t="shared" ref="Y5:Y68" si="8">IF(G5="","",IF(G5="L",1/3,IF(G5="M",2/3,1)))</f>
        <v/>
      </c>
      <c r="Z5" s="129" t="str">
        <f t="shared" ref="Z5:Z68" si="9">IF(H5="","",IF(H5="L",1/3,IF(H5="M",2/3,1)))</f>
        <v/>
      </c>
      <c r="AA5" s="129" t="str">
        <f t="shared" ref="AA5:AA68" si="10">IF(I5="","",IF(I5="L",1/3,IF(I5="M",2/3,1)))</f>
        <v/>
      </c>
      <c r="AB5" s="129" t="str">
        <f t="shared" ref="AB5:AB68" si="11">IF(J5="","",IF(J5="L",1/3,IF(J5="M",2/3,1)))</f>
        <v/>
      </c>
      <c r="AC5" s="129" t="str">
        <f t="shared" ref="AC5:AC68" si="12">IF(K5="","",IF(K5="L",1/3,IF(K5="M",2/3,1)))</f>
        <v/>
      </c>
      <c r="AD5" s="129" t="str">
        <f t="shared" ref="AD5:AD68" si="13">IF(L5="","",IF(L5="L",1/3,IF(L5="M",2/3,1)))</f>
        <v/>
      </c>
      <c r="AE5" s="129" t="str">
        <f t="shared" ref="AE5:AE68" si="14">IF(M5="","",IF(M5="L",1/3,IF(M5="M",2/3,1)))</f>
        <v/>
      </c>
      <c r="AF5" s="129" t="str">
        <f t="shared" ref="AF5:AF68" si="15">IF(N5="","",IF(N5="L",1/3,IF(N5="M",2/3,1)))</f>
        <v/>
      </c>
      <c r="AG5" s="129" t="str">
        <f t="shared" ref="AG5:AG68" si="16">IF(O5="","",IF(O5="L",1/3,IF(O5="M",2/3,1)))</f>
        <v/>
      </c>
      <c r="AH5" s="129" t="str">
        <f t="shared" ref="AH5:AH68" si="17">IF(P5="","",IF(P5="L",1/3,IF(P5="M",2/3,1)))</f>
        <v/>
      </c>
      <c r="AI5" s="129" t="str">
        <f t="shared" ref="AI5:AI68" si="18">IF(Q5="","",IF(Q5="L",1/3,IF(Q5="M",2/3,1)))</f>
        <v/>
      </c>
      <c r="AJ5" s="134">
        <f t="shared" ref="AJ5:AJ68" si="19">IF(COUNT(U5:AI5)&gt;0,AVERAGE(U5:AI5),"")</f>
        <v>1</v>
      </c>
    </row>
    <row r="6" spans="1:36" x14ac:dyDescent="0.25">
      <c r="A6" s="76">
        <f>IF(Markers!B4&gt;0,Markers!A4,"")</f>
        <v>3</v>
      </c>
      <c r="B6" s="125" t="str">
        <f>IF(LEN(Markers!B4)&gt;0,Markers!B4,"")</f>
        <v>Marker 3</v>
      </c>
      <c r="C6" s="11"/>
      <c r="D6" s="11" t="s">
        <v>369</v>
      </c>
      <c r="E6" s="11"/>
      <c r="F6" s="11"/>
      <c r="G6" s="11"/>
      <c r="H6" s="11"/>
      <c r="I6" s="11"/>
      <c r="J6" s="11"/>
      <c r="K6" s="11"/>
      <c r="L6" s="11"/>
      <c r="M6" s="11"/>
      <c r="N6" s="11"/>
      <c r="O6" s="11"/>
      <c r="P6" s="11"/>
      <c r="Q6" s="11"/>
      <c r="R6" s="126" t="str">
        <f t="shared" si="2"/>
        <v>Enter L, M or H in each cell</v>
      </c>
      <c r="S6" s="132"/>
      <c r="T6" s="135">
        <f t="shared" si="3"/>
        <v>3</v>
      </c>
      <c r="U6" s="129" t="str">
        <f t="shared" si="4"/>
        <v/>
      </c>
      <c r="V6" s="129">
        <f t="shared" si="5"/>
        <v>1</v>
      </c>
      <c r="W6" s="129" t="str">
        <f t="shared" si="6"/>
        <v/>
      </c>
      <c r="X6" s="129" t="str">
        <f t="shared" si="7"/>
        <v/>
      </c>
      <c r="Y6" s="129" t="str">
        <f t="shared" si="8"/>
        <v/>
      </c>
      <c r="Z6" s="129" t="str">
        <f t="shared" si="9"/>
        <v/>
      </c>
      <c r="AA6" s="129" t="str">
        <f t="shared" si="10"/>
        <v/>
      </c>
      <c r="AB6" s="129" t="str">
        <f t="shared" si="11"/>
        <v/>
      </c>
      <c r="AC6" s="129" t="str">
        <f t="shared" si="12"/>
        <v/>
      </c>
      <c r="AD6" s="129" t="str">
        <f t="shared" si="13"/>
        <v/>
      </c>
      <c r="AE6" s="129" t="str">
        <f t="shared" si="14"/>
        <v/>
      </c>
      <c r="AF6" s="129" t="str">
        <f t="shared" si="15"/>
        <v/>
      </c>
      <c r="AG6" s="129" t="str">
        <f t="shared" si="16"/>
        <v/>
      </c>
      <c r="AH6" s="129" t="str">
        <f t="shared" si="17"/>
        <v/>
      </c>
      <c r="AI6" s="129" t="str">
        <f t="shared" si="18"/>
        <v/>
      </c>
      <c r="AJ6" s="134">
        <f t="shared" si="19"/>
        <v>1</v>
      </c>
    </row>
    <row r="7" spans="1:36" x14ac:dyDescent="0.25">
      <c r="A7" s="76">
        <f>IF(Markers!B5&gt;0,Markers!A5,"")</f>
        <v>4</v>
      </c>
      <c r="B7" s="125" t="str">
        <f>IF(LEN(Markers!B5)&gt;0,Markers!B5,"")</f>
        <v>Marker 4</v>
      </c>
      <c r="C7" s="11"/>
      <c r="D7" s="11" t="s">
        <v>369</v>
      </c>
      <c r="E7" s="11"/>
      <c r="F7" s="11"/>
      <c r="G7" s="11"/>
      <c r="H7" s="11"/>
      <c r="I7" s="11"/>
      <c r="J7" s="11"/>
      <c r="K7" s="11"/>
      <c r="L7" s="11"/>
      <c r="M7" s="11"/>
      <c r="N7" s="11"/>
      <c r="O7" s="11"/>
      <c r="P7" s="11"/>
      <c r="Q7" s="11"/>
      <c r="R7" s="126" t="str">
        <f t="shared" si="2"/>
        <v>Enter L, M or H in each cell</v>
      </c>
      <c r="S7" s="132"/>
      <c r="T7" s="135">
        <f t="shared" si="3"/>
        <v>4</v>
      </c>
      <c r="U7" s="129" t="str">
        <f t="shared" si="4"/>
        <v/>
      </c>
      <c r="V7" s="129">
        <f t="shared" si="5"/>
        <v>1</v>
      </c>
      <c r="W7" s="129" t="str">
        <f t="shared" si="6"/>
        <v/>
      </c>
      <c r="X7" s="129" t="str">
        <f t="shared" si="7"/>
        <v/>
      </c>
      <c r="Y7" s="129" t="str">
        <f t="shared" si="8"/>
        <v/>
      </c>
      <c r="Z7" s="129" t="str">
        <f t="shared" si="9"/>
        <v/>
      </c>
      <c r="AA7" s="129" t="str">
        <f t="shared" si="10"/>
        <v/>
      </c>
      <c r="AB7" s="129" t="str">
        <f t="shared" si="11"/>
        <v/>
      </c>
      <c r="AC7" s="129" t="str">
        <f t="shared" si="12"/>
        <v/>
      </c>
      <c r="AD7" s="129" t="str">
        <f t="shared" si="13"/>
        <v/>
      </c>
      <c r="AE7" s="129" t="str">
        <f t="shared" si="14"/>
        <v/>
      </c>
      <c r="AF7" s="129" t="str">
        <f t="shared" si="15"/>
        <v/>
      </c>
      <c r="AG7" s="129" t="str">
        <f t="shared" si="16"/>
        <v/>
      </c>
      <c r="AH7" s="129" t="str">
        <f t="shared" si="17"/>
        <v/>
      </c>
      <c r="AI7" s="129" t="str">
        <f t="shared" si="18"/>
        <v/>
      </c>
      <c r="AJ7" s="134">
        <f t="shared" si="19"/>
        <v>1</v>
      </c>
    </row>
    <row r="8" spans="1:36" x14ac:dyDescent="0.25">
      <c r="A8" s="76">
        <f>IF(Markers!B6&gt;0,Markers!A6,"")</f>
        <v>5</v>
      </c>
      <c r="B8" s="125" t="str">
        <f>IF(LEN(Markers!B6)&gt;0,Markers!B6,"")</f>
        <v>Marker 5</v>
      </c>
      <c r="C8" s="11"/>
      <c r="D8" s="11" t="s">
        <v>369</v>
      </c>
      <c r="E8" s="11"/>
      <c r="F8" s="11"/>
      <c r="G8" s="11"/>
      <c r="H8" s="11"/>
      <c r="I8" s="11"/>
      <c r="J8" s="11"/>
      <c r="K8" s="11"/>
      <c r="L8" s="11"/>
      <c r="M8" s="11"/>
      <c r="N8" s="11"/>
      <c r="O8" s="11"/>
      <c r="P8" s="11"/>
      <c r="Q8" s="11"/>
      <c r="R8" s="126" t="str">
        <f t="shared" si="2"/>
        <v>Enter L, M or H in each cell</v>
      </c>
      <c r="S8" s="132"/>
      <c r="T8" s="135">
        <f t="shared" si="3"/>
        <v>5</v>
      </c>
      <c r="U8" s="129" t="str">
        <f t="shared" si="4"/>
        <v/>
      </c>
      <c r="V8" s="129">
        <f t="shared" si="5"/>
        <v>1</v>
      </c>
      <c r="W8" s="129" t="str">
        <f t="shared" si="6"/>
        <v/>
      </c>
      <c r="X8" s="129" t="str">
        <f t="shared" si="7"/>
        <v/>
      </c>
      <c r="Y8" s="129" t="str">
        <f t="shared" si="8"/>
        <v/>
      </c>
      <c r="Z8" s="129" t="str">
        <f t="shared" si="9"/>
        <v/>
      </c>
      <c r="AA8" s="129" t="str">
        <f t="shared" si="10"/>
        <v/>
      </c>
      <c r="AB8" s="129" t="str">
        <f t="shared" si="11"/>
        <v/>
      </c>
      <c r="AC8" s="129" t="str">
        <f t="shared" si="12"/>
        <v/>
      </c>
      <c r="AD8" s="129" t="str">
        <f t="shared" si="13"/>
        <v/>
      </c>
      <c r="AE8" s="129" t="str">
        <f t="shared" si="14"/>
        <v/>
      </c>
      <c r="AF8" s="129" t="str">
        <f t="shared" si="15"/>
        <v/>
      </c>
      <c r="AG8" s="129" t="str">
        <f t="shared" si="16"/>
        <v/>
      </c>
      <c r="AH8" s="129" t="str">
        <f t="shared" si="17"/>
        <v/>
      </c>
      <c r="AI8" s="129" t="str">
        <f t="shared" si="18"/>
        <v/>
      </c>
      <c r="AJ8" s="134">
        <f t="shared" si="19"/>
        <v>1</v>
      </c>
    </row>
    <row r="9" spans="1:36" x14ac:dyDescent="0.25">
      <c r="A9" s="76">
        <f>IF(Markers!B7&gt;0,Markers!A7,"")</f>
        <v>6</v>
      </c>
      <c r="B9" s="125" t="str">
        <f>IF(LEN(Markers!B7)&gt;0,Markers!B7,"")</f>
        <v>Marker 6</v>
      </c>
      <c r="C9" s="11"/>
      <c r="D9" s="11" t="s">
        <v>369</v>
      </c>
      <c r="E9" s="11"/>
      <c r="F9" s="11"/>
      <c r="G9" s="11"/>
      <c r="H9" s="11"/>
      <c r="I9" s="11"/>
      <c r="J9" s="11"/>
      <c r="K9" s="11"/>
      <c r="L9" s="11"/>
      <c r="M9" s="11"/>
      <c r="N9" s="11"/>
      <c r="O9" s="11"/>
      <c r="P9" s="11"/>
      <c r="Q9" s="11"/>
      <c r="R9" s="126" t="str">
        <f t="shared" si="2"/>
        <v>Enter L, M or H in each cell</v>
      </c>
      <c r="S9" s="132"/>
      <c r="T9" s="135">
        <f t="shared" si="3"/>
        <v>6</v>
      </c>
      <c r="U9" s="129" t="str">
        <f t="shared" si="4"/>
        <v/>
      </c>
      <c r="V9" s="129">
        <f t="shared" si="5"/>
        <v>1</v>
      </c>
      <c r="W9" s="129" t="str">
        <f t="shared" si="6"/>
        <v/>
      </c>
      <c r="X9" s="129" t="str">
        <f t="shared" si="7"/>
        <v/>
      </c>
      <c r="Y9" s="129" t="str">
        <f t="shared" si="8"/>
        <v/>
      </c>
      <c r="Z9" s="129" t="str">
        <f t="shared" si="9"/>
        <v/>
      </c>
      <c r="AA9" s="129" t="str">
        <f t="shared" si="10"/>
        <v/>
      </c>
      <c r="AB9" s="129" t="str">
        <f t="shared" si="11"/>
        <v/>
      </c>
      <c r="AC9" s="129" t="str">
        <f t="shared" si="12"/>
        <v/>
      </c>
      <c r="AD9" s="129" t="str">
        <f t="shared" si="13"/>
        <v/>
      </c>
      <c r="AE9" s="129" t="str">
        <f t="shared" si="14"/>
        <v/>
      </c>
      <c r="AF9" s="129" t="str">
        <f t="shared" si="15"/>
        <v/>
      </c>
      <c r="AG9" s="129" t="str">
        <f t="shared" si="16"/>
        <v/>
      </c>
      <c r="AH9" s="129" t="str">
        <f t="shared" si="17"/>
        <v/>
      </c>
      <c r="AI9" s="129" t="str">
        <f t="shared" si="18"/>
        <v/>
      </c>
      <c r="AJ9" s="134">
        <f t="shared" si="19"/>
        <v>1</v>
      </c>
    </row>
    <row r="10" spans="1:36" x14ac:dyDescent="0.25">
      <c r="A10" s="76">
        <f>IF(Markers!B8&gt;0,Markers!A8,"")</f>
        <v>7</v>
      </c>
      <c r="B10" s="125" t="str">
        <f>IF(LEN(Markers!B8)&gt;0,Markers!B8,"")</f>
        <v>Marker 7</v>
      </c>
      <c r="C10" s="11"/>
      <c r="D10" s="11" t="s">
        <v>369</v>
      </c>
      <c r="E10" s="11"/>
      <c r="F10" s="11"/>
      <c r="G10" s="11"/>
      <c r="H10" s="11"/>
      <c r="I10" s="11"/>
      <c r="J10" s="11"/>
      <c r="K10" s="11"/>
      <c r="L10" s="11"/>
      <c r="M10" s="11"/>
      <c r="N10" s="11"/>
      <c r="O10" s="11"/>
      <c r="P10" s="11"/>
      <c r="Q10" s="11"/>
      <c r="R10" s="126" t="str">
        <f t="shared" si="2"/>
        <v>Enter L, M or H in each cell</v>
      </c>
      <c r="S10" s="132"/>
      <c r="T10" s="135">
        <f t="shared" si="3"/>
        <v>7</v>
      </c>
      <c r="U10" s="129" t="str">
        <f t="shared" si="4"/>
        <v/>
      </c>
      <c r="V10" s="129">
        <f t="shared" si="5"/>
        <v>1</v>
      </c>
      <c r="W10" s="129" t="str">
        <f t="shared" si="6"/>
        <v/>
      </c>
      <c r="X10" s="129" t="str">
        <f t="shared" si="7"/>
        <v/>
      </c>
      <c r="Y10" s="129" t="str">
        <f t="shared" si="8"/>
        <v/>
      </c>
      <c r="Z10" s="129" t="str">
        <f t="shared" si="9"/>
        <v/>
      </c>
      <c r="AA10" s="129" t="str">
        <f t="shared" si="10"/>
        <v/>
      </c>
      <c r="AB10" s="129" t="str">
        <f t="shared" si="11"/>
        <v/>
      </c>
      <c r="AC10" s="129" t="str">
        <f t="shared" si="12"/>
        <v/>
      </c>
      <c r="AD10" s="129" t="str">
        <f t="shared" si="13"/>
        <v/>
      </c>
      <c r="AE10" s="129" t="str">
        <f t="shared" si="14"/>
        <v/>
      </c>
      <c r="AF10" s="129" t="str">
        <f t="shared" si="15"/>
        <v/>
      </c>
      <c r="AG10" s="129" t="str">
        <f t="shared" si="16"/>
        <v/>
      </c>
      <c r="AH10" s="129" t="str">
        <f t="shared" si="17"/>
        <v/>
      </c>
      <c r="AI10" s="129" t="str">
        <f t="shared" si="18"/>
        <v/>
      </c>
      <c r="AJ10" s="134">
        <f t="shared" si="19"/>
        <v>1</v>
      </c>
    </row>
    <row r="11" spans="1:36" x14ac:dyDescent="0.25">
      <c r="A11" s="76">
        <f>IF(Markers!B9&gt;0,Markers!A9,"")</f>
        <v>8</v>
      </c>
      <c r="B11" s="125" t="str">
        <f>IF(LEN(Markers!B9)&gt;0,Markers!B9,"")</f>
        <v>Marker 8</v>
      </c>
      <c r="C11" s="11"/>
      <c r="D11" s="11"/>
      <c r="E11" s="11" t="s">
        <v>369</v>
      </c>
      <c r="F11" s="11"/>
      <c r="G11" s="11"/>
      <c r="H11" s="11"/>
      <c r="I11" s="11"/>
      <c r="J11" s="11"/>
      <c r="K11" s="11"/>
      <c r="L11" s="11"/>
      <c r="M11" s="11"/>
      <c r="N11" s="11"/>
      <c r="O11" s="11"/>
      <c r="P11" s="11"/>
      <c r="Q11" s="11"/>
      <c r="R11" s="126" t="str">
        <f t="shared" si="2"/>
        <v>Enter L, M or H in each cell</v>
      </c>
      <c r="S11" s="132"/>
      <c r="T11" s="135">
        <f t="shared" si="3"/>
        <v>8</v>
      </c>
      <c r="U11" s="129" t="str">
        <f t="shared" si="4"/>
        <v/>
      </c>
      <c r="V11" s="129" t="str">
        <f t="shared" si="5"/>
        <v/>
      </c>
      <c r="W11" s="129">
        <f t="shared" si="6"/>
        <v>1</v>
      </c>
      <c r="X11" s="129" t="str">
        <f t="shared" si="7"/>
        <v/>
      </c>
      <c r="Y11" s="129" t="str">
        <f t="shared" si="8"/>
        <v/>
      </c>
      <c r="Z11" s="129" t="str">
        <f t="shared" si="9"/>
        <v/>
      </c>
      <c r="AA11" s="129" t="str">
        <f t="shared" si="10"/>
        <v/>
      </c>
      <c r="AB11" s="129" t="str">
        <f t="shared" si="11"/>
        <v/>
      </c>
      <c r="AC11" s="129" t="str">
        <f t="shared" si="12"/>
        <v/>
      </c>
      <c r="AD11" s="129" t="str">
        <f t="shared" si="13"/>
        <v/>
      </c>
      <c r="AE11" s="129" t="str">
        <f t="shared" si="14"/>
        <v/>
      </c>
      <c r="AF11" s="129" t="str">
        <f t="shared" si="15"/>
        <v/>
      </c>
      <c r="AG11" s="129" t="str">
        <f t="shared" si="16"/>
        <v/>
      </c>
      <c r="AH11" s="129" t="str">
        <f t="shared" si="17"/>
        <v/>
      </c>
      <c r="AI11" s="129" t="str">
        <f t="shared" si="18"/>
        <v/>
      </c>
      <c r="AJ11" s="134">
        <f t="shared" si="19"/>
        <v>1</v>
      </c>
    </row>
    <row r="12" spans="1:36" x14ac:dyDescent="0.25">
      <c r="A12" s="76">
        <f>IF(Markers!B10&gt;0,Markers!A10,"")</f>
        <v>9</v>
      </c>
      <c r="B12" s="125" t="str">
        <f>IF(LEN(Markers!B10)&gt;0,Markers!B10,"")</f>
        <v>Marker 9</v>
      </c>
      <c r="C12" s="11"/>
      <c r="D12" s="11"/>
      <c r="E12" s="11" t="s">
        <v>369</v>
      </c>
      <c r="F12" s="11"/>
      <c r="G12" s="11"/>
      <c r="H12" s="11"/>
      <c r="I12" s="11"/>
      <c r="J12" s="11"/>
      <c r="K12" s="11"/>
      <c r="L12" s="11"/>
      <c r="M12" s="11"/>
      <c r="N12" s="11"/>
      <c r="O12" s="11"/>
      <c r="P12" s="11"/>
      <c r="Q12" s="11"/>
      <c r="R12" s="126" t="str">
        <f t="shared" si="2"/>
        <v>Enter L, M or H in each cell</v>
      </c>
      <c r="S12" s="132"/>
      <c r="T12" s="135">
        <f t="shared" si="3"/>
        <v>9</v>
      </c>
      <c r="U12" s="129" t="str">
        <f t="shared" si="4"/>
        <v/>
      </c>
      <c r="V12" s="129" t="str">
        <f t="shared" si="5"/>
        <v/>
      </c>
      <c r="W12" s="129">
        <f t="shared" si="6"/>
        <v>1</v>
      </c>
      <c r="X12" s="129" t="str">
        <f t="shared" si="7"/>
        <v/>
      </c>
      <c r="Y12" s="129" t="str">
        <f t="shared" si="8"/>
        <v/>
      </c>
      <c r="Z12" s="129" t="str">
        <f t="shared" si="9"/>
        <v/>
      </c>
      <c r="AA12" s="129" t="str">
        <f t="shared" si="10"/>
        <v/>
      </c>
      <c r="AB12" s="129" t="str">
        <f t="shared" si="11"/>
        <v/>
      </c>
      <c r="AC12" s="129" t="str">
        <f t="shared" si="12"/>
        <v/>
      </c>
      <c r="AD12" s="129" t="str">
        <f t="shared" si="13"/>
        <v/>
      </c>
      <c r="AE12" s="129" t="str">
        <f t="shared" si="14"/>
        <v/>
      </c>
      <c r="AF12" s="129" t="str">
        <f t="shared" si="15"/>
        <v/>
      </c>
      <c r="AG12" s="129" t="str">
        <f t="shared" si="16"/>
        <v/>
      </c>
      <c r="AH12" s="129" t="str">
        <f t="shared" si="17"/>
        <v/>
      </c>
      <c r="AI12" s="129" t="str">
        <f t="shared" si="18"/>
        <v/>
      </c>
      <c r="AJ12" s="134">
        <f t="shared" si="19"/>
        <v>1</v>
      </c>
    </row>
    <row r="13" spans="1:36" x14ac:dyDescent="0.25">
      <c r="A13" s="76">
        <f>IF(Markers!B11&gt;0,Markers!A11,"")</f>
        <v>10</v>
      </c>
      <c r="B13" s="125" t="str">
        <f>IF(LEN(Markers!B11)&gt;0,Markers!B11,"")</f>
        <v>Marker 10</v>
      </c>
      <c r="C13" s="11"/>
      <c r="D13" s="11"/>
      <c r="E13" s="11" t="s">
        <v>369</v>
      </c>
      <c r="F13" s="11"/>
      <c r="G13" s="11"/>
      <c r="H13" s="11"/>
      <c r="I13" s="11"/>
      <c r="J13" s="11"/>
      <c r="K13" s="11"/>
      <c r="L13" s="11"/>
      <c r="M13" s="11"/>
      <c r="N13" s="11"/>
      <c r="O13" s="11"/>
      <c r="P13" s="11"/>
      <c r="Q13" s="11"/>
      <c r="R13" s="126" t="str">
        <f t="shared" si="2"/>
        <v>Enter L, M or H in each cell</v>
      </c>
      <c r="S13" s="132"/>
      <c r="T13" s="135">
        <f t="shared" si="3"/>
        <v>10</v>
      </c>
      <c r="U13" s="129" t="str">
        <f t="shared" si="4"/>
        <v/>
      </c>
      <c r="V13" s="129" t="str">
        <f t="shared" si="5"/>
        <v/>
      </c>
      <c r="W13" s="129">
        <f t="shared" si="6"/>
        <v>1</v>
      </c>
      <c r="X13" s="129" t="str">
        <f t="shared" si="7"/>
        <v/>
      </c>
      <c r="Y13" s="129" t="str">
        <f t="shared" si="8"/>
        <v/>
      </c>
      <c r="Z13" s="129" t="str">
        <f t="shared" si="9"/>
        <v/>
      </c>
      <c r="AA13" s="129" t="str">
        <f t="shared" si="10"/>
        <v/>
      </c>
      <c r="AB13" s="129" t="str">
        <f t="shared" si="11"/>
        <v/>
      </c>
      <c r="AC13" s="129" t="str">
        <f t="shared" si="12"/>
        <v/>
      </c>
      <c r="AD13" s="129" t="str">
        <f t="shared" si="13"/>
        <v/>
      </c>
      <c r="AE13" s="129" t="str">
        <f t="shared" si="14"/>
        <v/>
      </c>
      <c r="AF13" s="129" t="str">
        <f t="shared" si="15"/>
        <v/>
      </c>
      <c r="AG13" s="129" t="str">
        <f t="shared" si="16"/>
        <v/>
      </c>
      <c r="AH13" s="129" t="str">
        <f t="shared" si="17"/>
        <v/>
      </c>
      <c r="AI13" s="129" t="str">
        <f t="shared" si="18"/>
        <v/>
      </c>
      <c r="AJ13" s="134">
        <f t="shared" si="19"/>
        <v>1</v>
      </c>
    </row>
    <row r="14" spans="1:36" x14ac:dyDescent="0.25">
      <c r="A14" s="76">
        <f>IF(Markers!B12&gt;0,Markers!A12,"")</f>
        <v>11</v>
      </c>
      <c r="B14" s="125" t="str">
        <f>IF(LEN(Markers!B12)&gt;0,Markers!B12,"")</f>
        <v>Marker 11</v>
      </c>
      <c r="C14" s="11"/>
      <c r="D14" s="11"/>
      <c r="E14" s="11" t="s">
        <v>369</v>
      </c>
      <c r="F14" s="11"/>
      <c r="G14" s="11"/>
      <c r="H14" s="11"/>
      <c r="I14" s="11"/>
      <c r="J14" s="11"/>
      <c r="K14" s="11"/>
      <c r="L14" s="11"/>
      <c r="M14" s="11"/>
      <c r="N14" s="11"/>
      <c r="O14" s="11"/>
      <c r="P14" s="11"/>
      <c r="Q14" s="11"/>
      <c r="R14" s="126" t="str">
        <f t="shared" si="2"/>
        <v>Enter L, M or H in each cell</v>
      </c>
      <c r="S14" s="132"/>
      <c r="T14" s="135">
        <f t="shared" si="3"/>
        <v>11</v>
      </c>
      <c r="U14" s="129" t="str">
        <f t="shared" si="4"/>
        <v/>
      </c>
      <c r="V14" s="129" t="str">
        <f t="shared" si="5"/>
        <v/>
      </c>
      <c r="W14" s="129">
        <f t="shared" si="6"/>
        <v>1</v>
      </c>
      <c r="X14" s="129" t="str">
        <f t="shared" si="7"/>
        <v/>
      </c>
      <c r="Y14" s="129" t="str">
        <f t="shared" si="8"/>
        <v/>
      </c>
      <c r="Z14" s="129" t="str">
        <f t="shared" si="9"/>
        <v/>
      </c>
      <c r="AA14" s="129" t="str">
        <f t="shared" si="10"/>
        <v/>
      </c>
      <c r="AB14" s="129" t="str">
        <f t="shared" si="11"/>
        <v/>
      </c>
      <c r="AC14" s="129" t="str">
        <f t="shared" si="12"/>
        <v/>
      </c>
      <c r="AD14" s="129" t="str">
        <f t="shared" si="13"/>
        <v/>
      </c>
      <c r="AE14" s="129" t="str">
        <f t="shared" si="14"/>
        <v/>
      </c>
      <c r="AF14" s="129" t="str">
        <f t="shared" si="15"/>
        <v/>
      </c>
      <c r="AG14" s="129" t="str">
        <f t="shared" si="16"/>
        <v/>
      </c>
      <c r="AH14" s="129" t="str">
        <f t="shared" si="17"/>
        <v/>
      </c>
      <c r="AI14" s="129" t="str">
        <f t="shared" si="18"/>
        <v/>
      </c>
      <c r="AJ14" s="134">
        <f t="shared" si="19"/>
        <v>1</v>
      </c>
    </row>
    <row r="15" spans="1:36" x14ac:dyDescent="0.25">
      <c r="A15" s="76">
        <f>IF(Markers!B13&gt;0,Markers!A13,"")</f>
        <v>12</v>
      </c>
      <c r="B15" s="125" t="str">
        <f>IF(LEN(Markers!B13)&gt;0,Markers!B13,"")</f>
        <v>Marker 12</v>
      </c>
      <c r="C15" s="11"/>
      <c r="D15" s="11"/>
      <c r="E15" s="11" t="s">
        <v>369</v>
      </c>
      <c r="F15" s="11"/>
      <c r="G15" s="11"/>
      <c r="H15" s="11"/>
      <c r="I15" s="11"/>
      <c r="J15" s="11"/>
      <c r="K15" s="11"/>
      <c r="L15" s="11"/>
      <c r="M15" s="11"/>
      <c r="N15" s="11"/>
      <c r="O15" s="11"/>
      <c r="P15" s="11"/>
      <c r="Q15" s="11"/>
      <c r="R15" s="126" t="str">
        <f t="shared" si="2"/>
        <v>Enter L, M or H in each cell</v>
      </c>
      <c r="S15" s="132"/>
      <c r="T15" s="135">
        <f t="shared" si="3"/>
        <v>12</v>
      </c>
      <c r="U15" s="129" t="str">
        <f t="shared" si="4"/>
        <v/>
      </c>
      <c r="V15" s="129" t="str">
        <f t="shared" si="5"/>
        <v/>
      </c>
      <c r="W15" s="129">
        <f t="shared" si="6"/>
        <v>1</v>
      </c>
      <c r="X15" s="129" t="str">
        <f t="shared" si="7"/>
        <v/>
      </c>
      <c r="Y15" s="129" t="str">
        <f t="shared" si="8"/>
        <v/>
      </c>
      <c r="Z15" s="129" t="str">
        <f t="shared" si="9"/>
        <v/>
      </c>
      <c r="AA15" s="129" t="str">
        <f t="shared" si="10"/>
        <v/>
      </c>
      <c r="AB15" s="129" t="str">
        <f t="shared" si="11"/>
        <v/>
      </c>
      <c r="AC15" s="129" t="str">
        <f t="shared" si="12"/>
        <v/>
      </c>
      <c r="AD15" s="129" t="str">
        <f t="shared" si="13"/>
        <v/>
      </c>
      <c r="AE15" s="129" t="str">
        <f t="shared" si="14"/>
        <v/>
      </c>
      <c r="AF15" s="129" t="str">
        <f t="shared" si="15"/>
        <v/>
      </c>
      <c r="AG15" s="129" t="str">
        <f t="shared" si="16"/>
        <v/>
      </c>
      <c r="AH15" s="129" t="str">
        <f t="shared" si="17"/>
        <v/>
      </c>
      <c r="AI15" s="129" t="str">
        <f t="shared" si="18"/>
        <v/>
      </c>
      <c r="AJ15" s="134">
        <f t="shared" si="19"/>
        <v>1</v>
      </c>
    </row>
    <row r="16" spans="1:36" x14ac:dyDescent="0.25">
      <c r="A16" s="76">
        <f>IF(Markers!B14&gt;0,Markers!A14,"")</f>
        <v>13</v>
      </c>
      <c r="B16" s="125" t="str">
        <f>IF(LEN(Markers!B14)&gt;0,Markers!B14,"")</f>
        <v>Marker 13</v>
      </c>
      <c r="C16" s="11"/>
      <c r="D16" s="11"/>
      <c r="E16" s="11" t="s">
        <v>369</v>
      </c>
      <c r="F16" s="11"/>
      <c r="G16" s="11"/>
      <c r="H16" s="11"/>
      <c r="I16" s="11"/>
      <c r="J16" s="11"/>
      <c r="K16" s="11"/>
      <c r="L16" s="11"/>
      <c r="M16" s="11"/>
      <c r="N16" s="11"/>
      <c r="O16" s="11"/>
      <c r="P16" s="11"/>
      <c r="Q16" s="11"/>
      <c r="R16" s="126" t="str">
        <f t="shared" si="2"/>
        <v>Enter L, M or H in each cell</v>
      </c>
      <c r="S16" s="132"/>
      <c r="T16" s="135">
        <f t="shared" si="3"/>
        <v>13</v>
      </c>
      <c r="U16" s="129" t="str">
        <f t="shared" si="4"/>
        <v/>
      </c>
      <c r="V16" s="129" t="str">
        <f t="shared" si="5"/>
        <v/>
      </c>
      <c r="W16" s="129">
        <f t="shared" si="6"/>
        <v>1</v>
      </c>
      <c r="X16" s="129" t="str">
        <f t="shared" si="7"/>
        <v/>
      </c>
      <c r="Y16" s="129" t="str">
        <f t="shared" si="8"/>
        <v/>
      </c>
      <c r="Z16" s="129" t="str">
        <f t="shared" si="9"/>
        <v/>
      </c>
      <c r="AA16" s="129" t="str">
        <f t="shared" si="10"/>
        <v/>
      </c>
      <c r="AB16" s="129" t="str">
        <f t="shared" si="11"/>
        <v/>
      </c>
      <c r="AC16" s="129" t="str">
        <f t="shared" si="12"/>
        <v/>
      </c>
      <c r="AD16" s="129" t="str">
        <f t="shared" si="13"/>
        <v/>
      </c>
      <c r="AE16" s="129" t="str">
        <f t="shared" si="14"/>
        <v/>
      </c>
      <c r="AF16" s="129" t="str">
        <f t="shared" si="15"/>
        <v/>
      </c>
      <c r="AG16" s="129" t="str">
        <f t="shared" si="16"/>
        <v/>
      </c>
      <c r="AH16" s="129" t="str">
        <f t="shared" si="17"/>
        <v/>
      </c>
      <c r="AI16" s="129" t="str">
        <f t="shared" si="18"/>
        <v/>
      </c>
      <c r="AJ16" s="134">
        <f t="shared" si="19"/>
        <v>1</v>
      </c>
    </row>
    <row r="17" spans="1:36" x14ac:dyDescent="0.25">
      <c r="A17" s="76">
        <f>IF(Markers!B15&gt;0,Markers!A15,"")</f>
        <v>14</v>
      </c>
      <c r="B17" s="125" t="str">
        <f>IF(LEN(Markers!B15)&gt;0,Markers!B15,"")</f>
        <v>Marker 14</v>
      </c>
      <c r="C17" s="11"/>
      <c r="D17" s="11"/>
      <c r="E17" s="11" t="s">
        <v>369</v>
      </c>
      <c r="F17" s="11"/>
      <c r="G17" s="11"/>
      <c r="H17" s="11"/>
      <c r="I17" s="11"/>
      <c r="J17" s="11"/>
      <c r="K17" s="11"/>
      <c r="L17" s="11"/>
      <c r="M17" s="11"/>
      <c r="N17" s="11"/>
      <c r="O17" s="11"/>
      <c r="P17" s="11"/>
      <c r="Q17" s="11"/>
      <c r="R17" s="126" t="str">
        <f t="shared" si="2"/>
        <v>Enter L, M or H in each cell</v>
      </c>
      <c r="S17" s="132"/>
      <c r="T17" s="135">
        <f t="shared" si="3"/>
        <v>14</v>
      </c>
      <c r="U17" s="129" t="str">
        <f t="shared" si="4"/>
        <v/>
      </c>
      <c r="V17" s="129" t="str">
        <f t="shared" si="5"/>
        <v/>
      </c>
      <c r="W17" s="129">
        <f t="shared" si="6"/>
        <v>1</v>
      </c>
      <c r="X17" s="129" t="str">
        <f t="shared" si="7"/>
        <v/>
      </c>
      <c r="Y17" s="129" t="str">
        <f t="shared" si="8"/>
        <v/>
      </c>
      <c r="Z17" s="129" t="str">
        <f t="shared" si="9"/>
        <v/>
      </c>
      <c r="AA17" s="129" t="str">
        <f t="shared" si="10"/>
        <v/>
      </c>
      <c r="AB17" s="129" t="str">
        <f t="shared" si="11"/>
        <v/>
      </c>
      <c r="AC17" s="129" t="str">
        <f t="shared" si="12"/>
        <v/>
      </c>
      <c r="AD17" s="129" t="str">
        <f t="shared" si="13"/>
        <v/>
      </c>
      <c r="AE17" s="129" t="str">
        <f t="shared" si="14"/>
        <v/>
      </c>
      <c r="AF17" s="129" t="str">
        <f t="shared" si="15"/>
        <v/>
      </c>
      <c r="AG17" s="129" t="str">
        <f t="shared" si="16"/>
        <v/>
      </c>
      <c r="AH17" s="129" t="str">
        <f t="shared" si="17"/>
        <v/>
      </c>
      <c r="AI17" s="129" t="str">
        <f t="shared" si="18"/>
        <v/>
      </c>
      <c r="AJ17" s="134">
        <f t="shared" si="19"/>
        <v>1</v>
      </c>
    </row>
    <row r="18" spans="1:36" x14ac:dyDescent="0.25">
      <c r="A18" s="76">
        <f>IF(Markers!B16&gt;0,Markers!A16,"")</f>
        <v>15</v>
      </c>
      <c r="B18" s="125" t="str">
        <f>IF(LEN(Markers!B16)&gt;0,Markers!B16,"")</f>
        <v>Marker 15</v>
      </c>
      <c r="C18" s="11"/>
      <c r="D18" s="11"/>
      <c r="E18" s="11" t="s">
        <v>369</v>
      </c>
      <c r="F18" s="11"/>
      <c r="G18" s="11"/>
      <c r="H18" s="11"/>
      <c r="I18" s="11"/>
      <c r="J18" s="11"/>
      <c r="K18" s="11"/>
      <c r="L18" s="11"/>
      <c r="M18" s="11"/>
      <c r="N18" s="11"/>
      <c r="O18" s="11"/>
      <c r="P18" s="11"/>
      <c r="Q18" s="11"/>
      <c r="R18" s="126" t="str">
        <f t="shared" si="2"/>
        <v>Enter L, M or H in each cell</v>
      </c>
      <c r="S18" s="132"/>
      <c r="T18" s="135">
        <f t="shared" si="3"/>
        <v>15</v>
      </c>
      <c r="U18" s="129" t="str">
        <f t="shared" si="4"/>
        <v/>
      </c>
      <c r="V18" s="129" t="str">
        <f t="shared" si="5"/>
        <v/>
      </c>
      <c r="W18" s="129">
        <f t="shared" si="6"/>
        <v>1</v>
      </c>
      <c r="X18" s="129" t="str">
        <f t="shared" si="7"/>
        <v/>
      </c>
      <c r="Y18" s="129" t="str">
        <f t="shared" si="8"/>
        <v/>
      </c>
      <c r="Z18" s="129" t="str">
        <f t="shared" si="9"/>
        <v/>
      </c>
      <c r="AA18" s="129" t="str">
        <f t="shared" si="10"/>
        <v/>
      </c>
      <c r="AB18" s="129" t="str">
        <f t="shared" si="11"/>
        <v/>
      </c>
      <c r="AC18" s="129" t="str">
        <f t="shared" si="12"/>
        <v/>
      </c>
      <c r="AD18" s="129" t="str">
        <f t="shared" si="13"/>
        <v/>
      </c>
      <c r="AE18" s="129" t="str">
        <f t="shared" si="14"/>
        <v/>
      </c>
      <c r="AF18" s="129" t="str">
        <f t="shared" si="15"/>
        <v/>
      </c>
      <c r="AG18" s="129" t="str">
        <f t="shared" si="16"/>
        <v/>
      </c>
      <c r="AH18" s="129" t="str">
        <f t="shared" si="17"/>
        <v/>
      </c>
      <c r="AI18" s="129" t="str">
        <f t="shared" si="18"/>
        <v/>
      </c>
      <c r="AJ18" s="134">
        <f t="shared" si="19"/>
        <v>1</v>
      </c>
    </row>
    <row r="19" spans="1:36" x14ac:dyDescent="0.25">
      <c r="A19" s="76">
        <f>IF(Markers!B17&gt;0,Markers!A17,"")</f>
        <v>16</v>
      </c>
      <c r="B19" s="125" t="str">
        <f>IF(LEN(Markers!B17)&gt;0,Markers!B17,"")</f>
        <v>Marker 16</v>
      </c>
      <c r="C19" s="11"/>
      <c r="D19" s="11"/>
      <c r="E19" s="11"/>
      <c r="F19" s="11" t="s">
        <v>369</v>
      </c>
      <c r="G19" s="11"/>
      <c r="H19" s="11"/>
      <c r="I19" s="11"/>
      <c r="J19" s="11"/>
      <c r="K19" s="11"/>
      <c r="L19" s="11"/>
      <c r="M19" s="11"/>
      <c r="N19" s="11"/>
      <c r="O19" s="11"/>
      <c r="P19" s="11"/>
      <c r="Q19" s="11"/>
      <c r="R19" s="126" t="str">
        <f t="shared" si="2"/>
        <v>Enter L, M or H in each cell</v>
      </c>
      <c r="S19" s="132"/>
      <c r="T19" s="135">
        <f t="shared" si="3"/>
        <v>16</v>
      </c>
      <c r="U19" s="129" t="str">
        <f t="shared" si="4"/>
        <v/>
      </c>
      <c r="V19" s="129" t="str">
        <f t="shared" si="5"/>
        <v/>
      </c>
      <c r="W19" s="129" t="str">
        <f t="shared" si="6"/>
        <v/>
      </c>
      <c r="X19" s="129">
        <f t="shared" si="7"/>
        <v>1</v>
      </c>
      <c r="Y19" s="129" t="str">
        <f t="shared" si="8"/>
        <v/>
      </c>
      <c r="Z19" s="129" t="str">
        <f t="shared" si="9"/>
        <v/>
      </c>
      <c r="AA19" s="129" t="str">
        <f t="shared" si="10"/>
        <v/>
      </c>
      <c r="AB19" s="129" t="str">
        <f t="shared" si="11"/>
        <v/>
      </c>
      <c r="AC19" s="129" t="str">
        <f t="shared" si="12"/>
        <v/>
      </c>
      <c r="AD19" s="129" t="str">
        <f t="shared" si="13"/>
        <v/>
      </c>
      <c r="AE19" s="129" t="str">
        <f t="shared" si="14"/>
        <v/>
      </c>
      <c r="AF19" s="129" t="str">
        <f t="shared" si="15"/>
        <v/>
      </c>
      <c r="AG19" s="129" t="str">
        <f t="shared" si="16"/>
        <v/>
      </c>
      <c r="AH19" s="129" t="str">
        <f t="shared" si="17"/>
        <v/>
      </c>
      <c r="AI19" s="129" t="str">
        <f t="shared" si="18"/>
        <v/>
      </c>
      <c r="AJ19" s="134">
        <f t="shared" si="19"/>
        <v>1</v>
      </c>
    </row>
    <row r="20" spans="1:36" x14ac:dyDescent="0.25">
      <c r="A20" s="76">
        <f>IF(Markers!B18&gt;0,Markers!A18,"")</f>
        <v>17</v>
      </c>
      <c r="B20" s="125" t="str">
        <f>IF(LEN(Markers!B18)&gt;0,Markers!B18,"")</f>
        <v>Marker 17</v>
      </c>
      <c r="C20" s="11"/>
      <c r="D20" s="11"/>
      <c r="E20" s="11"/>
      <c r="F20" s="11" t="s">
        <v>369</v>
      </c>
      <c r="G20" s="11"/>
      <c r="H20" s="11"/>
      <c r="I20" s="11"/>
      <c r="J20" s="11"/>
      <c r="K20" s="11"/>
      <c r="L20" s="11"/>
      <c r="M20" s="11"/>
      <c r="N20" s="11"/>
      <c r="O20" s="11"/>
      <c r="P20" s="11"/>
      <c r="Q20" s="11"/>
      <c r="R20" s="126" t="str">
        <f t="shared" si="2"/>
        <v>Enter L, M or H in each cell</v>
      </c>
      <c r="S20" s="132"/>
      <c r="T20" s="135">
        <f t="shared" si="3"/>
        <v>17</v>
      </c>
      <c r="U20" s="129" t="str">
        <f t="shared" si="4"/>
        <v/>
      </c>
      <c r="V20" s="129" t="str">
        <f t="shared" si="5"/>
        <v/>
      </c>
      <c r="W20" s="129" t="str">
        <f t="shared" si="6"/>
        <v/>
      </c>
      <c r="X20" s="129">
        <f t="shared" si="7"/>
        <v>1</v>
      </c>
      <c r="Y20" s="129" t="str">
        <f t="shared" si="8"/>
        <v/>
      </c>
      <c r="Z20" s="129" t="str">
        <f t="shared" si="9"/>
        <v/>
      </c>
      <c r="AA20" s="129" t="str">
        <f t="shared" si="10"/>
        <v/>
      </c>
      <c r="AB20" s="129" t="str">
        <f t="shared" si="11"/>
        <v/>
      </c>
      <c r="AC20" s="129" t="str">
        <f t="shared" si="12"/>
        <v/>
      </c>
      <c r="AD20" s="129" t="str">
        <f t="shared" si="13"/>
        <v/>
      </c>
      <c r="AE20" s="129" t="str">
        <f t="shared" si="14"/>
        <v/>
      </c>
      <c r="AF20" s="129" t="str">
        <f t="shared" si="15"/>
        <v/>
      </c>
      <c r="AG20" s="129" t="str">
        <f t="shared" si="16"/>
        <v/>
      </c>
      <c r="AH20" s="129" t="str">
        <f t="shared" si="17"/>
        <v/>
      </c>
      <c r="AI20" s="129" t="str">
        <f t="shared" si="18"/>
        <v/>
      </c>
      <c r="AJ20" s="134">
        <f t="shared" si="19"/>
        <v>1</v>
      </c>
    </row>
    <row r="21" spans="1:36" x14ac:dyDescent="0.25">
      <c r="A21" s="76">
        <f>IF(Markers!B19&gt;0,Markers!A19,"")</f>
        <v>18</v>
      </c>
      <c r="B21" s="125" t="str">
        <f>IF(LEN(Markers!B19)&gt;0,Markers!B19,"")</f>
        <v>Marker 18</v>
      </c>
      <c r="C21" s="11"/>
      <c r="D21" s="11"/>
      <c r="E21" s="11"/>
      <c r="F21" s="11"/>
      <c r="G21" s="11" t="s">
        <v>369</v>
      </c>
      <c r="H21" s="11"/>
      <c r="I21" s="11"/>
      <c r="J21" s="11"/>
      <c r="K21" s="11"/>
      <c r="L21" s="11"/>
      <c r="M21" s="11"/>
      <c r="N21" s="11"/>
      <c r="O21" s="11"/>
      <c r="P21" s="11"/>
      <c r="Q21" s="11"/>
      <c r="R21" s="126" t="str">
        <f t="shared" si="2"/>
        <v>Enter L, M or H in each cell</v>
      </c>
      <c r="S21" s="132"/>
      <c r="T21" s="135">
        <f t="shared" si="3"/>
        <v>18</v>
      </c>
      <c r="U21" s="129" t="str">
        <f t="shared" si="4"/>
        <v/>
      </c>
      <c r="V21" s="129" t="str">
        <f t="shared" si="5"/>
        <v/>
      </c>
      <c r="W21" s="129" t="str">
        <f t="shared" si="6"/>
        <v/>
      </c>
      <c r="X21" s="129" t="str">
        <f t="shared" si="7"/>
        <v/>
      </c>
      <c r="Y21" s="129">
        <f t="shared" si="8"/>
        <v>1</v>
      </c>
      <c r="Z21" s="129" t="str">
        <f t="shared" si="9"/>
        <v/>
      </c>
      <c r="AA21" s="129" t="str">
        <f t="shared" si="10"/>
        <v/>
      </c>
      <c r="AB21" s="129" t="str">
        <f t="shared" si="11"/>
        <v/>
      </c>
      <c r="AC21" s="129" t="str">
        <f t="shared" si="12"/>
        <v/>
      </c>
      <c r="AD21" s="129" t="str">
        <f t="shared" si="13"/>
        <v/>
      </c>
      <c r="AE21" s="129" t="str">
        <f t="shared" si="14"/>
        <v/>
      </c>
      <c r="AF21" s="129" t="str">
        <f t="shared" si="15"/>
        <v/>
      </c>
      <c r="AG21" s="129" t="str">
        <f t="shared" si="16"/>
        <v/>
      </c>
      <c r="AH21" s="129" t="str">
        <f t="shared" si="17"/>
        <v/>
      </c>
      <c r="AI21" s="129" t="str">
        <f t="shared" si="18"/>
        <v/>
      </c>
      <c r="AJ21" s="134">
        <f t="shared" si="19"/>
        <v>1</v>
      </c>
    </row>
    <row r="22" spans="1:36" x14ac:dyDescent="0.25">
      <c r="A22" s="76">
        <f>IF(Markers!B20&gt;0,Markers!A20,"")</f>
        <v>19</v>
      </c>
      <c r="B22" s="125" t="str">
        <f>IF(LEN(Markers!B20)&gt;0,Markers!B20,"")</f>
        <v>Marker 19</v>
      </c>
      <c r="C22" s="11"/>
      <c r="D22" s="11"/>
      <c r="E22" s="11"/>
      <c r="F22" s="11"/>
      <c r="G22" s="11" t="s">
        <v>369</v>
      </c>
      <c r="H22" s="11"/>
      <c r="I22" s="11"/>
      <c r="J22" s="11"/>
      <c r="K22" s="11"/>
      <c r="L22" s="11"/>
      <c r="M22" s="11"/>
      <c r="N22" s="11"/>
      <c r="O22" s="11"/>
      <c r="P22" s="11"/>
      <c r="Q22" s="11"/>
      <c r="R22" s="126" t="str">
        <f t="shared" si="2"/>
        <v>Enter L, M or H in each cell</v>
      </c>
      <c r="S22" s="132"/>
      <c r="T22" s="135">
        <f t="shared" si="3"/>
        <v>19</v>
      </c>
      <c r="U22" s="129" t="str">
        <f t="shared" si="4"/>
        <v/>
      </c>
      <c r="V22" s="129" t="str">
        <f t="shared" si="5"/>
        <v/>
      </c>
      <c r="W22" s="129" t="str">
        <f t="shared" si="6"/>
        <v/>
      </c>
      <c r="X22" s="129" t="str">
        <f t="shared" si="7"/>
        <v/>
      </c>
      <c r="Y22" s="129">
        <f t="shared" si="8"/>
        <v>1</v>
      </c>
      <c r="Z22" s="129" t="str">
        <f t="shared" si="9"/>
        <v/>
      </c>
      <c r="AA22" s="129" t="str">
        <f t="shared" si="10"/>
        <v/>
      </c>
      <c r="AB22" s="129" t="str">
        <f t="shared" si="11"/>
        <v/>
      </c>
      <c r="AC22" s="129" t="str">
        <f t="shared" si="12"/>
        <v/>
      </c>
      <c r="AD22" s="129" t="str">
        <f t="shared" si="13"/>
        <v/>
      </c>
      <c r="AE22" s="129" t="str">
        <f t="shared" si="14"/>
        <v/>
      </c>
      <c r="AF22" s="129" t="str">
        <f t="shared" si="15"/>
        <v/>
      </c>
      <c r="AG22" s="129" t="str">
        <f t="shared" si="16"/>
        <v/>
      </c>
      <c r="AH22" s="129" t="str">
        <f t="shared" si="17"/>
        <v/>
      </c>
      <c r="AI22" s="129" t="str">
        <f t="shared" si="18"/>
        <v/>
      </c>
      <c r="AJ22" s="134">
        <f t="shared" si="19"/>
        <v>1</v>
      </c>
    </row>
    <row r="23" spans="1:36" x14ac:dyDescent="0.25">
      <c r="A23" s="76">
        <f>IF(Markers!B21&gt;0,Markers!A21,"")</f>
        <v>20</v>
      </c>
      <c r="B23" s="125" t="str">
        <f>IF(LEN(Markers!B21)&gt;0,Markers!B21,"")</f>
        <v>Marker 20</v>
      </c>
      <c r="C23" s="11"/>
      <c r="D23" s="11"/>
      <c r="E23" s="11"/>
      <c r="F23" s="11"/>
      <c r="G23" s="11" t="s">
        <v>369</v>
      </c>
      <c r="H23" s="11"/>
      <c r="I23" s="11"/>
      <c r="J23" s="11"/>
      <c r="K23" s="11"/>
      <c r="L23" s="11"/>
      <c r="M23" s="11"/>
      <c r="N23" s="11"/>
      <c r="O23" s="11"/>
      <c r="P23" s="11"/>
      <c r="Q23" s="11"/>
      <c r="R23" s="126" t="str">
        <f t="shared" si="2"/>
        <v>Enter L, M or H in each cell</v>
      </c>
      <c r="S23" s="132"/>
      <c r="T23" s="135">
        <f t="shared" si="3"/>
        <v>20</v>
      </c>
      <c r="U23" s="129" t="str">
        <f t="shared" si="4"/>
        <v/>
      </c>
      <c r="V23" s="129" t="str">
        <f t="shared" si="5"/>
        <v/>
      </c>
      <c r="W23" s="129" t="str">
        <f t="shared" si="6"/>
        <v/>
      </c>
      <c r="X23" s="129" t="str">
        <f t="shared" si="7"/>
        <v/>
      </c>
      <c r="Y23" s="129">
        <f t="shared" si="8"/>
        <v>1</v>
      </c>
      <c r="Z23" s="129" t="str">
        <f t="shared" si="9"/>
        <v/>
      </c>
      <c r="AA23" s="129" t="str">
        <f t="shared" si="10"/>
        <v/>
      </c>
      <c r="AB23" s="129" t="str">
        <f t="shared" si="11"/>
        <v/>
      </c>
      <c r="AC23" s="129" t="str">
        <f t="shared" si="12"/>
        <v/>
      </c>
      <c r="AD23" s="129" t="str">
        <f t="shared" si="13"/>
        <v/>
      </c>
      <c r="AE23" s="129" t="str">
        <f t="shared" si="14"/>
        <v/>
      </c>
      <c r="AF23" s="129" t="str">
        <f t="shared" si="15"/>
        <v/>
      </c>
      <c r="AG23" s="129" t="str">
        <f t="shared" si="16"/>
        <v/>
      </c>
      <c r="AH23" s="129" t="str">
        <f t="shared" si="17"/>
        <v/>
      </c>
      <c r="AI23" s="129" t="str">
        <f t="shared" si="18"/>
        <v/>
      </c>
      <c r="AJ23" s="134">
        <f t="shared" si="19"/>
        <v>1</v>
      </c>
    </row>
    <row r="24" spans="1:36" x14ac:dyDescent="0.25">
      <c r="A24" s="76">
        <f>IF(Markers!B22&gt;0,Markers!A22,"")</f>
        <v>21</v>
      </c>
      <c r="B24" s="125" t="str">
        <f>IF(LEN(Markers!B22)&gt;0,Markers!B22,"")</f>
        <v>Marker 21</v>
      </c>
      <c r="C24" s="11"/>
      <c r="D24" s="11"/>
      <c r="E24" s="11"/>
      <c r="F24" s="11"/>
      <c r="G24" s="11" t="s">
        <v>369</v>
      </c>
      <c r="H24" s="11"/>
      <c r="I24" s="11"/>
      <c r="J24" s="11"/>
      <c r="K24" s="11"/>
      <c r="L24" s="11"/>
      <c r="M24" s="11"/>
      <c r="N24" s="11"/>
      <c r="O24" s="11"/>
      <c r="P24" s="11"/>
      <c r="Q24" s="11"/>
      <c r="R24" s="126" t="str">
        <f t="shared" si="2"/>
        <v>Enter L, M or H in each cell</v>
      </c>
      <c r="S24" s="132"/>
      <c r="T24" s="135">
        <f t="shared" si="3"/>
        <v>21</v>
      </c>
      <c r="U24" s="129" t="str">
        <f t="shared" si="4"/>
        <v/>
      </c>
      <c r="V24" s="129" t="str">
        <f t="shared" si="5"/>
        <v/>
      </c>
      <c r="W24" s="129" t="str">
        <f t="shared" si="6"/>
        <v/>
      </c>
      <c r="X24" s="129" t="str">
        <f t="shared" si="7"/>
        <v/>
      </c>
      <c r="Y24" s="129">
        <f t="shared" si="8"/>
        <v>1</v>
      </c>
      <c r="Z24" s="129" t="str">
        <f t="shared" si="9"/>
        <v/>
      </c>
      <c r="AA24" s="129" t="str">
        <f t="shared" si="10"/>
        <v/>
      </c>
      <c r="AB24" s="129" t="str">
        <f t="shared" si="11"/>
        <v/>
      </c>
      <c r="AC24" s="129" t="str">
        <f t="shared" si="12"/>
        <v/>
      </c>
      <c r="AD24" s="129" t="str">
        <f t="shared" si="13"/>
        <v/>
      </c>
      <c r="AE24" s="129" t="str">
        <f t="shared" si="14"/>
        <v/>
      </c>
      <c r="AF24" s="129" t="str">
        <f t="shared" si="15"/>
        <v/>
      </c>
      <c r="AG24" s="129" t="str">
        <f t="shared" si="16"/>
        <v/>
      </c>
      <c r="AH24" s="129" t="str">
        <f t="shared" si="17"/>
        <v/>
      </c>
      <c r="AI24" s="129" t="str">
        <f t="shared" si="18"/>
        <v/>
      </c>
      <c r="AJ24" s="134">
        <f t="shared" si="19"/>
        <v>1</v>
      </c>
    </row>
    <row r="25" spans="1:36" x14ac:dyDescent="0.25">
      <c r="A25" s="76">
        <f>IF(Markers!B23&gt;0,Markers!A23,"")</f>
        <v>22</v>
      </c>
      <c r="B25" s="125" t="str">
        <f>IF(LEN(Markers!B23)&gt;0,Markers!B23,"")</f>
        <v>Marker 22</v>
      </c>
      <c r="C25" s="11"/>
      <c r="D25" s="11"/>
      <c r="E25" s="11"/>
      <c r="F25" s="11"/>
      <c r="G25" s="11" t="s">
        <v>369</v>
      </c>
      <c r="H25" s="11"/>
      <c r="I25" s="11"/>
      <c r="J25" s="11"/>
      <c r="K25" s="11"/>
      <c r="L25" s="11"/>
      <c r="M25" s="11"/>
      <c r="N25" s="11"/>
      <c r="O25" s="11"/>
      <c r="P25" s="11"/>
      <c r="Q25" s="11"/>
      <c r="R25" s="126" t="str">
        <f t="shared" si="2"/>
        <v>Enter L, M or H in each cell</v>
      </c>
      <c r="S25" s="132"/>
      <c r="T25" s="135">
        <f t="shared" si="3"/>
        <v>22</v>
      </c>
      <c r="U25" s="129" t="str">
        <f t="shared" si="4"/>
        <v/>
      </c>
      <c r="V25" s="129" t="str">
        <f t="shared" si="5"/>
        <v/>
      </c>
      <c r="W25" s="129" t="str">
        <f t="shared" si="6"/>
        <v/>
      </c>
      <c r="X25" s="129" t="str">
        <f t="shared" si="7"/>
        <v/>
      </c>
      <c r="Y25" s="129">
        <f t="shared" si="8"/>
        <v>1</v>
      </c>
      <c r="Z25" s="129" t="str">
        <f t="shared" si="9"/>
        <v/>
      </c>
      <c r="AA25" s="129" t="str">
        <f t="shared" si="10"/>
        <v/>
      </c>
      <c r="AB25" s="129" t="str">
        <f t="shared" si="11"/>
        <v/>
      </c>
      <c r="AC25" s="129" t="str">
        <f t="shared" si="12"/>
        <v/>
      </c>
      <c r="AD25" s="129" t="str">
        <f t="shared" si="13"/>
        <v/>
      </c>
      <c r="AE25" s="129" t="str">
        <f t="shared" si="14"/>
        <v/>
      </c>
      <c r="AF25" s="129" t="str">
        <f t="shared" si="15"/>
        <v/>
      </c>
      <c r="AG25" s="129" t="str">
        <f t="shared" si="16"/>
        <v/>
      </c>
      <c r="AH25" s="129" t="str">
        <f t="shared" si="17"/>
        <v/>
      </c>
      <c r="AI25" s="129" t="str">
        <f t="shared" si="18"/>
        <v/>
      </c>
      <c r="AJ25" s="134">
        <f t="shared" si="19"/>
        <v>1</v>
      </c>
    </row>
    <row r="26" spans="1:36" x14ac:dyDescent="0.25">
      <c r="A26" s="76">
        <f>IF(Markers!B24&gt;0,Markers!A24,"")</f>
        <v>23</v>
      </c>
      <c r="B26" s="125" t="str">
        <f>IF(LEN(Markers!B24)&gt;0,Markers!B24,"")</f>
        <v>Marker 23</v>
      </c>
      <c r="C26" s="11"/>
      <c r="D26" s="11"/>
      <c r="E26" s="11"/>
      <c r="F26" s="11"/>
      <c r="G26" s="11"/>
      <c r="H26" s="11" t="s">
        <v>369</v>
      </c>
      <c r="I26" s="11"/>
      <c r="J26" s="11"/>
      <c r="K26" s="11"/>
      <c r="L26" s="11"/>
      <c r="M26" s="11"/>
      <c r="N26" s="11"/>
      <c r="O26" s="11"/>
      <c r="P26" s="11"/>
      <c r="Q26" s="11"/>
      <c r="R26" s="126" t="str">
        <f t="shared" si="2"/>
        <v>Enter L, M or H in each cell</v>
      </c>
      <c r="S26" s="132"/>
      <c r="T26" s="135">
        <f t="shared" si="3"/>
        <v>23</v>
      </c>
      <c r="U26" s="129" t="str">
        <f t="shared" si="4"/>
        <v/>
      </c>
      <c r="V26" s="129" t="str">
        <f t="shared" si="5"/>
        <v/>
      </c>
      <c r="W26" s="129" t="str">
        <f t="shared" si="6"/>
        <v/>
      </c>
      <c r="X26" s="129" t="str">
        <f t="shared" si="7"/>
        <v/>
      </c>
      <c r="Y26" s="129" t="str">
        <f t="shared" si="8"/>
        <v/>
      </c>
      <c r="Z26" s="129">
        <f t="shared" si="9"/>
        <v>1</v>
      </c>
      <c r="AA26" s="129" t="str">
        <f t="shared" si="10"/>
        <v/>
      </c>
      <c r="AB26" s="129" t="str">
        <f t="shared" si="11"/>
        <v/>
      </c>
      <c r="AC26" s="129" t="str">
        <f t="shared" si="12"/>
        <v/>
      </c>
      <c r="AD26" s="129" t="str">
        <f t="shared" si="13"/>
        <v/>
      </c>
      <c r="AE26" s="129" t="str">
        <f t="shared" si="14"/>
        <v/>
      </c>
      <c r="AF26" s="129" t="str">
        <f t="shared" si="15"/>
        <v/>
      </c>
      <c r="AG26" s="129" t="str">
        <f t="shared" si="16"/>
        <v/>
      </c>
      <c r="AH26" s="129" t="str">
        <f t="shared" si="17"/>
        <v/>
      </c>
      <c r="AI26" s="129" t="str">
        <f t="shared" si="18"/>
        <v/>
      </c>
      <c r="AJ26" s="134">
        <f t="shared" si="19"/>
        <v>1</v>
      </c>
    </row>
    <row r="27" spans="1:36" x14ac:dyDescent="0.25">
      <c r="A27" s="76">
        <f>IF(Markers!B25&gt;0,Markers!A25,"")</f>
        <v>24</v>
      </c>
      <c r="B27" s="125" t="str">
        <f>IF(LEN(Markers!B25)&gt;0,Markers!B25,"")</f>
        <v>Marker 24</v>
      </c>
      <c r="C27" s="11"/>
      <c r="D27" s="11"/>
      <c r="E27" s="11"/>
      <c r="F27" s="11"/>
      <c r="G27" s="11"/>
      <c r="H27" s="11" t="s">
        <v>369</v>
      </c>
      <c r="I27" s="11"/>
      <c r="J27" s="11"/>
      <c r="K27" s="11"/>
      <c r="L27" s="11"/>
      <c r="M27" s="11"/>
      <c r="N27" s="11"/>
      <c r="O27" s="11"/>
      <c r="P27" s="11"/>
      <c r="Q27" s="11"/>
      <c r="R27" s="126" t="str">
        <f t="shared" si="2"/>
        <v>Enter L, M or H in each cell</v>
      </c>
      <c r="S27" s="132"/>
      <c r="T27" s="135">
        <f t="shared" si="3"/>
        <v>24</v>
      </c>
      <c r="U27" s="129" t="str">
        <f t="shared" si="4"/>
        <v/>
      </c>
      <c r="V27" s="129" t="str">
        <f t="shared" si="5"/>
        <v/>
      </c>
      <c r="W27" s="129" t="str">
        <f t="shared" si="6"/>
        <v/>
      </c>
      <c r="X27" s="129" t="str">
        <f t="shared" si="7"/>
        <v/>
      </c>
      <c r="Y27" s="129" t="str">
        <f t="shared" si="8"/>
        <v/>
      </c>
      <c r="Z27" s="129">
        <f t="shared" si="9"/>
        <v>1</v>
      </c>
      <c r="AA27" s="129" t="str">
        <f t="shared" si="10"/>
        <v/>
      </c>
      <c r="AB27" s="129" t="str">
        <f t="shared" si="11"/>
        <v/>
      </c>
      <c r="AC27" s="129" t="str">
        <f t="shared" si="12"/>
        <v/>
      </c>
      <c r="AD27" s="129" t="str">
        <f t="shared" si="13"/>
        <v/>
      </c>
      <c r="AE27" s="129" t="str">
        <f t="shared" si="14"/>
        <v/>
      </c>
      <c r="AF27" s="129" t="str">
        <f t="shared" si="15"/>
        <v/>
      </c>
      <c r="AG27" s="129" t="str">
        <f t="shared" si="16"/>
        <v/>
      </c>
      <c r="AH27" s="129" t="str">
        <f t="shared" si="17"/>
        <v/>
      </c>
      <c r="AI27" s="129" t="str">
        <f t="shared" si="18"/>
        <v/>
      </c>
      <c r="AJ27" s="134">
        <f t="shared" si="19"/>
        <v>1</v>
      </c>
    </row>
    <row r="28" spans="1:36" x14ac:dyDescent="0.25">
      <c r="A28" s="76">
        <f>IF(Markers!B26&gt;0,Markers!A26,"")</f>
        <v>25</v>
      </c>
      <c r="B28" s="125" t="str">
        <f>IF(LEN(Markers!B26)&gt;0,Markers!B26,"")</f>
        <v>Marker 25</v>
      </c>
      <c r="C28" s="11"/>
      <c r="D28" s="11"/>
      <c r="E28" s="11"/>
      <c r="F28" s="11"/>
      <c r="G28" s="11"/>
      <c r="H28" s="11" t="s">
        <v>369</v>
      </c>
      <c r="I28" s="11"/>
      <c r="J28" s="11"/>
      <c r="K28" s="11"/>
      <c r="L28" s="11"/>
      <c r="M28" s="11"/>
      <c r="N28" s="11"/>
      <c r="O28" s="11"/>
      <c r="P28" s="11"/>
      <c r="Q28" s="11"/>
      <c r="R28" s="126" t="str">
        <f t="shared" si="2"/>
        <v>Enter L, M or H in each cell</v>
      </c>
      <c r="S28" s="132"/>
      <c r="T28" s="135">
        <f t="shared" si="3"/>
        <v>25</v>
      </c>
      <c r="U28" s="129" t="str">
        <f t="shared" si="4"/>
        <v/>
      </c>
      <c r="V28" s="129" t="str">
        <f t="shared" si="5"/>
        <v/>
      </c>
      <c r="W28" s="129" t="str">
        <f t="shared" si="6"/>
        <v/>
      </c>
      <c r="X28" s="129" t="str">
        <f t="shared" si="7"/>
        <v/>
      </c>
      <c r="Y28" s="129" t="str">
        <f t="shared" si="8"/>
        <v/>
      </c>
      <c r="Z28" s="129">
        <f t="shared" si="9"/>
        <v>1</v>
      </c>
      <c r="AA28" s="129" t="str">
        <f t="shared" si="10"/>
        <v/>
      </c>
      <c r="AB28" s="129" t="str">
        <f t="shared" si="11"/>
        <v/>
      </c>
      <c r="AC28" s="129" t="str">
        <f t="shared" si="12"/>
        <v/>
      </c>
      <c r="AD28" s="129" t="str">
        <f t="shared" si="13"/>
        <v/>
      </c>
      <c r="AE28" s="129" t="str">
        <f t="shared" si="14"/>
        <v/>
      </c>
      <c r="AF28" s="129" t="str">
        <f t="shared" si="15"/>
        <v/>
      </c>
      <c r="AG28" s="129" t="str">
        <f t="shared" si="16"/>
        <v/>
      </c>
      <c r="AH28" s="129" t="str">
        <f t="shared" si="17"/>
        <v/>
      </c>
      <c r="AI28" s="129" t="str">
        <f t="shared" si="18"/>
        <v/>
      </c>
      <c r="AJ28" s="134">
        <f t="shared" si="19"/>
        <v>1</v>
      </c>
    </row>
    <row r="29" spans="1:36" x14ac:dyDescent="0.25">
      <c r="A29" s="76">
        <f>IF(Markers!B27&gt;0,Markers!A27,"")</f>
        <v>26</v>
      </c>
      <c r="B29" s="125" t="str">
        <f>IF(LEN(Markers!B27)&gt;0,Markers!B27,"")</f>
        <v>Marker 26</v>
      </c>
      <c r="C29" s="11"/>
      <c r="D29" s="11"/>
      <c r="E29" s="11"/>
      <c r="F29" s="11"/>
      <c r="G29" s="11"/>
      <c r="H29" s="11" t="s">
        <v>369</v>
      </c>
      <c r="I29" s="11"/>
      <c r="J29" s="11"/>
      <c r="K29" s="11"/>
      <c r="L29" s="11"/>
      <c r="M29" s="11"/>
      <c r="N29" s="11"/>
      <c r="O29" s="11"/>
      <c r="P29" s="11"/>
      <c r="Q29" s="11"/>
      <c r="R29" s="126" t="str">
        <f t="shared" si="2"/>
        <v>Enter L, M or H in each cell</v>
      </c>
      <c r="S29" s="132"/>
      <c r="T29" s="135">
        <f t="shared" si="3"/>
        <v>26</v>
      </c>
      <c r="U29" s="129" t="str">
        <f t="shared" si="4"/>
        <v/>
      </c>
      <c r="V29" s="129" t="str">
        <f t="shared" si="5"/>
        <v/>
      </c>
      <c r="W29" s="129" t="str">
        <f t="shared" si="6"/>
        <v/>
      </c>
      <c r="X29" s="129" t="str">
        <f t="shared" si="7"/>
        <v/>
      </c>
      <c r="Y29" s="129" t="str">
        <f t="shared" si="8"/>
        <v/>
      </c>
      <c r="Z29" s="129">
        <f t="shared" si="9"/>
        <v>1</v>
      </c>
      <c r="AA29" s="129" t="str">
        <f t="shared" si="10"/>
        <v/>
      </c>
      <c r="AB29" s="129" t="str">
        <f t="shared" si="11"/>
        <v/>
      </c>
      <c r="AC29" s="129" t="str">
        <f t="shared" si="12"/>
        <v/>
      </c>
      <c r="AD29" s="129" t="str">
        <f t="shared" si="13"/>
        <v/>
      </c>
      <c r="AE29" s="129" t="str">
        <f t="shared" si="14"/>
        <v/>
      </c>
      <c r="AF29" s="129" t="str">
        <f t="shared" si="15"/>
        <v/>
      </c>
      <c r="AG29" s="129" t="str">
        <f t="shared" si="16"/>
        <v/>
      </c>
      <c r="AH29" s="129" t="str">
        <f t="shared" si="17"/>
        <v/>
      </c>
      <c r="AI29" s="129" t="str">
        <f t="shared" si="18"/>
        <v/>
      </c>
      <c r="AJ29" s="134">
        <f t="shared" si="19"/>
        <v>1</v>
      </c>
    </row>
    <row r="30" spans="1:36" x14ac:dyDescent="0.25">
      <c r="A30" s="76">
        <f>IF(Markers!B28&gt;0,Markers!A28,"")</f>
        <v>27</v>
      </c>
      <c r="B30" s="125" t="str">
        <f>IF(LEN(Markers!B28)&gt;0,Markers!B28,"")</f>
        <v>Marker 27</v>
      </c>
      <c r="C30" s="11"/>
      <c r="D30" s="11"/>
      <c r="E30" s="11"/>
      <c r="F30" s="11"/>
      <c r="G30" s="11"/>
      <c r="H30" s="11"/>
      <c r="I30" s="11" t="s">
        <v>369</v>
      </c>
      <c r="J30" s="11"/>
      <c r="K30" s="11"/>
      <c r="L30" s="11"/>
      <c r="M30" s="11"/>
      <c r="N30" s="11"/>
      <c r="O30" s="11"/>
      <c r="P30" s="11"/>
      <c r="Q30" s="11"/>
      <c r="R30" s="126" t="str">
        <f t="shared" si="2"/>
        <v>Enter L, M or H in each cell</v>
      </c>
      <c r="S30" s="132"/>
      <c r="T30" s="135">
        <f t="shared" si="3"/>
        <v>27</v>
      </c>
      <c r="U30" s="129" t="str">
        <f t="shared" si="4"/>
        <v/>
      </c>
      <c r="V30" s="129" t="str">
        <f t="shared" si="5"/>
        <v/>
      </c>
      <c r="W30" s="129" t="str">
        <f t="shared" si="6"/>
        <v/>
      </c>
      <c r="X30" s="129" t="str">
        <f t="shared" si="7"/>
        <v/>
      </c>
      <c r="Y30" s="129" t="str">
        <f t="shared" si="8"/>
        <v/>
      </c>
      <c r="Z30" s="129" t="str">
        <f t="shared" si="9"/>
        <v/>
      </c>
      <c r="AA30" s="129">
        <f t="shared" si="10"/>
        <v>1</v>
      </c>
      <c r="AB30" s="129" t="str">
        <f t="shared" si="11"/>
        <v/>
      </c>
      <c r="AC30" s="129" t="str">
        <f t="shared" si="12"/>
        <v/>
      </c>
      <c r="AD30" s="129" t="str">
        <f t="shared" si="13"/>
        <v/>
      </c>
      <c r="AE30" s="129" t="str">
        <f t="shared" si="14"/>
        <v/>
      </c>
      <c r="AF30" s="129" t="str">
        <f t="shared" si="15"/>
        <v/>
      </c>
      <c r="AG30" s="129" t="str">
        <f t="shared" si="16"/>
        <v/>
      </c>
      <c r="AH30" s="129" t="str">
        <f t="shared" si="17"/>
        <v/>
      </c>
      <c r="AI30" s="129" t="str">
        <f t="shared" si="18"/>
        <v/>
      </c>
      <c r="AJ30" s="134">
        <f t="shared" si="19"/>
        <v>1</v>
      </c>
    </row>
    <row r="31" spans="1:36" x14ac:dyDescent="0.25">
      <c r="A31" s="76">
        <f>IF(Markers!B29&gt;0,Markers!A29,"")</f>
        <v>28</v>
      </c>
      <c r="B31" s="125" t="str">
        <f>IF(LEN(Markers!B29)&gt;0,Markers!B29,"")</f>
        <v>Marker 28</v>
      </c>
      <c r="C31" s="11"/>
      <c r="D31" s="11"/>
      <c r="E31" s="11"/>
      <c r="F31" s="11"/>
      <c r="G31" s="11"/>
      <c r="H31" s="11"/>
      <c r="I31" s="11" t="s">
        <v>369</v>
      </c>
      <c r="J31" s="11"/>
      <c r="K31" s="11"/>
      <c r="L31" s="11"/>
      <c r="M31" s="11"/>
      <c r="N31" s="11"/>
      <c r="O31" s="11"/>
      <c r="P31" s="11"/>
      <c r="Q31" s="11"/>
      <c r="R31" s="126" t="str">
        <f t="shared" si="2"/>
        <v>Enter L, M or H in each cell</v>
      </c>
      <c r="S31" s="132"/>
      <c r="T31" s="135">
        <f t="shared" si="3"/>
        <v>28</v>
      </c>
      <c r="U31" s="129" t="str">
        <f t="shared" si="4"/>
        <v/>
      </c>
      <c r="V31" s="129" t="str">
        <f t="shared" si="5"/>
        <v/>
      </c>
      <c r="W31" s="129" t="str">
        <f t="shared" si="6"/>
        <v/>
      </c>
      <c r="X31" s="129" t="str">
        <f t="shared" si="7"/>
        <v/>
      </c>
      <c r="Y31" s="129" t="str">
        <f t="shared" si="8"/>
        <v/>
      </c>
      <c r="Z31" s="129" t="str">
        <f t="shared" si="9"/>
        <v/>
      </c>
      <c r="AA31" s="129">
        <f t="shared" si="10"/>
        <v>1</v>
      </c>
      <c r="AB31" s="129" t="str">
        <f t="shared" si="11"/>
        <v/>
      </c>
      <c r="AC31" s="129" t="str">
        <f t="shared" si="12"/>
        <v/>
      </c>
      <c r="AD31" s="129" t="str">
        <f t="shared" si="13"/>
        <v/>
      </c>
      <c r="AE31" s="129" t="str">
        <f t="shared" si="14"/>
        <v/>
      </c>
      <c r="AF31" s="129" t="str">
        <f t="shared" si="15"/>
        <v/>
      </c>
      <c r="AG31" s="129" t="str">
        <f t="shared" si="16"/>
        <v/>
      </c>
      <c r="AH31" s="129" t="str">
        <f t="shared" si="17"/>
        <v/>
      </c>
      <c r="AI31" s="129" t="str">
        <f t="shared" si="18"/>
        <v/>
      </c>
      <c r="AJ31" s="134">
        <f t="shared" si="19"/>
        <v>1</v>
      </c>
    </row>
    <row r="32" spans="1:36" x14ac:dyDescent="0.25">
      <c r="A32" s="76">
        <f>IF(Markers!B30&gt;0,Markers!A30,"")</f>
        <v>29</v>
      </c>
      <c r="B32" s="125" t="str">
        <f>IF(LEN(Markers!B30)&gt;0,Markers!B30,"")</f>
        <v>Marker 29</v>
      </c>
      <c r="C32" s="11"/>
      <c r="D32" s="11"/>
      <c r="E32" s="11"/>
      <c r="F32" s="11"/>
      <c r="G32" s="11"/>
      <c r="H32" s="11"/>
      <c r="I32" s="11" t="s">
        <v>369</v>
      </c>
      <c r="J32" s="11"/>
      <c r="K32" s="11"/>
      <c r="L32" s="11"/>
      <c r="M32" s="11"/>
      <c r="N32" s="11"/>
      <c r="O32" s="11"/>
      <c r="P32" s="11"/>
      <c r="Q32" s="11"/>
      <c r="R32" s="126" t="str">
        <f t="shared" si="2"/>
        <v>Enter L, M or H in each cell</v>
      </c>
      <c r="S32" s="132"/>
      <c r="T32" s="135">
        <f t="shared" si="3"/>
        <v>29</v>
      </c>
      <c r="U32" s="129" t="str">
        <f t="shared" si="4"/>
        <v/>
      </c>
      <c r="V32" s="129" t="str">
        <f t="shared" si="5"/>
        <v/>
      </c>
      <c r="W32" s="129" t="str">
        <f t="shared" si="6"/>
        <v/>
      </c>
      <c r="X32" s="129" t="str">
        <f t="shared" si="7"/>
        <v/>
      </c>
      <c r="Y32" s="129" t="str">
        <f t="shared" si="8"/>
        <v/>
      </c>
      <c r="Z32" s="129" t="str">
        <f t="shared" si="9"/>
        <v/>
      </c>
      <c r="AA32" s="129">
        <f t="shared" si="10"/>
        <v>1</v>
      </c>
      <c r="AB32" s="129" t="str">
        <f t="shared" si="11"/>
        <v/>
      </c>
      <c r="AC32" s="129" t="str">
        <f t="shared" si="12"/>
        <v/>
      </c>
      <c r="AD32" s="129" t="str">
        <f t="shared" si="13"/>
        <v/>
      </c>
      <c r="AE32" s="129" t="str">
        <f t="shared" si="14"/>
        <v/>
      </c>
      <c r="AF32" s="129" t="str">
        <f t="shared" si="15"/>
        <v/>
      </c>
      <c r="AG32" s="129" t="str">
        <f t="shared" si="16"/>
        <v/>
      </c>
      <c r="AH32" s="129" t="str">
        <f t="shared" si="17"/>
        <v/>
      </c>
      <c r="AI32" s="129" t="str">
        <f t="shared" si="18"/>
        <v/>
      </c>
      <c r="AJ32" s="134">
        <f t="shared" si="19"/>
        <v>1</v>
      </c>
    </row>
    <row r="33" spans="1:36" x14ac:dyDescent="0.25">
      <c r="A33" s="76">
        <f>IF(Markers!B31&gt;0,Markers!A31,"")</f>
        <v>30</v>
      </c>
      <c r="B33" s="125" t="str">
        <f>IF(LEN(Markers!B31)&gt;0,Markers!B31,"")</f>
        <v>Marker 30</v>
      </c>
      <c r="C33" s="11"/>
      <c r="D33" s="11"/>
      <c r="E33" s="11"/>
      <c r="F33" s="11"/>
      <c r="G33" s="11"/>
      <c r="H33" s="11"/>
      <c r="I33" s="11" t="s">
        <v>369</v>
      </c>
      <c r="J33" s="11"/>
      <c r="K33" s="11"/>
      <c r="L33" s="11"/>
      <c r="M33" s="11"/>
      <c r="N33" s="11"/>
      <c r="O33" s="11"/>
      <c r="P33" s="11"/>
      <c r="Q33" s="11"/>
      <c r="R33" s="126" t="str">
        <f t="shared" si="2"/>
        <v>Enter L, M or H in each cell</v>
      </c>
      <c r="S33" s="132"/>
      <c r="T33" s="135">
        <f t="shared" si="3"/>
        <v>30</v>
      </c>
      <c r="U33" s="129" t="str">
        <f t="shared" si="4"/>
        <v/>
      </c>
      <c r="V33" s="129" t="str">
        <f t="shared" si="5"/>
        <v/>
      </c>
      <c r="W33" s="129" t="str">
        <f t="shared" si="6"/>
        <v/>
      </c>
      <c r="X33" s="129" t="str">
        <f t="shared" si="7"/>
        <v/>
      </c>
      <c r="Y33" s="129" t="str">
        <f t="shared" si="8"/>
        <v/>
      </c>
      <c r="Z33" s="129" t="str">
        <f t="shared" si="9"/>
        <v/>
      </c>
      <c r="AA33" s="129">
        <f t="shared" si="10"/>
        <v>1</v>
      </c>
      <c r="AB33" s="129" t="str">
        <f t="shared" si="11"/>
        <v/>
      </c>
      <c r="AC33" s="129" t="str">
        <f t="shared" si="12"/>
        <v/>
      </c>
      <c r="AD33" s="129" t="str">
        <f t="shared" si="13"/>
        <v/>
      </c>
      <c r="AE33" s="129" t="str">
        <f t="shared" si="14"/>
        <v/>
      </c>
      <c r="AF33" s="129" t="str">
        <f t="shared" si="15"/>
        <v/>
      </c>
      <c r="AG33" s="129" t="str">
        <f t="shared" si="16"/>
        <v/>
      </c>
      <c r="AH33" s="129" t="str">
        <f t="shared" si="17"/>
        <v/>
      </c>
      <c r="AI33" s="129" t="str">
        <f t="shared" si="18"/>
        <v/>
      </c>
      <c r="AJ33" s="134">
        <f t="shared" si="19"/>
        <v>1</v>
      </c>
    </row>
    <row r="34" spans="1:36" x14ac:dyDescent="0.25">
      <c r="A34" s="76">
        <f>IF(Markers!B32&gt;0,Markers!A32,"")</f>
        <v>31</v>
      </c>
      <c r="B34" s="125" t="str">
        <f>IF(LEN(Markers!B32)&gt;0,Markers!B32,"")</f>
        <v>Marker 31</v>
      </c>
      <c r="C34" s="11"/>
      <c r="D34" s="11"/>
      <c r="E34" s="11"/>
      <c r="F34" s="11"/>
      <c r="G34" s="11"/>
      <c r="H34" s="11"/>
      <c r="I34" s="11" t="s">
        <v>369</v>
      </c>
      <c r="J34" s="11"/>
      <c r="K34" s="11"/>
      <c r="L34" s="11"/>
      <c r="M34" s="11"/>
      <c r="N34" s="11"/>
      <c r="O34" s="11"/>
      <c r="P34" s="11"/>
      <c r="Q34" s="11"/>
      <c r="R34" s="126" t="str">
        <f t="shared" si="2"/>
        <v>Enter L, M or H in each cell</v>
      </c>
      <c r="S34" s="132"/>
      <c r="T34" s="135">
        <f t="shared" si="3"/>
        <v>31</v>
      </c>
      <c r="U34" s="129" t="str">
        <f t="shared" si="4"/>
        <v/>
      </c>
      <c r="V34" s="129" t="str">
        <f t="shared" si="5"/>
        <v/>
      </c>
      <c r="W34" s="129" t="str">
        <f t="shared" si="6"/>
        <v/>
      </c>
      <c r="X34" s="129" t="str">
        <f t="shared" si="7"/>
        <v/>
      </c>
      <c r="Y34" s="129" t="str">
        <f t="shared" si="8"/>
        <v/>
      </c>
      <c r="Z34" s="129" t="str">
        <f t="shared" si="9"/>
        <v/>
      </c>
      <c r="AA34" s="129">
        <f t="shared" si="10"/>
        <v>1</v>
      </c>
      <c r="AB34" s="129" t="str">
        <f t="shared" si="11"/>
        <v/>
      </c>
      <c r="AC34" s="129" t="str">
        <f t="shared" si="12"/>
        <v/>
      </c>
      <c r="AD34" s="129" t="str">
        <f t="shared" si="13"/>
        <v/>
      </c>
      <c r="AE34" s="129" t="str">
        <f t="shared" si="14"/>
        <v/>
      </c>
      <c r="AF34" s="129" t="str">
        <f t="shared" si="15"/>
        <v/>
      </c>
      <c r="AG34" s="129" t="str">
        <f t="shared" si="16"/>
        <v/>
      </c>
      <c r="AH34" s="129" t="str">
        <f t="shared" si="17"/>
        <v/>
      </c>
      <c r="AI34" s="129" t="str">
        <f t="shared" si="18"/>
        <v/>
      </c>
      <c r="AJ34" s="134">
        <f t="shared" si="19"/>
        <v>1</v>
      </c>
    </row>
    <row r="35" spans="1:36" x14ac:dyDescent="0.25">
      <c r="A35" s="76">
        <f>IF(Markers!B33&gt;0,Markers!A33,"")</f>
        <v>32</v>
      </c>
      <c r="B35" s="125" t="str">
        <f>IF(LEN(Markers!B33)&gt;0,Markers!B33,"")</f>
        <v>Marker 32</v>
      </c>
      <c r="C35" s="11"/>
      <c r="D35" s="11"/>
      <c r="E35" s="11"/>
      <c r="F35" s="11"/>
      <c r="G35" s="11"/>
      <c r="H35" s="11"/>
      <c r="I35" s="11" t="s">
        <v>369</v>
      </c>
      <c r="J35" s="11"/>
      <c r="K35" s="11"/>
      <c r="L35" s="11"/>
      <c r="M35" s="11"/>
      <c r="N35" s="11"/>
      <c r="O35" s="11"/>
      <c r="P35" s="11"/>
      <c r="Q35" s="11"/>
      <c r="R35" s="126" t="str">
        <f t="shared" si="2"/>
        <v>Enter L, M or H in each cell</v>
      </c>
      <c r="S35" s="132"/>
      <c r="T35" s="135">
        <f t="shared" si="3"/>
        <v>32</v>
      </c>
      <c r="U35" s="129" t="str">
        <f t="shared" si="4"/>
        <v/>
      </c>
      <c r="V35" s="129" t="str">
        <f t="shared" si="5"/>
        <v/>
      </c>
      <c r="W35" s="129" t="str">
        <f t="shared" si="6"/>
        <v/>
      </c>
      <c r="X35" s="129" t="str">
        <f t="shared" si="7"/>
        <v/>
      </c>
      <c r="Y35" s="129" t="str">
        <f t="shared" si="8"/>
        <v/>
      </c>
      <c r="Z35" s="129" t="str">
        <f t="shared" si="9"/>
        <v/>
      </c>
      <c r="AA35" s="129">
        <f t="shared" si="10"/>
        <v>1</v>
      </c>
      <c r="AB35" s="129" t="str">
        <f t="shared" si="11"/>
        <v/>
      </c>
      <c r="AC35" s="129" t="str">
        <f t="shared" si="12"/>
        <v/>
      </c>
      <c r="AD35" s="129" t="str">
        <f t="shared" si="13"/>
        <v/>
      </c>
      <c r="AE35" s="129" t="str">
        <f t="shared" si="14"/>
        <v/>
      </c>
      <c r="AF35" s="129" t="str">
        <f t="shared" si="15"/>
        <v/>
      </c>
      <c r="AG35" s="129" t="str">
        <f t="shared" si="16"/>
        <v/>
      </c>
      <c r="AH35" s="129" t="str">
        <f t="shared" si="17"/>
        <v/>
      </c>
      <c r="AI35" s="129" t="str">
        <f t="shared" si="18"/>
        <v/>
      </c>
      <c r="AJ35" s="134">
        <f t="shared" si="19"/>
        <v>1</v>
      </c>
    </row>
    <row r="36" spans="1:36" x14ac:dyDescent="0.25">
      <c r="A36" s="76">
        <f>IF(Markers!B34&gt;0,Markers!A34,"")</f>
        <v>33</v>
      </c>
      <c r="B36" s="125" t="str">
        <f>IF(LEN(Markers!B34)&gt;0,Markers!B34,"")</f>
        <v>Marker 33</v>
      </c>
      <c r="C36" s="11"/>
      <c r="D36" s="11"/>
      <c r="E36" s="11"/>
      <c r="F36" s="11"/>
      <c r="G36" s="11"/>
      <c r="H36" s="11"/>
      <c r="I36" s="11" t="s">
        <v>369</v>
      </c>
      <c r="J36" s="11"/>
      <c r="K36" s="11"/>
      <c r="L36" s="11"/>
      <c r="M36" s="11"/>
      <c r="N36" s="11"/>
      <c r="O36" s="11"/>
      <c r="P36" s="11"/>
      <c r="Q36" s="11"/>
      <c r="R36" s="126" t="str">
        <f t="shared" si="2"/>
        <v>Enter L, M or H in each cell</v>
      </c>
      <c r="S36" s="132"/>
      <c r="T36" s="135">
        <f t="shared" si="3"/>
        <v>33</v>
      </c>
      <c r="U36" s="129" t="str">
        <f t="shared" si="4"/>
        <v/>
      </c>
      <c r="V36" s="129" t="str">
        <f t="shared" si="5"/>
        <v/>
      </c>
      <c r="W36" s="129" t="str">
        <f t="shared" si="6"/>
        <v/>
      </c>
      <c r="X36" s="129" t="str">
        <f t="shared" si="7"/>
        <v/>
      </c>
      <c r="Y36" s="129" t="str">
        <f t="shared" si="8"/>
        <v/>
      </c>
      <c r="Z36" s="129" t="str">
        <f t="shared" si="9"/>
        <v/>
      </c>
      <c r="AA36" s="129">
        <f t="shared" si="10"/>
        <v>1</v>
      </c>
      <c r="AB36" s="129" t="str">
        <f t="shared" si="11"/>
        <v/>
      </c>
      <c r="AC36" s="129" t="str">
        <f t="shared" si="12"/>
        <v/>
      </c>
      <c r="AD36" s="129" t="str">
        <f t="shared" si="13"/>
        <v/>
      </c>
      <c r="AE36" s="129" t="str">
        <f t="shared" si="14"/>
        <v/>
      </c>
      <c r="AF36" s="129" t="str">
        <f t="shared" si="15"/>
        <v/>
      </c>
      <c r="AG36" s="129" t="str">
        <f t="shared" si="16"/>
        <v/>
      </c>
      <c r="AH36" s="129" t="str">
        <f t="shared" si="17"/>
        <v/>
      </c>
      <c r="AI36" s="129" t="str">
        <f t="shared" si="18"/>
        <v/>
      </c>
      <c r="AJ36" s="134">
        <f t="shared" si="19"/>
        <v>1</v>
      </c>
    </row>
    <row r="37" spans="1:36" x14ac:dyDescent="0.25">
      <c r="A37" s="76">
        <f>IF(Markers!B35&gt;0,Markers!A35,"")</f>
        <v>34</v>
      </c>
      <c r="B37" s="125" t="str">
        <f>IF(LEN(Markers!B35)&gt;0,Markers!B35,"")</f>
        <v>Marker 34</v>
      </c>
      <c r="C37" s="11"/>
      <c r="D37" s="11"/>
      <c r="E37" s="11"/>
      <c r="F37" s="11"/>
      <c r="G37" s="11"/>
      <c r="H37" s="11"/>
      <c r="I37" s="11" t="s">
        <v>369</v>
      </c>
      <c r="J37" s="11"/>
      <c r="K37" s="11"/>
      <c r="L37" s="11"/>
      <c r="M37" s="11"/>
      <c r="N37" s="11"/>
      <c r="O37" s="11"/>
      <c r="P37" s="11"/>
      <c r="Q37" s="11"/>
      <c r="R37" s="126" t="str">
        <f t="shared" si="2"/>
        <v>Enter L, M or H in each cell</v>
      </c>
      <c r="S37" s="132"/>
      <c r="T37" s="135">
        <f t="shared" si="3"/>
        <v>34</v>
      </c>
      <c r="U37" s="129" t="str">
        <f t="shared" si="4"/>
        <v/>
      </c>
      <c r="V37" s="129" t="str">
        <f t="shared" si="5"/>
        <v/>
      </c>
      <c r="W37" s="129" t="str">
        <f t="shared" si="6"/>
        <v/>
      </c>
      <c r="X37" s="129" t="str">
        <f t="shared" si="7"/>
        <v/>
      </c>
      <c r="Y37" s="129" t="str">
        <f t="shared" si="8"/>
        <v/>
      </c>
      <c r="Z37" s="129" t="str">
        <f t="shared" si="9"/>
        <v/>
      </c>
      <c r="AA37" s="129">
        <f t="shared" si="10"/>
        <v>1</v>
      </c>
      <c r="AB37" s="129" t="str">
        <f t="shared" si="11"/>
        <v/>
      </c>
      <c r="AC37" s="129" t="str">
        <f t="shared" si="12"/>
        <v/>
      </c>
      <c r="AD37" s="129" t="str">
        <f t="shared" si="13"/>
        <v/>
      </c>
      <c r="AE37" s="129" t="str">
        <f t="shared" si="14"/>
        <v/>
      </c>
      <c r="AF37" s="129" t="str">
        <f t="shared" si="15"/>
        <v/>
      </c>
      <c r="AG37" s="129" t="str">
        <f t="shared" si="16"/>
        <v/>
      </c>
      <c r="AH37" s="129" t="str">
        <f t="shared" si="17"/>
        <v/>
      </c>
      <c r="AI37" s="129" t="str">
        <f t="shared" si="18"/>
        <v/>
      </c>
      <c r="AJ37" s="134">
        <f t="shared" si="19"/>
        <v>1</v>
      </c>
    </row>
    <row r="38" spans="1:36" x14ac:dyDescent="0.25">
      <c r="A38" s="76">
        <f>IF(Markers!B36&gt;0,Markers!A36,"")</f>
        <v>35</v>
      </c>
      <c r="B38" s="125" t="str">
        <f>IF(LEN(Markers!B36)&gt;0,Markers!B36,"")</f>
        <v>Marker 35</v>
      </c>
      <c r="C38" s="11"/>
      <c r="D38" s="11"/>
      <c r="E38" s="11"/>
      <c r="F38" s="11"/>
      <c r="G38" s="11"/>
      <c r="H38" s="11"/>
      <c r="I38" s="11" t="s">
        <v>369</v>
      </c>
      <c r="J38" s="11"/>
      <c r="K38" s="11"/>
      <c r="L38" s="11"/>
      <c r="M38" s="11"/>
      <c r="N38" s="11"/>
      <c r="O38" s="11"/>
      <c r="P38" s="11"/>
      <c r="Q38" s="11"/>
      <c r="R38" s="126" t="str">
        <f t="shared" si="2"/>
        <v>Enter L, M or H in each cell</v>
      </c>
      <c r="S38" s="132"/>
      <c r="T38" s="135">
        <f t="shared" si="3"/>
        <v>35</v>
      </c>
      <c r="U38" s="129" t="str">
        <f t="shared" si="4"/>
        <v/>
      </c>
      <c r="V38" s="129" t="str">
        <f t="shared" si="5"/>
        <v/>
      </c>
      <c r="W38" s="129" t="str">
        <f t="shared" si="6"/>
        <v/>
      </c>
      <c r="X38" s="129" t="str">
        <f t="shared" si="7"/>
        <v/>
      </c>
      <c r="Y38" s="129" t="str">
        <f t="shared" si="8"/>
        <v/>
      </c>
      <c r="Z38" s="129" t="str">
        <f t="shared" si="9"/>
        <v/>
      </c>
      <c r="AA38" s="129">
        <f t="shared" si="10"/>
        <v>1</v>
      </c>
      <c r="AB38" s="129" t="str">
        <f t="shared" si="11"/>
        <v/>
      </c>
      <c r="AC38" s="129" t="str">
        <f t="shared" si="12"/>
        <v/>
      </c>
      <c r="AD38" s="129" t="str">
        <f t="shared" si="13"/>
        <v/>
      </c>
      <c r="AE38" s="129" t="str">
        <f t="shared" si="14"/>
        <v/>
      </c>
      <c r="AF38" s="129" t="str">
        <f t="shared" si="15"/>
        <v/>
      </c>
      <c r="AG38" s="129" t="str">
        <f t="shared" si="16"/>
        <v/>
      </c>
      <c r="AH38" s="129" t="str">
        <f t="shared" si="17"/>
        <v/>
      </c>
      <c r="AI38" s="129" t="str">
        <f t="shared" si="18"/>
        <v/>
      </c>
      <c r="AJ38" s="134">
        <f t="shared" si="19"/>
        <v>1</v>
      </c>
    </row>
    <row r="39" spans="1:36" x14ac:dyDescent="0.25">
      <c r="A39" s="76">
        <f>IF(Markers!B37&gt;0,Markers!A37,"")</f>
        <v>36</v>
      </c>
      <c r="B39" s="125" t="str">
        <f>IF(LEN(Markers!B37)&gt;0,Markers!B37,"")</f>
        <v>Marker 36</v>
      </c>
      <c r="C39" s="11"/>
      <c r="D39" s="11"/>
      <c r="E39" s="11"/>
      <c r="F39" s="11"/>
      <c r="G39" s="11"/>
      <c r="H39" s="11"/>
      <c r="I39" s="11" t="s">
        <v>369</v>
      </c>
      <c r="J39" s="11"/>
      <c r="K39" s="11"/>
      <c r="L39" s="11"/>
      <c r="M39" s="11"/>
      <c r="N39" s="11"/>
      <c r="O39" s="11"/>
      <c r="P39" s="11"/>
      <c r="Q39" s="11"/>
      <c r="R39" s="126" t="str">
        <f t="shared" si="2"/>
        <v>Enter L, M or H in each cell</v>
      </c>
      <c r="S39" s="132"/>
      <c r="T39" s="135">
        <f t="shared" si="3"/>
        <v>36</v>
      </c>
      <c r="U39" s="129" t="str">
        <f t="shared" si="4"/>
        <v/>
      </c>
      <c r="V39" s="129" t="str">
        <f t="shared" si="5"/>
        <v/>
      </c>
      <c r="W39" s="129" t="str">
        <f t="shared" si="6"/>
        <v/>
      </c>
      <c r="X39" s="129" t="str">
        <f t="shared" si="7"/>
        <v/>
      </c>
      <c r="Y39" s="129" t="str">
        <f t="shared" si="8"/>
        <v/>
      </c>
      <c r="Z39" s="129" t="str">
        <f t="shared" si="9"/>
        <v/>
      </c>
      <c r="AA39" s="129">
        <f t="shared" si="10"/>
        <v>1</v>
      </c>
      <c r="AB39" s="129" t="str">
        <f t="shared" si="11"/>
        <v/>
      </c>
      <c r="AC39" s="129" t="str">
        <f t="shared" si="12"/>
        <v/>
      </c>
      <c r="AD39" s="129" t="str">
        <f t="shared" si="13"/>
        <v/>
      </c>
      <c r="AE39" s="129" t="str">
        <f t="shared" si="14"/>
        <v/>
      </c>
      <c r="AF39" s="129" t="str">
        <f t="shared" si="15"/>
        <v/>
      </c>
      <c r="AG39" s="129" t="str">
        <f t="shared" si="16"/>
        <v/>
      </c>
      <c r="AH39" s="129" t="str">
        <f t="shared" si="17"/>
        <v/>
      </c>
      <c r="AI39" s="129" t="str">
        <f t="shared" si="18"/>
        <v/>
      </c>
      <c r="AJ39" s="134">
        <f t="shared" si="19"/>
        <v>1</v>
      </c>
    </row>
    <row r="40" spans="1:36" x14ac:dyDescent="0.25">
      <c r="A40" s="76">
        <f>IF(Markers!B38&gt;0,Markers!A38,"")</f>
        <v>37</v>
      </c>
      <c r="B40" s="125" t="str">
        <f>IF(LEN(Markers!B38)&gt;0,Markers!B38,"")</f>
        <v>Marker 37</v>
      </c>
      <c r="C40" s="11"/>
      <c r="D40" s="11"/>
      <c r="E40" s="11"/>
      <c r="F40" s="11"/>
      <c r="G40" s="11"/>
      <c r="H40" s="11"/>
      <c r="I40" s="11" t="s">
        <v>369</v>
      </c>
      <c r="J40" s="11"/>
      <c r="K40" s="11"/>
      <c r="L40" s="11"/>
      <c r="M40" s="11"/>
      <c r="N40" s="11"/>
      <c r="O40" s="11"/>
      <c r="P40" s="11"/>
      <c r="Q40" s="11"/>
      <c r="R40" s="126" t="str">
        <f t="shared" si="2"/>
        <v>Enter L, M or H in each cell</v>
      </c>
      <c r="S40" s="132"/>
      <c r="T40" s="135">
        <f t="shared" si="3"/>
        <v>37</v>
      </c>
      <c r="U40" s="129" t="str">
        <f t="shared" si="4"/>
        <v/>
      </c>
      <c r="V40" s="129" t="str">
        <f t="shared" si="5"/>
        <v/>
      </c>
      <c r="W40" s="129" t="str">
        <f t="shared" si="6"/>
        <v/>
      </c>
      <c r="X40" s="129" t="str">
        <f t="shared" si="7"/>
        <v/>
      </c>
      <c r="Y40" s="129" t="str">
        <f t="shared" si="8"/>
        <v/>
      </c>
      <c r="Z40" s="129" t="str">
        <f t="shared" si="9"/>
        <v/>
      </c>
      <c r="AA40" s="129">
        <f t="shared" si="10"/>
        <v>1</v>
      </c>
      <c r="AB40" s="129" t="str">
        <f t="shared" si="11"/>
        <v/>
      </c>
      <c r="AC40" s="129" t="str">
        <f t="shared" si="12"/>
        <v/>
      </c>
      <c r="AD40" s="129" t="str">
        <f t="shared" si="13"/>
        <v/>
      </c>
      <c r="AE40" s="129" t="str">
        <f t="shared" si="14"/>
        <v/>
      </c>
      <c r="AF40" s="129" t="str">
        <f t="shared" si="15"/>
        <v/>
      </c>
      <c r="AG40" s="129" t="str">
        <f t="shared" si="16"/>
        <v/>
      </c>
      <c r="AH40" s="129" t="str">
        <f t="shared" si="17"/>
        <v/>
      </c>
      <c r="AI40" s="129" t="str">
        <f t="shared" si="18"/>
        <v/>
      </c>
      <c r="AJ40" s="134">
        <f t="shared" si="19"/>
        <v>1</v>
      </c>
    </row>
    <row r="41" spans="1:36" x14ac:dyDescent="0.25">
      <c r="A41" s="76">
        <f>IF(Markers!B39&gt;0,Markers!A39,"")</f>
        <v>38</v>
      </c>
      <c r="B41" s="125" t="str">
        <f>IF(LEN(Markers!B39)&gt;0,Markers!B39,"")</f>
        <v>Marker 38</v>
      </c>
      <c r="C41" s="11"/>
      <c r="D41" s="11"/>
      <c r="E41" s="11"/>
      <c r="F41" s="11"/>
      <c r="G41" s="11"/>
      <c r="H41" s="11"/>
      <c r="I41" s="11" t="s">
        <v>369</v>
      </c>
      <c r="J41" s="11"/>
      <c r="K41" s="11"/>
      <c r="L41" s="11"/>
      <c r="M41" s="11"/>
      <c r="N41" s="11"/>
      <c r="O41" s="11"/>
      <c r="P41" s="11"/>
      <c r="Q41" s="11"/>
      <c r="R41" s="126" t="str">
        <f t="shared" si="2"/>
        <v>Enter L, M or H in each cell</v>
      </c>
      <c r="S41" s="132"/>
      <c r="T41" s="135">
        <f t="shared" si="3"/>
        <v>38</v>
      </c>
      <c r="U41" s="129" t="str">
        <f t="shared" si="4"/>
        <v/>
      </c>
      <c r="V41" s="129" t="str">
        <f t="shared" si="5"/>
        <v/>
      </c>
      <c r="W41" s="129" t="str">
        <f t="shared" si="6"/>
        <v/>
      </c>
      <c r="X41" s="129" t="str">
        <f t="shared" si="7"/>
        <v/>
      </c>
      <c r="Y41" s="129" t="str">
        <f t="shared" si="8"/>
        <v/>
      </c>
      <c r="Z41" s="129" t="str">
        <f t="shared" si="9"/>
        <v/>
      </c>
      <c r="AA41" s="129">
        <f t="shared" si="10"/>
        <v>1</v>
      </c>
      <c r="AB41" s="129" t="str">
        <f t="shared" si="11"/>
        <v/>
      </c>
      <c r="AC41" s="129" t="str">
        <f t="shared" si="12"/>
        <v/>
      </c>
      <c r="AD41" s="129" t="str">
        <f t="shared" si="13"/>
        <v/>
      </c>
      <c r="AE41" s="129" t="str">
        <f t="shared" si="14"/>
        <v/>
      </c>
      <c r="AF41" s="129" t="str">
        <f t="shared" si="15"/>
        <v/>
      </c>
      <c r="AG41" s="129" t="str">
        <f t="shared" si="16"/>
        <v/>
      </c>
      <c r="AH41" s="129" t="str">
        <f t="shared" si="17"/>
        <v/>
      </c>
      <c r="AI41" s="129" t="str">
        <f t="shared" si="18"/>
        <v/>
      </c>
      <c r="AJ41" s="134">
        <f t="shared" si="19"/>
        <v>1</v>
      </c>
    </row>
    <row r="42" spans="1:36" x14ac:dyDescent="0.25">
      <c r="A42" s="76">
        <f>IF(Markers!B40&gt;0,Markers!A40,"")</f>
        <v>39</v>
      </c>
      <c r="B42" s="125" t="str">
        <f>IF(LEN(Markers!B40)&gt;0,Markers!B40,"")</f>
        <v>Marker 39</v>
      </c>
      <c r="C42" s="11"/>
      <c r="D42" s="11"/>
      <c r="E42" s="11"/>
      <c r="F42" s="11"/>
      <c r="G42" s="11"/>
      <c r="H42" s="11"/>
      <c r="I42" s="11" t="s">
        <v>369</v>
      </c>
      <c r="J42" s="11"/>
      <c r="K42" s="11"/>
      <c r="L42" s="11"/>
      <c r="M42" s="11"/>
      <c r="N42" s="11"/>
      <c r="O42" s="11"/>
      <c r="P42" s="11"/>
      <c r="Q42" s="11"/>
      <c r="R42" s="126" t="str">
        <f t="shared" si="2"/>
        <v>Enter L, M or H in each cell</v>
      </c>
      <c r="S42" s="132"/>
      <c r="T42" s="135">
        <f t="shared" si="3"/>
        <v>39</v>
      </c>
      <c r="U42" s="129" t="str">
        <f t="shared" si="4"/>
        <v/>
      </c>
      <c r="V42" s="129" t="str">
        <f t="shared" si="5"/>
        <v/>
      </c>
      <c r="W42" s="129" t="str">
        <f t="shared" si="6"/>
        <v/>
      </c>
      <c r="X42" s="129" t="str">
        <f t="shared" si="7"/>
        <v/>
      </c>
      <c r="Y42" s="129" t="str">
        <f t="shared" si="8"/>
        <v/>
      </c>
      <c r="Z42" s="129" t="str">
        <f t="shared" si="9"/>
        <v/>
      </c>
      <c r="AA42" s="129">
        <f t="shared" si="10"/>
        <v>1</v>
      </c>
      <c r="AB42" s="129" t="str">
        <f t="shared" si="11"/>
        <v/>
      </c>
      <c r="AC42" s="129" t="str">
        <f t="shared" si="12"/>
        <v/>
      </c>
      <c r="AD42" s="129" t="str">
        <f t="shared" si="13"/>
        <v/>
      </c>
      <c r="AE42" s="129" t="str">
        <f t="shared" si="14"/>
        <v/>
      </c>
      <c r="AF42" s="129" t="str">
        <f t="shared" si="15"/>
        <v/>
      </c>
      <c r="AG42" s="129" t="str">
        <f t="shared" si="16"/>
        <v/>
      </c>
      <c r="AH42" s="129" t="str">
        <f t="shared" si="17"/>
        <v/>
      </c>
      <c r="AI42" s="129" t="str">
        <f t="shared" si="18"/>
        <v/>
      </c>
      <c r="AJ42" s="134">
        <f t="shared" si="19"/>
        <v>1</v>
      </c>
    </row>
    <row r="43" spans="1:36" x14ac:dyDescent="0.25">
      <c r="A43" s="76">
        <f>IF(Markers!B41&gt;0,Markers!A41,"")</f>
        <v>40</v>
      </c>
      <c r="B43" s="125" t="str">
        <f>IF(LEN(Markers!B41)&gt;0,Markers!B41,"")</f>
        <v>Marker 40</v>
      </c>
      <c r="C43" s="11"/>
      <c r="D43" s="11"/>
      <c r="E43" s="11"/>
      <c r="F43" s="11"/>
      <c r="G43" s="11"/>
      <c r="H43" s="11"/>
      <c r="I43" s="11"/>
      <c r="J43" s="11" t="s">
        <v>369</v>
      </c>
      <c r="K43" s="11"/>
      <c r="L43" s="11"/>
      <c r="M43" s="11"/>
      <c r="N43" s="11"/>
      <c r="O43" s="11"/>
      <c r="P43" s="11"/>
      <c r="Q43" s="11"/>
      <c r="R43" s="126" t="str">
        <f t="shared" si="2"/>
        <v>Enter L, M or H in each cell</v>
      </c>
      <c r="S43" s="132"/>
      <c r="T43" s="135">
        <f t="shared" si="3"/>
        <v>40</v>
      </c>
      <c r="U43" s="129" t="str">
        <f t="shared" si="4"/>
        <v/>
      </c>
      <c r="V43" s="129" t="str">
        <f t="shared" si="5"/>
        <v/>
      </c>
      <c r="W43" s="129" t="str">
        <f t="shared" si="6"/>
        <v/>
      </c>
      <c r="X43" s="129" t="str">
        <f t="shared" si="7"/>
        <v/>
      </c>
      <c r="Y43" s="129" t="str">
        <f t="shared" si="8"/>
        <v/>
      </c>
      <c r="Z43" s="129" t="str">
        <f t="shared" si="9"/>
        <v/>
      </c>
      <c r="AA43" s="129" t="str">
        <f t="shared" si="10"/>
        <v/>
      </c>
      <c r="AB43" s="129">
        <f t="shared" si="11"/>
        <v>1</v>
      </c>
      <c r="AC43" s="129" t="str">
        <f t="shared" si="12"/>
        <v/>
      </c>
      <c r="AD43" s="129" t="str">
        <f t="shared" si="13"/>
        <v/>
      </c>
      <c r="AE43" s="129" t="str">
        <f t="shared" si="14"/>
        <v/>
      </c>
      <c r="AF43" s="129" t="str">
        <f t="shared" si="15"/>
        <v/>
      </c>
      <c r="AG43" s="129" t="str">
        <f t="shared" si="16"/>
        <v/>
      </c>
      <c r="AH43" s="129" t="str">
        <f t="shared" si="17"/>
        <v/>
      </c>
      <c r="AI43" s="129" t="str">
        <f t="shared" si="18"/>
        <v/>
      </c>
      <c r="AJ43" s="134">
        <f t="shared" si="19"/>
        <v>1</v>
      </c>
    </row>
    <row r="44" spans="1:36" x14ac:dyDescent="0.25">
      <c r="A44" s="76">
        <f>IF(Markers!B42&gt;0,Markers!A42,"")</f>
        <v>41</v>
      </c>
      <c r="B44" s="125" t="str">
        <f>IF(LEN(Markers!B42)&gt;0,Markers!B42,"")</f>
        <v>Marker 41</v>
      </c>
      <c r="C44" s="11"/>
      <c r="D44" s="11"/>
      <c r="E44" s="11"/>
      <c r="F44" s="11"/>
      <c r="G44" s="11"/>
      <c r="H44" s="11"/>
      <c r="I44" s="11"/>
      <c r="J44" s="11" t="s">
        <v>369</v>
      </c>
      <c r="K44" s="11"/>
      <c r="L44" s="11"/>
      <c r="M44" s="11"/>
      <c r="N44" s="11"/>
      <c r="O44" s="11"/>
      <c r="P44" s="11"/>
      <c r="Q44" s="11"/>
      <c r="R44" s="126" t="str">
        <f t="shared" si="2"/>
        <v>Enter L, M or H in each cell</v>
      </c>
      <c r="S44" s="132"/>
      <c r="T44" s="135">
        <f t="shared" si="3"/>
        <v>41</v>
      </c>
      <c r="U44" s="129" t="str">
        <f t="shared" si="4"/>
        <v/>
      </c>
      <c r="V44" s="129" t="str">
        <f t="shared" si="5"/>
        <v/>
      </c>
      <c r="W44" s="129" t="str">
        <f t="shared" si="6"/>
        <v/>
      </c>
      <c r="X44" s="129" t="str">
        <f t="shared" si="7"/>
        <v/>
      </c>
      <c r="Y44" s="129" t="str">
        <f t="shared" si="8"/>
        <v/>
      </c>
      <c r="Z44" s="129" t="str">
        <f t="shared" si="9"/>
        <v/>
      </c>
      <c r="AA44" s="129" t="str">
        <f t="shared" si="10"/>
        <v/>
      </c>
      <c r="AB44" s="129">
        <f t="shared" si="11"/>
        <v>1</v>
      </c>
      <c r="AC44" s="129" t="str">
        <f t="shared" si="12"/>
        <v/>
      </c>
      <c r="AD44" s="129" t="str">
        <f t="shared" si="13"/>
        <v/>
      </c>
      <c r="AE44" s="129" t="str">
        <f t="shared" si="14"/>
        <v/>
      </c>
      <c r="AF44" s="129" t="str">
        <f t="shared" si="15"/>
        <v/>
      </c>
      <c r="AG44" s="129" t="str">
        <f t="shared" si="16"/>
        <v/>
      </c>
      <c r="AH44" s="129" t="str">
        <f t="shared" si="17"/>
        <v/>
      </c>
      <c r="AI44" s="129" t="str">
        <f t="shared" si="18"/>
        <v/>
      </c>
      <c r="AJ44" s="134">
        <f t="shared" si="19"/>
        <v>1</v>
      </c>
    </row>
    <row r="45" spans="1:36" x14ac:dyDescent="0.25">
      <c r="A45" s="76">
        <f>IF(Markers!B43&gt;0,Markers!A43,"")</f>
        <v>42</v>
      </c>
      <c r="B45" s="125" t="str">
        <f>IF(LEN(Markers!B43)&gt;0,Markers!B43,"")</f>
        <v>Marker 42</v>
      </c>
      <c r="C45" s="11"/>
      <c r="D45" s="11"/>
      <c r="E45" s="11"/>
      <c r="F45" s="11"/>
      <c r="G45" s="11"/>
      <c r="H45" s="11"/>
      <c r="I45" s="11"/>
      <c r="J45" s="11"/>
      <c r="K45" s="11" t="s">
        <v>369</v>
      </c>
      <c r="L45" s="11"/>
      <c r="M45" s="11"/>
      <c r="N45" s="11"/>
      <c r="O45" s="11"/>
      <c r="P45" s="11"/>
      <c r="Q45" s="11"/>
      <c r="R45" s="126" t="str">
        <f t="shared" si="2"/>
        <v>Enter L, M or H in each cell</v>
      </c>
      <c r="S45" s="132"/>
      <c r="T45" s="135">
        <f t="shared" si="3"/>
        <v>42</v>
      </c>
      <c r="U45" s="129" t="str">
        <f t="shared" si="4"/>
        <v/>
      </c>
      <c r="V45" s="129" t="str">
        <f t="shared" si="5"/>
        <v/>
      </c>
      <c r="W45" s="129" t="str">
        <f t="shared" si="6"/>
        <v/>
      </c>
      <c r="X45" s="129" t="str">
        <f t="shared" si="7"/>
        <v/>
      </c>
      <c r="Y45" s="129" t="str">
        <f t="shared" si="8"/>
        <v/>
      </c>
      <c r="Z45" s="129" t="str">
        <f t="shared" si="9"/>
        <v/>
      </c>
      <c r="AA45" s="129" t="str">
        <f t="shared" si="10"/>
        <v/>
      </c>
      <c r="AB45" s="129" t="str">
        <f t="shared" si="11"/>
        <v/>
      </c>
      <c r="AC45" s="129">
        <f t="shared" si="12"/>
        <v>1</v>
      </c>
      <c r="AD45" s="129" t="str">
        <f t="shared" si="13"/>
        <v/>
      </c>
      <c r="AE45" s="129" t="str">
        <f t="shared" si="14"/>
        <v/>
      </c>
      <c r="AF45" s="129" t="str">
        <f t="shared" si="15"/>
        <v/>
      </c>
      <c r="AG45" s="129" t="str">
        <f t="shared" si="16"/>
        <v/>
      </c>
      <c r="AH45" s="129" t="str">
        <f t="shared" si="17"/>
        <v/>
      </c>
      <c r="AI45" s="129" t="str">
        <f t="shared" si="18"/>
        <v/>
      </c>
      <c r="AJ45" s="134">
        <f t="shared" si="19"/>
        <v>1</v>
      </c>
    </row>
    <row r="46" spans="1:36" x14ac:dyDescent="0.25">
      <c r="A46" s="76">
        <f>IF(Markers!B44&gt;0,Markers!A44,"")</f>
        <v>43</v>
      </c>
      <c r="B46" s="125" t="str">
        <f>IF(LEN(Markers!B44)&gt;0,Markers!B44,"")</f>
        <v>Marker 43</v>
      </c>
      <c r="C46" s="11"/>
      <c r="D46" s="11"/>
      <c r="E46" s="11"/>
      <c r="F46" s="11"/>
      <c r="G46" s="11"/>
      <c r="H46" s="11"/>
      <c r="I46" s="11"/>
      <c r="J46" s="11"/>
      <c r="K46" s="11" t="s">
        <v>369</v>
      </c>
      <c r="L46" s="11"/>
      <c r="M46" s="11"/>
      <c r="N46" s="11"/>
      <c r="O46" s="11"/>
      <c r="P46" s="11"/>
      <c r="Q46" s="11"/>
      <c r="R46" s="126" t="str">
        <f t="shared" si="2"/>
        <v>Enter L, M or H in each cell</v>
      </c>
      <c r="S46" s="132"/>
      <c r="T46" s="135">
        <f t="shared" si="3"/>
        <v>43</v>
      </c>
      <c r="U46" s="129" t="str">
        <f t="shared" si="4"/>
        <v/>
      </c>
      <c r="V46" s="129" t="str">
        <f t="shared" si="5"/>
        <v/>
      </c>
      <c r="W46" s="129" t="str">
        <f t="shared" si="6"/>
        <v/>
      </c>
      <c r="X46" s="129" t="str">
        <f t="shared" si="7"/>
        <v/>
      </c>
      <c r="Y46" s="129" t="str">
        <f t="shared" si="8"/>
        <v/>
      </c>
      <c r="Z46" s="129" t="str">
        <f t="shared" si="9"/>
        <v/>
      </c>
      <c r="AA46" s="129" t="str">
        <f t="shared" si="10"/>
        <v/>
      </c>
      <c r="AB46" s="129" t="str">
        <f t="shared" si="11"/>
        <v/>
      </c>
      <c r="AC46" s="129">
        <f t="shared" si="12"/>
        <v>1</v>
      </c>
      <c r="AD46" s="129" t="str">
        <f t="shared" si="13"/>
        <v/>
      </c>
      <c r="AE46" s="129" t="str">
        <f t="shared" si="14"/>
        <v/>
      </c>
      <c r="AF46" s="129" t="str">
        <f t="shared" si="15"/>
        <v/>
      </c>
      <c r="AG46" s="129" t="str">
        <f t="shared" si="16"/>
        <v/>
      </c>
      <c r="AH46" s="129" t="str">
        <f t="shared" si="17"/>
        <v/>
      </c>
      <c r="AI46" s="129" t="str">
        <f t="shared" si="18"/>
        <v/>
      </c>
      <c r="AJ46" s="134">
        <f t="shared" si="19"/>
        <v>1</v>
      </c>
    </row>
    <row r="47" spans="1:36" x14ac:dyDescent="0.25">
      <c r="A47" s="76">
        <f>IF(Markers!B45&gt;0,Markers!A45,"")</f>
        <v>44</v>
      </c>
      <c r="B47" s="125" t="str">
        <f>IF(LEN(Markers!B45)&gt;0,Markers!B45,"")</f>
        <v>Marker 44</v>
      </c>
      <c r="C47" s="11"/>
      <c r="D47" s="11"/>
      <c r="E47" s="11"/>
      <c r="F47" s="11"/>
      <c r="G47" s="11"/>
      <c r="H47" s="11"/>
      <c r="I47" s="11"/>
      <c r="J47" s="11"/>
      <c r="K47" s="11" t="s">
        <v>369</v>
      </c>
      <c r="L47" s="11"/>
      <c r="M47" s="11"/>
      <c r="N47" s="11"/>
      <c r="O47" s="11"/>
      <c r="P47" s="11"/>
      <c r="Q47" s="11"/>
      <c r="R47" s="126" t="str">
        <f t="shared" si="2"/>
        <v>Enter L, M or H in each cell</v>
      </c>
      <c r="S47" s="132"/>
      <c r="T47" s="135">
        <f t="shared" si="3"/>
        <v>44</v>
      </c>
      <c r="U47" s="129" t="str">
        <f t="shared" si="4"/>
        <v/>
      </c>
      <c r="V47" s="129" t="str">
        <f t="shared" si="5"/>
        <v/>
      </c>
      <c r="W47" s="129" t="str">
        <f t="shared" si="6"/>
        <v/>
      </c>
      <c r="X47" s="129" t="str">
        <f t="shared" si="7"/>
        <v/>
      </c>
      <c r="Y47" s="129" t="str">
        <f t="shared" si="8"/>
        <v/>
      </c>
      <c r="Z47" s="129" t="str">
        <f t="shared" si="9"/>
        <v/>
      </c>
      <c r="AA47" s="129" t="str">
        <f t="shared" si="10"/>
        <v/>
      </c>
      <c r="AB47" s="129" t="str">
        <f t="shared" si="11"/>
        <v/>
      </c>
      <c r="AC47" s="129">
        <f t="shared" si="12"/>
        <v>1</v>
      </c>
      <c r="AD47" s="129" t="str">
        <f t="shared" si="13"/>
        <v/>
      </c>
      <c r="AE47" s="129" t="str">
        <f t="shared" si="14"/>
        <v/>
      </c>
      <c r="AF47" s="129" t="str">
        <f t="shared" si="15"/>
        <v/>
      </c>
      <c r="AG47" s="129" t="str">
        <f t="shared" si="16"/>
        <v/>
      </c>
      <c r="AH47" s="129" t="str">
        <f t="shared" si="17"/>
        <v/>
      </c>
      <c r="AI47" s="129" t="str">
        <f t="shared" si="18"/>
        <v/>
      </c>
      <c r="AJ47" s="134">
        <f t="shared" si="19"/>
        <v>1</v>
      </c>
    </row>
    <row r="48" spans="1:36" x14ac:dyDescent="0.25">
      <c r="A48" s="76">
        <f>IF(Markers!B46&gt;0,Markers!A46,"")</f>
        <v>45</v>
      </c>
      <c r="B48" s="125" t="str">
        <f>IF(LEN(Markers!B46)&gt;0,Markers!B46,"")</f>
        <v>Marker 45</v>
      </c>
      <c r="C48" s="11"/>
      <c r="D48" s="11"/>
      <c r="E48" s="11"/>
      <c r="F48" s="11"/>
      <c r="G48" s="11"/>
      <c r="H48" s="11"/>
      <c r="I48" s="11"/>
      <c r="J48" s="11"/>
      <c r="K48" s="11" t="s">
        <v>369</v>
      </c>
      <c r="L48" s="11"/>
      <c r="M48" s="11"/>
      <c r="N48" s="11"/>
      <c r="O48" s="11"/>
      <c r="P48" s="11"/>
      <c r="Q48" s="11"/>
      <c r="R48" s="126" t="str">
        <f t="shared" si="2"/>
        <v>Enter L, M or H in each cell</v>
      </c>
      <c r="S48" s="132"/>
      <c r="T48" s="135">
        <f t="shared" si="3"/>
        <v>45</v>
      </c>
      <c r="U48" s="129" t="str">
        <f t="shared" si="4"/>
        <v/>
      </c>
      <c r="V48" s="129" t="str">
        <f t="shared" si="5"/>
        <v/>
      </c>
      <c r="W48" s="129" t="str">
        <f t="shared" si="6"/>
        <v/>
      </c>
      <c r="X48" s="129" t="str">
        <f t="shared" si="7"/>
        <v/>
      </c>
      <c r="Y48" s="129" t="str">
        <f t="shared" si="8"/>
        <v/>
      </c>
      <c r="Z48" s="129" t="str">
        <f t="shared" si="9"/>
        <v/>
      </c>
      <c r="AA48" s="129" t="str">
        <f t="shared" si="10"/>
        <v/>
      </c>
      <c r="AB48" s="129" t="str">
        <f t="shared" si="11"/>
        <v/>
      </c>
      <c r="AC48" s="129">
        <f t="shared" si="12"/>
        <v>1</v>
      </c>
      <c r="AD48" s="129" t="str">
        <f t="shared" si="13"/>
        <v/>
      </c>
      <c r="AE48" s="129" t="str">
        <f t="shared" si="14"/>
        <v/>
      </c>
      <c r="AF48" s="129" t="str">
        <f t="shared" si="15"/>
        <v/>
      </c>
      <c r="AG48" s="129" t="str">
        <f t="shared" si="16"/>
        <v/>
      </c>
      <c r="AH48" s="129" t="str">
        <f t="shared" si="17"/>
        <v/>
      </c>
      <c r="AI48" s="129" t="str">
        <f t="shared" si="18"/>
        <v/>
      </c>
      <c r="AJ48" s="134">
        <f t="shared" si="19"/>
        <v>1</v>
      </c>
    </row>
    <row r="49" spans="1:36" x14ac:dyDescent="0.25">
      <c r="A49" s="76">
        <f>IF(Markers!B47&gt;0,Markers!A47,"")</f>
        <v>46</v>
      </c>
      <c r="B49" s="125" t="str">
        <f>IF(LEN(Markers!B47)&gt;0,Markers!B47,"")</f>
        <v>Marker 46</v>
      </c>
      <c r="C49" s="11"/>
      <c r="D49" s="11"/>
      <c r="E49" s="11"/>
      <c r="F49" s="11"/>
      <c r="G49" s="11"/>
      <c r="H49" s="11"/>
      <c r="I49" s="11"/>
      <c r="J49" s="11"/>
      <c r="K49" s="11"/>
      <c r="L49" s="11" t="s">
        <v>369</v>
      </c>
      <c r="M49" s="11"/>
      <c r="N49" s="11"/>
      <c r="O49" s="11"/>
      <c r="P49" s="11"/>
      <c r="Q49" s="11"/>
      <c r="R49" s="126" t="str">
        <f t="shared" si="2"/>
        <v>Enter L, M or H in each cell</v>
      </c>
      <c r="S49" s="132"/>
      <c r="T49" s="135">
        <f t="shared" si="3"/>
        <v>46</v>
      </c>
      <c r="U49" s="129" t="str">
        <f t="shared" si="4"/>
        <v/>
      </c>
      <c r="V49" s="129" t="str">
        <f t="shared" si="5"/>
        <v/>
      </c>
      <c r="W49" s="129" t="str">
        <f t="shared" si="6"/>
        <v/>
      </c>
      <c r="X49" s="129" t="str">
        <f t="shared" si="7"/>
        <v/>
      </c>
      <c r="Y49" s="129" t="str">
        <f t="shared" si="8"/>
        <v/>
      </c>
      <c r="Z49" s="129" t="str">
        <f t="shared" si="9"/>
        <v/>
      </c>
      <c r="AA49" s="129" t="str">
        <f t="shared" si="10"/>
        <v/>
      </c>
      <c r="AB49" s="129" t="str">
        <f t="shared" si="11"/>
        <v/>
      </c>
      <c r="AC49" s="129" t="str">
        <f t="shared" si="12"/>
        <v/>
      </c>
      <c r="AD49" s="129">
        <f t="shared" si="13"/>
        <v>1</v>
      </c>
      <c r="AE49" s="129" t="str">
        <f t="shared" si="14"/>
        <v/>
      </c>
      <c r="AF49" s="129" t="str">
        <f t="shared" si="15"/>
        <v/>
      </c>
      <c r="AG49" s="129" t="str">
        <f t="shared" si="16"/>
        <v/>
      </c>
      <c r="AH49" s="129" t="str">
        <f t="shared" si="17"/>
        <v/>
      </c>
      <c r="AI49" s="129" t="str">
        <f t="shared" si="18"/>
        <v/>
      </c>
      <c r="AJ49" s="134">
        <f t="shared" si="19"/>
        <v>1</v>
      </c>
    </row>
    <row r="50" spans="1:36" x14ac:dyDescent="0.25">
      <c r="A50" s="76">
        <f>IF(Markers!B48&gt;0,Markers!A48,"")</f>
        <v>47</v>
      </c>
      <c r="B50" s="125" t="str">
        <f>IF(LEN(Markers!B48)&gt;0,Markers!B48,"")</f>
        <v>Marker 47</v>
      </c>
      <c r="C50" s="11"/>
      <c r="D50" s="11"/>
      <c r="E50" s="11"/>
      <c r="F50" s="11"/>
      <c r="G50" s="11"/>
      <c r="H50" s="11"/>
      <c r="I50" s="11"/>
      <c r="J50" s="11"/>
      <c r="K50" s="11"/>
      <c r="L50" s="11" t="s">
        <v>369</v>
      </c>
      <c r="M50" s="11"/>
      <c r="N50" s="11"/>
      <c r="O50" s="11"/>
      <c r="P50" s="11"/>
      <c r="Q50" s="11"/>
      <c r="R50" s="126" t="str">
        <f t="shared" si="2"/>
        <v>Enter L, M or H in each cell</v>
      </c>
      <c r="S50" s="132"/>
      <c r="T50" s="135">
        <f t="shared" si="3"/>
        <v>47</v>
      </c>
      <c r="U50" s="129" t="str">
        <f t="shared" si="4"/>
        <v/>
      </c>
      <c r="V50" s="129" t="str">
        <f t="shared" si="5"/>
        <v/>
      </c>
      <c r="W50" s="129" t="str">
        <f t="shared" si="6"/>
        <v/>
      </c>
      <c r="X50" s="129" t="str">
        <f t="shared" si="7"/>
        <v/>
      </c>
      <c r="Y50" s="129" t="str">
        <f t="shared" si="8"/>
        <v/>
      </c>
      <c r="Z50" s="129" t="str">
        <f t="shared" si="9"/>
        <v/>
      </c>
      <c r="AA50" s="129" t="str">
        <f t="shared" si="10"/>
        <v/>
      </c>
      <c r="AB50" s="129" t="str">
        <f t="shared" si="11"/>
        <v/>
      </c>
      <c r="AC50" s="129" t="str">
        <f t="shared" si="12"/>
        <v/>
      </c>
      <c r="AD50" s="129">
        <f t="shared" si="13"/>
        <v>1</v>
      </c>
      <c r="AE50" s="129" t="str">
        <f t="shared" si="14"/>
        <v/>
      </c>
      <c r="AF50" s="129" t="str">
        <f t="shared" si="15"/>
        <v/>
      </c>
      <c r="AG50" s="129" t="str">
        <f t="shared" si="16"/>
        <v/>
      </c>
      <c r="AH50" s="129" t="str">
        <f t="shared" si="17"/>
        <v/>
      </c>
      <c r="AI50" s="129" t="str">
        <f t="shared" si="18"/>
        <v/>
      </c>
      <c r="AJ50" s="134">
        <f t="shared" si="19"/>
        <v>1</v>
      </c>
    </row>
    <row r="51" spans="1:36" x14ac:dyDescent="0.25">
      <c r="A51" s="76">
        <f>IF(Markers!B49&gt;0,Markers!A49,"")</f>
        <v>48</v>
      </c>
      <c r="B51" s="125" t="str">
        <f>IF(LEN(Markers!B49)&gt;0,Markers!B49,"")</f>
        <v>Marker 48</v>
      </c>
      <c r="C51" s="11"/>
      <c r="D51" s="11"/>
      <c r="E51" s="11"/>
      <c r="F51" s="11"/>
      <c r="G51" s="11"/>
      <c r="H51" s="11"/>
      <c r="I51" s="11"/>
      <c r="J51" s="11"/>
      <c r="K51" s="11"/>
      <c r="L51" s="11" t="s">
        <v>369</v>
      </c>
      <c r="M51" s="11"/>
      <c r="N51" s="11"/>
      <c r="O51" s="11"/>
      <c r="P51" s="11"/>
      <c r="Q51" s="11"/>
      <c r="R51" s="126" t="str">
        <f t="shared" si="2"/>
        <v>Enter L, M or H in each cell</v>
      </c>
      <c r="S51" s="132"/>
      <c r="T51" s="135">
        <f t="shared" si="3"/>
        <v>48</v>
      </c>
      <c r="U51" s="129" t="str">
        <f t="shared" si="4"/>
        <v/>
      </c>
      <c r="V51" s="129" t="str">
        <f t="shared" si="5"/>
        <v/>
      </c>
      <c r="W51" s="129" t="str">
        <f t="shared" si="6"/>
        <v/>
      </c>
      <c r="X51" s="129" t="str">
        <f t="shared" si="7"/>
        <v/>
      </c>
      <c r="Y51" s="129" t="str">
        <f t="shared" si="8"/>
        <v/>
      </c>
      <c r="Z51" s="129" t="str">
        <f t="shared" si="9"/>
        <v/>
      </c>
      <c r="AA51" s="129" t="str">
        <f t="shared" si="10"/>
        <v/>
      </c>
      <c r="AB51" s="129" t="str">
        <f t="shared" si="11"/>
        <v/>
      </c>
      <c r="AC51" s="129" t="str">
        <f t="shared" si="12"/>
        <v/>
      </c>
      <c r="AD51" s="129">
        <f t="shared" si="13"/>
        <v>1</v>
      </c>
      <c r="AE51" s="129" t="str">
        <f t="shared" si="14"/>
        <v/>
      </c>
      <c r="AF51" s="129" t="str">
        <f t="shared" si="15"/>
        <v/>
      </c>
      <c r="AG51" s="129" t="str">
        <f t="shared" si="16"/>
        <v/>
      </c>
      <c r="AH51" s="129" t="str">
        <f t="shared" si="17"/>
        <v/>
      </c>
      <c r="AI51" s="129" t="str">
        <f t="shared" si="18"/>
        <v/>
      </c>
      <c r="AJ51" s="134">
        <f t="shared" si="19"/>
        <v>1</v>
      </c>
    </row>
    <row r="52" spans="1:36" x14ac:dyDescent="0.25">
      <c r="A52" s="76">
        <f>IF(Markers!B50&gt;0,Markers!A50,"")</f>
        <v>49</v>
      </c>
      <c r="B52" s="125" t="str">
        <f>IF(LEN(Markers!B50)&gt;0,Markers!B50,"")</f>
        <v>Marker 49</v>
      </c>
      <c r="C52" s="11"/>
      <c r="D52" s="11"/>
      <c r="E52" s="11"/>
      <c r="F52" s="11"/>
      <c r="G52" s="11"/>
      <c r="H52" s="11"/>
      <c r="I52" s="11"/>
      <c r="J52" s="11"/>
      <c r="K52" s="11"/>
      <c r="L52" s="11" t="s">
        <v>369</v>
      </c>
      <c r="M52" s="11"/>
      <c r="N52" s="11"/>
      <c r="O52" s="11"/>
      <c r="P52" s="11"/>
      <c r="Q52" s="11"/>
      <c r="R52" s="126" t="str">
        <f t="shared" si="2"/>
        <v>Enter L, M or H in each cell</v>
      </c>
      <c r="S52" s="132"/>
      <c r="T52" s="135">
        <f t="shared" si="3"/>
        <v>49</v>
      </c>
      <c r="U52" s="129" t="str">
        <f t="shared" si="4"/>
        <v/>
      </c>
      <c r="V52" s="129" t="str">
        <f t="shared" si="5"/>
        <v/>
      </c>
      <c r="W52" s="129" t="str">
        <f t="shared" si="6"/>
        <v/>
      </c>
      <c r="X52" s="129" t="str">
        <f t="shared" si="7"/>
        <v/>
      </c>
      <c r="Y52" s="129" t="str">
        <f t="shared" si="8"/>
        <v/>
      </c>
      <c r="Z52" s="129" t="str">
        <f t="shared" si="9"/>
        <v/>
      </c>
      <c r="AA52" s="129" t="str">
        <f t="shared" si="10"/>
        <v/>
      </c>
      <c r="AB52" s="129" t="str">
        <f t="shared" si="11"/>
        <v/>
      </c>
      <c r="AC52" s="129" t="str">
        <f t="shared" si="12"/>
        <v/>
      </c>
      <c r="AD52" s="129">
        <f t="shared" si="13"/>
        <v>1</v>
      </c>
      <c r="AE52" s="129" t="str">
        <f t="shared" si="14"/>
        <v/>
      </c>
      <c r="AF52" s="129" t="str">
        <f t="shared" si="15"/>
        <v/>
      </c>
      <c r="AG52" s="129" t="str">
        <f t="shared" si="16"/>
        <v/>
      </c>
      <c r="AH52" s="129" t="str">
        <f t="shared" si="17"/>
        <v/>
      </c>
      <c r="AI52" s="129" t="str">
        <f t="shared" si="18"/>
        <v/>
      </c>
      <c r="AJ52" s="134">
        <f t="shared" si="19"/>
        <v>1</v>
      </c>
    </row>
    <row r="53" spans="1:36" x14ac:dyDescent="0.25">
      <c r="A53" s="76">
        <f>IF(Markers!B51&gt;0,Markers!A51,"")</f>
        <v>50</v>
      </c>
      <c r="B53" s="125" t="str">
        <f>IF(LEN(Markers!B51)&gt;0,Markers!B51,"")</f>
        <v>Marker 50</v>
      </c>
      <c r="C53" s="11"/>
      <c r="D53" s="11"/>
      <c r="E53" s="11"/>
      <c r="F53" s="11"/>
      <c r="G53" s="11"/>
      <c r="H53" s="11"/>
      <c r="I53" s="11"/>
      <c r="J53" s="11"/>
      <c r="K53" s="11"/>
      <c r="L53" s="11" t="s">
        <v>369</v>
      </c>
      <c r="M53" s="11"/>
      <c r="N53" s="11"/>
      <c r="O53" s="11"/>
      <c r="P53" s="11"/>
      <c r="Q53" s="11"/>
      <c r="R53" s="126" t="str">
        <f t="shared" si="2"/>
        <v>Enter L, M or H in each cell</v>
      </c>
      <c r="S53" s="132"/>
      <c r="T53" s="135">
        <f t="shared" si="3"/>
        <v>50</v>
      </c>
      <c r="U53" s="129" t="str">
        <f t="shared" si="4"/>
        <v/>
      </c>
      <c r="V53" s="129" t="str">
        <f t="shared" si="5"/>
        <v/>
      </c>
      <c r="W53" s="129" t="str">
        <f t="shared" si="6"/>
        <v/>
      </c>
      <c r="X53" s="129" t="str">
        <f t="shared" si="7"/>
        <v/>
      </c>
      <c r="Y53" s="129" t="str">
        <f t="shared" si="8"/>
        <v/>
      </c>
      <c r="Z53" s="129" t="str">
        <f t="shared" si="9"/>
        <v/>
      </c>
      <c r="AA53" s="129" t="str">
        <f t="shared" si="10"/>
        <v/>
      </c>
      <c r="AB53" s="129" t="str">
        <f t="shared" si="11"/>
        <v/>
      </c>
      <c r="AC53" s="129" t="str">
        <f t="shared" si="12"/>
        <v/>
      </c>
      <c r="AD53" s="129">
        <f t="shared" si="13"/>
        <v>1</v>
      </c>
      <c r="AE53" s="129" t="str">
        <f t="shared" si="14"/>
        <v/>
      </c>
      <c r="AF53" s="129" t="str">
        <f t="shared" si="15"/>
        <v/>
      </c>
      <c r="AG53" s="129" t="str">
        <f t="shared" si="16"/>
        <v/>
      </c>
      <c r="AH53" s="129" t="str">
        <f t="shared" si="17"/>
        <v/>
      </c>
      <c r="AI53" s="129" t="str">
        <f t="shared" si="18"/>
        <v/>
      </c>
      <c r="AJ53" s="134">
        <f t="shared" si="19"/>
        <v>1</v>
      </c>
    </row>
    <row r="54" spans="1:36" x14ac:dyDescent="0.25">
      <c r="A54" s="76">
        <f>IF(Markers!B52&gt;0,Markers!A52,"")</f>
        <v>51</v>
      </c>
      <c r="B54" s="125" t="str">
        <f>IF(LEN(Markers!B52)&gt;0,Markers!B52,"")</f>
        <v>Marker 51</v>
      </c>
      <c r="C54" s="11"/>
      <c r="D54" s="11"/>
      <c r="E54" s="11"/>
      <c r="F54" s="11"/>
      <c r="G54" s="11"/>
      <c r="H54" s="11"/>
      <c r="I54" s="11"/>
      <c r="J54" s="11"/>
      <c r="K54" s="11"/>
      <c r="L54" s="11" t="s">
        <v>369</v>
      </c>
      <c r="M54" s="11"/>
      <c r="N54" s="11"/>
      <c r="O54" s="11"/>
      <c r="P54" s="11"/>
      <c r="Q54" s="11"/>
      <c r="R54" s="126" t="str">
        <f t="shared" si="2"/>
        <v>Enter L, M or H in each cell</v>
      </c>
      <c r="S54" s="132"/>
      <c r="T54" s="135">
        <f t="shared" si="3"/>
        <v>51</v>
      </c>
      <c r="U54" s="129" t="str">
        <f t="shared" si="4"/>
        <v/>
      </c>
      <c r="V54" s="129" t="str">
        <f t="shared" si="5"/>
        <v/>
      </c>
      <c r="W54" s="129" t="str">
        <f t="shared" si="6"/>
        <v/>
      </c>
      <c r="X54" s="129" t="str">
        <f t="shared" si="7"/>
        <v/>
      </c>
      <c r="Y54" s="129" t="str">
        <f t="shared" si="8"/>
        <v/>
      </c>
      <c r="Z54" s="129" t="str">
        <f t="shared" si="9"/>
        <v/>
      </c>
      <c r="AA54" s="129" t="str">
        <f t="shared" si="10"/>
        <v/>
      </c>
      <c r="AB54" s="129" t="str">
        <f t="shared" si="11"/>
        <v/>
      </c>
      <c r="AC54" s="129" t="str">
        <f t="shared" si="12"/>
        <v/>
      </c>
      <c r="AD54" s="129">
        <f t="shared" si="13"/>
        <v>1</v>
      </c>
      <c r="AE54" s="129" t="str">
        <f t="shared" si="14"/>
        <v/>
      </c>
      <c r="AF54" s="129" t="str">
        <f t="shared" si="15"/>
        <v/>
      </c>
      <c r="AG54" s="129" t="str">
        <f t="shared" si="16"/>
        <v/>
      </c>
      <c r="AH54" s="129" t="str">
        <f t="shared" si="17"/>
        <v/>
      </c>
      <c r="AI54" s="129" t="str">
        <f t="shared" si="18"/>
        <v/>
      </c>
      <c r="AJ54" s="134">
        <f t="shared" si="19"/>
        <v>1</v>
      </c>
    </row>
    <row r="55" spans="1:36" x14ac:dyDescent="0.25">
      <c r="A55" s="76">
        <f>IF(Markers!B53&gt;0,Markers!A53,"")</f>
        <v>52</v>
      </c>
      <c r="B55" s="125" t="str">
        <f>IF(LEN(Markers!B53)&gt;0,Markers!B53,"")</f>
        <v>Marker 52</v>
      </c>
      <c r="C55" s="11"/>
      <c r="D55" s="11"/>
      <c r="E55" s="11"/>
      <c r="F55" s="11"/>
      <c r="G55" s="11"/>
      <c r="H55" s="11"/>
      <c r="I55" s="11"/>
      <c r="J55" s="11"/>
      <c r="K55" s="11"/>
      <c r="L55" s="11" t="s">
        <v>369</v>
      </c>
      <c r="M55" s="11"/>
      <c r="N55" s="11"/>
      <c r="O55" s="11"/>
      <c r="P55" s="11"/>
      <c r="Q55" s="11"/>
      <c r="R55" s="126" t="str">
        <f t="shared" si="2"/>
        <v>Enter L, M or H in each cell</v>
      </c>
      <c r="S55" s="132"/>
      <c r="T55" s="135">
        <f t="shared" si="3"/>
        <v>52</v>
      </c>
      <c r="U55" s="129" t="str">
        <f t="shared" si="4"/>
        <v/>
      </c>
      <c r="V55" s="129" t="str">
        <f t="shared" si="5"/>
        <v/>
      </c>
      <c r="W55" s="129" t="str">
        <f t="shared" si="6"/>
        <v/>
      </c>
      <c r="X55" s="129" t="str">
        <f t="shared" si="7"/>
        <v/>
      </c>
      <c r="Y55" s="129" t="str">
        <f t="shared" si="8"/>
        <v/>
      </c>
      <c r="Z55" s="129" t="str">
        <f t="shared" si="9"/>
        <v/>
      </c>
      <c r="AA55" s="129" t="str">
        <f t="shared" si="10"/>
        <v/>
      </c>
      <c r="AB55" s="129" t="str">
        <f t="shared" si="11"/>
        <v/>
      </c>
      <c r="AC55" s="129" t="str">
        <f t="shared" si="12"/>
        <v/>
      </c>
      <c r="AD55" s="129">
        <f t="shared" si="13"/>
        <v>1</v>
      </c>
      <c r="AE55" s="129" t="str">
        <f t="shared" si="14"/>
        <v/>
      </c>
      <c r="AF55" s="129" t="str">
        <f t="shared" si="15"/>
        <v/>
      </c>
      <c r="AG55" s="129" t="str">
        <f t="shared" si="16"/>
        <v/>
      </c>
      <c r="AH55" s="129" t="str">
        <f t="shared" si="17"/>
        <v/>
      </c>
      <c r="AI55" s="129" t="str">
        <f t="shared" si="18"/>
        <v/>
      </c>
      <c r="AJ55" s="134">
        <f t="shared" si="19"/>
        <v>1</v>
      </c>
    </row>
    <row r="56" spans="1:36" x14ac:dyDescent="0.25">
      <c r="A56" s="76">
        <f>IF(Markers!B54&gt;0,Markers!A54,"")</f>
        <v>53</v>
      </c>
      <c r="B56" s="125" t="str">
        <f>IF(LEN(Markers!B54)&gt;0,Markers!B54,"")</f>
        <v>Marker 53</v>
      </c>
      <c r="C56" s="11"/>
      <c r="D56" s="11"/>
      <c r="E56" s="11"/>
      <c r="F56" s="11"/>
      <c r="G56" s="11"/>
      <c r="H56" s="11"/>
      <c r="I56" s="11"/>
      <c r="J56" s="11"/>
      <c r="K56" s="11"/>
      <c r="L56" s="11" t="s">
        <v>369</v>
      </c>
      <c r="M56" s="11"/>
      <c r="N56" s="11"/>
      <c r="O56" s="11"/>
      <c r="P56" s="11"/>
      <c r="Q56" s="11"/>
      <c r="R56" s="126" t="str">
        <f t="shared" si="2"/>
        <v>Enter L, M or H in each cell</v>
      </c>
      <c r="S56" s="132"/>
      <c r="T56" s="135">
        <f t="shared" si="3"/>
        <v>53</v>
      </c>
      <c r="U56" s="129" t="str">
        <f t="shared" si="4"/>
        <v/>
      </c>
      <c r="V56" s="129" t="str">
        <f t="shared" si="5"/>
        <v/>
      </c>
      <c r="W56" s="129" t="str">
        <f t="shared" si="6"/>
        <v/>
      </c>
      <c r="X56" s="129" t="str">
        <f t="shared" si="7"/>
        <v/>
      </c>
      <c r="Y56" s="129" t="str">
        <f t="shared" si="8"/>
        <v/>
      </c>
      <c r="Z56" s="129" t="str">
        <f t="shared" si="9"/>
        <v/>
      </c>
      <c r="AA56" s="129" t="str">
        <f t="shared" si="10"/>
        <v/>
      </c>
      <c r="AB56" s="129" t="str">
        <f t="shared" si="11"/>
        <v/>
      </c>
      <c r="AC56" s="129" t="str">
        <f t="shared" si="12"/>
        <v/>
      </c>
      <c r="AD56" s="129">
        <f t="shared" si="13"/>
        <v>1</v>
      </c>
      <c r="AE56" s="129" t="str">
        <f t="shared" si="14"/>
        <v/>
      </c>
      <c r="AF56" s="129" t="str">
        <f t="shared" si="15"/>
        <v/>
      </c>
      <c r="AG56" s="129" t="str">
        <f t="shared" si="16"/>
        <v/>
      </c>
      <c r="AH56" s="129" t="str">
        <f t="shared" si="17"/>
        <v/>
      </c>
      <c r="AI56" s="129" t="str">
        <f t="shared" si="18"/>
        <v/>
      </c>
      <c r="AJ56" s="134">
        <f t="shared" si="19"/>
        <v>1</v>
      </c>
    </row>
    <row r="57" spans="1:36" x14ac:dyDescent="0.25">
      <c r="A57" s="76">
        <f>IF(Markers!B55&gt;0,Markers!A55,"")</f>
        <v>54</v>
      </c>
      <c r="B57" s="125" t="str">
        <f>IF(LEN(Markers!B55)&gt;0,Markers!B55,"")</f>
        <v>Marker 54</v>
      </c>
      <c r="C57" s="11"/>
      <c r="D57" s="11"/>
      <c r="E57" s="11"/>
      <c r="F57" s="11"/>
      <c r="G57" s="11"/>
      <c r="H57" s="11"/>
      <c r="I57" s="11"/>
      <c r="J57" s="11"/>
      <c r="K57" s="11"/>
      <c r="L57" s="11"/>
      <c r="M57" s="11" t="s">
        <v>369</v>
      </c>
      <c r="N57" s="11"/>
      <c r="O57" s="11"/>
      <c r="P57" s="11"/>
      <c r="Q57" s="11"/>
      <c r="R57" s="126" t="str">
        <f t="shared" si="2"/>
        <v>Enter L, M or H in each cell</v>
      </c>
      <c r="S57" s="132"/>
      <c r="T57" s="135">
        <f t="shared" si="3"/>
        <v>54</v>
      </c>
      <c r="U57" s="129" t="str">
        <f t="shared" si="4"/>
        <v/>
      </c>
      <c r="V57" s="129" t="str">
        <f t="shared" si="5"/>
        <v/>
      </c>
      <c r="W57" s="129" t="str">
        <f t="shared" si="6"/>
        <v/>
      </c>
      <c r="X57" s="129" t="str">
        <f t="shared" si="7"/>
        <v/>
      </c>
      <c r="Y57" s="129" t="str">
        <f t="shared" si="8"/>
        <v/>
      </c>
      <c r="Z57" s="129" t="str">
        <f t="shared" si="9"/>
        <v/>
      </c>
      <c r="AA57" s="129" t="str">
        <f t="shared" si="10"/>
        <v/>
      </c>
      <c r="AB57" s="129" t="str">
        <f t="shared" si="11"/>
        <v/>
      </c>
      <c r="AC57" s="129" t="str">
        <f t="shared" si="12"/>
        <v/>
      </c>
      <c r="AD57" s="129" t="str">
        <f t="shared" si="13"/>
        <v/>
      </c>
      <c r="AE57" s="129">
        <f t="shared" si="14"/>
        <v>1</v>
      </c>
      <c r="AF57" s="129" t="str">
        <f t="shared" si="15"/>
        <v/>
      </c>
      <c r="AG57" s="129" t="str">
        <f t="shared" si="16"/>
        <v/>
      </c>
      <c r="AH57" s="129" t="str">
        <f t="shared" si="17"/>
        <v/>
      </c>
      <c r="AI57" s="129" t="str">
        <f t="shared" si="18"/>
        <v/>
      </c>
      <c r="AJ57" s="134">
        <f t="shared" si="19"/>
        <v>1</v>
      </c>
    </row>
    <row r="58" spans="1:36" x14ac:dyDescent="0.25">
      <c r="A58" s="76">
        <f>IF(Markers!B56&gt;0,Markers!A56,"")</f>
        <v>55</v>
      </c>
      <c r="B58" s="125" t="str">
        <f>IF(LEN(Markers!B56)&gt;0,Markers!B56,"")</f>
        <v>Marker 55</v>
      </c>
      <c r="C58" s="11"/>
      <c r="D58" s="11"/>
      <c r="E58" s="11"/>
      <c r="F58" s="11"/>
      <c r="G58" s="11"/>
      <c r="H58" s="11"/>
      <c r="I58" s="11"/>
      <c r="J58" s="11"/>
      <c r="K58" s="11"/>
      <c r="L58" s="11"/>
      <c r="M58" s="11" t="s">
        <v>369</v>
      </c>
      <c r="N58" s="11"/>
      <c r="O58" s="11"/>
      <c r="P58" s="11"/>
      <c r="Q58" s="11"/>
      <c r="R58" s="126" t="str">
        <f t="shared" si="2"/>
        <v>Enter L, M or H in each cell</v>
      </c>
      <c r="S58" s="132"/>
      <c r="T58" s="135">
        <f t="shared" si="3"/>
        <v>55</v>
      </c>
      <c r="U58" s="129" t="str">
        <f t="shared" si="4"/>
        <v/>
      </c>
      <c r="V58" s="129" t="str">
        <f t="shared" si="5"/>
        <v/>
      </c>
      <c r="W58" s="129" t="str">
        <f t="shared" si="6"/>
        <v/>
      </c>
      <c r="X58" s="129" t="str">
        <f t="shared" si="7"/>
        <v/>
      </c>
      <c r="Y58" s="129" t="str">
        <f t="shared" si="8"/>
        <v/>
      </c>
      <c r="Z58" s="129" t="str">
        <f t="shared" si="9"/>
        <v/>
      </c>
      <c r="AA58" s="129" t="str">
        <f t="shared" si="10"/>
        <v/>
      </c>
      <c r="AB58" s="129" t="str">
        <f t="shared" si="11"/>
        <v/>
      </c>
      <c r="AC58" s="129" t="str">
        <f t="shared" si="12"/>
        <v/>
      </c>
      <c r="AD58" s="129" t="str">
        <f t="shared" si="13"/>
        <v/>
      </c>
      <c r="AE58" s="129">
        <f t="shared" si="14"/>
        <v>1</v>
      </c>
      <c r="AF58" s="129" t="str">
        <f t="shared" si="15"/>
        <v/>
      </c>
      <c r="AG58" s="129" t="str">
        <f t="shared" si="16"/>
        <v/>
      </c>
      <c r="AH58" s="129" t="str">
        <f t="shared" si="17"/>
        <v/>
      </c>
      <c r="AI58" s="129" t="str">
        <f t="shared" si="18"/>
        <v/>
      </c>
      <c r="AJ58" s="134">
        <f t="shared" si="19"/>
        <v>1</v>
      </c>
    </row>
    <row r="59" spans="1:36" x14ac:dyDescent="0.25">
      <c r="A59" s="76">
        <f>IF(Markers!B57&gt;0,Markers!A57,"")</f>
        <v>56</v>
      </c>
      <c r="B59" s="125" t="str">
        <f>IF(LEN(Markers!B57)&gt;0,Markers!B57,"")</f>
        <v>Marker 56</v>
      </c>
      <c r="C59" s="11"/>
      <c r="D59" s="11"/>
      <c r="E59" s="11"/>
      <c r="F59" s="11"/>
      <c r="G59" s="11"/>
      <c r="H59" s="11"/>
      <c r="I59" s="11"/>
      <c r="J59" s="11"/>
      <c r="K59" s="11"/>
      <c r="L59" s="11"/>
      <c r="M59" s="11" t="s">
        <v>369</v>
      </c>
      <c r="N59" s="11"/>
      <c r="O59" s="11"/>
      <c r="P59" s="11"/>
      <c r="Q59" s="11"/>
      <c r="R59" s="126" t="str">
        <f t="shared" si="2"/>
        <v>Enter L, M or H in each cell</v>
      </c>
      <c r="S59" s="132"/>
      <c r="T59" s="135">
        <f t="shared" si="3"/>
        <v>56</v>
      </c>
      <c r="U59" s="129" t="str">
        <f t="shared" si="4"/>
        <v/>
      </c>
      <c r="V59" s="129" t="str">
        <f t="shared" si="5"/>
        <v/>
      </c>
      <c r="W59" s="129" t="str">
        <f t="shared" si="6"/>
        <v/>
      </c>
      <c r="X59" s="129" t="str">
        <f t="shared" si="7"/>
        <v/>
      </c>
      <c r="Y59" s="129" t="str">
        <f t="shared" si="8"/>
        <v/>
      </c>
      <c r="Z59" s="129" t="str">
        <f t="shared" si="9"/>
        <v/>
      </c>
      <c r="AA59" s="129" t="str">
        <f t="shared" si="10"/>
        <v/>
      </c>
      <c r="AB59" s="129" t="str">
        <f t="shared" si="11"/>
        <v/>
      </c>
      <c r="AC59" s="129" t="str">
        <f t="shared" si="12"/>
        <v/>
      </c>
      <c r="AD59" s="129" t="str">
        <f t="shared" si="13"/>
        <v/>
      </c>
      <c r="AE59" s="129">
        <f t="shared" si="14"/>
        <v>1</v>
      </c>
      <c r="AF59" s="129" t="str">
        <f t="shared" si="15"/>
        <v/>
      </c>
      <c r="AG59" s="129" t="str">
        <f t="shared" si="16"/>
        <v/>
      </c>
      <c r="AH59" s="129" t="str">
        <f t="shared" si="17"/>
        <v/>
      </c>
      <c r="AI59" s="129" t="str">
        <f t="shared" si="18"/>
        <v/>
      </c>
      <c r="AJ59" s="134">
        <f t="shared" si="19"/>
        <v>1</v>
      </c>
    </row>
    <row r="60" spans="1:36" x14ac:dyDescent="0.25">
      <c r="A60" s="76">
        <f>IF(Markers!B58&gt;0,Markers!A58,"")</f>
        <v>57</v>
      </c>
      <c r="B60" s="125" t="str">
        <f>IF(LEN(Markers!B58)&gt;0,Markers!B58,"")</f>
        <v>Marker 57</v>
      </c>
      <c r="C60" s="11"/>
      <c r="D60" s="11"/>
      <c r="E60" s="11"/>
      <c r="F60" s="11"/>
      <c r="G60" s="11"/>
      <c r="H60" s="11"/>
      <c r="I60" s="11"/>
      <c r="J60" s="11"/>
      <c r="K60" s="11"/>
      <c r="L60" s="11"/>
      <c r="M60" s="11" t="s">
        <v>369</v>
      </c>
      <c r="N60" s="11"/>
      <c r="O60" s="11"/>
      <c r="P60" s="11"/>
      <c r="Q60" s="11"/>
      <c r="R60" s="126" t="str">
        <f t="shared" si="2"/>
        <v>Enter L, M or H in each cell</v>
      </c>
      <c r="S60" s="132"/>
      <c r="T60" s="135">
        <f t="shared" si="3"/>
        <v>57</v>
      </c>
      <c r="U60" s="129" t="str">
        <f t="shared" si="4"/>
        <v/>
      </c>
      <c r="V60" s="129" t="str">
        <f t="shared" si="5"/>
        <v/>
      </c>
      <c r="W60" s="129" t="str">
        <f t="shared" si="6"/>
        <v/>
      </c>
      <c r="X60" s="129" t="str">
        <f t="shared" si="7"/>
        <v/>
      </c>
      <c r="Y60" s="129" t="str">
        <f t="shared" si="8"/>
        <v/>
      </c>
      <c r="Z60" s="129" t="str">
        <f t="shared" si="9"/>
        <v/>
      </c>
      <c r="AA60" s="129" t="str">
        <f t="shared" si="10"/>
        <v/>
      </c>
      <c r="AB60" s="129" t="str">
        <f t="shared" si="11"/>
        <v/>
      </c>
      <c r="AC60" s="129" t="str">
        <f t="shared" si="12"/>
        <v/>
      </c>
      <c r="AD60" s="129" t="str">
        <f t="shared" si="13"/>
        <v/>
      </c>
      <c r="AE60" s="129">
        <f t="shared" si="14"/>
        <v>1</v>
      </c>
      <c r="AF60" s="129" t="str">
        <f t="shared" si="15"/>
        <v/>
      </c>
      <c r="AG60" s="129" t="str">
        <f t="shared" si="16"/>
        <v/>
      </c>
      <c r="AH60" s="129" t="str">
        <f t="shared" si="17"/>
        <v/>
      </c>
      <c r="AI60" s="129" t="str">
        <f t="shared" si="18"/>
        <v/>
      </c>
      <c r="AJ60" s="134">
        <f t="shared" si="19"/>
        <v>1</v>
      </c>
    </row>
    <row r="61" spans="1:36" x14ac:dyDescent="0.25">
      <c r="A61" s="76">
        <f>IF(Markers!B59&gt;0,Markers!A59,"")</f>
        <v>58</v>
      </c>
      <c r="B61" s="125" t="str">
        <f>IF(LEN(Markers!B59)&gt;0,Markers!B59,"")</f>
        <v>Marker 58</v>
      </c>
      <c r="C61" s="11"/>
      <c r="D61" s="11"/>
      <c r="E61" s="11"/>
      <c r="F61" s="11"/>
      <c r="G61" s="11"/>
      <c r="H61" s="11"/>
      <c r="I61" s="11"/>
      <c r="J61" s="11"/>
      <c r="K61" s="11"/>
      <c r="L61" s="11"/>
      <c r="M61" s="11" t="s">
        <v>369</v>
      </c>
      <c r="N61" s="11"/>
      <c r="O61" s="11"/>
      <c r="P61" s="11"/>
      <c r="Q61" s="11"/>
      <c r="R61" s="126" t="str">
        <f t="shared" si="2"/>
        <v>Enter L, M or H in each cell</v>
      </c>
      <c r="S61" s="132"/>
      <c r="T61" s="135">
        <f t="shared" si="3"/>
        <v>58</v>
      </c>
      <c r="U61" s="129" t="str">
        <f t="shared" si="4"/>
        <v/>
      </c>
      <c r="V61" s="129" t="str">
        <f t="shared" si="5"/>
        <v/>
      </c>
      <c r="W61" s="129" t="str">
        <f t="shared" si="6"/>
        <v/>
      </c>
      <c r="X61" s="129" t="str">
        <f t="shared" si="7"/>
        <v/>
      </c>
      <c r="Y61" s="129" t="str">
        <f t="shared" si="8"/>
        <v/>
      </c>
      <c r="Z61" s="129" t="str">
        <f t="shared" si="9"/>
        <v/>
      </c>
      <c r="AA61" s="129" t="str">
        <f t="shared" si="10"/>
        <v/>
      </c>
      <c r="AB61" s="129" t="str">
        <f t="shared" si="11"/>
        <v/>
      </c>
      <c r="AC61" s="129" t="str">
        <f t="shared" si="12"/>
        <v/>
      </c>
      <c r="AD61" s="129" t="str">
        <f t="shared" si="13"/>
        <v/>
      </c>
      <c r="AE61" s="129">
        <f t="shared" si="14"/>
        <v>1</v>
      </c>
      <c r="AF61" s="129" t="str">
        <f t="shared" si="15"/>
        <v/>
      </c>
      <c r="AG61" s="129" t="str">
        <f t="shared" si="16"/>
        <v/>
      </c>
      <c r="AH61" s="129" t="str">
        <f t="shared" si="17"/>
        <v/>
      </c>
      <c r="AI61" s="129" t="str">
        <f t="shared" si="18"/>
        <v/>
      </c>
      <c r="AJ61" s="134">
        <f t="shared" si="19"/>
        <v>1</v>
      </c>
    </row>
    <row r="62" spans="1:36" x14ac:dyDescent="0.25">
      <c r="A62" s="76">
        <f>IF(Markers!B60&gt;0,Markers!A60,"")</f>
        <v>59</v>
      </c>
      <c r="B62" s="125" t="str">
        <f>IF(LEN(Markers!B60)&gt;0,Markers!B60,"")</f>
        <v>Marker 59</v>
      </c>
      <c r="C62" s="11"/>
      <c r="D62" s="11"/>
      <c r="E62" s="11"/>
      <c r="F62" s="11"/>
      <c r="G62" s="11"/>
      <c r="H62" s="11"/>
      <c r="I62" s="11"/>
      <c r="J62" s="11"/>
      <c r="K62" s="11"/>
      <c r="L62" s="11"/>
      <c r="M62" s="11"/>
      <c r="N62" s="11" t="s">
        <v>369</v>
      </c>
      <c r="O62" s="11"/>
      <c r="P62" s="11"/>
      <c r="Q62" s="11"/>
      <c r="R62" s="126" t="str">
        <f t="shared" si="2"/>
        <v>Enter L, M or H in each cell</v>
      </c>
      <c r="S62" s="132"/>
      <c r="T62" s="135">
        <f t="shared" si="3"/>
        <v>59</v>
      </c>
      <c r="U62" s="129" t="str">
        <f t="shared" si="4"/>
        <v/>
      </c>
      <c r="V62" s="129" t="str">
        <f t="shared" si="5"/>
        <v/>
      </c>
      <c r="W62" s="129" t="str">
        <f t="shared" si="6"/>
        <v/>
      </c>
      <c r="X62" s="129" t="str">
        <f t="shared" si="7"/>
        <v/>
      </c>
      <c r="Y62" s="129" t="str">
        <f t="shared" si="8"/>
        <v/>
      </c>
      <c r="Z62" s="129" t="str">
        <f t="shared" si="9"/>
        <v/>
      </c>
      <c r="AA62" s="129" t="str">
        <f t="shared" si="10"/>
        <v/>
      </c>
      <c r="AB62" s="129" t="str">
        <f t="shared" si="11"/>
        <v/>
      </c>
      <c r="AC62" s="129" t="str">
        <f t="shared" si="12"/>
        <v/>
      </c>
      <c r="AD62" s="129" t="str">
        <f t="shared" si="13"/>
        <v/>
      </c>
      <c r="AE62" s="129" t="str">
        <f t="shared" si="14"/>
        <v/>
      </c>
      <c r="AF62" s="129">
        <f t="shared" si="15"/>
        <v>1</v>
      </c>
      <c r="AG62" s="129" t="str">
        <f t="shared" si="16"/>
        <v/>
      </c>
      <c r="AH62" s="129" t="str">
        <f t="shared" si="17"/>
        <v/>
      </c>
      <c r="AI62" s="129" t="str">
        <f t="shared" si="18"/>
        <v/>
      </c>
      <c r="AJ62" s="134">
        <f t="shared" si="19"/>
        <v>1</v>
      </c>
    </row>
    <row r="63" spans="1:36" x14ac:dyDescent="0.25">
      <c r="A63" s="76">
        <f>IF(Markers!B61&gt;0,Markers!A61,"")</f>
        <v>60</v>
      </c>
      <c r="B63" s="125" t="str">
        <f>IF(LEN(Markers!B61)&gt;0,Markers!B61,"")</f>
        <v>Marker 60</v>
      </c>
      <c r="C63" s="11"/>
      <c r="D63" s="11"/>
      <c r="E63" s="11"/>
      <c r="F63" s="11"/>
      <c r="G63" s="11"/>
      <c r="H63" s="11"/>
      <c r="I63" s="11"/>
      <c r="J63" s="11"/>
      <c r="K63" s="11"/>
      <c r="L63" s="11"/>
      <c r="M63" s="11"/>
      <c r="N63" s="11" t="s">
        <v>369</v>
      </c>
      <c r="O63" s="11"/>
      <c r="P63" s="11"/>
      <c r="Q63" s="11"/>
      <c r="R63" s="126" t="str">
        <f t="shared" si="2"/>
        <v>Enter L, M or H in each cell</v>
      </c>
      <c r="S63" s="132"/>
      <c r="T63" s="135">
        <f t="shared" si="3"/>
        <v>60</v>
      </c>
      <c r="U63" s="129" t="str">
        <f t="shared" si="4"/>
        <v/>
      </c>
      <c r="V63" s="129" t="str">
        <f t="shared" si="5"/>
        <v/>
      </c>
      <c r="W63" s="129" t="str">
        <f t="shared" si="6"/>
        <v/>
      </c>
      <c r="X63" s="129" t="str">
        <f t="shared" si="7"/>
        <v/>
      </c>
      <c r="Y63" s="129" t="str">
        <f t="shared" si="8"/>
        <v/>
      </c>
      <c r="Z63" s="129" t="str">
        <f t="shared" si="9"/>
        <v/>
      </c>
      <c r="AA63" s="129" t="str">
        <f t="shared" si="10"/>
        <v/>
      </c>
      <c r="AB63" s="129" t="str">
        <f t="shared" si="11"/>
        <v/>
      </c>
      <c r="AC63" s="129" t="str">
        <f t="shared" si="12"/>
        <v/>
      </c>
      <c r="AD63" s="129" t="str">
        <f t="shared" si="13"/>
        <v/>
      </c>
      <c r="AE63" s="129" t="str">
        <f t="shared" si="14"/>
        <v/>
      </c>
      <c r="AF63" s="129">
        <f t="shared" si="15"/>
        <v>1</v>
      </c>
      <c r="AG63" s="129" t="str">
        <f t="shared" si="16"/>
        <v/>
      </c>
      <c r="AH63" s="129" t="str">
        <f t="shared" si="17"/>
        <v/>
      </c>
      <c r="AI63" s="129" t="str">
        <f t="shared" si="18"/>
        <v/>
      </c>
      <c r="AJ63" s="134">
        <f t="shared" si="19"/>
        <v>1</v>
      </c>
    </row>
    <row r="64" spans="1:36" x14ac:dyDescent="0.25">
      <c r="A64" s="76">
        <f>IF(Markers!B62&gt;0,Markers!A62,"")</f>
        <v>61</v>
      </c>
      <c r="B64" s="125" t="str">
        <f>IF(LEN(Markers!B62)&gt;0,Markers!B62,"")</f>
        <v>Marker 61</v>
      </c>
      <c r="C64" s="11"/>
      <c r="D64" s="11"/>
      <c r="E64" s="11"/>
      <c r="F64" s="11"/>
      <c r="G64" s="11"/>
      <c r="H64" s="11"/>
      <c r="I64" s="11"/>
      <c r="J64" s="11"/>
      <c r="K64" s="11"/>
      <c r="L64" s="11"/>
      <c r="M64" s="11"/>
      <c r="N64" s="11" t="s">
        <v>369</v>
      </c>
      <c r="O64" s="11"/>
      <c r="P64" s="11"/>
      <c r="Q64" s="11"/>
      <c r="R64" s="126" t="str">
        <f t="shared" si="2"/>
        <v>Enter L, M or H in each cell</v>
      </c>
      <c r="S64" s="132"/>
      <c r="T64" s="135">
        <f t="shared" si="3"/>
        <v>61</v>
      </c>
      <c r="U64" s="129" t="str">
        <f t="shared" si="4"/>
        <v/>
      </c>
      <c r="V64" s="129" t="str">
        <f t="shared" si="5"/>
        <v/>
      </c>
      <c r="W64" s="129" t="str">
        <f t="shared" si="6"/>
        <v/>
      </c>
      <c r="X64" s="129" t="str">
        <f t="shared" si="7"/>
        <v/>
      </c>
      <c r="Y64" s="129" t="str">
        <f t="shared" si="8"/>
        <v/>
      </c>
      <c r="Z64" s="129" t="str">
        <f t="shared" si="9"/>
        <v/>
      </c>
      <c r="AA64" s="129" t="str">
        <f t="shared" si="10"/>
        <v/>
      </c>
      <c r="AB64" s="129" t="str">
        <f t="shared" si="11"/>
        <v/>
      </c>
      <c r="AC64" s="129" t="str">
        <f t="shared" si="12"/>
        <v/>
      </c>
      <c r="AD64" s="129" t="str">
        <f t="shared" si="13"/>
        <v/>
      </c>
      <c r="AE64" s="129" t="str">
        <f t="shared" si="14"/>
        <v/>
      </c>
      <c r="AF64" s="129">
        <f t="shared" si="15"/>
        <v>1</v>
      </c>
      <c r="AG64" s="129" t="str">
        <f t="shared" si="16"/>
        <v/>
      </c>
      <c r="AH64" s="129" t="str">
        <f t="shared" si="17"/>
        <v/>
      </c>
      <c r="AI64" s="129" t="str">
        <f t="shared" si="18"/>
        <v/>
      </c>
      <c r="AJ64" s="134">
        <f t="shared" si="19"/>
        <v>1</v>
      </c>
    </row>
    <row r="65" spans="1:36" x14ac:dyDescent="0.25">
      <c r="A65" s="76">
        <f>IF(Markers!B63&gt;0,Markers!A63,"")</f>
        <v>62</v>
      </c>
      <c r="B65" s="125" t="str">
        <f>IF(LEN(Markers!B63)&gt;0,Markers!B63,"")</f>
        <v>Marker 62</v>
      </c>
      <c r="C65" s="11"/>
      <c r="D65" s="11"/>
      <c r="E65" s="11"/>
      <c r="F65" s="11"/>
      <c r="G65" s="11"/>
      <c r="H65" s="11"/>
      <c r="I65" s="11"/>
      <c r="J65" s="11"/>
      <c r="K65" s="11"/>
      <c r="L65" s="11"/>
      <c r="M65" s="11"/>
      <c r="N65" s="11"/>
      <c r="O65" s="11" t="s">
        <v>369</v>
      </c>
      <c r="P65" s="11"/>
      <c r="Q65" s="11"/>
      <c r="R65" s="126" t="str">
        <f t="shared" si="2"/>
        <v>Enter L, M or H in each cell</v>
      </c>
      <c r="S65" s="132"/>
      <c r="T65" s="135">
        <f t="shared" si="3"/>
        <v>62</v>
      </c>
      <c r="U65" s="129" t="str">
        <f t="shared" si="4"/>
        <v/>
      </c>
      <c r="V65" s="129" t="str">
        <f t="shared" si="5"/>
        <v/>
      </c>
      <c r="W65" s="129" t="str">
        <f t="shared" si="6"/>
        <v/>
      </c>
      <c r="X65" s="129" t="str">
        <f t="shared" si="7"/>
        <v/>
      </c>
      <c r="Y65" s="129" t="str">
        <f t="shared" si="8"/>
        <v/>
      </c>
      <c r="Z65" s="129" t="str">
        <f t="shared" si="9"/>
        <v/>
      </c>
      <c r="AA65" s="129" t="str">
        <f t="shared" si="10"/>
        <v/>
      </c>
      <c r="AB65" s="129" t="str">
        <f t="shared" si="11"/>
        <v/>
      </c>
      <c r="AC65" s="129" t="str">
        <f t="shared" si="12"/>
        <v/>
      </c>
      <c r="AD65" s="129" t="str">
        <f t="shared" si="13"/>
        <v/>
      </c>
      <c r="AE65" s="129" t="str">
        <f t="shared" si="14"/>
        <v/>
      </c>
      <c r="AF65" s="129" t="str">
        <f t="shared" si="15"/>
        <v/>
      </c>
      <c r="AG65" s="129">
        <f t="shared" si="16"/>
        <v>1</v>
      </c>
      <c r="AH65" s="129" t="str">
        <f t="shared" si="17"/>
        <v/>
      </c>
      <c r="AI65" s="129" t="str">
        <f t="shared" si="18"/>
        <v/>
      </c>
      <c r="AJ65" s="134">
        <f t="shared" si="19"/>
        <v>1</v>
      </c>
    </row>
    <row r="66" spans="1:36" x14ac:dyDescent="0.25">
      <c r="A66" s="76">
        <f>IF(Markers!B64&gt;0,Markers!A64,"")</f>
        <v>63</v>
      </c>
      <c r="B66" s="125" t="str">
        <f>IF(LEN(Markers!B64)&gt;0,Markers!B64,"")</f>
        <v>Marker 63</v>
      </c>
      <c r="C66" s="11"/>
      <c r="D66" s="11"/>
      <c r="E66" s="11"/>
      <c r="F66" s="11"/>
      <c r="G66" s="11"/>
      <c r="H66" s="11"/>
      <c r="I66" s="11"/>
      <c r="J66" s="11"/>
      <c r="K66" s="11"/>
      <c r="L66" s="11"/>
      <c r="M66" s="11"/>
      <c r="N66" s="11"/>
      <c r="O66" s="11" t="s">
        <v>369</v>
      </c>
      <c r="P66" s="11"/>
      <c r="Q66" s="11"/>
      <c r="R66" s="126" t="str">
        <f t="shared" si="2"/>
        <v>Enter L, M or H in each cell</v>
      </c>
      <c r="S66" s="132"/>
      <c r="T66" s="135">
        <f t="shared" si="3"/>
        <v>63</v>
      </c>
      <c r="U66" s="129" t="str">
        <f t="shared" si="4"/>
        <v/>
      </c>
      <c r="V66" s="129" t="str">
        <f t="shared" si="5"/>
        <v/>
      </c>
      <c r="W66" s="129" t="str">
        <f t="shared" si="6"/>
        <v/>
      </c>
      <c r="X66" s="129" t="str">
        <f t="shared" si="7"/>
        <v/>
      </c>
      <c r="Y66" s="129" t="str">
        <f t="shared" si="8"/>
        <v/>
      </c>
      <c r="Z66" s="129" t="str">
        <f t="shared" si="9"/>
        <v/>
      </c>
      <c r="AA66" s="129" t="str">
        <f t="shared" si="10"/>
        <v/>
      </c>
      <c r="AB66" s="129" t="str">
        <f t="shared" si="11"/>
        <v/>
      </c>
      <c r="AC66" s="129" t="str">
        <f t="shared" si="12"/>
        <v/>
      </c>
      <c r="AD66" s="129" t="str">
        <f t="shared" si="13"/>
        <v/>
      </c>
      <c r="AE66" s="129" t="str">
        <f t="shared" si="14"/>
        <v/>
      </c>
      <c r="AF66" s="129" t="str">
        <f t="shared" si="15"/>
        <v/>
      </c>
      <c r="AG66" s="129">
        <f t="shared" si="16"/>
        <v>1</v>
      </c>
      <c r="AH66" s="129" t="str">
        <f t="shared" si="17"/>
        <v/>
      </c>
      <c r="AI66" s="129" t="str">
        <f t="shared" si="18"/>
        <v/>
      </c>
      <c r="AJ66" s="134">
        <f t="shared" si="19"/>
        <v>1</v>
      </c>
    </row>
    <row r="67" spans="1:36" x14ac:dyDescent="0.25">
      <c r="A67" s="76">
        <f>IF(Markers!B65&gt;0,Markers!A65,"")</f>
        <v>64</v>
      </c>
      <c r="B67" s="125" t="str">
        <f>IF(LEN(Markers!B65)&gt;0,Markers!B65,"")</f>
        <v>Marker 64</v>
      </c>
      <c r="C67" s="11"/>
      <c r="D67" s="11"/>
      <c r="E67" s="11"/>
      <c r="F67" s="11"/>
      <c r="G67" s="11"/>
      <c r="H67" s="11"/>
      <c r="I67" s="11"/>
      <c r="J67" s="11"/>
      <c r="K67" s="11"/>
      <c r="L67" s="11"/>
      <c r="M67" s="11"/>
      <c r="N67" s="11"/>
      <c r="O67" s="11" t="s">
        <v>369</v>
      </c>
      <c r="P67" s="11"/>
      <c r="Q67" s="11"/>
      <c r="R67" s="126" t="str">
        <f t="shared" si="2"/>
        <v>Enter L, M or H in each cell</v>
      </c>
      <c r="S67" s="132"/>
      <c r="T67" s="135">
        <f t="shared" si="3"/>
        <v>64</v>
      </c>
      <c r="U67" s="129" t="str">
        <f t="shared" si="4"/>
        <v/>
      </c>
      <c r="V67" s="129" t="str">
        <f t="shared" si="5"/>
        <v/>
      </c>
      <c r="W67" s="129" t="str">
        <f t="shared" si="6"/>
        <v/>
      </c>
      <c r="X67" s="129" t="str">
        <f t="shared" si="7"/>
        <v/>
      </c>
      <c r="Y67" s="129" t="str">
        <f t="shared" si="8"/>
        <v/>
      </c>
      <c r="Z67" s="129" t="str">
        <f t="shared" si="9"/>
        <v/>
      </c>
      <c r="AA67" s="129" t="str">
        <f t="shared" si="10"/>
        <v/>
      </c>
      <c r="AB67" s="129" t="str">
        <f t="shared" si="11"/>
        <v/>
      </c>
      <c r="AC67" s="129" t="str">
        <f t="shared" si="12"/>
        <v/>
      </c>
      <c r="AD67" s="129" t="str">
        <f t="shared" si="13"/>
        <v/>
      </c>
      <c r="AE67" s="129" t="str">
        <f t="shared" si="14"/>
        <v/>
      </c>
      <c r="AF67" s="129" t="str">
        <f t="shared" si="15"/>
        <v/>
      </c>
      <c r="AG67" s="129">
        <f t="shared" si="16"/>
        <v>1</v>
      </c>
      <c r="AH67" s="129" t="str">
        <f t="shared" si="17"/>
        <v/>
      </c>
      <c r="AI67" s="129" t="str">
        <f t="shared" si="18"/>
        <v/>
      </c>
      <c r="AJ67" s="134">
        <f t="shared" si="19"/>
        <v>1</v>
      </c>
    </row>
    <row r="68" spans="1:36" x14ac:dyDescent="0.25">
      <c r="A68" s="76">
        <f>IF(Markers!B66&gt;0,Markers!A66,"")</f>
        <v>65</v>
      </c>
      <c r="B68" s="125" t="str">
        <f>IF(LEN(Markers!B66)&gt;0,Markers!B66,"")</f>
        <v>Marker 65</v>
      </c>
      <c r="C68" s="11"/>
      <c r="D68" s="11"/>
      <c r="E68" s="11"/>
      <c r="F68" s="11"/>
      <c r="G68" s="11"/>
      <c r="H68" s="11"/>
      <c r="I68" s="11"/>
      <c r="J68" s="11"/>
      <c r="K68" s="11"/>
      <c r="L68" s="11"/>
      <c r="M68" s="11"/>
      <c r="N68" s="11"/>
      <c r="O68" s="11"/>
      <c r="P68" s="11" t="s">
        <v>369</v>
      </c>
      <c r="Q68" s="11"/>
      <c r="R68" s="126" t="str">
        <f t="shared" si="2"/>
        <v>Enter L, M or H in each cell</v>
      </c>
      <c r="S68" s="132"/>
      <c r="T68" s="135">
        <f t="shared" si="3"/>
        <v>65</v>
      </c>
      <c r="U68" s="129" t="str">
        <f t="shared" si="4"/>
        <v/>
      </c>
      <c r="V68" s="129" t="str">
        <f t="shared" si="5"/>
        <v/>
      </c>
      <c r="W68" s="129" t="str">
        <f t="shared" si="6"/>
        <v/>
      </c>
      <c r="X68" s="129" t="str">
        <f t="shared" si="7"/>
        <v/>
      </c>
      <c r="Y68" s="129" t="str">
        <f t="shared" si="8"/>
        <v/>
      </c>
      <c r="Z68" s="129" t="str">
        <f t="shared" si="9"/>
        <v/>
      </c>
      <c r="AA68" s="129" t="str">
        <f t="shared" si="10"/>
        <v/>
      </c>
      <c r="AB68" s="129" t="str">
        <f t="shared" si="11"/>
        <v/>
      </c>
      <c r="AC68" s="129" t="str">
        <f t="shared" si="12"/>
        <v/>
      </c>
      <c r="AD68" s="129" t="str">
        <f t="shared" si="13"/>
        <v/>
      </c>
      <c r="AE68" s="129" t="str">
        <f t="shared" si="14"/>
        <v/>
      </c>
      <c r="AF68" s="129" t="str">
        <f t="shared" si="15"/>
        <v/>
      </c>
      <c r="AG68" s="129" t="str">
        <f t="shared" si="16"/>
        <v/>
      </c>
      <c r="AH68" s="129">
        <f t="shared" si="17"/>
        <v>1</v>
      </c>
      <c r="AI68" s="129" t="str">
        <f t="shared" si="18"/>
        <v/>
      </c>
      <c r="AJ68" s="134">
        <f t="shared" si="19"/>
        <v>1</v>
      </c>
    </row>
    <row r="69" spans="1:36" x14ac:dyDescent="0.25">
      <c r="A69" s="76">
        <f>IF(Markers!B67&gt;0,Markers!A67,"")</f>
        <v>66</v>
      </c>
      <c r="B69" s="125" t="str">
        <f>IF(LEN(Markers!B67)&gt;0,Markers!B67,"")</f>
        <v>Marker 66</v>
      </c>
      <c r="C69" s="11"/>
      <c r="D69" s="11"/>
      <c r="E69" s="11"/>
      <c r="F69" s="11"/>
      <c r="G69" s="11"/>
      <c r="H69" s="11"/>
      <c r="I69" s="11"/>
      <c r="J69" s="11"/>
      <c r="K69" s="11"/>
      <c r="L69" s="11"/>
      <c r="M69" s="11"/>
      <c r="N69" s="11"/>
      <c r="O69" s="11"/>
      <c r="P69" s="11" t="s">
        <v>369</v>
      </c>
      <c r="Q69" s="11"/>
      <c r="R69" s="126" t="str">
        <f t="shared" ref="R69:R75" si="20">IF(OR(AND(C69&lt;&gt;"L",C69&lt;&gt;"M",C69&lt;&gt;"H"),AND(D69&lt;&gt;"L",D69&lt;&gt;"M",D69&lt;&gt;"H"),AND(E69&lt;&gt;"L",E69&lt;&gt;"M",E69&lt;&gt;"H"),AND(F69&lt;&gt;"L",F69&lt;&gt;"M",F69&lt;&gt;"H"),AND(G69&lt;&gt;"L",G69&lt;&gt;"M",G69&lt;&gt;"H"),AND(H69&lt;&gt;"L",H69&lt;&gt;"M",H69&lt;&gt;"H"),AND(I69&lt;&gt;"L",I69&lt;&gt;"M",I69&lt;&gt;"H"),AND(J69&lt;&gt;"L",J69&lt;&gt;"M",J69&lt;&gt;"H"),AND(K69&lt;&gt;"L",K69&lt;&gt;"M",K69&lt;&gt;"H"),AND(L69&lt;&gt;"L",L69&lt;&gt;"M",L69&lt;&gt;"H"),AND(M69&lt;&gt;"L",M69&lt;&gt;"M",M69&lt;&gt;"H"),AND(N69&lt;&gt;"L",N69&lt;&gt;"M",N69&lt;&gt;"H"),AND(O69&lt;&gt;"L",O69&lt;&gt;"M",O69&lt;&gt;"H"),AND(P69&lt;&gt;"L",P69&lt;&gt;"M",P69&lt;&gt;"H"),AND(Q69&lt;&gt;"L",Q69&lt;&gt;"M",Q69&lt;&gt;"H")),"Enter L, M or H in each cell","")</f>
        <v>Enter L, M or H in each cell</v>
      </c>
      <c r="S69" s="132"/>
      <c r="T69" s="135">
        <f t="shared" ref="T69:T75" si="21">A69</f>
        <v>66</v>
      </c>
      <c r="U69" s="129" t="str">
        <f t="shared" ref="U69:U75" si="22">IF(C69="","",IF(C69="L",1/3,IF(C69="M",2/3,1)))</f>
        <v/>
      </c>
      <c r="V69" s="129" t="str">
        <f t="shared" ref="V69:V75" si="23">IF(D69="","",IF(D69="L",1/3,IF(D69="M",2/3,1)))</f>
        <v/>
      </c>
      <c r="W69" s="129" t="str">
        <f t="shared" ref="W69:W75" si="24">IF(E69="","",IF(E69="L",1/3,IF(E69="M",2/3,1)))</f>
        <v/>
      </c>
      <c r="X69" s="129" t="str">
        <f t="shared" ref="X69:X75" si="25">IF(F69="","",IF(F69="L",1/3,IF(F69="M",2/3,1)))</f>
        <v/>
      </c>
      <c r="Y69" s="129" t="str">
        <f t="shared" ref="Y69:Y75" si="26">IF(G69="","",IF(G69="L",1/3,IF(G69="M",2/3,1)))</f>
        <v/>
      </c>
      <c r="Z69" s="129" t="str">
        <f t="shared" ref="Z69:Z75" si="27">IF(H69="","",IF(H69="L",1/3,IF(H69="M",2/3,1)))</f>
        <v/>
      </c>
      <c r="AA69" s="129" t="str">
        <f t="shared" ref="AA69:AA75" si="28">IF(I69="","",IF(I69="L",1/3,IF(I69="M",2/3,1)))</f>
        <v/>
      </c>
      <c r="AB69" s="129" t="str">
        <f t="shared" ref="AB69:AB75" si="29">IF(J69="","",IF(J69="L",1/3,IF(J69="M",2/3,1)))</f>
        <v/>
      </c>
      <c r="AC69" s="129" t="str">
        <f t="shared" ref="AC69:AC75" si="30">IF(K69="","",IF(K69="L",1/3,IF(K69="M",2/3,1)))</f>
        <v/>
      </c>
      <c r="AD69" s="129" t="str">
        <f t="shared" ref="AD69:AD75" si="31">IF(L69="","",IF(L69="L",1/3,IF(L69="M",2/3,1)))</f>
        <v/>
      </c>
      <c r="AE69" s="129" t="str">
        <f t="shared" ref="AE69:AE75" si="32">IF(M69="","",IF(M69="L",1/3,IF(M69="M",2/3,1)))</f>
        <v/>
      </c>
      <c r="AF69" s="129" t="str">
        <f t="shared" ref="AF69:AF75" si="33">IF(N69="","",IF(N69="L",1/3,IF(N69="M",2/3,1)))</f>
        <v/>
      </c>
      <c r="AG69" s="129" t="str">
        <f t="shared" ref="AG69:AG75" si="34">IF(O69="","",IF(O69="L",1/3,IF(O69="M",2/3,1)))</f>
        <v/>
      </c>
      <c r="AH69" s="129">
        <f t="shared" ref="AH69:AH75" si="35">IF(P69="","",IF(P69="L",1/3,IF(P69="M",2/3,1)))</f>
        <v>1</v>
      </c>
      <c r="AI69" s="129" t="str">
        <f t="shared" ref="AI69:AI75" si="36">IF(Q69="","",IF(Q69="L",1/3,IF(Q69="M",2/3,1)))</f>
        <v/>
      </c>
      <c r="AJ69" s="134">
        <f t="shared" ref="AJ69:AJ75" si="37">IF(COUNT(U69:AI69)&gt;0,AVERAGE(U69:AI69),"")</f>
        <v>1</v>
      </c>
    </row>
    <row r="70" spans="1:36" x14ac:dyDescent="0.25">
      <c r="A70" s="76">
        <f>IF(Markers!B68&gt;0,Markers!A68,"")</f>
        <v>67</v>
      </c>
      <c r="B70" s="125" t="str">
        <f>IF(LEN(Markers!B68)&gt;0,Markers!B68,"")</f>
        <v>Marker 67</v>
      </c>
      <c r="C70" s="11"/>
      <c r="D70" s="11"/>
      <c r="E70" s="11"/>
      <c r="F70" s="11"/>
      <c r="G70" s="11"/>
      <c r="H70" s="11"/>
      <c r="I70" s="11"/>
      <c r="J70" s="11"/>
      <c r="K70" s="11"/>
      <c r="L70" s="11"/>
      <c r="M70" s="11"/>
      <c r="N70" s="11"/>
      <c r="O70" s="11"/>
      <c r="P70" s="11" t="s">
        <v>369</v>
      </c>
      <c r="Q70" s="11"/>
      <c r="R70" s="126" t="str">
        <f t="shared" si="20"/>
        <v>Enter L, M or H in each cell</v>
      </c>
      <c r="S70" s="132"/>
      <c r="T70" s="135">
        <f t="shared" si="21"/>
        <v>67</v>
      </c>
      <c r="U70" s="129" t="str">
        <f t="shared" si="22"/>
        <v/>
      </c>
      <c r="V70" s="129" t="str">
        <f t="shared" si="23"/>
        <v/>
      </c>
      <c r="W70" s="129" t="str">
        <f t="shared" si="24"/>
        <v/>
      </c>
      <c r="X70" s="129" t="str">
        <f t="shared" si="25"/>
        <v/>
      </c>
      <c r="Y70" s="129" t="str">
        <f t="shared" si="26"/>
        <v/>
      </c>
      <c r="Z70" s="129" t="str">
        <f t="shared" si="27"/>
        <v/>
      </c>
      <c r="AA70" s="129" t="str">
        <f t="shared" si="28"/>
        <v/>
      </c>
      <c r="AB70" s="129" t="str">
        <f t="shared" si="29"/>
        <v/>
      </c>
      <c r="AC70" s="129" t="str">
        <f t="shared" si="30"/>
        <v/>
      </c>
      <c r="AD70" s="129" t="str">
        <f t="shared" si="31"/>
        <v/>
      </c>
      <c r="AE70" s="129" t="str">
        <f t="shared" si="32"/>
        <v/>
      </c>
      <c r="AF70" s="129" t="str">
        <f t="shared" si="33"/>
        <v/>
      </c>
      <c r="AG70" s="129" t="str">
        <f t="shared" si="34"/>
        <v/>
      </c>
      <c r="AH70" s="129">
        <f t="shared" si="35"/>
        <v>1</v>
      </c>
      <c r="AI70" s="129" t="str">
        <f t="shared" si="36"/>
        <v/>
      </c>
      <c r="AJ70" s="134">
        <f t="shared" si="37"/>
        <v>1</v>
      </c>
    </row>
    <row r="71" spans="1:36" x14ac:dyDescent="0.25">
      <c r="A71" s="76">
        <f>IF(Markers!B69&gt;0,Markers!A69,"")</f>
        <v>68</v>
      </c>
      <c r="B71" s="125" t="str">
        <f>IF(LEN(Markers!B69)&gt;0,Markers!B69,"")</f>
        <v>Marker 68</v>
      </c>
      <c r="C71" s="11"/>
      <c r="D71" s="11"/>
      <c r="E71" s="11"/>
      <c r="F71" s="11"/>
      <c r="G71" s="11"/>
      <c r="H71" s="11"/>
      <c r="I71" s="11"/>
      <c r="J71" s="11"/>
      <c r="K71" s="11"/>
      <c r="L71" s="11"/>
      <c r="M71" s="11"/>
      <c r="N71" s="11"/>
      <c r="O71" s="11"/>
      <c r="P71" s="11"/>
      <c r="Q71" s="11" t="s">
        <v>369</v>
      </c>
      <c r="R71" s="126" t="str">
        <f t="shared" si="20"/>
        <v>Enter L, M or H in each cell</v>
      </c>
      <c r="S71" s="132"/>
      <c r="T71" s="135">
        <f t="shared" si="21"/>
        <v>68</v>
      </c>
      <c r="U71" s="129" t="str">
        <f t="shared" si="22"/>
        <v/>
      </c>
      <c r="V71" s="129" t="str">
        <f t="shared" si="23"/>
        <v/>
      </c>
      <c r="W71" s="129" t="str">
        <f t="shared" si="24"/>
        <v/>
      </c>
      <c r="X71" s="129" t="str">
        <f t="shared" si="25"/>
        <v/>
      </c>
      <c r="Y71" s="129" t="str">
        <f t="shared" si="26"/>
        <v/>
      </c>
      <c r="Z71" s="129" t="str">
        <f t="shared" si="27"/>
        <v/>
      </c>
      <c r="AA71" s="129" t="str">
        <f t="shared" si="28"/>
        <v/>
      </c>
      <c r="AB71" s="129" t="str">
        <f t="shared" si="29"/>
        <v/>
      </c>
      <c r="AC71" s="129" t="str">
        <f t="shared" si="30"/>
        <v/>
      </c>
      <c r="AD71" s="129" t="str">
        <f t="shared" si="31"/>
        <v/>
      </c>
      <c r="AE71" s="129" t="str">
        <f t="shared" si="32"/>
        <v/>
      </c>
      <c r="AF71" s="129" t="str">
        <f t="shared" si="33"/>
        <v/>
      </c>
      <c r="AG71" s="129" t="str">
        <f t="shared" si="34"/>
        <v/>
      </c>
      <c r="AH71" s="129" t="str">
        <f t="shared" si="35"/>
        <v/>
      </c>
      <c r="AI71" s="129">
        <f t="shared" si="36"/>
        <v>1</v>
      </c>
      <c r="AJ71" s="134">
        <f t="shared" si="37"/>
        <v>1</v>
      </c>
    </row>
    <row r="72" spans="1:36" x14ac:dyDescent="0.25">
      <c r="A72" s="76">
        <f>IF(Markers!B70&gt;0,Markers!A70,"")</f>
        <v>69</v>
      </c>
      <c r="B72" s="125" t="str">
        <f>IF(LEN(Markers!B70)&gt;0,Markers!B70,"")</f>
        <v>Marker 69</v>
      </c>
      <c r="C72" s="11"/>
      <c r="D72" s="11"/>
      <c r="E72" s="11"/>
      <c r="F72" s="11"/>
      <c r="G72" s="11"/>
      <c r="H72" s="11"/>
      <c r="I72" s="11"/>
      <c r="J72" s="11"/>
      <c r="K72" s="11"/>
      <c r="L72" s="11"/>
      <c r="M72" s="11"/>
      <c r="N72" s="11"/>
      <c r="O72" s="11"/>
      <c r="P72" s="11"/>
      <c r="Q72" s="11" t="s">
        <v>369</v>
      </c>
      <c r="R72" s="126" t="str">
        <f t="shared" si="20"/>
        <v>Enter L, M or H in each cell</v>
      </c>
      <c r="S72" s="132"/>
      <c r="T72" s="135">
        <f t="shared" si="21"/>
        <v>69</v>
      </c>
      <c r="U72" s="129" t="str">
        <f t="shared" si="22"/>
        <v/>
      </c>
      <c r="V72" s="129" t="str">
        <f t="shared" si="23"/>
        <v/>
      </c>
      <c r="W72" s="129" t="str">
        <f t="shared" si="24"/>
        <v/>
      </c>
      <c r="X72" s="129" t="str">
        <f t="shared" si="25"/>
        <v/>
      </c>
      <c r="Y72" s="129" t="str">
        <f t="shared" si="26"/>
        <v/>
      </c>
      <c r="Z72" s="129" t="str">
        <f t="shared" si="27"/>
        <v/>
      </c>
      <c r="AA72" s="129" t="str">
        <f t="shared" si="28"/>
        <v/>
      </c>
      <c r="AB72" s="129" t="str">
        <f t="shared" si="29"/>
        <v/>
      </c>
      <c r="AC72" s="129" t="str">
        <f t="shared" si="30"/>
        <v/>
      </c>
      <c r="AD72" s="129" t="str">
        <f t="shared" si="31"/>
        <v/>
      </c>
      <c r="AE72" s="129" t="str">
        <f t="shared" si="32"/>
        <v/>
      </c>
      <c r="AF72" s="129" t="str">
        <f t="shared" si="33"/>
        <v/>
      </c>
      <c r="AG72" s="129" t="str">
        <f t="shared" si="34"/>
        <v/>
      </c>
      <c r="AH72" s="129" t="str">
        <f t="shared" si="35"/>
        <v/>
      </c>
      <c r="AI72" s="129">
        <f t="shared" si="36"/>
        <v>1</v>
      </c>
      <c r="AJ72" s="134">
        <f t="shared" si="37"/>
        <v>1</v>
      </c>
    </row>
    <row r="73" spans="1:36" x14ac:dyDescent="0.25">
      <c r="A73" s="76">
        <f>IF(Markers!B71&gt;0,Markers!A71,"")</f>
        <v>70</v>
      </c>
      <c r="B73" s="125" t="str">
        <f>IF(LEN(Markers!B71)&gt;0,Markers!B71,"")</f>
        <v>Marker 70</v>
      </c>
      <c r="C73" s="11"/>
      <c r="D73" s="11"/>
      <c r="E73" s="11"/>
      <c r="F73" s="11"/>
      <c r="G73" s="11"/>
      <c r="H73" s="11"/>
      <c r="I73" s="11"/>
      <c r="J73" s="11"/>
      <c r="K73" s="11"/>
      <c r="L73" s="11"/>
      <c r="M73" s="11"/>
      <c r="N73" s="11"/>
      <c r="O73" s="11"/>
      <c r="P73" s="11"/>
      <c r="Q73" s="11" t="s">
        <v>369</v>
      </c>
      <c r="R73" s="126" t="str">
        <f t="shared" si="20"/>
        <v>Enter L, M or H in each cell</v>
      </c>
      <c r="S73" s="132"/>
      <c r="T73" s="135">
        <f t="shared" si="21"/>
        <v>70</v>
      </c>
      <c r="U73" s="129" t="str">
        <f t="shared" si="22"/>
        <v/>
      </c>
      <c r="V73" s="129" t="str">
        <f t="shared" si="23"/>
        <v/>
      </c>
      <c r="W73" s="129" t="str">
        <f t="shared" si="24"/>
        <v/>
      </c>
      <c r="X73" s="129" t="str">
        <f t="shared" si="25"/>
        <v/>
      </c>
      <c r="Y73" s="129" t="str">
        <f t="shared" si="26"/>
        <v/>
      </c>
      <c r="Z73" s="129" t="str">
        <f t="shared" si="27"/>
        <v/>
      </c>
      <c r="AA73" s="129" t="str">
        <f t="shared" si="28"/>
        <v/>
      </c>
      <c r="AB73" s="129" t="str">
        <f t="shared" si="29"/>
        <v/>
      </c>
      <c r="AC73" s="129" t="str">
        <f t="shared" si="30"/>
        <v/>
      </c>
      <c r="AD73" s="129" t="str">
        <f t="shared" si="31"/>
        <v/>
      </c>
      <c r="AE73" s="129" t="str">
        <f t="shared" si="32"/>
        <v/>
      </c>
      <c r="AF73" s="129" t="str">
        <f t="shared" si="33"/>
        <v/>
      </c>
      <c r="AG73" s="129" t="str">
        <f t="shared" si="34"/>
        <v/>
      </c>
      <c r="AH73" s="129" t="str">
        <f t="shared" si="35"/>
        <v/>
      </c>
      <c r="AI73" s="129">
        <f t="shared" si="36"/>
        <v>1</v>
      </c>
      <c r="AJ73" s="134">
        <f t="shared" si="37"/>
        <v>1</v>
      </c>
    </row>
    <row r="74" spans="1:36" x14ac:dyDescent="0.25">
      <c r="A74" s="76">
        <f>IF(Markers!B72&gt;0,Markers!A72,"")</f>
        <v>71</v>
      </c>
      <c r="B74" s="125" t="str">
        <f>IF(LEN(Markers!B72)&gt;0,Markers!B72,"")</f>
        <v>Marker 71</v>
      </c>
      <c r="C74" s="11"/>
      <c r="D74" s="11"/>
      <c r="E74" s="11"/>
      <c r="F74" s="11"/>
      <c r="G74" s="11"/>
      <c r="H74" s="11"/>
      <c r="I74" s="11"/>
      <c r="J74" s="11"/>
      <c r="K74" s="11"/>
      <c r="L74" s="11"/>
      <c r="M74" s="11"/>
      <c r="N74" s="11"/>
      <c r="O74" s="11"/>
      <c r="P74" s="11"/>
      <c r="Q74" s="11" t="s">
        <v>369</v>
      </c>
      <c r="R74" s="126" t="str">
        <f t="shared" si="20"/>
        <v>Enter L, M or H in each cell</v>
      </c>
      <c r="S74" s="132"/>
      <c r="T74" s="135">
        <f t="shared" si="21"/>
        <v>71</v>
      </c>
      <c r="U74" s="129" t="str">
        <f t="shared" si="22"/>
        <v/>
      </c>
      <c r="V74" s="129" t="str">
        <f t="shared" si="23"/>
        <v/>
      </c>
      <c r="W74" s="129" t="str">
        <f t="shared" si="24"/>
        <v/>
      </c>
      <c r="X74" s="129" t="str">
        <f t="shared" si="25"/>
        <v/>
      </c>
      <c r="Y74" s="129" t="str">
        <f t="shared" si="26"/>
        <v/>
      </c>
      <c r="Z74" s="129" t="str">
        <f t="shared" si="27"/>
        <v/>
      </c>
      <c r="AA74" s="129" t="str">
        <f t="shared" si="28"/>
        <v/>
      </c>
      <c r="AB74" s="129" t="str">
        <f t="shared" si="29"/>
        <v/>
      </c>
      <c r="AC74" s="129" t="str">
        <f t="shared" si="30"/>
        <v/>
      </c>
      <c r="AD74" s="129" t="str">
        <f t="shared" si="31"/>
        <v/>
      </c>
      <c r="AE74" s="129" t="str">
        <f t="shared" si="32"/>
        <v/>
      </c>
      <c r="AF74" s="129" t="str">
        <f t="shared" si="33"/>
        <v/>
      </c>
      <c r="AG74" s="129" t="str">
        <f t="shared" si="34"/>
        <v/>
      </c>
      <c r="AH74" s="129" t="str">
        <f t="shared" si="35"/>
        <v/>
      </c>
      <c r="AI74" s="129">
        <f t="shared" si="36"/>
        <v>1</v>
      </c>
      <c r="AJ74" s="134">
        <f t="shared" si="37"/>
        <v>1</v>
      </c>
    </row>
    <row r="75" spans="1:36" x14ac:dyDescent="0.25">
      <c r="A75" s="76">
        <f>IF(Markers!B73&gt;0,Markers!A73,"")</f>
        <v>72</v>
      </c>
      <c r="B75" s="125" t="str">
        <f>IF(LEN(Markers!B73)&gt;0,Markers!B73,"")</f>
        <v>Marker 72</v>
      </c>
      <c r="C75" s="11"/>
      <c r="D75" s="11"/>
      <c r="E75" s="11"/>
      <c r="F75" s="11"/>
      <c r="G75" s="11"/>
      <c r="H75" s="11"/>
      <c r="I75" s="11"/>
      <c r="J75" s="11"/>
      <c r="K75" s="11"/>
      <c r="L75" s="11"/>
      <c r="M75" s="11"/>
      <c r="N75" s="11"/>
      <c r="O75" s="11"/>
      <c r="P75" s="11"/>
      <c r="Q75" s="11" t="s">
        <v>369</v>
      </c>
      <c r="R75" s="126" t="str">
        <f t="shared" si="20"/>
        <v>Enter L, M or H in each cell</v>
      </c>
      <c r="S75" s="132"/>
      <c r="T75" s="135">
        <f t="shared" si="21"/>
        <v>72</v>
      </c>
      <c r="U75" s="129" t="str">
        <f t="shared" si="22"/>
        <v/>
      </c>
      <c r="V75" s="129" t="str">
        <f t="shared" si="23"/>
        <v/>
      </c>
      <c r="W75" s="129" t="str">
        <f t="shared" si="24"/>
        <v/>
      </c>
      <c r="X75" s="129" t="str">
        <f t="shared" si="25"/>
        <v/>
      </c>
      <c r="Y75" s="129" t="str">
        <f t="shared" si="26"/>
        <v/>
      </c>
      <c r="Z75" s="129" t="str">
        <f t="shared" si="27"/>
        <v/>
      </c>
      <c r="AA75" s="129" t="str">
        <f t="shared" si="28"/>
        <v/>
      </c>
      <c r="AB75" s="129" t="str">
        <f t="shared" si="29"/>
        <v/>
      </c>
      <c r="AC75" s="129" t="str">
        <f t="shared" si="30"/>
        <v/>
      </c>
      <c r="AD75" s="129" t="str">
        <f t="shared" si="31"/>
        <v/>
      </c>
      <c r="AE75" s="129" t="str">
        <f t="shared" si="32"/>
        <v/>
      </c>
      <c r="AF75" s="129" t="str">
        <f t="shared" si="33"/>
        <v/>
      </c>
      <c r="AG75" s="129" t="str">
        <f t="shared" si="34"/>
        <v/>
      </c>
      <c r="AH75" s="129" t="str">
        <f t="shared" si="35"/>
        <v/>
      </c>
      <c r="AI75" s="129">
        <f t="shared" si="36"/>
        <v>1</v>
      </c>
      <c r="AJ75" s="134">
        <f t="shared" si="37"/>
        <v>1</v>
      </c>
    </row>
    <row r="76" spans="1:36" x14ac:dyDescent="0.25">
      <c r="D76" s="60"/>
    </row>
  </sheetData>
  <conditionalFormatting sqref="U3:AI3">
    <cfRule type="dataBar" priority="11">
      <dataBar>
        <cfvo type="min"/>
        <cfvo type="max"/>
        <color rgb="FF63C384"/>
      </dataBar>
      <extLst>
        <ext xmlns:x14="http://schemas.microsoft.com/office/spreadsheetml/2009/9/main" uri="{B025F937-C7B1-47D3-B67F-A62EFF666E3E}">
          <x14:id>{75BB42FF-4C19-4BD8-914A-AC587D910AE7}</x14:id>
        </ext>
      </extLst>
    </cfRule>
  </conditionalFormatting>
  <conditionalFormatting sqref="U4:AI75">
    <cfRule type="colorScale" priority="14">
      <colorScale>
        <cfvo type="min"/>
        <cfvo type="percentile" val="50"/>
        <cfvo type="max"/>
        <color rgb="FFF8696B"/>
        <color rgb="FFFCFCFF"/>
        <color rgb="FF5A8AC6"/>
      </colorScale>
    </cfRule>
  </conditionalFormatting>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dataBar" id="{75BB42FF-4C19-4BD8-914A-AC587D910AE7}">
            <x14:dataBar minLength="0" maxLength="100" border="1" negativeBarBorderColorSameAsPositive="0">
              <x14:cfvo type="autoMin"/>
              <x14:cfvo type="autoMax"/>
              <x14:borderColor rgb="FF63C384"/>
              <x14:negativeFillColor rgb="FFFF0000"/>
              <x14:negativeBorderColor rgb="FFFF0000"/>
              <x14:axisColor rgb="FF000000"/>
            </x14:dataBar>
          </x14:cfRule>
          <xm:sqref>U3:AI3</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A734C-F982-4757-A256-8E8420384459}">
  <sheetPr codeName="Sheet13">
    <tabColor theme="9" tint="0.79998168889431442"/>
  </sheetPr>
  <dimension ref="A1:BX227"/>
  <sheetViews>
    <sheetView zoomScaleNormal="100" workbookViewId="0">
      <pane xSplit="3" ySplit="3" topLeftCell="D4" activePane="bottomRight" state="frozen"/>
      <selection activeCell="B10" sqref="B10"/>
      <selection pane="topRight" activeCell="B10" sqref="B10"/>
      <selection pane="bottomLeft" activeCell="B10" sqref="B10"/>
      <selection pane="bottomRight" activeCell="D1" sqref="D1:BW1048576"/>
    </sheetView>
  </sheetViews>
  <sheetFormatPr defaultRowHeight="15" x14ac:dyDescent="0.25"/>
  <cols>
    <col min="1" max="1" width="9.140625" style="4"/>
    <col min="3" max="3" width="23.85546875" bestFit="1" customWidth="1"/>
    <col min="4" max="75" width="5.5703125" bestFit="1" customWidth="1"/>
    <col min="76" max="493" width="9.140625" customWidth="1"/>
  </cols>
  <sheetData>
    <row r="1" spans="1:76" x14ac:dyDescent="0.25">
      <c r="A1" s="16"/>
      <c r="B1" s="11"/>
      <c r="C1" s="136" t="s">
        <v>239</v>
      </c>
      <c r="D1" s="76">
        <v>1</v>
      </c>
      <c r="E1" s="76">
        <v>2</v>
      </c>
      <c r="F1" s="76">
        <v>3</v>
      </c>
      <c r="G1" s="76">
        <v>4</v>
      </c>
      <c r="H1" s="76">
        <v>5</v>
      </c>
      <c r="I1" s="76">
        <v>6</v>
      </c>
      <c r="J1" s="76">
        <v>7</v>
      </c>
      <c r="K1" s="76">
        <v>8</v>
      </c>
      <c r="L1" s="76">
        <v>9</v>
      </c>
      <c r="M1" s="76">
        <v>10</v>
      </c>
      <c r="N1" s="76">
        <v>11</v>
      </c>
      <c r="O1" s="76">
        <v>12</v>
      </c>
      <c r="P1" s="76">
        <v>13</v>
      </c>
      <c r="Q1" s="76">
        <v>14</v>
      </c>
      <c r="R1" s="76">
        <v>15</v>
      </c>
      <c r="S1" s="76">
        <v>16</v>
      </c>
      <c r="T1" s="76">
        <v>17</v>
      </c>
      <c r="U1" s="76">
        <v>18</v>
      </c>
      <c r="V1" s="76">
        <v>19</v>
      </c>
      <c r="W1" s="76">
        <v>20</v>
      </c>
      <c r="X1" s="76">
        <v>21</v>
      </c>
      <c r="Y1" s="76">
        <v>22</v>
      </c>
      <c r="Z1" s="76">
        <v>23</v>
      </c>
      <c r="AA1" s="76">
        <v>24</v>
      </c>
      <c r="AB1" s="76">
        <v>25</v>
      </c>
      <c r="AC1" s="76">
        <v>26</v>
      </c>
      <c r="AD1" s="76">
        <v>27</v>
      </c>
      <c r="AE1" s="76">
        <v>28</v>
      </c>
      <c r="AF1" s="76">
        <v>29</v>
      </c>
      <c r="AG1" s="76">
        <v>30</v>
      </c>
      <c r="AH1" s="76">
        <v>31</v>
      </c>
      <c r="AI1" s="76">
        <v>32</v>
      </c>
      <c r="AJ1" s="76">
        <v>33</v>
      </c>
      <c r="AK1" s="76">
        <v>34</v>
      </c>
      <c r="AL1" s="76">
        <v>35</v>
      </c>
      <c r="AM1" s="76">
        <v>36</v>
      </c>
      <c r="AN1" s="76">
        <v>37</v>
      </c>
      <c r="AO1" s="76">
        <v>38</v>
      </c>
      <c r="AP1" s="76">
        <v>39</v>
      </c>
      <c r="AQ1" s="76">
        <v>40</v>
      </c>
      <c r="AR1" s="76">
        <v>41</v>
      </c>
      <c r="AS1" s="76">
        <v>42</v>
      </c>
      <c r="AT1" s="76">
        <v>43</v>
      </c>
      <c r="AU1" s="76">
        <v>44</v>
      </c>
      <c r="AV1" s="76">
        <v>45</v>
      </c>
      <c r="AW1" s="76">
        <v>46</v>
      </c>
      <c r="AX1" s="76">
        <v>47</v>
      </c>
      <c r="AY1" s="76">
        <v>48</v>
      </c>
      <c r="AZ1" s="76">
        <v>49</v>
      </c>
      <c r="BA1" s="76">
        <v>50</v>
      </c>
      <c r="BB1" s="76">
        <v>51</v>
      </c>
      <c r="BC1" s="76">
        <v>52</v>
      </c>
      <c r="BD1" s="76">
        <v>53</v>
      </c>
      <c r="BE1" s="76">
        <v>54</v>
      </c>
      <c r="BF1" s="76">
        <v>55</v>
      </c>
      <c r="BG1" s="76">
        <v>56</v>
      </c>
      <c r="BH1" s="76">
        <v>57</v>
      </c>
      <c r="BI1" s="76">
        <v>58</v>
      </c>
      <c r="BJ1" s="76">
        <v>59</v>
      </c>
      <c r="BK1" s="76">
        <v>60</v>
      </c>
      <c r="BL1" s="76">
        <v>61</v>
      </c>
      <c r="BM1" s="76">
        <v>62</v>
      </c>
      <c r="BN1" s="76">
        <v>63</v>
      </c>
      <c r="BO1" s="76">
        <v>64</v>
      </c>
      <c r="BP1" s="76">
        <v>65</v>
      </c>
      <c r="BQ1" s="76">
        <v>66</v>
      </c>
      <c r="BR1" s="76">
        <v>67</v>
      </c>
      <c r="BS1" s="76">
        <v>68</v>
      </c>
      <c r="BT1" s="76">
        <v>69</v>
      </c>
      <c r="BU1" s="76">
        <v>70</v>
      </c>
      <c r="BV1" s="76">
        <v>71</v>
      </c>
      <c r="BW1" s="76">
        <v>72</v>
      </c>
      <c r="BX1" s="137"/>
    </row>
    <row r="2" spans="1:76" x14ac:dyDescent="0.25">
      <c r="A2" s="16"/>
      <c r="B2" s="11"/>
      <c r="C2" s="138" t="s">
        <v>346</v>
      </c>
      <c r="D2" s="139">
        <f>IF(COUNTIF(D4:D160,"&gt;"&amp;0),AVERAGE(D4:D160),"")</f>
        <v>1</v>
      </c>
      <c r="E2" s="139">
        <f>IF(COUNTIF(E4:E160,"&gt;"&amp;0),AVERAGE(E4:E160),"")</f>
        <v>1</v>
      </c>
      <c r="F2" s="139">
        <f>IF(COUNTIF(F4:F160,"&gt;"&amp;0),AVERAGE(F4:F160),"")</f>
        <v>1</v>
      </c>
      <c r="G2" s="139">
        <f>IF(COUNTIF(G4:G160,"&gt;"&amp;0),AVERAGE(G4:G160),"")</f>
        <v>1</v>
      </c>
      <c r="H2" s="139">
        <f>IF(COUNTIF(H4:H160,"&gt;"&amp;0),AVERAGE(H4:H160),"")</f>
        <v>1</v>
      </c>
      <c r="I2" s="139">
        <f>IF(COUNTIF(I4:I160,"&gt;"&amp;0),AVERAGE(I4:I160),"")</f>
        <v>1</v>
      </c>
      <c r="J2" s="139">
        <f>IF(COUNTIF(J4:J160,"&gt;"&amp;0),AVERAGE(J4:J160),"")</f>
        <v>1</v>
      </c>
      <c r="K2" s="139">
        <f>IF(COUNTIF(K4:K160,"&gt;"&amp;0),AVERAGE(K4:K160),"")</f>
        <v>1</v>
      </c>
      <c r="L2" s="139">
        <f>IF(COUNTIF(L4:L160,"&gt;"&amp;0),AVERAGE(L4:L160),"")</f>
        <v>1</v>
      </c>
      <c r="M2" s="139">
        <f>IF(COUNTIF(M4:M160,"&gt;"&amp;0),AVERAGE(M4:M160),"")</f>
        <v>1</v>
      </c>
      <c r="N2" s="139">
        <f>IF(COUNTIF(N4:N160,"&gt;"&amp;0),AVERAGE(N4:N160),"")</f>
        <v>1</v>
      </c>
      <c r="O2" s="139">
        <f>IF(COUNTIF(O4:O160,"&gt;"&amp;0),AVERAGE(O4:O160),"")</f>
        <v>1</v>
      </c>
      <c r="P2" s="139">
        <f>IF(COUNTIF(P4:P160,"&gt;"&amp;0),AVERAGE(P4:P160),"")</f>
        <v>1</v>
      </c>
      <c r="Q2" s="139">
        <f>IF(COUNTIF(Q4:Q160,"&gt;"&amp;0),AVERAGE(Q4:Q160),"")</f>
        <v>1</v>
      </c>
      <c r="R2" s="139">
        <f>IF(COUNTIF(R4:R160,"&gt;"&amp;0),AVERAGE(R4:R160),"")</f>
        <v>1</v>
      </c>
      <c r="S2" s="139">
        <f>IF(COUNTIF(S4:S160,"&gt;"&amp;0),AVERAGE(S4:S160),"")</f>
        <v>1</v>
      </c>
      <c r="T2" s="139">
        <f>IF(COUNTIF(T4:T160,"&gt;"&amp;0),AVERAGE(T4:T160),"")</f>
        <v>1</v>
      </c>
      <c r="U2" s="139">
        <f>IF(COUNTIF(U4:U160,"&gt;"&amp;0),AVERAGE(U4:U160),"")</f>
        <v>1</v>
      </c>
      <c r="V2" s="139">
        <f>IF(COUNTIF(V4:V160,"&gt;"&amp;0),AVERAGE(V4:V160),"")</f>
        <v>1</v>
      </c>
      <c r="W2" s="139">
        <f>IF(COUNTIF(W4:W160,"&gt;"&amp;0),AVERAGE(W4:W160),"")</f>
        <v>1</v>
      </c>
      <c r="X2" s="139">
        <f>IF(COUNTIF(X4:X160,"&gt;"&amp;0),AVERAGE(X4:X160),"")</f>
        <v>1</v>
      </c>
      <c r="Y2" s="139">
        <f>IF(COUNTIF(Y4:Y160,"&gt;"&amp;0),AVERAGE(Y4:Y160),"")</f>
        <v>1</v>
      </c>
      <c r="Z2" s="139">
        <f>IF(COUNTIF(Z4:Z160,"&gt;"&amp;0),AVERAGE(Z4:Z160),"")</f>
        <v>1</v>
      </c>
      <c r="AA2" s="139">
        <f>IF(COUNTIF(AA4:AA160,"&gt;"&amp;0),AVERAGE(AA4:AA160),"")</f>
        <v>1</v>
      </c>
      <c r="AB2" s="139">
        <f>IF(COUNTIF(AB4:AB160,"&gt;"&amp;0),AVERAGE(AB4:AB160),"")</f>
        <v>1</v>
      </c>
      <c r="AC2" s="139">
        <f>IF(COUNTIF(AC4:AC160,"&gt;"&amp;0),AVERAGE(AC4:AC160),"")</f>
        <v>1</v>
      </c>
      <c r="AD2" s="139">
        <f>IF(COUNTIF(AD4:AD160,"&gt;"&amp;0),AVERAGE(AD4:AD160),"")</f>
        <v>1</v>
      </c>
      <c r="AE2" s="139">
        <f>IF(COUNTIF(AE4:AE160,"&gt;"&amp;0),AVERAGE(AE4:AE160),"")</f>
        <v>1</v>
      </c>
      <c r="AF2" s="139">
        <f>IF(COUNTIF(AF4:AF160,"&gt;"&amp;0),AVERAGE(AF4:AF160),"")</f>
        <v>1</v>
      </c>
      <c r="AG2" s="139">
        <f>IF(COUNTIF(AG4:AG160,"&gt;"&amp;0),AVERAGE(AG4:AG160),"")</f>
        <v>1</v>
      </c>
      <c r="AH2" s="139">
        <f>IF(COUNTIF(AH4:AH160,"&gt;"&amp;0),AVERAGE(AH4:AH160),"")</f>
        <v>1</v>
      </c>
      <c r="AI2" s="139">
        <f>IF(COUNTIF(AI4:AI160,"&gt;"&amp;0),AVERAGE(AI4:AI160),"")</f>
        <v>1</v>
      </c>
      <c r="AJ2" s="139">
        <f>IF(COUNTIF(AJ4:AJ160,"&gt;"&amp;0),AVERAGE(AJ4:AJ160),"")</f>
        <v>1</v>
      </c>
      <c r="AK2" s="139">
        <f>IF(COUNTIF(AK4:AK160,"&gt;"&amp;0),AVERAGE(AK4:AK160),"")</f>
        <v>1</v>
      </c>
      <c r="AL2" s="139">
        <f>IF(COUNTIF(AL4:AL160,"&gt;"&amp;0),AVERAGE(AL4:AL160),"")</f>
        <v>1</v>
      </c>
      <c r="AM2" s="139">
        <f>IF(COUNTIF(AM4:AM160,"&gt;"&amp;0),AVERAGE(AM4:AM160),"")</f>
        <v>1</v>
      </c>
      <c r="AN2" s="139">
        <f>IF(COUNTIF(AN4:AN160,"&gt;"&amp;0),AVERAGE(AN4:AN160),"")</f>
        <v>1</v>
      </c>
      <c r="AO2" s="139">
        <f>IF(COUNTIF(AO4:AO160,"&gt;"&amp;0),AVERAGE(AO4:AO160),"")</f>
        <v>1</v>
      </c>
      <c r="AP2" s="139">
        <f>IF(COUNTIF(AP4:AP160,"&gt;"&amp;0),AVERAGE(AP4:AP160),"")</f>
        <v>1</v>
      </c>
      <c r="AQ2" s="139">
        <f>IF(COUNTIF(AQ4:AQ160,"&gt;"&amp;0),AVERAGE(AQ4:AQ160),"")</f>
        <v>1</v>
      </c>
      <c r="AR2" s="139">
        <f>IF(COUNTIF(AR4:AR160,"&gt;"&amp;0),AVERAGE(AR4:AR160),"")</f>
        <v>1</v>
      </c>
      <c r="AS2" s="139">
        <f>IF(COUNTIF(AS4:AS160,"&gt;"&amp;0),AVERAGE(AS4:AS160),"")</f>
        <v>1</v>
      </c>
      <c r="AT2" s="139">
        <f>IF(COUNTIF(AT4:AT160,"&gt;"&amp;0),AVERAGE(AT4:AT160),"")</f>
        <v>1</v>
      </c>
      <c r="AU2" s="139">
        <f>IF(COUNTIF(AU4:AU160,"&gt;"&amp;0),AVERAGE(AU4:AU160),"")</f>
        <v>1</v>
      </c>
      <c r="AV2" s="139">
        <f>IF(COUNTIF(AV4:AV160,"&gt;"&amp;0),AVERAGE(AV4:AV160),"")</f>
        <v>1</v>
      </c>
      <c r="AW2" s="139">
        <f>IF(COUNTIF(AW4:AW160,"&gt;"&amp;0),AVERAGE(AW4:AW160),"")</f>
        <v>1</v>
      </c>
      <c r="AX2" s="139">
        <f>IF(COUNTIF(AX4:AX160,"&gt;"&amp;0),AVERAGE(AX4:AX160),"")</f>
        <v>1</v>
      </c>
      <c r="AY2" s="139">
        <f>IF(COUNTIF(AY4:AY160,"&gt;"&amp;0),AVERAGE(AY4:AY160),"")</f>
        <v>1</v>
      </c>
      <c r="AZ2" s="139">
        <f>IF(COUNTIF(AZ4:AZ160,"&gt;"&amp;0),AVERAGE(AZ4:AZ160),"")</f>
        <v>1</v>
      </c>
      <c r="BA2" s="139">
        <f>IF(COUNTIF(BA4:BA160,"&gt;"&amp;0),AVERAGE(BA4:BA160),"")</f>
        <v>1</v>
      </c>
      <c r="BB2" s="139">
        <f>IF(COUNTIF(BB4:BB160,"&gt;"&amp;0),AVERAGE(BB4:BB160),"")</f>
        <v>1</v>
      </c>
      <c r="BC2" s="139">
        <f>IF(COUNTIF(BC4:BC160,"&gt;"&amp;0),AVERAGE(BC4:BC160),"")</f>
        <v>1</v>
      </c>
      <c r="BD2" s="139">
        <f>IF(COUNTIF(BD4:BD160,"&gt;"&amp;0),AVERAGE(BD4:BD160),"")</f>
        <v>1</v>
      </c>
      <c r="BE2" s="139">
        <f>IF(COUNTIF(BE4:BE160,"&gt;"&amp;0),AVERAGE(BE4:BE160),"")</f>
        <v>1</v>
      </c>
      <c r="BF2" s="139">
        <f>IF(COUNTIF(BF4:BF160,"&gt;"&amp;0),AVERAGE(BF4:BF160),"")</f>
        <v>1</v>
      </c>
      <c r="BG2" s="139">
        <f>IF(COUNTIF(BG4:BG160,"&gt;"&amp;0),AVERAGE(BG4:BG160),"")</f>
        <v>1</v>
      </c>
      <c r="BH2" s="139">
        <f>IF(COUNTIF(BH4:BH160,"&gt;"&amp;0),AVERAGE(BH4:BH160),"")</f>
        <v>1</v>
      </c>
      <c r="BI2" s="139">
        <f>IF(COUNTIF(BI4:BI160,"&gt;"&amp;0),AVERAGE(BI4:BI160),"")</f>
        <v>1</v>
      </c>
      <c r="BJ2" s="139">
        <f>IF(COUNTIF(BJ4:BJ160,"&gt;"&amp;0),AVERAGE(BJ4:BJ160),"")</f>
        <v>1</v>
      </c>
      <c r="BK2" s="139">
        <f>IF(COUNTIF(BK4:BK160,"&gt;"&amp;0),AVERAGE(BK4:BK160),"")</f>
        <v>1</v>
      </c>
      <c r="BL2" s="139">
        <f>IF(COUNTIF(BL4:BL160,"&gt;"&amp;0),AVERAGE(BL4:BL160),"")</f>
        <v>1</v>
      </c>
      <c r="BM2" s="139">
        <f>IF(COUNTIF(BM4:BM160,"&gt;"&amp;0),AVERAGE(BM4:BM160),"")</f>
        <v>1</v>
      </c>
      <c r="BN2" s="139">
        <f>IF(COUNTIF(BN4:BN160,"&gt;"&amp;0),AVERAGE(BN4:BN160),"")</f>
        <v>1</v>
      </c>
      <c r="BO2" s="139">
        <f>IF(COUNTIF(BO4:BO160,"&gt;"&amp;0),AVERAGE(BO4:BO160),"")</f>
        <v>1</v>
      </c>
      <c r="BP2" s="139">
        <f>IF(COUNTIF(BP4:BP160,"&gt;"&amp;0),AVERAGE(BP4:BP160),"")</f>
        <v>1</v>
      </c>
      <c r="BQ2" s="139">
        <f>IF(COUNTIF(BQ4:BQ160,"&gt;"&amp;0),AVERAGE(BQ4:BQ160),"")</f>
        <v>1</v>
      </c>
      <c r="BR2" s="139">
        <f>IF(COUNTIF(BR4:BR160,"&gt;"&amp;0),AVERAGE(BR4:BR160),"")</f>
        <v>1</v>
      </c>
      <c r="BS2" s="139">
        <f>IF(COUNTIF(BS4:BS160,"&gt;"&amp;0),AVERAGE(BS4:BS160),"")</f>
        <v>1</v>
      </c>
      <c r="BT2" s="139">
        <f>IF(COUNTIF(BT4:BT160,"&gt;"&amp;0),AVERAGE(BT4:BT160),"")</f>
        <v>1</v>
      </c>
      <c r="BU2" s="139">
        <f>IF(COUNTIF(BU4:BU160,"&gt;"&amp;0),AVERAGE(BU4:BU160),"")</f>
        <v>1</v>
      </c>
      <c r="BV2" s="139">
        <f>IF(COUNTIF(BV4:BV160,"&gt;"&amp;0),AVERAGE(BV4:BV160),"")</f>
        <v>1</v>
      </c>
      <c r="BW2" s="139">
        <f>IF(COUNTIF(BW4:BW160,"&gt;"&amp;0),AVERAGE(BW4:BW160),"")</f>
        <v>1</v>
      </c>
      <c r="BX2" s="140"/>
    </row>
    <row r="3" spans="1:76" ht="49.5" customHeight="1" x14ac:dyDescent="0.25">
      <c r="A3" s="61" t="s">
        <v>70</v>
      </c>
      <c r="B3" s="11" t="s">
        <v>346</v>
      </c>
      <c r="C3" s="141" t="s">
        <v>347</v>
      </c>
      <c r="D3" s="142" t="str">
        <f>VLOOKUP(D1,Markers!$A:$B,2,FALSE)</f>
        <v>Marker 1</v>
      </c>
      <c r="E3" s="142" t="str">
        <f>VLOOKUP(E1,Markers!$A:$B,2,FALSE)</f>
        <v>Marker 2</v>
      </c>
      <c r="F3" s="142" t="str">
        <f>VLOOKUP(F1,Markers!$A:$B,2,FALSE)</f>
        <v>Marker 3</v>
      </c>
      <c r="G3" s="142" t="str">
        <f>VLOOKUP(G1,Markers!$A:$B,2,FALSE)</f>
        <v>Marker 4</v>
      </c>
      <c r="H3" s="142" t="str">
        <f>VLOOKUP(H1,Markers!$A:$B,2,FALSE)</f>
        <v>Marker 5</v>
      </c>
      <c r="I3" s="142" t="str">
        <f>VLOOKUP(I1,Markers!$A:$B,2,FALSE)</f>
        <v>Marker 6</v>
      </c>
      <c r="J3" s="142" t="str">
        <f>VLOOKUP(J1,Markers!$A:$B,2,FALSE)</f>
        <v>Marker 7</v>
      </c>
      <c r="K3" s="142" t="str">
        <f>VLOOKUP(K1,Markers!$A:$B,2,FALSE)</f>
        <v>Marker 8</v>
      </c>
      <c r="L3" s="142" t="str">
        <f>VLOOKUP(L1,Markers!$A:$B,2,FALSE)</f>
        <v>Marker 9</v>
      </c>
      <c r="M3" s="142" t="str">
        <f>VLOOKUP(M1,Markers!$A:$B,2,FALSE)</f>
        <v>Marker 10</v>
      </c>
      <c r="N3" s="142" t="str">
        <f>VLOOKUP(N1,Markers!$A:$B,2,FALSE)</f>
        <v>Marker 11</v>
      </c>
      <c r="O3" s="142" t="str">
        <f>VLOOKUP(O1,Markers!$A:$B,2,FALSE)</f>
        <v>Marker 12</v>
      </c>
      <c r="P3" s="142" t="str">
        <f>VLOOKUP(P1,Markers!$A:$B,2,FALSE)</f>
        <v>Marker 13</v>
      </c>
      <c r="Q3" s="142" t="str">
        <f>VLOOKUP(Q1,Markers!$A:$B,2,FALSE)</f>
        <v>Marker 14</v>
      </c>
      <c r="R3" s="142" t="str">
        <f>VLOOKUP(R1,Markers!$A:$B,2,FALSE)</f>
        <v>Marker 15</v>
      </c>
      <c r="S3" s="142" t="str">
        <f>VLOOKUP(S1,Markers!$A:$B,2,FALSE)</f>
        <v>Marker 16</v>
      </c>
      <c r="T3" s="142" t="str">
        <f>VLOOKUP(T1,Markers!$A:$B,2,FALSE)</f>
        <v>Marker 17</v>
      </c>
      <c r="U3" s="142" t="str">
        <f>VLOOKUP(U1,Markers!$A:$B,2,FALSE)</f>
        <v>Marker 18</v>
      </c>
      <c r="V3" s="142" t="str">
        <f>VLOOKUP(V1,Markers!$A:$B,2,FALSE)</f>
        <v>Marker 19</v>
      </c>
      <c r="W3" s="142" t="str">
        <f>VLOOKUP(W1,Markers!$A:$B,2,FALSE)</f>
        <v>Marker 20</v>
      </c>
      <c r="X3" s="142" t="str">
        <f>VLOOKUP(X1,Markers!$A:$B,2,FALSE)</f>
        <v>Marker 21</v>
      </c>
      <c r="Y3" s="142" t="str">
        <f>VLOOKUP(Y1,Markers!$A:$B,2,FALSE)</f>
        <v>Marker 22</v>
      </c>
      <c r="Z3" s="142" t="str">
        <f>VLOOKUP(Z1,Markers!$A:$B,2,FALSE)</f>
        <v>Marker 23</v>
      </c>
      <c r="AA3" s="142" t="str">
        <f>VLOOKUP(AA1,Markers!$A:$B,2,FALSE)</f>
        <v>Marker 24</v>
      </c>
      <c r="AB3" s="142" t="str">
        <f>VLOOKUP(AB1,Markers!$A:$B,2,FALSE)</f>
        <v>Marker 25</v>
      </c>
      <c r="AC3" s="142" t="str">
        <f>VLOOKUP(AC1,Markers!$A:$B,2,FALSE)</f>
        <v>Marker 26</v>
      </c>
      <c r="AD3" s="142" t="str">
        <f>VLOOKUP(AD1,Markers!$A:$B,2,FALSE)</f>
        <v>Marker 27</v>
      </c>
      <c r="AE3" s="142" t="str">
        <f>VLOOKUP(AE1,Markers!$A:$B,2,FALSE)</f>
        <v>Marker 28</v>
      </c>
      <c r="AF3" s="142" t="str">
        <f>VLOOKUP(AF1,Markers!$A:$B,2,FALSE)</f>
        <v>Marker 29</v>
      </c>
      <c r="AG3" s="142" t="str">
        <f>VLOOKUP(AG1,Markers!$A:$B,2,FALSE)</f>
        <v>Marker 30</v>
      </c>
      <c r="AH3" s="142" t="str">
        <f>VLOOKUP(AH1,Markers!$A:$B,2,FALSE)</f>
        <v>Marker 31</v>
      </c>
      <c r="AI3" s="142" t="str">
        <f>VLOOKUP(AI1,Markers!$A:$B,2,FALSE)</f>
        <v>Marker 32</v>
      </c>
      <c r="AJ3" s="142" t="str">
        <f>VLOOKUP(AJ1,Markers!$A:$B,2,FALSE)</f>
        <v>Marker 33</v>
      </c>
      <c r="AK3" s="142" t="str">
        <f>VLOOKUP(AK1,Markers!$A:$B,2,FALSE)</f>
        <v>Marker 34</v>
      </c>
      <c r="AL3" s="142" t="str">
        <f>VLOOKUP(AL1,Markers!$A:$B,2,FALSE)</f>
        <v>Marker 35</v>
      </c>
      <c r="AM3" s="142" t="str">
        <f>VLOOKUP(AM1,Markers!$A:$B,2,FALSE)</f>
        <v>Marker 36</v>
      </c>
      <c r="AN3" s="142" t="str">
        <f>VLOOKUP(AN1,Markers!$A:$B,2,FALSE)</f>
        <v>Marker 37</v>
      </c>
      <c r="AO3" s="142" t="str">
        <f>VLOOKUP(AO1,Markers!$A:$B,2,FALSE)</f>
        <v>Marker 38</v>
      </c>
      <c r="AP3" s="142" t="str">
        <f>VLOOKUP(AP1,Markers!$A:$B,2,FALSE)</f>
        <v>Marker 39</v>
      </c>
      <c r="AQ3" s="142" t="str">
        <f>VLOOKUP(AQ1,Markers!$A:$B,2,FALSE)</f>
        <v>Marker 40</v>
      </c>
      <c r="AR3" s="142" t="str">
        <f>VLOOKUP(AR1,Markers!$A:$B,2,FALSE)</f>
        <v>Marker 41</v>
      </c>
      <c r="AS3" s="142" t="str">
        <f>VLOOKUP(AS1,Markers!$A:$B,2,FALSE)</f>
        <v>Marker 42</v>
      </c>
      <c r="AT3" s="142" t="str">
        <f>VLOOKUP(AT1,Markers!$A:$B,2,FALSE)</f>
        <v>Marker 43</v>
      </c>
      <c r="AU3" s="142" t="str">
        <f>VLOOKUP(AU1,Markers!$A:$B,2,FALSE)</f>
        <v>Marker 44</v>
      </c>
      <c r="AV3" s="142" t="str">
        <f>VLOOKUP(AV1,Markers!$A:$B,2,FALSE)</f>
        <v>Marker 45</v>
      </c>
      <c r="AW3" s="142" t="str">
        <f>VLOOKUP(AW1,Markers!$A:$B,2,FALSE)</f>
        <v>Marker 46</v>
      </c>
      <c r="AX3" s="142" t="str">
        <f>VLOOKUP(AX1,Markers!$A:$B,2,FALSE)</f>
        <v>Marker 47</v>
      </c>
      <c r="AY3" s="142" t="str">
        <f>VLOOKUP(AY1,Markers!$A:$B,2,FALSE)</f>
        <v>Marker 48</v>
      </c>
      <c r="AZ3" s="142" t="str">
        <f>VLOOKUP(AZ1,Markers!$A:$B,2,FALSE)</f>
        <v>Marker 49</v>
      </c>
      <c r="BA3" s="142" t="str">
        <f>VLOOKUP(BA1,Markers!$A:$B,2,FALSE)</f>
        <v>Marker 50</v>
      </c>
      <c r="BB3" s="142" t="str">
        <f>VLOOKUP(BB1,Markers!$A:$B,2,FALSE)</f>
        <v>Marker 51</v>
      </c>
      <c r="BC3" s="142" t="str">
        <f>VLOOKUP(BC1,Markers!$A:$B,2,FALSE)</f>
        <v>Marker 52</v>
      </c>
      <c r="BD3" s="142" t="str">
        <f>VLOOKUP(BD1,Markers!$A:$B,2,FALSE)</f>
        <v>Marker 53</v>
      </c>
      <c r="BE3" s="142" t="str">
        <f>VLOOKUP(BE1,Markers!$A:$B,2,FALSE)</f>
        <v>Marker 54</v>
      </c>
      <c r="BF3" s="142" t="str">
        <f>VLOOKUP(BF1,Markers!$A:$B,2,FALSE)</f>
        <v>Marker 55</v>
      </c>
      <c r="BG3" s="142" t="str">
        <f>VLOOKUP(BG1,Markers!$A:$B,2,FALSE)</f>
        <v>Marker 56</v>
      </c>
      <c r="BH3" s="142" t="str">
        <f>VLOOKUP(BH1,Markers!$A:$B,2,FALSE)</f>
        <v>Marker 57</v>
      </c>
      <c r="BI3" s="142" t="str">
        <f>VLOOKUP(BI1,Markers!$A:$B,2,FALSE)</f>
        <v>Marker 58</v>
      </c>
      <c r="BJ3" s="142" t="str">
        <f>VLOOKUP(BJ1,Markers!$A:$B,2,FALSE)</f>
        <v>Marker 59</v>
      </c>
      <c r="BK3" s="142" t="str">
        <f>VLOOKUP(BK1,Markers!$A:$B,2,FALSE)</f>
        <v>Marker 60</v>
      </c>
      <c r="BL3" s="142" t="str">
        <f>VLOOKUP(BL1,Markers!$A:$B,2,FALSE)</f>
        <v>Marker 61</v>
      </c>
      <c r="BM3" s="142" t="str">
        <f>VLOOKUP(BM1,Markers!$A:$B,2,FALSE)</f>
        <v>Marker 62</v>
      </c>
      <c r="BN3" s="142" t="str">
        <f>VLOOKUP(BN1,Markers!$A:$B,2,FALSE)</f>
        <v>Marker 63</v>
      </c>
      <c r="BO3" s="142" t="str">
        <f>VLOOKUP(BO1,Markers!$A:$B,2,FALSE)</f>
        <v>Marker 64</v>
      </c>
      <c r="BP3" s="142" t="str">
        <f>VLOOKUP(BP1,Markers!$A:$B,2,FALSE)</f>
        <v>Marker 65</v>
      </c>
      <c r="BQ3" s="142" t="str">
        <f>VLOOKUP(BQ1,Markers!$A:$B,2,FALSE)</f>
        <v>Marker 66</v>
      </c>
      <c r="BR3" s="142" t="str">
        <f>VLOOKUP(BR1,Markers!$A:$B,2,FALSE)</f>
        <v>Marker 67</v>
      </c>
      <c r="BS3" s="142" t="str">
        <f>VLOOKUP(BS1,Markers!$A:$B,2,FALSE)</f>
        <v>Marker 68</v>
      </c>
      <c r="BT3" s="142" t="str">
        <f>VLOOKUP(BT1,Markers!$A:$B,2,FALSE)</f>
        <v>Marker 69</v>
      </c>
      <c r="BU3" s="142" t="str">
        <f>VLOOKUP(BU1,Markers!$A:$B,2,FALSE)</f>
        <v>Marker 70</v>
      </c>
      <c r="BV3" s="142" t="str">
        <f>VLOOKUP(BV1,Markers!$A:$B,2,FALSE)</f>
        <v>Marker 71</v>
      </c>
      <c r="BW3" s="142" t="str">
        <f>VLOOKUP(BW1,Markers!$A:$B,2,FALSE)</f>
        <v>Marker 72</v>
      </c>
      <c r="BX3" s="140"/>
    </row>
    <row r="4" spans="1:76" x14ac:dyDescent="0.25">
      <c r="A4" s="64">
        <v>1</v>
      </c>
      <c r="B4" s="139">
        <f>IF(COUNTIF(D4:BW4,"&gt;"&amp;0),AVERAGE(D4:BW4),"")</f>
        <v>1</v>
      </c>
      <c r="C4" s="143" t="str">
        <f>VLOOKUP(A4,Projects!A:B,2,FALSE)</f>
        <v>T1  Project1</v>
      </c>
      <c r="D4" s="144">
        <v>1</v>
      </c>
      <c r="E4" s="144">
        <v>1</v>
      </c>
      <c r="F4" s="144"/>
      <c r="G4" s="144"/>
      <c r="H4" s="144"/>
      <c r="I4" s="144"/>
      <c r="J4" s="144"/>
      <c r="K4" s="144"/>
      <c r="L4" s="144"/>
      <c r="M4" s="144"/>
      <c r="N4" s="144"/>
      <c r="O4" s="144"/>
      <c r="P4" s="144"/>
      <c r="Q4" s="144"/>
      <c r="R4" s="144"/>
      <c r="S4" s="144"/>
      <c r="T4" s="144"/>
      <c r="U4" s="144"/>
      <c r="V4" s="144"/>
      <c r="W4" s="144"/>
      <c r="X4" s="144"/>
      <c r="Y4" s="144"/>
      <c r="Z4" s="144"/>
      <c r="AA4" s="144"/>
      <c r="AB4" s="144"/>
      <c r="AC4" s="144"/>
      <c r="AD4" s="144"/>
      <c r="AE4" s="144"/>
      <c r="AF4" s="144"/>
      <c r="AG4" s="144"/>
      <c r="AH4" s="144"/>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c r="BS4" s="144"/>
      <c r="BT4" s="144"/>
      <c r="BU4" s="144"/>
      <c r="BV4" s="144"/>
      <c r="BW4" s="144"/>
      <c r="BX4" s="12"/>
    </row>
    <row r="5" spans="1:76" x14ac:dyDescent="0.25">
      <c r="A5" s="64">
        <v>2</v>
      </c>
      <c r="B5" s="139">
        <f t="shared" ref="B5:B68" si="0">IF(COUNTIF(D5:BW5,"&gt;"&amp;0),AVERAGE(D5:BW5),"")</f>
        <v>1</v>
      </c>
      <c r="C5" s="143" t="str">
        <f>VLOOKUP(A5,Projects!A:B,2,FALSE)</f>
        <v>T1  Project2</v>
      </c>
      <c r="D5" s="144">
        <v>1</v>
      </c>
      <c r="E5" s="144">
        <v>1</v>
      </c>
      <c r="F5" s="144"/>
      <c r="G5" s="144" t="s">
        <v>352</v>
      </c>
      <c r="H5" s="144"/>
      <c r="I5" s="144"/>
      <c r="J5" s="144"/>
      <c r="K5" s="144"/>
      <c r="L5" s="144"/>
      <c r="M5" s="144"/>
      <c r="N5" s="144"/>
      <c r="O5" s="144"/>
      <c r="P5" s="144"/>
      <c r="Q5" s="144"/>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c r="BS5" s="144"/>
      <c r="BT5" s="144"/>
      <c r="BU5" s="144"/>
      <c r="BV5" s="144"/>
      <c r="BW5" s="144"/>
    </row>
    <row r="6" spans="1:76" x14ac:dyDescent="0.25">
      <c r="A6" s="64">
        <v>3</v>
      </c>
      <c r="B6" s="139">
        <f t="shared" si="0"/>
        <v>1</v>
      </c>
      <c r="C6" s="143" t="str">
        <f>VLOOKUP(A6,Projects!A:B,2,FALSE)</f>
        <v>T1  Project3</v>
      </c>
      <c r="D6" s="144">
        <v>1</v>
      </c>
      <c r="E6" s="144">
        <v>1</v>
      </c>
      <c r="F6" s="144"/>
      <c r="G6" s="144"/>
      <c r="H6" s="144"/>
      <c r="I6" s="144"/>
      <c r="J6" s="144"/>
      <c r="K6" s="144"/>
      <c r="L6" s="144"/>
      <c r="M6" s="144"/>
      <c r="N6" s="144"/>
      <c r="O6" s="144"/>
      <c r="P6" s="144"/>
      <c r="Q6" s="144" t="s">
        <v>352</v>
      </c>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c r="BU6" s="144"/>
      <c r="BV6" s="144"/>
      <c r="BW6" s="144"/>
    </row>
    <row r="7" spans="1:76" x14ac:dyDescent="0.25">
      <c r="A7" s="64">
        <v>4</v>
      </c>
      <c r="B7" s="139">
        <f t="shared" si="0"/>
        <v>1</v>
      </c>
      <c r="C7" s="143" t="str">
        <f>VLOOKUP(A7,Projects!A:B,2,FALSE)</f>
        <v>T1  Project4</v>
      </c>
      <c r="D7" s="144">
        <v>1</v>
      </c>
      <c r="E7" s="144">
        <v>1</v>
      </c>
      <c r="F7" s="144"/>
      <c r="G7" s="144"/>
      <c r="H7" s="144"/>
      <c r="I7" s="144"/>
      <c r="J7" s="144"/>
      <c r="K7" s="144"/>
      <c r="L7" s="144"/>
      <c r="M7" s="144"/>
      <c r="N7" s="144"/>
      <c r="O7" s="144"/>
      <c r="P7" s="144"/>
      <c r="Q7" s="144"/>
      <c r="R7" s="144"/>
      <c r="S7" s="144"/>
      <c r="T7" s="144"/>
      <c r="U7" s="144"/>
      <c r="V7" s="144"/>
      <c r="W7" s="144"/>
      <c r="X7" s="144"/>
      <c r="Y7" s="144"/>
      <c r="Z7" s="144"/>
      <c r="AA7" s="144"/>
      <c r="AB7" s="144"/>
      <c r="AC7" s="144"/>
      <c r="AD7" s="144"/>
      <c r="AE7" s="144"/>
      <c r="AF7" s="144"/>
      <c r="AG7" s="144"/>
      <c r="AH7" s="144"/>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t="s">
        <v>352</v>
      </c>
      <c r="BI7" s="144"/>
      <c r="BJ7" s="144"/>
      <c r="BK7" s="144"/>
      <c r="BL7" s="144"/>
      <c r="BM7" s="144"/>
      <c r="BN7" s="144"/>
      <c r="BO7" s="144"/>
      <c r="BP7" s="144"/>
      <c r="BQ7" s="144"/>
      <c r="BR7" s="144"/>
      <c r="BS7" s="144"/>
      <c r="BT7" s="144"/>
      <c r="BU7" s="144"/>
      <c r="BV7" s="144"/>
      <c r="BW7" s="144"/>
    </row>
    <row r="8" spans="1:76" x14ac:dyDescent="0.25">
      <c r="A8" s="64">
        <v>5</v>
      </c>
      <c r="B8" s="139">
        <f t="shared" si="0"/>
        <v>1</v>
      </c>
      <c r="C8" s="143" t="str">
        <f>VLOOKUP(A8,Projects!A:B,2,FALSE)</f>
        <v>T2  Project5</v>
      </c>
      <c r="D8" s="144"/>
      <c r="E8" s="144"/>
      <c r="F8" s="144">
        <v>1</v>
      </c>
      <c r="G8" s="144">
        <v>1</v>
      </c>
      <c r="H8" s="144">
        <v>1</v>
      </c>
      <c r="I8" s="144">
        <v>1</v>
      </c>
      <c r="J8" s="144">
        <v>1</v>
      </c>
      <c r="K8" s="144"/>
      <c r="L8" s="144"/>
      <c r="M8" s="144"/>
      <c r="N8" s="144"/>
      <c r="O8" s="144"/>
      <c r="P8" s="144"/>
      <c r="Q8" s="144"/>
      <c r="R8" s="144"/>
      <c r="S8" s="144"/>
      <c r="T8" s="144"/>
      <c r="U8" s="144" t="s">
        <v>352</v>
      </c>
      <c r="V8" s="144"/>
      <c r="W8" s="144"/>
      <c r="X8" s="144"/>
      <c r="Y8" s="144"/>
      <c r="Z8" s="144"/>
      <c r="AA8" s="144"/>
      <c r="AB8" s="144"/>
      <c r="AC8" s="144"/>
      <c r="AD8" s="144"/>
      <c r="AE8" s="144"/>
      <c r="AF8" s="144"/>
      <c r="AG8" s="144"/>
      <c r="AH8" s="144"/>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c r="BU8" s="144"/>
      <c r="BV8" s="144"/>
      <c r="BW8" s="144"/>
    </row>
    <row r="9" spans="1:76" x14ac:dyDescent="0.25">
      <c r="A9" s="64">
        <v>6</v>
      </c>
      <c r="B9" s="139">
        <f t="shared" si="0"/>
        <v>1</v>
      </c>
      <c r="C9" s="143" t="str">
        <f>VLOOKUP(A9,Projects!A:B,2,FALSE)</f>
        <v>T2  Project6</v>
      </c>
      <c r="D9" s="144"/>
      <c r="E9" s="144"/>
      <c r="F9" s="144">
        <v>1</v>
      </c>
      <c r="G9" s="144">
        <v>1</v>
      </c>
      <c r="H9" s="144">
        <v>1</v>
      </c>
      <c r="I9" s="144">
        <v>1</v>
      </c>
      <c r="J9" s="144">
        <v>1</v>
      </c>
      <c r="K9" s="144"/>
      <c r="L9" s="144"/>
      <c r="M9" s="144"/>
      <c r="N9" s="144"/>
      <c r="O9" s="144"/>
      <c r="P9" s="144"/>
      <c r="Q9" s="144"/>
      <c r="R9" s="144"/>
      <c r="S9" s="144"/>
      <c r="T9" s="144"/>
      <c r="U9" s="144"/>
      <c r="V9" s="144"/>
      <c r="W9" s="144"/>
      <c r="X9" s="144"/>
      <c r="Y9" s="144"/>
      <c r="Z9" s="144"/>
      <c r="AA9" s="144"/>
      <c r="AB9" s="144"/>
      <c r="AC9" s="144"/>
      <c r="AD9" s="144"/>
      <c r="AE9" s="144"/>
      <c r="AF9" s="144"/>
      <c r="AG9" s="144"/>
      <c r="AH9" s="144"/>
      <c r="AI9" s="144"/>
      <c r="AJ9" s="144"/>
      <c r="AK9" s="144"/>
      <c r="AL9" s="144"/>
      <c r="AM9" s="144"/>
      <c r="AN9" s="144" t="s">
        <v>352</v>
      </c>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c r="BU9" s="144"/>
      <c r="BV9" s="144"/>
      <c r="BW9" s="144"/>
    </row>
    <row r="10" spans="1:76" x14ac:dyDescent="0.25">
      <c r="A10" s="64">
        <v>7</v>
      </c>
      <c r="B10" s="139">
        <f t="shared" si="0"/>
        <v>1</v>
      </c>
      <c r="C10" s="143" t="str">
        <f>VLOOKUP(A10,Projects!A:B,2,FALSE)</f>
        <v>T2  Project7</v>
      </c>
      <c r="D10" s="144"/>
      <c r="E10" s="144"/>
      <c r="F10" s="144">
        <v>1</v>
      </c>
      <c r="G10" s="144">
        <v>1</v>
      </c>
      <c r="H10" s="144">
        <v>1</v>
      </c>
      <c r="I10" s="144">
        <v>1</v>
      </c>
      <c r="J10" s="144">
        <v>1</v>
      </c>
      <c r="K10" s="144"/>
      <c r="L10" s="144"/>
      <c r="M10" s="144"/>
      <c r="N10" s="144"/>
      <c r="O10" s="144"/>
      <c r="P10" s="144"/>
      <c r="Q10" s="144"/>
      <c r="R10" s="144"/>
      <c r="S10" s="144"/>
      <c r="T10" s="144"/>
      <c r="U10" s="144"/>
      <c r="V10" s="144"/>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t="s">
        <v>352</v>
      </c>
      <c r="BA10" s="144"/>
      <c r="BB10" s="144"/>
      <c r="BC10" s="144"/>
      <c r="BD10" s="144"/>
      <c r="BE10" s="144"/>
      <c r="BF10" s="144"/>
      <c r="BG10" s="144"/>
      <c r="BH10" s="144"/>
      <c r="BI10" s="144"/>
      <c r="BJ10" s="144"/>
      <c r="BK10" s="144"/>
      <c r="BL10" s="144"/>
      <c r="BM10" s="144"/>
      <c r="BN10" s="144"/>
      <c r="BO10" s="144"/>
      <c r="BP10" s="144"/>
      <c r="BQ10" s="144"/>
      <c r="BR10" s="144"/>
      <c r="BS10" s="144"/>
      <c r="BT10" s="144"/>
      <c r="BU10" s="144"/>
      <c r="BV10" s="144"/>
      <c r="BW10" s="144"/>
    </row>
    <row r="11" spans="1:76" x14ac:dyDescent="0.25">
      <c r="A11" s="64">
        <v>8</v>
      </c>
      <c r="B11" s="139">
        <f t="shared" si="0"/>
        <v>1</v>
      </c>
      <c r="C11" s="143" t="str">
        <f>VLOOKUP(A11,Projects!A:B,2,FALSE)</f>
        <v>T2  Project8</v>
      </c>
      <c r="D11" s="144"/>
      <c r="E11" s="144"/>
      <c r="F11" s="144">
        <v>1</v>
      </c>
      <c r="G11" s="144">
        <v>1</v>
      </c>
      <c r="H11" s="144">
        <v>1</v>
      </c>
      <c r="I11" s="144">
        <v>1</v>
      </c>
      <c r="J11" s="144">
        <v>1</v>
      </c>
      <c r="K11" s="144"/>
      <c r="L11" s="144"/>
      <c r="M11" s="144"/>
      <c r="N11" s="144"/>
      <c r="O11" s="144"/>
      <c r="P11" s="144"/>
      <c r="Q11" s="144"/>
      <c r="R11" s="144"/>
      <c r="S11" s="144"/>
      <c r="T11" s="144"/>
      <c r="U11" s="144"/>
      <c r="V11" s="144"/>
      <c r="W11" s="144"/>
      <c r="X11" s="144"/>
      <c r="Y11" s="144"/>
      <c r="Z11" s="144"/>
      <c r="AA11" s="144"/>
      <c r="AB11" s="144"/>
      <c r="AC11" s="144"/>
      <c r="AD11" s="144" t="s">
        <v>352</v>
      </c>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c r="BU11" s="144"/>
      <c r="BV11" s="144"/>
      <c r="BW11" s="144"/>
    </row>
    <row r="12" spans="1:76" x14ac:dyDescent="0.25">
      <c r="A12" s="64">
        <v>9</v>
      </c>
      <c r="B12" s="139">
        <f t="shared" si="0"/>
        <v>1</v>
      </c>
      <c r="C12" s="143" t="str">
        <f>VLOOKUP(A12,Projects!A:B,2,FALSE)</f>
        <v>T2  Project9</v>
      </c>
      <c r="D12" s="144"/>
      <c r="E12" s="144"/>
      <c r="F12" s="144">
        <v>1</v>
      </c>
      <c r="G12" s="144">
        <v>1</v>
      </c>
      <c r="H12" s="144">
        <v>1</v>
      </c>
      <c r="I12" s="144">
        <v>1</v>
      </c>
      <c r="J12" s="144">
        <v>1</v>
      </c>
      <c r="K12" s="144"/>
      <c r="L12" s="144"/>
      <c r="M12" s="144"/>
      <c r="N12" s="144"/>
      <c r="O12" s="144"/>
      <c r="P12" s="144"/>
      <c r="Q12" s="144"/>
      <c r="R12" s="144"/>
      <c r="S12" s="144"/>
      <c r="T12" s="144"/>
      <c r="U12" s="144"/>
      <c r="V12" s="144"/>
      <c r="W12" s="144"/>
      <c r="X12" s="144"/>
      <c r="Y12" s="144"/>
      <c r="Z12" s="144"/>
      <c r="AA12" s="144"/>
      <c r="AB12" s="144"/>
      <c r="AC12" s="144"/>
      <c r="AD12" s="144"/>
      <c r="AE12" s="144"/>
      <c r="AF12" s="144"/>
      <c r="AG12" s="144"/>
      <c r="AH12" s="144"/>
      <c r="AI12" s="144"/>
      <c r="AJ12" s="144"/>
      <c r="AK12" s="144"/>
      <c r="AL12" s="144"/>
      <c r="AM12" s="144"/>
      <c r="AN12" s="144"/>
      <c r="AO12" s="144"/>
      <c r="AP12" s="144"/>
      <c r="AQ12" s="144"/>
      <c r="AR12" s="144"/>
      <c r="AS12" s="144"/>
      <c r="AT12" s="144"/>
      <c r="AU12" s="144"/>
      <c r="AV12" s="144" t="s">
        <v>352</v>
      </c>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c r="BU12" s="144"/>
      <c r="BV12" s="144"/>
      <c r="BW12" s="144"/>
    </row>
    <row r="13" spans="1:76" x14ac:dyDescent="0.25">
      <c r="A13" s="64">
        <v>10</v>
      </c>
      <c r="B13" s="139">
        <f t="shared" si="0"/>
        <v>1</v>
      </c>
      <c r="C13" s="143" t="str">
        <f>VLOOKUP(A13,Projects!A:B,2,FALSE)</f>
        <v>T2  Project10</v>
      </c>
      <c r="D13" s="144"/>
      <c r="E13" s="144"/>
      <c r="F13" s="144">
        <v>1</v>
      </c>
      <c r="G13" s="144">
        <v>1</v>
      </c>
      <c r="H13" s="144">
        <v>1</v>
      </c>
      <c r="I13" s="144">
        <v>1</v>
      </c>
      <c r="J13" s="144">
        <v>1</v>
      </c>
      <c r="K13" s="144"/>
      <c r="L13" s="144"/>
      <c r="M13" s="144"/>
      <c r="N13" s="144"/>
      <c r="O13" s="144"/>
      <c r="P13" s="144"/>
      <c r="Q13" s="144"/>
      <c r="R13" s="144"/>
      <c r="S13" s="144"/>
      <c r="T13" s="144"/>
      <c r="U13" s="144"/>
      <c r="V13" s="144"/>
      <c r="W13" s="144"/>
      <c r="X13" s="144"/>
      <c r="Y13" s="144"/>
      <c r="Z13" s="144"/>
      <c r="AA13" s="144"/>
      <c r="AB13" s="144"/>
      <c r="AC13" s="144"/>
      <c r="AD13" s="144"/>
      <c r="AE13" s="144"/>
      <c r="AF13" s="144"/>
      <c r="AG13" s="144"/>
      <c r="AH13" s="144" t="s">
        <v>352</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c r="BU13" s="144"/>
      <c r="BV13" s="144"/>
      <c r="BW13" s="144"/>
    </row>
    <row r="14" spans="1:76" x14ac:dyDescent="0.25">
      <c r="A14" s="64">
        <v>11</v>
      </c>
      <c r="B14" s="139">
        <f t="shared" si="0"/>
        <v>1</v>
      </c>
      <c r="C14" s="143" t="str">
        <f>VLOOKUP(A14,Projects!A:B,2,FALSE)</f>
        <v>T2  Project11</v>
      </c>
      <c r="D14" s="144"/>
      <c r="E14" s="144" t="s">
        <v>352</v>
      </c>
      <c r="F14" s="144">
        <v>1</v>
      </c>
      <c r="G14" s="144">
        <v>1</v>
      </c>
      <c r="H14" s="144">
        <v>1</v>
      </c>
      <c r="I14" s="144">
        <v>1</v>
      </c>
      <c r="J14" s="144">
        <v>1</v>
      </c>
      <c r="K14" s="144"/>
      <c r="L14" s="144"/>
      <c r="M14" s="144"/>
      <c r="N14" s="144"/>
      <c r="O14" s="144"/>
      <c r="P14" s="144"/>
      <c r="Q14" s="144"/>
      <c r="R14" s="144"/>
      <c r="S14" s="144"/>
      <c r="T14" s="144"/>
      <c r="U14" s="144"/>
      <c r="V14" s="144"/>
      <c r="W14" s="144"/>
      <c r="X14" s="144"/>
      <c r="Y14" s="144"/>
      <c r="Z14" s="144"/>
      <c r="AA14" s="144"/>
      <c r="AB14" s="144"/>
      <c r="AC14" s="144"/>
      <c r="AD14" s="144"/>
      <c r="AE14" s="144"/>
      <c r="AF14" s="144"/>
      <c r="AG14" s="144"/>
      <c r="AH14" s="144"/>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c r="BU14" s="144"/>
      <c r="BV14" s="144"/>
      <c r="BW14" s="144"/>
    </row>
    <row r="15" spans="1:76" x14ac:dyDescent="0.25">
      <c r="A15" s="64">
        <v>12</v>
      </c>
      <c r="B15" s="139">
        <f t="shared" si="0"/>
        <v>1</v>
      </c>
      <c r="C15" s="143" t="str">
        <f>VLOOKUP(A15,Projects!A:B,2,FALSE)</f>
        <v>T2  Project12</v>
      </c>
      <c r="D15" s="144"/>
      <c r="E15" s="144"/>
      <c r="F15" s="144">
        <v>1</v>
      </c>
      <c r="G15" s="144">
        <v>1</v>
      </c>
      <c r="H15" s="144">
        <v>1</v>
      </c>
      <c r="I15" s="144">
        <v>1</v>
      </c>
      <c r="J15" s="144">
        <v>1</v>
      </c>
      <c r="K15" s="144"/>
      <c r="L15" s="144"/>
      <c r="M15" s="144"/>
      <c r="N15" s="144"/>
      <c r="O15" s="144"/>
      <c r="P15" s="144"/>
      <c r="Q15" s="144"/>
      <c r="R15" s="144"/>
      <c r="S15" s="144"/>
      <c r="T15" s="144"/>
      <c r="U15" s="144" t="s">
        <v>352</v>
      </c>
      <c r="V15" s="144"/>
      <c r="W15" s="144"/>
      <c r="X15" s="144"/>
      <c r="Y15" s="144"/>
      <c r="Z15" s="144"/>
      <c r="AA15" s="144"/>
      <c r="AB15" s="144"/>
      <c r="AC15" s="144"/>
      <c r="AD15" s="144"/>
      <c r="AE15" s="144"/>
      <c r="AF15" s="144"/>
      <c r="AG15" s="144"/>
      <c r="AH15" s="144"/>
      <c r="AI15" s="144"/>
      <c r="AJ15" s="144"/>
      <c r="AK15" s="144"/>
      <c r="AL15" s="144"/>
      <c r="AM15" s="144"/>
      <c r="AN15" s="144"/>
      <c r="AO15" s="144"/>
      <c r="AP15" s="144"/>
      <c r="AQ15" s="144"/>
      <c r="AR15" s="144"/>
      <c r="AS15" s="144"/>
      <c r="AT15" s="144"/>
      <c r="AU15" s="144"/>
      <c r="AV15" s="144"/>
      <c r="AW15" s="144"/>
      <c r="AX15" s="144"/>
      <c r="AY15" s="144"/>
      <c r="AZ15" s="144"/>
      <c r="BA15" s="144"/>
      <c r="BB15" s="144"/>
      <c r="BC15" s="144"/>
      <c r="BD15" s="144"/>
      <c r="BE15" s="144"/>
      <c r="BF15" s="144"/>
      <c r="BG15" s="144"/>
      <c r="BH15" s="144"/>
      <c r="BI15" s="144"/>
      <c r="BJ15" s="144"/>
      <c r="BK15" s="144"/>
      <c r="BL15" s="144"/>
      <c r="BM15" s="144"/>
      <c r="BN15" s="144"/>
      <c r="BO15" s="144"/>
      <c r="BP15" s="144"/>
      <c r="BQ15" s="144"/>
      <c r="BR15" s="144"/>
      <c r="BS15" s="144"/>
      <c r="BT15" s="144"/>
      <c r="BU15" s="144"/>
      <c r="BV15" s="144"/>
      <c r="BW15" s="144"/>
    </row>
    <row r="16" spans="1:76" x14ac:dyDescent="0.25">
      <c r="A16" s="64">
        <v>13</v>
      </c>
      <c r="B16" s="139">
        <f t="shared" si="0"/>
        <v>1</v>
      </c>
      <c r="C16" s="143" t="str">
        <f>VLOOKUP(A16,Projects!A:B,2,FALSE)</f>
        <v>T2  Project13</v>
      </c>
      <c r="D16" s="144"/>
      <c r="E16" s="144"/>
      <c r="F16" s="144">
        <v>1</v>
      </c>
      <c r="G16" s="144">
        <v>1</v>
      </c>
      <c r="H16" s="144" t="s">
        <v>352</v>
      </c>
      <c r="I16" s="144">
        <v>1</v>
      </c>
      <c r="J16" s="144">
        <v>1</v>
      </c>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c r="AM16" s="144"/>
      <c r="AN16" s="144"/>
      <c r="AO16" s="144"/>
      <c r="AP16" s="144"/>
      <c r="AQ16" s="144"/>
      <c r="AR16" s="144"/>
      <c r="AS16" s="144"/>
      <c r="AT16" s="144"/>
      <c r="AU16" s="144"/>
      <c r="AV16" s="144"/>
      <c r="AW16" s="144"/>
      <c r="AX16" s="144"/>
      <c r="AY16" s="144"/>
      <c r="AZ16" s="144"/>
      <c r="BA16" s="144"/>
      <c r="BB16" s="144"/>
      <c r="BC16" s="144"/>
      <c r="BD16" s="144"/>
      <c r="BE16" s="144"/>
      <c r="BF16" s="144"/>
      <c r="BG16" s="144"/>
      <c r="BH16" s="144"/>
      <c r="BI16" s="144"/>
      <c r="BJ16" s="144"/>
      <c r="BK16" s="144"/>
      <c r="BL16" s="144"/>
      <c r="BM16" s="144"/>
      <c r="BN16" s="144"/>
      <c r="BO16" s="144"/>
      <c r="BP16" s="144"/>
      <c r="BQ16" s="144"/>
      <c r="BR16" s="144"/>
      <c r="BS16" s="144"/>
      <c r="BT16" s="144"/>
      <c r="BU16" s="144"/>
      <c r="BV16" s="144"/>
      <c r="BW16" s="144"/>
    </row>
    <row r="17" spans="1:75" x14ac:dyDescent="0.25">
      <c r="A17" s="64">
        <v>14</v>
      </c>
      <c r="B17" s="139">
        <f t="shared" si="0"/>
        <v>1</v>
      </c>
      <c r="C17" s="143" t="str">
        <f>VLOOKUP(A17,Projects!A:B,2,FALSE)</f>
        <v>T2  Project14</v>
      </c>
      <c r="D17" s="144"/>
      <c r="E17" s="144"/>
      <c r="F17" s="144">
        <v>1</v>
      </c>
      <c r="G17" s="144">
        <v>1</v>
      </c>
      <c r="H17" s="144">
        <v>1</v>
      </c>
      <c r="I17" s="144">
        <v>1</v>
      </c>
      <c r="J17" s="144">
        <v>1</v>
      </c>
      <c r="K17" s="144"/>
      <c r="L17" s="144"/>
      <c r="M17" s="144"/>
      <c r="N17" s="144"/>
      <c r="O17" s="144"/>
      <c r="P17" s="144" t="s">
        <v>352</v>
      </c>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4"/>
      <c r="AR17" s="144"/>
      <c r="AS17" s="144"/>
      <c r="AT17" s="144"/>
      <c r="AU17" s="144"/>
      <c r="AV17" s="144"/>
      <c r="AW17" s="144"/>
      <c r="AX17" s="144"/>
      <c r="AY17" s="144"/>
      <c r="AZ17" s="144"/>
      <c r="BA17" s="144"/>
      <c r="BB17" s="144"/>
      <c r="BC17" s="144"/>
      <c r="BD17" s="144"/>
      <c r="BE17" s="144"/>
      <c r="BF17" s="144"/>
      <c r="BG17" s="144"/>
      <c r="BH17" s="144"/>
      <c r="BI17" s="144"/>
      <c r="BJ17" s="144"/>
      <c r="BK17" s="144"/>
      <c r="BL17" s="144"/>
      <c r="BM17" s="144"/>
      <c r="BN17" s="144"/>
      <c r="BO17" s="144"/>
      <c r="BP17" s="144"/>
      <c r="BQ17" s="144"/>
      <c r="BR17" s="144"/>
      <c r="BS17" s="144"/>
      <c r="BT17" s="144"/>
      <c r="BU17" s="144"/>
      <c r="BV17" s="144"/>
      <c r="BW17" s="144"/>
    </row>
    <row r="18" spans="1:75" x14ac:dyDescent="0.25">
      <c r="A18" s="64">
        <v>15</v>
      </c>
      <c r="B18" s="139">
        <f t="shared" si="0"/>
        <v>1</v>
      </c>
      <c r="C18" s="143" t="str">
        <f>VLOOKUP(A18,Projects!A:B,2,FALSE)</f>
        <v>T3  Project15</v>
      </c>
      <c r="D18" s="144"/>
      <c r="E18" s="144"/>
      <c r="F18" s="144"/>
      <c r="G18" s="144"/>
      <c r="H18" s="144"/>
      <c r="I18" s="144"/>
      <c r="J18" s="144"/>
      <c r="K18" s="144">
        <v>1</v>
      </c>
      <c r="L18" s="144">
        <v>1</v>
      </c>
      <c r="M18" s="144">
        <v>1</v>
      </c>
      <c r="N18" s="144">
        <v>1</v>
      </c>
      <c r="O18" s="144">
        <v>1</v>
      </c>
      <c r="P18" s="144">
        <v>1</v>
      </c>
      <c r="Q18" s="144">
        <v>1</v>
      </c>
      <c r="R18" s="144">
        <v>1</v>
      </c>
      <c r="S18" s="144"/>
      <c r="T18" s="144"/>
      <c r="U18" s="144"/>
      <c r="V18" s="144"/>
      <c r="W18" s="144"/>
      <c r="X18" s="144"/>
      <c r="Y18" s="144"/>
      <c r="Z18" s="144"/>
      <c r="AA18" s="144" t="s">
        <v>352</v>
      </c>
      <c r="AB18" s="144"/>
      <c r="AC18" s="144"/>
      <c r="AD18" s="144"/>
      <c r="AE18" s="144"/>
      <c r="AF18" s="144"/>
      <c r="AG18" s="144"/>
      <c r="AH18" s="144"/>
      <c r="AI18" s="144"/>
      <c r="AJ18" s="144"/>
      <c r="AK18" s="144"/>
      <c r="AL18" s="144"/>
      <c r="AM18" s="144"/>
      <c r="AN18" s="144"/>
      <c r="AO18" s="144"/>
      <c r="AP18" s="144"/>
      <c r="AQ18" s="144"/>
      <c r="AR18" s="144"/>
      <c r="AS18" s="144"/>
      <c r="AT18" s="144"/>
      <c r="AU18" s="144"/>
      <c r="AV18" s="144"/>
      <c r="AW18" s="144"/>
      <c r="AX18" s="144"/>
      <c r="AY18" s="144"/>
      <c r="AZ18" s="144"/>
      <c r="BA18" s="144"/>
      <c r="BB18" s="144"/>
      <c r="BC18" s="144"/>
      <c r="BD18" s="144"/>
      <c r="BE18" s="144"/>
      <c r="BF18" s="144"/>
      <c r="BG18" s="144"/>
      <c r="BH18" s="144"/>
      <c r="BI18" s="144"/>
      <c r="BJ18" s="144"/>
      <c r="BK18" s="144"/>
      <c r="BL18" s="144"/>
      <c r="BM18" s="144"/>
      <c r="BN18" s="144"/>
      <c r="BO18" s="144"/>
      <c r="BP18" s="144"/>
      <c r="BQ18" s="144"/>
      <c r="BR18" s="144"/>
      <c r="BS18" s="144"/>
      <c r="BT18" s="144"/>
      <c r="BU18" s="144"/>
      <c r="BV18" s="144"/>
      <c r="BW18" s="144"/>
    </row>
    <row r="19" spans="1:75" x14ac:dyDescent="0.25">
      <c r="A19" s="64">
        <v>16</v>
      </c>
      <c r="B19" s="139">
        <f t="shared" si="0"/>
        <v>1</v>
      </c>
      <c r="C19" s="143" t="str">
        <f>VLOOKUP(A19,Projects!A:B,2,FALSE)</f>
        <v>T3  Project16</v>
      </c>
      <c r="D19" s="144"/>
      <c r="E19" s="144"/>
      <c r="F19" s="144"/>
      <c r="G19" s="144"/>
      <c r="H19" s="144"/>
      <c r="I19" s="144"/>
      <c r="J19" s="144"/>
      <c r="K19" s="144">
        <v>1</v>
      </c>
      <c r="L19" s="144">
        <v>1</v>
      </c>
      <c r="M19" s="144">
        <v>1</v>
      </c>
      <c r="N19" s="144">
        <v>1</v>
      </c>
      <c r="O19" s="144">
        <v>1</v>
      </c>
      <c r="P19" s="144">
        <v>1</v>
      </c>
      <c r="Q19" s="144">
        <v>1</v>
      </c>
      <c r="R19" s="144">
        <v>1</v>
      </c>
      <c r="S19" s="144"/>
      <c r="T19" s="144"/>
      <c r="U19" s="144" t="s">
        <v>352</v>
      </c>
      <c r="V19" s="144"/>
      <c r="W19" s="144"/>
      <c r="X19" s="144"/>
      <c r="Y19" s="144"/>
      <c r="Z19" s="144"/>
      <c r="AA19" s="144"/>
      <c r="AB19" s="144"/>
      <c r="AC19" s="144"/>
      <c r="AD19" s="144"/>
      <c r="AE19" s="144"/>
      <c r="AF19" s="144"/>
      <c r="AG19" s="144"/>
      <c r="AH19" s="144"/>
      <c r="AI19" s="144"/>
      <c r="AJ19" s="144"/>
      <c r="AK19" s="144"/>
      <c r="AL19" s="144"/>
      <c r="AM19" s="144"/>
      <c r="AN19" s="144"/>
      <c r="AO19" s="144"/>
      <c r="AP19" s="144"/>
      <c r="AQ19" s="144"/>
      <c r="AR19" s="144"/>
      <c r="AS19" s="144"/>
      <c r="AT19" s="144"/>
      <c r="AU19" s="144"/>
      <c r="AV19" s="144"/>
      <c r="AW19" s="144"/>
      <c r="AX19" s="144"/>
      <c r="AY19" s="144"/>
      <c r="AZ19" s="144"/>
      <c r="BA19" s="144"/>
      <c r="BB19" s="144"/>
      <c r="BC19" s="144"/>
      <c r="BD19" s="144"/>
      <c r="BE19" s="144"/>
      <c r="BF19" s="144"/>
      <c r="BG19" s="144"/>
      <c r="BH19" s="144"/>
      <c r="BI19" s="144"/>
      <c r="BJ19" s="144"/>
      <c r="BK19" s="144"/>
      <c r="BL19" s="144"/>
      <c r="BM19" s="144"/>
      <c r="BN19" s="144"/>
      <c r="BO19" s="144"/>
      <c r="BP19" s="144"/>
      <c r="BQ19" s="144"/>
      <c r="BR19" s="144"/>
      <c r="BS19" s="144"/>
      <c r="BT19" s="144"/>
      <c r="BU19" s="144"/>
      <c r="BV19" s="144"/>
      <c r="BW19" s="144"/>
    </row>
    <row r="20" spans="1:75" x14ac:dyDescent="0.25">
      <c r="A20" s="64">
        <v>17</v>
      </c>
      <c r="B20" s="139">
        <f t="shared" si="0"/>
        <v>1</v>
      </c>
      <c r="C20" s="143" t="str">
        <f>VLOOKUP(A20,Projects!A:B,2,FALSE)</f>
        <v>T3  Project17</v>
      </c>
      <c r="D20" s="144"/>
      <c r="E20" s="144"/>
      <c r="F20" s="144"/>
      <c r="G20" s="144"/>
      <c r="H20" s="144"/>
      <c r="I20" s="144"/>
      <c r="J20" s="144"/>
      <c r="K20" s="144">
        <v>1</v>
      </c>
      <c r="L20" s="144">
        <v>1</v>
      </c>
      <c r="M20" s="144">
        <v>1</v>
      </c>
      <c r="N20" s="144">
        <v>1</v>
      </c>
      <c r="O20" s="144">
        <v>1</v>
      </c>
      <c r="P20" s="144">
        <v>1</v>
      </c>
      <c r="Q20" s="144">
        <v>1</v>
      </c>
      <c r="R20" s="144">
        <v>1</v>
      </c>
      <c r="S20" s="144"/>
      <c r="T20" s="144"/>
      <c r="U20" s="144"/>
      <c r="V20" s="144"/>
      <c r="W20" s="144"/>
      <c r="X20" s="144"/>
      <c r="Y20" s="144"/>
      <c r="Z20" s="144"/>
      <c r="AA20" s="144"/>
      <c r="AB20" s="144"/>
      <c r="AC20" s="144"/>
      <c r="AD20" s="144"/>
      <c r="AE20" s="144"/>
      <c r="AF20" s="144"/>
      <c r="AG20" s="144"/>
      <c r="AH20" s="144"/>
      <c r="AI20" s="144"/>
      <c r="AJ20" s="144"/>
      <c r="AK20" s="144"/>
      <c r="AL20" s="144"/>
      <c r="AM20" s="144"/>
      <c r="AN20" s="144"/>
      <c r="AO20" s="144"/>
      <c r="AP20" s="144"/>
      <c r="AQ20" s="144"/>
      <c r="AR20" s="144"/>
      <c r="AS20" s="144"/>
      <c r="AT20" s="144"/>
      <c r="AU20" s="144"/>
      <c r="AV20" s="144"/>
      <c r="AW20" s="144" t="s">
        <v>352</v>
      </c>
      <c r="AX20" s="144"/>
      <c r="AY20" s="144"/>
      <c r="AZ20" s="144"/>
      <c r="BA20" s="144"/>
      <c r="BB20" s="144"/>
      <c r="BC20" s="144"/>
      <c r="BD20" s="144"/>
      <c r="BE20" s="144"/>
      <c r="BF20" s="144"/>
      <c r="BG20" s="144"/>
      <c r="BH20" s="144"/>
      <c r="BI20" s="144"/>
      <c r="BJ20" s="144"/>
      <c r="BK20" s="144"/>
      <c r="BL20" s="144"/>
      <c r="BM20" s="144"/>
      <c r="BN20" s="144"/>
      <c r="BO20" s="144"/>
      <c r="BP20" s="144"/>
      <c r="BQ20" s="144"/>
      <c r="BR20" s="144"/>
      <c r="BS20" s="144"/>
      <c r="BT20" s="144"/>
      <c r="BU20" s="144"/>
      <c r="BV20" s="144"/>
      <c r="BW20" s="144"/>
    </row>
    <row r="21" spans="1:75" x14ac:dyDescent="0.25">
      <c r="A21" s="64">
        <v>18</v>
      </c>
      <c r="B21" s="139">
        <f t="shared" si="0"/>
        <v>1</v>
      </c>
      <c r="C21" s="143" t="str">
        <f>VLOOKUP(A21,Projects!A:B,2,FALSE)</f>
        <v>T3  Project18</v>
      </c>
      <c r="D21" s="144"/>
      <c r="E21" s="144"/>
      <c r="F21" s="144"/>
      <c r="G21" s="144"/>
      <c r="H21" s="144"/>
      <c r="I21" s="144"/>
      <c r="J21" s="144"/>
      <c r="K21" s="144">
        <v>1</v>
      </c>
      <c r="L21" s="144">
        <v>1</v>
      </c>
      <c r="M21" s="144">
        <v>1</v>
      </c>
      <c r="N21" s="144">
        <v>1</v>
      </c>
      <c r="O21" s="144">
        <v>1</v>
      </c>
      <c r="P21" s="144">
        <v>1</v>
      </c>
      <c r="Q21" s="144">
        <v>1</v>
      </c>
      <c r="R21" s="144">
        <v>1</v>
      </c>
      <c r="S21" s="144"/>
      <c r="T21" s="144"/>
      <c r="U21" s="144"/>
      <c r="V21" s="144"/>
      <c r="W21" s="144"/>
      <c r="X21" s="144"/>
      <c r="Y21" s="144"/>
      <c r="Z21" s="144"/>
      <c r="AA21" s="144"/>
      <c r="AB21" s="144"/>
      <c r="AC21" s="144"/>
      <c r="AD21" s="144"/>
      <c r="AE21" s="144"/>
      <c r="AF21" s="144"/>
      <c r="AG21" s="144"/>
      <c r="AH21" s="144"/>
      <c r="AI21" s="144"/>
      <c r="AJ21" s="144"/>
      <c r="AK21" s="144"/>
      <c r="AL21" s="144"/>
      <c r="AM21" s="144"/>
      <c r="AN21" s="144" t="s">
        <v>352</v>
      </c>
      <c r="AO21" s="144"/>
      <c r="AP21" s="144"/>
      <c r="AQ21" s="144"/>
      <c r="AR21" s="144"/>
      <c r="AS21" s="144"/>
      <c r="AT21" s="144"/>
      <c r="AU21" s="144"/>
      <c r="AV21" s="144"/>
      <c r="AW21" s="144"/>
      <c r="AX21" s="144"/>
      <c r="AY21" s="144"/>
      <c r="AZ21" s="144"/>
      <c r="BA21" s="144"/>
      <c r="BB21" s="144"/>
      <c r="BC21" s="144"/>
      <c r="BD21" s="144"/>
      <c r="BE21" s="144"/>
      <c r="BF21" s="144"/>
      <c r="BG21" s="144"/>
      <c r="BH21" s="144"/>
      <c r="BI21" s="144"/>
      <c r="BJ21" s="144"/>
      <c r="BK21" s="144"/>
      <c r="BL21" s="144"/>
      <c r="BM21" s="144"/>
      <c r="BN21" s="144"/>
      <c r="BO21" s="144"/>
      <c r="BP21" s="144"/>
      <c r="BQ21" s="144"/>
      <c r="BR21" s="144"/>
      <c r="BS21" s="144"/>
      <c r="BT21" s="144"/>
      <c r="BU21" s="144"/>
      <c r="BV21" s="144"/>
      <c r="BW21" s="144"/>
    </row>
    <row r="22" spans="1:75" x14ac:dyDescent="0.25">
      <c r="A22" s="64">
        <v>19</v>
      </c>
      <c r="B22" s="139">
        <f t="shared" si="0"/>
        <v>1</v>
      </c>
      <c r="C22" s="143" t="str">
        <f>VLOOKUP(A22,Projects!A:B,2,FALSE)</f>
        <v>T3  Project19</v>
      </c>
      <c r="D22" s="144"/>
      <c r="E22" s="144"/>
      <c r="F22" s="144"/>
      <c r="G22" s="144"/>
      <c r="H22" s="144"/>
      <c r="I22" s="144"/>
      <c r="J22" s="144"/>
      <c r="K22" s="144">
        <v>1</v>
      </c>
      <c r="L22" s="144">
        <v>1</v>
      </c>
      <c r="M22" s="144">
        <v>1</v>
      </c>
      <c r="N22" s="144">
        <v>1</v>
      </c>
      <c r="O22" s="144">
        <v>1</v>
      </c>
      <c r="P22" s="144">
        <v>1</v>
      </c>
      <c r="Q22" s="144">
        <v>1</v>
      </c>
      <c r="R22" s="144">
        <v>1</v>
      </c>
      <c r="S22" s="144"/>
      <c r="T22" s="144"/>
      <c r="U22" s="144"/>
      <c r="V22" s="144"/>
      <c r="W22" s="144"/>
      <c r="X22" s="144"/>
      <c r="Y22" s="144" t="s">
        <v>352</v>
      </c>
      <c r="Z22" s="144"/>
      <c r="AA22" s="144"/>
      <c r="AB22" s="144"/>
      <c r="AC22" s="144"/>
      <c r="AD22" s="144"/>
      <c r="AE22" s="144"/>
      <c r="AF22" s="144"/>
      <c r="AG22" s="144"/>
      <c r="AH22" s="144"/>
      <c r="AI22" s="144"/>
      <c r="AJ22" s="144"/>
      <c r="AK22" s="144"/>
      <c r="AL22" s="144"/>
      <c r="AM22" s="144"/>
      <c r="AN22" s="144"/>
      <c r="AO22" s="144"/>
      <c r="AP22" s="144"/>
      <c r="AQ22" s="144"/>
      <c r="AR22" s="144"/>
      <c r="AS22" s="144"/>
      <c r="AT22" s="144"/>
      <c r="AU22" s="144"/>
      <c r="AV22" s="144"/>
      <c r="AW22" s="144"/>
      <c r="AX22" s="144"/>
      <c r="AY22" s="144"/>
      <c r="AZ22" s="144"/>
      <c r="BA22" s="144"/>
      <c r="BB22" s="144"/>
      <c r="BC22" s="144"/>
      <c r="BD22" s="144"/>
      <c r="BE22" s="144"/>
      <c r="BF22" s="144"/>
      <c r="BG22" s="144"/>
      <c r="BH22" s="144"/>
      <c r="BI22" s="144"/>
      <c r="BJ22" s="144"/>
      <c r="BK22" s="144"/>
      <c r="BL22" s="144"/>
      <c r="BM22" s="144"/>
      <c r="BN22" s="144"/>
      <c r="BO22" s="144"/>
      <c r="BP22" s="144"/>
      <c r="BQ22" s="144"/>
      <c r="BR22" s="144"/>
      <c r="BS22" s="144"/>
      <c r="BT22" s="144"/>
      <c r="BU22" s="144"/>
      <c r="BV22" s="144"/>
      <c r="BW22" s="144"/>
    </row>
    <row r="23" spans="1:75" x14ac:dyDescent="0.25">
      <c r="A23" s="64">
        <v>20</v>
      </c>
      <c r="B23" s="139">
        <f t="shared" si="0"/>
        <v>1</v>
      </c>
      <c r="C23" s="143" t="str">
        <f>VLOOKUP(A23,Projects!A:B,2,FALSE)</f>
        <v>T3  Project20</v>
      </c>
      <c r="D23" s="144"/>
      <c r="E23" s="144"/>
      <c r="F23" s="144"/>
      <c r="G23" s="144"/>
      <c r="H23" s="144"/>
      <c r="I23" s="144"/>
      <c r="J23" s="144"/>
      <c r="K23" s="144">
        <v>1</v>
      </c>
      <c r="L23" s="144">
        <v>1</v>
      </c>
      <c r="M23" s="144">
        <v>1</v>
      </c>
      <c r="N23" s="144">
        <v>1</v>
      </c>
      <c r="O23" s="144">
        <v>1</v>
      </c>
      <c r="P23" s="144">
        <v>1</v>
      </c>
      <c r="Q23" s="144">
        <v>1</v>
      </c>
      <c r="R23" s="144">
        <v>1</v>
      </c>
      <c r="S23" s="144"/>
      <c r="T23" s="144"/>
      <c r="U23" s="144"/>
      <c r="V23" s="144"/>
      <c r="W23" s="144"/>
      <c r="X23" s="144"/>
      <c r="Y23" s="144"/>
      <c r="Z23" s="144" t="s">
        <v>352</v>
      </c>
      <c r="AA23" s="144"/>
      <c r="AB23" s="144"/>
      <c r="AC23" s="144"/>
      <c r="AD23" s="144"/>
      <c r="AE23" s="144"/>
      <c r="AF23" s="144"/>
      <c r="AG23" s="144"/>
      <c r="AH23" s="144"/>
      <c r="AI23" s="144"/>
      <c r="AJ23" s="144"/>
      <c r="AK23" s="144"/>
      <c r="AL23" s="144"/>
      <c r="AM23" s="144"/>
      <c r="AN23" s="144"/>
      <c r="AO23" s="144"/>
      <c r="AP23" s="144"/>
      <c r="AQ23" s="144"/>
      <c r="AR23" s="144"/>
      <c r="AS23" s="144"/>
      <c r="AT23" s="144"/>
      <c r="AU23" s="144"/>
      <c r="AV23" s="144"/>
      <c r="AW23" s="144"/>
      <c r="AX23" s="144"/>
      <c r="AY23" s="144"/>
      <c r="AZ23" s="144"/>
      <c r="BA23" s="144"/>
      <c r="BB23" s="144"/>
      <c r="BC23" s="144"/>
      <c r="BD23" s="144"/>
      <c r="BE23" s="144"/>
      <c r="BF23" s="144"/>
      <c r="BG23" s="144"/>
      <c r="BH23" s="144"/>
      <c r="BI23" s="144"/>
      <c r="BJ23" s="144"/>
      <c r="BK23" s="144"/>
      <c r="BL23" s="144"/>
      <c r="BM23" s="144"/>
      <c r="BN23" s="144"/>
      <c r="BO23" s="144"/>
      <c r="BP23" s="144"/>
      <c r="BQ23" s="144"/>
      <c r="BR23" s="144"/>
      <c r="BS23" s="144"/>
      <c r="BT23" s="144"/>
      <c r="BU23" s="144"/>
      <c r="BV23" s="144"/>
      <c r="BW23" s="144"/>
    </row>
    <row r="24" spans="1:75" x14ac:dyDescent="0.25">
      <c r="A24" s="64">
        <v>21</v>
      </c>
      <c r="B24" s="139">
        <f t="shared" si="0"/>
        <v>1</v>
      </c>
      <c r="C24" s="143" t="str">
        <f>VLOOKUP(A24,Projects!A:B,2,FALSE)</f>
        <v>T3  Project21</v>
      </c>
      <c r="D24" s="144"/>
      <c r="E24" s="144"/>
      <c r="F24" s="144"/>
      <c r="G24" s="144"/>
      <c r="H24" s="144"/>
      <c r="I24" s="144"/>
      <c r="J24" s="144"/>
      <c r="K24" s="144">
        <v>1</v>
      </c>
      <c r="L24" s="144">
        <v>1</v>
      </c>
      <c r="M24" s="144">
        <v>1</v>
      </c>
      <c r="N24" s="144">
        <v>1</v>
      </c>
      <c r="O24" s="144">
        <v>1</v>
      </c>
      <c r="P24" s="144">
        <v>1</v>
      </c>
      <c r="Q24" s="144">
        <v>1</v>
      </c>
      <c r="R24" s="144">
        <v>1</v>
      </c>
      <c r="S24" s="144"/>
      <c r="T24" s="144"/>
      <c r="U24" s="144"/>
      <c r="V24" s="144"/>
      <c r="W24" s="144"/>
      <c r="X24" s="144"/>
      <c r="Y24" s="144"/>
      <c r="Z24" s="144"/>
      <c r="AA24" s="144"/>
      <c r="AB24" s="144"/>
      <c r="AC24" s="144"/>
      <c r="AD24" s="144"/>
      <c r="AE24" s="144"/>
      <c r="AF24" s="144"/>
      <c r="AG24" s="144"/>
      <c r="AH24" s="144"/>
      <c r="AI24" s="144"/>
      <c r="AJ24" s="144"/>
      <c r="AK24" s="144"/>
      <c r="AL24" s="144"/>
      <c r="AM24" s="144"/>
      <c r="AN24" s="144"/>
      <c r="AO24" s="144"/>
      <c r="AP24" s="144"/>
      <c r="AQ24" s="144"/>
      <c r="AR24" s="144"/>
      <c r="AS24" s="144"/>
      <c r="AT24" s="144"/>
      <c r="AU24" s="144"/>
      <c r="AV24" s="144"/>
      <c r="AW24" s="144"/>
      <c r="AX24" s="144"/>
      <c r="AY24" s="144"/>
      <c r="AZ24" s="144"/>
      <c r="BA24" s="144"/>
      <c r="BB24" s="144"/>
      <c r="BC24" s="144"/>
      <c r="BD24" s="144"/>
      <c r="BE24" s="144"/>
      <c r="BF24" s="144"/>
      <c r="BG24" s="144"/>
      <c r="BH24" s="144"/>
      <c r="BI24" s="144"/>
      <c r="BJ24" s="144"/>
      <c r="BK24" s="144" t="s">
        <v>352</v>
      </c>
      <c r="BL24" s="144"/>
      <c r="BM24" s="144"/>
      <c r="BN24" s="144"/>
      <c r="BO24" s="144"/>
      <c r="BP24" s="144"/>
      <c r="BQ24" s="144"/>
      <c r="BR24" s="144"/>
      <c r="BS24" s="144"/>
      <c r="BT24" s="144"/>
      <c r="BU24" s="144"/>
      <c r="BV24" s="144"/>
      <c r="BW24" s="144"/>
    </row>
    <row r="25" spans="1:75" x14ac:dyDescent="0.25">
      <c r="A25" s="64">
        <v>22</v>
      </c>
      <c r="B25" s="139">
        <f t="shared" si="0"/>
        <v>1</v>
      </c>
      <c r="C25" s="143" t="str">
        <f>VLOOKUP(A25,Projects!A:B,2,FALSE)</f>
        <v>T3  Project22</v>
      </c>
      <c r="D25" s="144"/>
      <c r="E25" s="144"/>
      <c r="F25" s="144"/>
      <c r="G25" s="144"/>
      <c r="H25" s="144"/>
      <c r="I25" s="144"/>
      <c r="J25" s="144"/>
      <c r="K25" s="144">
        <v>1</v>
      </c>
      <c r="L25" s="144">
        <v>1</v>
      </c>
      <c r="M25" s="144">
        <v>1</v>
      </c>
      <c r="N25" s="144">
        <v>1</v>
      </c>
      <c r="O25" s="144">
        <v>1</v>
      </c>
      <c r="P25" s="144">
        <v>1</v>
      </c>
      <c r="Q25" s="144">
        <v>1</v>
      </c>
      <c r="R25" s="144">
        <v>1</v>
      </c>
      <c r="S25" s="144"/>
      <c r="T25" s="144"/>
      <c r="U25" s="144"/>
      <c r="V25" s="144"/>
      <c r="W25" s="144"/>
      <c r="X25" s="144"/>
      <c r="Y25" s="144"/>
      <c r="Z25" s="144"/>
      <c r="AA25" s="144"/>
      <c r="AB25" s="144"/>
      <c r="AC25" s="144"/>
      <c r="AD25" s="144"/>
      <c r="AE25" s="144"/>
      <c r="AF25" s="144"/>
      <c r="AG25" s="144"/>
      <c r="AH25" s="144"/>
      <c r="AI25" s="144"/>
      <c r="AJ25" s="144"/>
      <c r="AK25" s="144"/>
      <c r="AL25" s="144"/>
      <c r="AM25" s="144"/>
      <c r="AN25" s="144"/>
      <c r="AO25" s="144"/>
      <c r="AP25" s="144"/>
      <c r="AQ25" s="144"/>
      <c r="AR25" s="144"/>
      <c r="AS25" s="144"/>
      <c r="AT25" s="144"/>
      <c r="AU25" s="144"/>
      <c r="AV25" s="144"/>
      <c r="AW25" s="144"/>
      <c r="AX25" s="144"/>
      <c r="AY25" s="144"/>
      <c r="AZ25" s="144"/>
      <c r="BA25" s="144" t="s">
        <v>352</v>
      </c>
      <c r="BB25" s="144"/>
      <c r="BC25" s="144"/>
      <c r="BD25" s="144"/>
      <c r="BE25" s="144"/>
      <c r="BF25" s="144"/>
      <c r="BG25" s="144"/>
      <c r="BH25" s="144"/>
      <c r="BI25" s="144"/>
      <c r="BJ25" s="144"/>
      <c r="BK25" s="144"/>
      <c r="BL25" s="144"/>
      <c r="BM25" s="144"/>
      <c r="BN25" s="144"/>
      <c r="BO25" s="144"/>
      <c r="BP25" s="144"/>
      <c r="BQ25" s="144"/>
      <c r="BR25" s="144"/>
      <c r="BS25" s="144"/>
      <c r="BT25" s="144"/>
      <c r="BU25" s="144"/>
      <c r="BV25" s="144"/>
      <c r="BW25" s="144"/>
    </row>
    <row r="26" spans="1:75" x14ac:dyDescent="0.25">
      <c r="A26" s="64">
        <v>23</v>
      </c>
      <c r="B26" s="139">
        <f t="shared" si="0"/>
        <v>1</v>
      </c>
      <c r="C26" s="143" t="str">
        <f>VLOOKUP(A26,Projects!A:B,2,FALSE)</f>
        <v>T3  Project23</v>
      </c>
      <c r="D26" s="144"/>
      <c r="E26" s="144"/>
      <c r="F26" s="144"/>
      <c r="G26" s="144"/>
      <c r="H26" s="144"/>
      <c r="I26" s="144"/>
      <c r="J26" s="144"/>
      <c r="K26" s="144">
        <v>1</v>
      </c>
      <c r="L26" s="144">
        <v>1</v>
      </c>
      <c r="M26" s="144">
        <v>1</v>
      </c>
      <c r="N26" s="144">
        <v>1</v>
      </c>
      <c r="O26" s="144">
        <v>1</v>
      </c>
      <c r="P26" s="144">
        <v>1</v>
      </c>
      <c r="Q26" s="144">
        <v>1</v>
      </c>
      <c r="R26" s="144">
        <v>1</v>
      </c>
      <c r="S26" s="144"/>
      <c r="T26" s="144"/>
      <c r="U26" s="144"/>
      <c r="V26" s="144"/>
      <c r="W26" s="144"/>
      <c r="X26" s="144"/>
      <c r="Y26" s="144"/>
      <c r="Z26" s="144"/>
      <c r="AA26" s="144"/>
      <c r="AB26" s="144"/>
      <c r="AC26" s="144"/>
      <c r="AD26" s="144"/>
      <c r="AE26" s="144"/>
      <c r="AF26" s="144"/>
      <c r="AG26" s="144" t="s">
        <v>352</v>
      </c>
      <c r="AH26" s="144"/>
      <c r="AI26" s="144"/>
      <c r="AJ26" s="144"/>
      <c r="AK26" s="144"/>
      <c r="AL26" s="144"/>
      <c r="AM26" s="144"/>
      <c r="AN26" s="144"/>
      <c r="AO26" s="144"/>
      <c r="AP26" s="144"/>
      <c r="AQ26" s="144"/>
      <c r="AR26" s="144"/>
      <c r="AS26" s="144"/>
      <c r="AT26" s="144"/>
      <c r="AU26" s="144"/>
      <c r="AV26" s="144"/>
      <c r="AW26" s="144"/>
      <c r="AX26" s="144"/>
      <c r="AY26" s="144"/>
      <c r="AZ26" s="144"/>
      <c r="BA26" s="144"/>
      <c r="BB26" s="144"/>
      <c r="BC26" s="144"/>
      <c r="BD26" s="144"/>
      <c r="BE26" s="144"/>
      <c r="BF26" s="144"/>
      <c r="BG26" s="144"/>
      <c r="BH26" s="144"/>
      <c r="BI26" s="144"/>
      <c r="BJ26" s="144"/>
      <c r="BK26" s="144"/>
      <c r="BL26" s="144"/>
      <c r="BM26" s="144"/>
      <c r="BN26" s="144"/>
      <c r="BO26" s="144"/>
      <c r="BP26" s="144"/>
      <c r="BQ26" s="144"/>
      <c r="BR26" s="144"/>
      <c r="BS26" s="144"/>
      <c r="BT26" s="144"/>
      <c r="BU26" s="144"/>
      <c r="BV26" s="144"/>
      <c r="BW26" s="144"/>
    </row>
    <row r="27" spans="1:75" x14ac:dyDescent="0.25">
      <c r="A27" s="64">
        <v>24</v>
      </c>
      <c r="B27" s="139">
        <f t="shared" si="0"/>
        <v>1</v>
      </c>
      <c r="C27" s="143" t="str">
        <f>VLOOKUP(A27,Projects!A:B,2,FALSE)</f>
        <v>T3  Project24</v>
      </c>
      <c r="D27" s="144"/>
      <c r="E27" s="144"/>
      <c r="F27" s="144"/>
      <c r="G27" s="144"/>
      <c r="H27" s="144"/>
      <c r="I27" s="144"/>
      <c r="J27" s="144"/>
      <c r="K27" s="144">
        <v>1</v>
      </c>
      <c r="L27" s="144">
        <v>1</v>
      </c>
      <c r="M27" s="144">
        <v>1</v>
      </c>
      <c r="N27" s="144">
        <v>1</v>
      </c>
      <c r="O27" s="144">
        <v>1</v>
      </c>
      <c r="P27" s="144">
        <v>1</v>
      </c>
      <c r="Q27" s="144">
        <v>1</v>
      </c>
      <c r="R27" s="144">
        <v>1</v>
      </c>
      <c r="S27" s="144"/>
      <c r="T27" s="144"/>
      <c r="U27" s="144"/>
      <c r="V27" s="144"/>
      <c r="W27" s="144"/>
      <c r="X27" s="144"/>
      <c r="Y27" s="144"/>
      <c r="Z27" s="144"/>
      <c r="AA27" s="144"/>
      <c r="AB27" s="144"/>
      <c r="AC27" s="144"/>
      <c r="AD27" s="144"/>
      <c r="AE27" s="144"/>
      <c r="AF27" s="144"/>
      <c r="AG27" s="144"/>
      <c r="AH27" s="144"/>
      <c r="AI27" s="144"/>
      <c r="AJ27" s="144"/>
      <c r="AK27" s="144"/>
      <c r="AL27" s="144"/>
      <c r="AM27" s="144"/>
      <c r="AN27" s="144"/>
      <c r="AO27" s="144"/>
      <c r="AP27" s="144"/>
      <c r="AQ27" s="144"/>
      <c r="AR27" s="144" t="s">
        <v>352</v>
      </c>
      <c r="AS27" s="144"/>
      <c r="AT27" s="144"/>
      <c r="AU27" s="144"/>
      <c r="AV27" s="144"/>
      <c r="AW27" s="144"/>
      <c r="AX27" s="144"/>
      <c r="AY27" s="144"/>
      <c r="AZ27" s="144"/>
      <c r="BA27" s="144"/>
      <c r="BB27" s="144"/>
      <c r="BC27" s="144"/>
      <c r="BD27" s="144"/>
      <c r="BE27" s="144"/>
      <c r="BF27" s="144"/>
      <c r="BG27" s="144"/>
      <c r="BH27" s="144"/>
      <c r="BI27" s="144"/>
      <c r="BJ27" s="144"/>
      <c r="BK27" s="144"/>
      <c r="BL27" s="144"/>
      <c r="BM27" s="144"/>
      <c r="BN27" s="144"/>
      <c r="BO27" s="144"/>
      <c r="BP27" s="144"/>
      <c r="BQ27" s="144"/>
      <c r="BR27" s="144"/>
      <c r="BS27" s="144"/>
      <c r="BT27" s="144"/>
      <c r="BU27" s="144"/>
      <c r="BV27" s="144"/>
      <c r="BW27" s="144"/>
    </row>
    <row r="28" spans="1:75" x14ac:dyDescent="0.25">
      <c r="A28" s="64">
        <v>25</v>
      </c>
      <c r="B28" s="139">
        <f t="shared" si="0"/>
        <v>1</v>
      </c>
      <c r="C28" s="143" t="str">
        <f>VLOOKUP(A28,Projects!A:B,2,FALSE)</f>
        <v>T3  Project25</v>
      </c>
      <c r="D28" s="144"/>
      <c r="E28" s="144"/>
      <c r="F28" s="144"/>
      <c r="G28" s="144"/>
      <c r="H28" s="144"/>
      <c r="I28" s="144"/>
      <c r="J28" s="144"/>
      <c r="K28" s="144">
        <v>1</v>
      </c>
      <c r="L28" s="144">
        <v>1</v>
      </c>
      <c r="M28" s="144">
        <v>1</v>
      </c>
      <c r="N28" s="144">
        <v>1</v>
      </c>
      <c r="O28" s="144">
        <v>1</v>
      </c>
      <c r="P28" s="144">
        <v>1</v>
      </c>
      <c r="Q28" s="144">
        <v>1</v>
      </c>
      <c r="R28" s="144">
        <v>1</v>
      </c>
      <c r="S28" s="144"/>
      <c r="T28" s="144"/>
      <c r="U28" s="144"/>
      <c r="V28" s="144"/>
      <c r="W28" s="144"/>
      <c r="X28" s="144"/>
      <c r="Y28" s="144"/>
      <c r="Z28" s="144"/>
      <c r="AA28" s="144"/>
      <c r="AB28" s="144"/>
      <c r="AC28" s="144"/>
      <c r="AD28" s="144"/>
      <c r="AE28" s="144"/>
      <c r="AF28" s="144"/>
      <c r="AG28" s="144"/>
      <c r="AH28" s="144"/>
      <c r="AI28" s="144"/>
      <c r="AJ28" s="144"/>
      <c r="AK28" s="144"/>
      <c r="AL28" s="144" t="s">
        <v>352</v>
      </c>
      <c r="AM28" s="144"/>
      <c r="AN28" s="144"/>
      <c r="AO28" s="144"/>
      <c r="AP28" s="144"/>
      <c r="AQ28" s="144"/>
      <c r="AR28" s="144"/>
      <c r="AS28" s="144"/>
      <c r="AT28" s="144"/>
      <c r="AU28" s="144"/>
      <c r="AV28" s="144"/>
      <c r="AW28" s="144"/>
      <c r="AX28" s="144"/>
      <c r="AY28" s="144"/>
      <c r="AZ28" s="144"/>
      <c r="BA28" s="144"/>
      <c r="BB28" s="144"/>
      <c r="BC28" s="144"/>
      <c r="BD28" s="144"/>
      <c r="BE28" s="144"/>
      <c r="BF28" s="144"/>
      <c r="BG28" s="144"/>
      <c r="BH28" s="144"/>
      <c r="BI28" s="144"/>
      <c r="BJ28" s="144"/>
      <c r="BK28" s="144"/>
      <c r="BL28" s="144"/>
      <c r="BM28" s="144"/>
      <c r="BN28" s="144"/>
      <c r="BO28" s="144"/>
      <c r="BP28" s="144"/>
      <c r="BQ28" s="144"/>
      <c r="BR28" s="144"/>
      <c r="BS28" s="144"/>
      <c r="BT28" s="144"/>
      <c r="BU28" s="144"/>
      <c r="BV28" s="144"/>
      <c r="BW28" s="144"/>
    </row>
    <row r="29" spans="1:75" x14ac:dyDescent="0.25">
      <c r="A29" s="64">
        <v>26</v>
      </c>
      <c r="B29" s="139">
        <f t="shared" si="0"/>
        <v>1</v>
      </c>
      <c r="C29" s="143" t="str">
        <f>VLOOKUP(A29,Projects!A:B,2,FALSE)</f>
        <v>T3  Project26</v>
      </c>
      <c r="D29" s="144"/>
      <c r="E29" s="144" t="s">
        <v>352</v>
      </c>
      <c r="F29" s="144"/>
      <c r="G29" s="144"/>
      <c r="H29" s="144"/>
      <c r="I29" s="144"/>
      <c r="J29" s="144"/>
      <c r="K29" s="144">
        <v>1</v>
      </c>
      <c r="L29" s="144">
        <v>1</v>
      </c>
      <c r="M29" s="144">
        <v>1</v>
      </c>
      <c r="N29" s="144">
        <v>1</v>
      </c>
      <c r="O29" s="144">
        <v>1</v>
      </c>
      <c r="P29" s="144">
        <v>1</v>
      </c>
      <c r="Q29" s="144">
        <v>1</v>
      </c>
      <c r="R29" s="144">
        <v>1</v>
      </c>
      <c r="S29" s="144"/>
      <c r="T29" s="144"/>
      <c r="U29" s="144"/>
      <c r="V29" s="144"/>
      <c r="W29" s="144"/>
      <c r="X29" s="144"/>
      <c r="Y29" s="144"/>
      <c r="Z29" s="144"/>
      <c r="AA29" s="144"/>
      <c r="AB29" s="144"/>
      <c r="AC29" s="144"/>
      <c r="AD29" s="144"/>
      <c r="AE29" s="144"/>
      <c r="AF29" s="144"/>
      <c r="AG29" s="144"/>
      <c r="AH29" s="144"/>
      <c r="AI29" s="144"/>
      <c r="AJ29" s="144"/>
      <c r="AK29" s="144"/>
      <c r="AL29" s="144"/>
      <c r="AM29" s="144"/>
      <c r="AN29" s="144"/>
      <c r="AO29" s="144"/>
      <c r="AP29" s="144"/>
      <c r="AQ29" s="144"/>
      <c r="AR29" s="144"/>
      <c r="AS29" s="144"/>
      <c r="AT29" s="144"/>
      <c r="AU29" s="144"/>
      <c r="AV29" s="144"/>
      <c r="AW29" s="144"/>
      <c r="AX29" s="144"/>
      <c r="AY29" s="144"/>
      <c r="AZ29" s="144"/>
      <c r="BA29" s="144"/>
      <c r="BB29" s="144"/>
      <c r="BC29" s="144"/>
      <c r="BD29" s="144"/>
      <c r="BE29" s="144"/>
      <c r="BF29" s="144"/>
      <c r="BG29" s="144"/>
      <c r="BH29" s="144"/>
      <c r="BI29" s="144"/>
      <c r="BJ29" s="144"/>
      <c r="BK29" s="144"/>
      <c r="BL29" s="144"/>
      <c r="BM29" s="144"/>
      <c r="BN29" s="144"/>
      <c r="BO29" s="144"/>
      <c r="BP29" s="144"/>
      <c r="BQ29" s="144"/>
      <c r="BR29" s="144"/>
      <c r="BS29" s="144"/>
      <c r="BT29" s="144"/>
      <c r="BU29" s="144"/>
      <c r="BV29" s="144"/>
      <c r="BW29" s="144"/>
    </row>
    <row r="30" spans="1:75" x14ac:dyDescent="0.25">
      <c r="A30" s="64">
        <v>27</v>
      </c>
      <c r="B30" s="139">
        <f t="shared" si="0"/>
        <v>1</v>
      </c>
      <c r="C30" s="143" t="str">
        <f>VLOOKUP(A30,Projects!A:B,2,FALSE)</f>
        <v>T3  Project27</v>
      </c>
      <c r="D30" s="144"/>
      <c r="E30" s="144"/>
      <c r="F30" s="144"/>
      <c r="G30" s="144"/>
      <c r="H30" s="144"/>
      <c r="I30" s="144"/>
      <c r="J30" s="144"/>
      <c r="K30" s="144">
        <v>1</v>
      </c>
      <c r="L30" s="144">
        <v>1</v>
      </c>
      <c r="M30" s="144">
        <v>1</v>
      </c>
      <c r="N30" s="144">
        <v>1</v>
      </c>
      <c r="O30" s="144">
        <v>1</v>
      </c>
      <c r="P30" s="144">
        <v>1</v>
      </c>
      <c r="Q30" s="144">
        <v>1</v>
      </c>
      <c r="R30" s="144">
        <v>1</v>
      </c>
      <c r="S30" s="144"/>
      <c r="T30" s="144"/>
      <c r="U30" s="144"/>
      <c r="V30" s="144"/>
      <c r="W30" s="144"/>
      <c r="X30" s="144"/>
      <c r="Y30" s="144"/>
      <c r="Z30" s="144"/>
      <c r="AA30" s="144"/>
      <c r="AB30" s="144"/>
      <c r="AC30" s="144"/>
      <c r="AD30" s="144"/>
      <c r="AE30" s="144"/>
      <c r="AF30" s="144"/>
      <c r="AG30" s="144"/>
      <c r="AH30" s="144"/>
      <c r="AI30" s="144"/>
      <c r="AJ30" s="144"/>
      <c r="AK30" s="144"/>
      <c r="AL30" s="144"/>
      <c r="AM30" s="144"/>
      <c r="AN30" s="144"/>
      <c r="AO30" s="144"/>
      <c r="AP30" s="144"/>
      <c r="AQ30" s="144"/>
      <c r="AR30" s="144"/>
      <c r="AS30" s="144"/>
      <c r="AT30" s="144"/>
      <c r="AU30" s="144"/>
      <c r="AV30" s="144"/>
      <c r="AW30" s="144"/>
      <c r="AX30" s="144"/>
      <c r="AY30" s="144"/>
      <c r="AZ30" s="144" t="s">
        <v>352</v>
      </c>
      <c r="BA30" s="144"/>
      <c r="BB30" s="144"/>
      <c r="BC30" s="144"/>
      <c r="BD30" s="144"/>
      <c r="BE30" s="144"/>
      <c r="BF30" s="144"/>
      <c r="BG30" s="144"/>
      <c r="BH30" s="144"/>
      <c r="BI30" s="144"/>
      <c r="BJ30" s="144"/>
      <c r="BK30" s="144"/>
      <c r="BL30" s="144"/>
      <c r="BM30" s="144"/>
      <c r="BN30" s="144"/>
      <c r="BO30" s="144"/>
      <c r="BP30" s="144"/>
      <c r="BQ30" s="144"/>
      <c r="BR30" s="144"/>
      <c r="BS30" s="144"/>
      <c r="BT30" s="144"/>
      <c r="BU30" s="144"/>
      <c r="BV30" s="144"/>
      <c r="BW30" s="144"/>
    </row>
    <row r="31" spans="1:75" x14ac:dyDescent="0.25">
      <c r="A31" s="64">
        <v>28</v>
      </c>
      <c r="B31" s="139">
        <f t="shared" si="0"/>
        <v>1</v>
      </c>
      <c r="C31" s="143" t="str">
        <f>VLOOKUP(A31,Projects!A:B,2,FALSE)</f>
        <v>T3  Project28</v>
      </c>
      <c r="D31" s="144" t="s">
        <v>352</v>
      </c>
      <c r="E31" s="144"/>
      <c r="F31" s="144"/>
      <c r="G31" s="144"/>
      <c r="H31" s="144"/>
      <c r="I31" s="144"/>
      <c r="J31" s="144"/>
      <c r="K31" s="144">
        <v>1</v>
      </c>
      <c r="L31" s="144">
        <v>1</v>
      </c>
      <c r="M31" s="144">
        <v>1</v>
      </c>
      <c r="N31" s="144">
        <v>1</v>
      </c>
      <c r="O31" s="144">
        <v>1</v>
      </c>
      <c r="P31" s="144">
        <v>1</v>
      </c>
      <c r="Q31" s="144">
        <v>1</v>
      </c>
      <c r="R31" s="144">
        <v>1</v>
      </c>
      <c r="S31" s="144"/>
      <c r="T31" s="144"/>
      <c r="U31" s="144"/>
      <c r="V31" s="144"/>
      <c r="W31" s="144"/>
      <c r="X31" s="144"/>
      <c r="Y31" s="144"/>
      <c r="Z31" s="144"/>
      <c r="AA31" s="144"/>
      <c r="AB31" s="144"/>
      <c r="AC31" s="144"/>
      <c r="AD31" s="144"/>
      <c r="AE31" s="144"/>
      <c r="AF31" s="144"/>
      <c r="AG31" s="144"/>
      <c r="AH31" s="144"/>
      <c r="AI31" s="144"/>
      <c r="AJ31" s="144"/>
      <c r="AK31" s="144"/>
      <c r="AL31" s="144"/>
      <c r="AM31" s="144"/>
      <c r="AN31" s="144"/>
      <c r="AO31" s="144"/>
      <c r="AP31" s="144"/>
      <c r="AQ31" s="144"/>
      <c r="AR31" s="144"/>
      <c r="AS31" s="144"/>
      <c r="AT31" s="144"/>
      <c r="AU31" s="144"/>
      <c r="AV31" s="144"/>
      <c r="AW31" s="144"/>
      <c r="AX31" s="144"/>
      <c r="AY31" s="144"/>
      <c r="AZ31" s="144"/>
      <c r="BA31" s="144"/>
      <c r="BB31" s="144"/>
      <c r="BC31" s="144"/>
      <c r="BD31" s="144"/>
      <c r="BE31" s="144"/>
      <c r="BF31" s="144"/>
      <c r="BG31" s="144"/>
      <c r="BH31" s="144"/>
      <c r="BI31" s="144"/>
      <c r="BJ31" s="144"/>
      <c r="BK31" s="144"/>
      <c r="BL31" s="144"/>
      <c r="BM31" s="144"/>
      <c r="BN31" s="144"/>
      <c r="BO31" s="144"/>
      <c r="BP31" s="144"/>
      <c r="BQ31" s="144"/>
      <c r="BR31" s="144"/>
      <c r="BS31" s="144"/>
      <c r="BT31" s="144"/>
      <c r="BU31" s="144"/>
      <c r="BV31" s="144"/>
      <c r="BW31" s="144"/>
    </row>
    <row r="32" spans="1:75" x14ac:dyDescent="0.25">
      <c r="A32" s="64">
        <v>29</v>
      </c>
      <c r="B32" s="139">
        <f t="shared" si="0"/>
        <v>1</v>
      </c>
      <c r="C32" s="143" t="str">
        <f>VLOOKUP(A32,Projects!A:B,2,FALSE)</f>
        <v>T3  Project29</v>
      </c>
      <c r="D32" s="144"/>
      <c r="E32" s="144"/>
      <c r="F32" s="144"/>
      <c r="G32" s="144"/>
      <c r="H32" s="144"/>
      <c r="I32" s="144"/>
      <c r="J32" s="144"/>
      <c r="K32" s="144">
        <v>1</v>
      </c>
      <c r="L32" s="144">
        <v>1</v>
      </c>
      <c r="M32" s="144">
        <v>1</v>
      </c>
      <c r="N32" s="144">
        <v>1</v>
      </c>
      <c r="O32" s="144">
        <v>1</v>
      </c>
      <c r="P32" s="144">
        <v>1</v>
      </c>
      <c r="Q32" s="144">
        <v>1</v>
      </c>
      <c r="R32" s="144">
        <v>1</v>
      </c>
      <c r="S32" s="144"/>
      <c r="T32" s="144"/>
      <c r="U32" s="144"/>
      <c r="V32" s="144"/>
      <c r="W32" s="144"/>
      <c r="X32" s="144"/>
      <c r="Y32" s="144"/>
      <c r="Z32" s="144"/>
      <c r="AA32" s="144"/>
      <c r="AB32" s="144"/>
      <c r="AC32" s="144"/>
      <c r="AD32" s="144"/>
      <c r="AE32" s="144"/>
      <c r="AF32" s="144"/>
      <c r="AG32" s="144"/>
      <c r="AH32" s="144"/>
      <c r="AI32" s="144"/>
      <c r="AJ32" s="144"/>
      <c r="AK32" s="144"/>
      <c r="AL32" s="144"/>
      <c r="AM32" s="144"/>
      <c r="AN32" s="144"/>
      <c r="AO32" s="144"/>
      <c r="AP32" s="144"/>
      <c r="AQ32" s="144"/>
      <c r="AR32" s="144"/>
      <c r="AS32" s="144"/>
      <c r="AT32" s="144"/>
      <c r="AU32" s="144"/>
      <c r="AV32" s="144" t="s">
        <v>352</v>
      </c>
      <c r="AW32" s="144"/>
      <c r="AX32" s="144"/>
      <c r="AY32" s="144"/>
      <c r="AZ32" s="144"/>
      <c r="BA32" s="144"/>
      <c r="BB32" s="144"/>
      <c r="BC32" s="144"/>
      <c r="BD32" s="144"/>
      <c r="BE32" s="144"/>
      <c r="BF32" s="144"/>
      <c r="BG32" s="144"/>
      <c r="BH32" s="144"/>
      <c r="BI32" s="144"/>
      <c r="BJ32" s="144"/>
      <c r="BK32" s="144"/>
      <c r="BL32" s="144"/>
      <c r="BM32" s="144"/>
      <c r="BN32" s="144"/>
      <c r="BO32" s="144"/>
      <c r="BP32" s="144"/>
      <c r="BQ32" s="144"/>
      <c r="BR32" s="144"/>
      <c r="BS32" s="144"/>
      <c r="BT32" s="144"/>
      <c r="BU32" s="144"/>
      <c r="BV32" s="144"/>
      <c r="BW32" s="144"/>
    </row>
    <row r="33" spans="1:75" x14ac:dyDescent="0.25">
      <c r="A33" s="64">
        <v>30</v>
      </c>
      <c r="B33" s="139">
        <f t="shared" si="0"/>
        <v>1</v>
      </c>
      <c r="C33" s="143" t="str">
        <f>VLOOKUP(A33,Projects!A:B,2,FALSE)</f>
        <v>T3  Project30</v>
      </c>
      <c r="D33" s="144"/>
      <c r="E33" s="144"/>
      <c r="F33" s="144"/>
      <c r="G33" s="144"/>
      <c r="H33" s="144"/>
      <c r="I33" s="144"/>
      <c r="J33" s="144"/>
      <c r="K33" s="144">
        <v>1</v>
      </c>
      <c r="L33" s="144">
        <v>1</v>
      </c>
      <c r="M33" s="144">
        <v>1</v>
      </c>
      <c r="N33" s="144">
        <v>1</v>
      </c>
      <c r="O33" s="144">
        <v>1</v>
      </c>
      <c r="P33" s="144">
        <v>1</v>
      </c>
      <c r="Q33" s="144">
        <v>1</v>
      </c>
      <c r="R33" s="144">
        <v>1</v>
      </c>
      <c r="S33" s="144"/>
      <c r="T33" s="144"/>
      <c r="U33" s="144"/>
      <c r="V33" s="144"/>
      <c r="W33" s="144"/>
      <c r="X33" s="144"/>
      <c r="Y33" s="144"/>
      <c r="Z33" s="144"/>
      <c r="AA33" s="144"/>
      <c r="AB33" s="144"/>
      <c r="AC33" s="144"/>
      <c r="AD33" s="144"/>
      <c r="AE33" s="144"/>
      <c r="AF33" s="144"/>
      <c r="AG33" s="144"/>
      <c r="AH33" s="144"/>
      <c r="AI33" s="144"/>
      <c r="AJ33" s="144"/>
      <c r="AK33" s="144"/>
      <c r="AL33" s="144"/>
      <c r="AM33" s="144"/>
      <c r="AN33" s="144"/>
      <c r="AO33" s="144"/>
      <c r="AP33" s="144"/>
      <c r="AQ33" s="144"/>
      <c r="AR33" s="144"/>
      <c r="AS33" s="144"/>
      <c r="AT33" s="144"/>
      <c r="AU33" s="144"/>
      <c r="AV33" s="144"/>
      <c r="AW33" s="144"/>
      <c r="AX33" s="144"/>
      <c r="AY33" s="144" t="s">
        <v>352</v>
      </c>
      <c r="AZ33" s="144"/>
      <c r="BA33" s="144"/>
      <c r="BB33" s="144"/>
      <c r="BC33" s="144"/>
      <c r="BD33" s="144"/>
      <c r="BE33" s="144"/>
      <c r="BF33" s="144"/>
      <c r="BG33" s="144"/>
      <c r="BH33" s="144"/>
      <c r="BI33" s="144"/>
      <c r="BJ33" s="144"/>
      <c r="BK33" s="144"/>
      <c r="BL33" s="144"/>
      <c r="BM33" s="144"/>
      <c r="BN33" s="144"/>
      <c r="BO33" s="144"/>
      <c r="BP33" s="144"/>
      <c r="BQ33" s="144"/>
      <c r="BR33" s="144"/>
      <c r="BS33" s="144"/>
      <c r="BT33" s="144"/>
      <c r="BU33" s="144"/>
      <c r="BV33" s="144"/>
      <c r="BW33" s="144"/>
    </row>
    <row r="34" spans="1:75" x14ac:dyDescent="0.25">
      <c r="A34" s="64">
        <v>31</v>
      </c>
      <c r="B34" s="139">
        <f t="shared" si="0"/>
        <v>1</v>
      </c>
      <c r="C34" s="143" t="str">
        <f>VLOOKUP(A34,Projects!A:B,2,FALSE)</f>
        <v>T3  Project31</v>
      </c>
      <c r="D34" s="144"/>
      <c r="E34" s="144"/>
      <c r="F34" s="144"/>
      <c r="G34" s="144"/>
      <c r="H34" s="144"/>
      <c r="I34" s="144"/>
      <c r="J34" s="144"/>
      <c r="K34" s="144">
        <v>1</v>
      </c>
      <c r="L34" s="144">
        <v>1</v>
      </c>
      <c r="M34" s="144">
        <v>1</v>
      </c>
      <c r="N34" s="144">
        <v>1</v>
      </c>
      <c r="O34" s="144">
        <v>1</v>
      </c>
      <c r="P34" s="144">
        <v>1</v>
      </c>
      <c r="Q34" s="144">
        <v>1</v>
      </c>
      <c r="R34" s="144">
        <v>1</v>
      </c>
      <c r="S34" s="144"/>
      <c r="T34" s="144"/>
      <c r="U34" s="144"/>
      <c r="V34" s="144"/>
      <c r="W34" s="144"/>
      <c r="X34" s="144"/>
      <c r="Y34" s="144"/>
      <c r="Z34" s="144"/>
      <c r="AA34" s="144"/>
      <c r="AB34" s="144"/>
      <c r="AC34" s="144"/>
      <c r="AD34" s="144"/>
      <c r="AE34" s="144"/>
      <c r="AF34" s="144"/>
      <c r="AG34" s="144"/>
      <c r="AH34" s="144"/>
      <c r="AI34" s="144"/>
      <c r="AJ34" s="144"/>
      <c r="AK34" s="144"/>
      <c r="AL34" s="144"/>
      <c r="AM34" s="144"/>
      <c r="AN34" s="144" t="s">
        <v>352</v>
      </c>
      <c r="AO34" s="144"/>
      <c r="AP34" s="144"/>
      <c r="AQ34" s="144"/>
      <c r="AR34" s="144"/>
      <c r="AS34" s="144"/>
      <c r="AT34" s="144"/>
      <c r="AU34" s="144"/>
      <c r="AV34" s="144"/>
      <c r="AW34" s="144"/>
      <c r="AX34" s="144"/>
      <c r="AY34" s="144"/>
      <c r="AZ34" s="144"/>
      <c r="BA34" s="144"/>
      <c r="BB34" s="144"/>
      <c r="BC34" s="144"/>
      <c r="BD34" s="144"/>
      <c r="BE34" s="144"/>
      <c r="BF34" s="144"/>
      <c r="BG34" s="144"/>
      <c r="BH34" s="144"/>
      <c r="BI34" s="144"/>
      <c r="BJ34" s="144"/>
      <c r="BK34" s="144"/>
      <c r="BL34" s="144"/>
      <c r="BM34" s="144"/>
      <c r="BN34" s="144"/>
      <c r="BO34" s="144"/>
      <c r="BP34" s="144"/>
      <c r="BQ34" s="144"/>
      <c r="BR34" s="144"/>
      <c r="BS34" s="144"/>
      <c r="BT34" s="144"/>
      <c r="BU34" s="144"/>
      <c r="BV34" s="144"/>
      <c r="BW34" s="144"/>
    </row>
    <row r="35" spans="1:75" x14ac:dyDescent="0.25">
      <c r="A35" s="64">
        <v>32</v>
      </c>
      <c r="B35" s="139">
        <f t="shared" si="0"/>
        <v>1</v>
      </c>
      <c r="C35" s="143" t="str">
        <f>VLOOKUP(A35,Projects!A:B,2,FALSE)</f>
        <v>T3  Project32</v>
      </c>
      <c r="D35" s="144"/>
      <c r="E35" s="144"/>
      <c r="F35" s="144"/>
      <c r="G35" s="144"/>
      <c r="H35" s="144"/>
      <c r="I35" s="144"/>
      <c r="J35" s="144"/>
      <c r="K35" s="144">
        <v>1</v>
      </c>
      <c r="L35" s="144">
        <v>1</v>
      </c>
      <c r="M35" s="144">
        <v>1</v>
      </c>
      <c r="N35" s="144">
        <v>1</v>
      </c>
      <c r="O35" s="144">
        <v>1</v>
      </c>
      <c r="P35" s="144">
        <v>1</v>
      </c>
      <c r="Q35" s="144">
        <v>1</v>
      </c>
      <c r="R35" s="144">
        <v>1</v>
      </c>
      <c r="S35" s="144"/>
      <c r="T35" s="144"/>
      <c r="U35" s="144"/>
      <c r="V35" s="144"/>
      <c r="W35" s="144"/>
      <c r="X35" s="144"/>
      <c r="Y35" s="144"/>
      <c r="Z35" s="144"/>
      <c r="AA35" s="144"/>
      <c r="AB35" s="144"/>
      <c r="AC35" s="144"/>
      <c r="AD35" s="144"/>
      <c r="AE35" s="144"/>
      <c r="AF35" s="144"/>
      <c r="AG35" s="144"/>
      <c r="AH35" s="144"/>
      <c r="AI35" s="144"/>
      <c r="AJ35" s="144"/>
      <c r="AK35" s="144" t="s">
        <v>352</v>
      </c>
      <c r="AL35" s="144"/>
      <c r="AM35" s="144"/>
      <c r="AN35" s="144"/>
      <c r="AO35" s="144"/>
      <c r="AP35" s="144"/>
      <c r="AQ35" s="144"/>
      <c r="AR35" s="144"/>
      <c r="AS35" s="144"/>
      <c r="AT35" s="144"/>
      <c r="AU35" s="144"/>
      <c r="AV35" s="144"/>
      <c r="AW35" s="144"/>
      <c r="AX35" s="144"/>
      <c r="AY35" s="144"/>
      <c r="AZ35" s="144"/>
      <c r="BA35" s="144"/>
      <c r="BB35" s="144"/>
      <c r="BC35" s="144"/>
      <c r="BD35" s="144"/>
      <c r="BE35" s="144"/>
      <c r="BF35" s="144"/>
      <c r="BG35" s="144"/>
      <c r="BH35" s="144"/>
      <c r="BI35" s="144"/>
      <c r="BJ35" s="144"/>
      <c r="BK35" s="144"/>
      <c r="BL35" s="144"/>
      <c r="BM35" s="144"/>
      <c r="BN35" s="144"/>
      <c r="BO35" s="144"/>
      <c r="BP35" s="144"/>
      <c r="BQ35" s="144"/>
      <c r="BR35" s="144"/>
      <c r="BS35" s="144"/>
      <c r="BT35" s="144"/>
      <c r="BU35" s="144"/>
      <c r="BV35" s="144"/>
      <c r="BW35" s="144"/>
    </row>
    <row r="36" spans="1:75" x14ac:dyDescent="0.25">
      <c r="A36" s="64">
        <v>33</v>
      </c>
      <c r="B36" s="139">
        <f t="shared" si="0"/>
        <v>1</v>
      </c>
      <c r="C36" s="143" t="str">
        <f>VLOOKUP(A36,Projects!A:B,2,FALSE)</f>
        <v>T4  Project33</v>
      </c>
      <c r="D36" s="144"/>
      <c r="E36" s="144"/>
      <c r="F36" s="144"/>
      <c r="G36" s="144"/>
      <c r="H36" s="144"/>
      <c r="I36" s="144"/>
      <c r="J36" s="144"/>
      <c r="K36" s="144"/>
      <c r="L36" s="144"/>
      <c r="M36" s="144"/>
      <c r="N36" s="144"/>
      <c r="O36" s="144"/>
      <c r="P36" s="144"/>
      <c r="Q36" s="144"/>
      <c r="R36" s="144"/>
      <c r="S36" s="144">
        <v>1</v>
      </c>
      <c r="T36" s="144">
        <v>1</v>
      </c>
      <c r="U36" s="144"/>
      <c r="V36" s="144"/>
      <c r="W36" s="144"/>
      <c r="X36" s="144"/>
      <c r="Y36" s="144"/>
      <c r="Z36" s="144"/>
      <c r="AA36" s="144"/>
      <c r="AB36" s="144"/>
      <c r="AC36" s="144"/>
      <c r="AD36" s="144"/>
      <c r="AE36" s="144"/>
      <c r="AF36" s="144"/>
      <c r="AG36" s="144"/>
      <c r="AH36" s="144"/>
      <c r="AI36" s="144"/>
      <c r="AJ36" s="144"/>
      <c r="AK36" s="144"/>
      <c r="AL36" s="144"/>
      <c r="AM36" s="144"/>
      <c r="AN36" s="144"/>
      <c r="AO36" s="144"/>
      <c r="AP36" s="144"/>
      <c r="AQ36" s="144"/>
      <c r="AR36" s="144"/>
      <c r="AS36" s="144"/>
      <c r="AT36" s="144"/>
      <c r="AU36" s="144"/>
      <c r="AV36" s="144"/>
      <c r="AW36" s="144"/>
      <c r="AX36" s="144"/>
      <c r="AY36" s="144"/>
      <c r="AZ36" s="144"/>
      <c r="BA36" s="144"/>
      <c r="BB36" s="144" t="s">
        <v>352</v>
      </c>
      <c r="BC36" s="144"/>
      <c r="BD36" s="144"/>
      <c r="BE36" s="144"/>
      <c r="BF36" s="144"/>
      <c r="BG36" s="144"/>
      <c r="BH36" s="144"/>
      <c r="BI36" s="144"/>
      <c r="BJ36" s="144"/>
      <c r="BK36" s="144"/>
      <c r="BL36" s="144"/>
      <c r="BM36" s="144"/>
      <c r="BN36" s="144"/>
      <c r="BO36" s="144"/>
      <c r="BP36" s="144"/>
      <c r="BQ36" s="144"/>
      <c r="BR36" s="144"/>
      <c r="BS36" s="144"/>
      <c r="BT36" s="144"/>
      <c r="BU36" s="144"/>
      <c r="BV36" s="144"/>
      <c r="BW36" s="144"/>
    </row>
    <row r="37" spans="1:75" x14ac:dyDescent="0.25">
      <c r="A37" s="64">
        <v>34</v>
      </c>
      <c r="B37" s="139">
        <f t="shared" si="0"/>
        <v>1</v>
      </c>
      <c r="C37" s="143" t="str">
        <f>VLOOKUP(A37,Projects!A:B,2,FALSE)</f>
        <v>T4  Project34</v>
      </c>
      <c r="D37" s="144"/>
      <c r="E37" s="144"/>
      <c r="F37" s="144"/>
      <c r="G37" s="144"/>
      <c r="H37" s="144"/>
      <c r="I37" s="144"/>
      <c r="J37" s="144"/>
      <c r="K37" s="144"/>
      <c r="L37" s="144"/>
      <c r="M37" s="144"/>
      <c r="N37" s="144"/>
      <c r="O37" s="144"/>
      <c r="P37" s="144"/>
      <c r="Q37" s="144"/>
      <c r="R37" s="144"/>
      <c r="S37" s="144">
        <v>1</v>
      </c>
      <c r="T37" s="144">
        <v>1</v>
      </c>
      <c r="U37" s="144"/>
      <c r="V37" s="144"/>
      <c r="W37" s="144"/>
      <c r="X37" s="144"/>
      <c r="Y37" s="144"/>
      <c r="Z37" s="144"/>
      <c r="AA37" s="144"/>
      <c r="AB37" s="144"/>
      <c r="AC37" s="144"/>
      <c r="AD37" s="144" t="s">
        <v>352</v>
      </c>
      <c r="AE37" s="144"/>
      <c r="AF37" s="144"/>
      <c r="AG37" s="144"/>
      <c r="AH37" s="144"/>
      <c r="AI37" s="144"/>
      <c r="AJ37" s="144"/>
      <c r="AK37" s="144"/>
      <c r="AL37" s="144"/>
      <c r="AM37" s="144"/>
      <c r="AN37" s="144"/>
      <c r="AO37" s="144"/>
      <c r="AP37" s="144"/>
      <c r="AQ37" s="144"/>
      <c r="AR37" s="144"/>
      <c r="AS37" s="144"/>
      <c r="AT37" s="144"/>
      <c r="AU37" s="144"/>
      <c r="AV37" s="144"/>
      <c r="AW37" s="144"/>
      <c r="AX37" s="144"/>
      <c r="AY37" s="144"/>
      <c r="AZ37" s="144"/>
      <c r="BA37" s="144"/>
      <c r="BB37" s="144"/>
      <c r="BC37" s="144"/>
      <c r="BD37" s="144"/>
      <c r="BE37" s="144"/>
      <c r="BF37" s="144"/>
      <c r="BG37" s="144"/>
      <c r="BH37" s="144"/>
      <c r="BI37" s="144"/>
      <c r="BJ37" s="144"/>
      <c r="BK37" s="144"/>
      <c r="BL37" s="144"/>
      <c r="BM37" s="144"/>
      <c r="BN37" s="144"/>
      <c r="BO37" s="144"/>
      <c r="BP37" s="144"/>
      <c r="BQ37" s="144"/>
      <c r="BR37" s="144"/>
      <c r="BS37" s="144"/>
      <c r="BT37" s="144"/>
      <c r="BU37" s="144"/>
      <c r="BV37" s="144"/>
      <c r="BW37" s="144"/>
    </row>
    <row r="38" spans="1:75" x14ac:dyDescent="0.25">
      <c r="A38" s="64">
        <v>35</v>
      </c>
      <c r="B38" s="139">
        <f t="shared" si="0"/>
        <v>1</v>
      </c>
      <c r="C38" s="143" t="str">
        <f>VLOOKUP(A38,Projects!A:B,2,FALSE)</f>
        <v>T4  Project35</v>
      </c>
      <c r="D38" s="144"/>
      <c r="E38" s="144"/>
      <c r="F38" s="144"/>
      <c r="G38" s="144"/>
      <c r="H38" s="144"/>
      <c r="I38" s="144"/>
      <c r="J38" s="144"/>
      <c r="K38" s="144"/>
      <c r="L38" s="144"/>
      <c r="M38" s="144"/>
      <c r="N38" s="144"/>
      <c r="O38" s="144"/>
      <c r="P38" s="144"/>
      <c r="Q38" s="144"/>
      <c r="R38" s="144"/>
      <c r="S38" s="144">
        <v>1</v>
      </c>
      <c r="T38" s="144">
        <v>1</v>
      </c>
      <c r="U38" s="144"/>
      <c r="V38" s="144"/>
      <c r="W38" s="144"/>
      <c r="X38" s="144" t="s">
        <v>352</v>
      </c>
      <c r="Y38" s="144"/>
      <c r="Z38" s="144"/>
      <c r="AA38" s="144"/>
      <c r="AB38" s="144"/>
      <c r="AC38" s="144"/>
      <c r="AD38" s="144"/>
      <c r="AE38" s="144"/>
      <c r="AF38" s="144"/>
      <c r="AG38" s="144"/>
      <c r="AH38" s="144"/>
      <c r="AI38" s="144"/>
      <c r="AJ38" s="144"/>
      <c r="AK38" s="144"/>
      <c r="AL38" s="144"/>
      <c r="AM38" s="144"/>
      <c r="AN38" s="144"/>
      <c r="AO38" s="144"/>
      <c r="AP38" s="144"/>
      <c r="AQ38" s="144"/>
      <c r="AR38" s="144"/>
      <c r="AS38" s="144"/>
      <c r="AT38" s="144"/>
      <c r="AU38" s="144"/>
      <c r="AV38" s="144"/>
      <c r="AW38" s="144"/>
      <c r="AX38" s="144"/>
      <c r="AY38" s="144"/>
      <c r="AZ38" s="144"/>
      <c r="BA38" s="144"/>
      <c r="BB38" s="144"/>
      <c r="BC38" s="144"/>
      <c r="BD38" s="144"/>
      <c r="BE38" s="144"/>
      <c r="BF38" s="144"/>
      <c r="BG38" s="144"/>
      <c r="BH38" s="144"/>
      <c r="BI38" s="144"/>
      <c r="BJ38" s="144"/>
      <c r="BK38" s="144"/>
      <c r="BL38" s="144"/>
      <c r="BM38" s="144"/>
      <c r="BN38" s="144"/>
      <c r="BO38" s="144"/>
      <c r="BP38" s="144"/>
      <c r="BQ38" s="144"/>
      <c r="BR38" s="144"/>
      <c r="BS38" s="144"/>
      <c r="BT38" s="144"/>
      <c r="BU38" s="144"/>
      <c r="BV38" s="144"/>
      <c r="BW38" s="144"/>
    </row>
    <row r="39" spans="1:75" x14ac:dyDescent="0.25">
      <c r="A39" s="64">
        <v>36</v>
      </c>
      <c r="B39" s="139">
        <f t="shared" si="0"/>
        <v>1</v>
      </c>
      <c r="C39" s="143" t="str">
        <f>VLOOKUP(A39,Projects!A:B,2,FALSE)</f>
        <v>T5  Project36</v>
      </c>
      <c r="D39" s="144"/>
      <c r="E39" s="144"/>
      <c r="F39" s="144"/>
      <c r="G39" s="144"/>
      <c r="H39" s="144"/>
      <c r="I39" s="144"/>
      <c r="J39" s="144"/>
      <c r="K39" s="144"/>
      <c r="L39" s="144"/>
      <c r="M39" s="144"/>
      <c r="N39" s="144"/>
      <c r="O39" s="144"/>
      <c r="P39" s="144"/>
      <c r="Q39" s="144"/>
      <c r="R39" s="144"/>
      <c r="S39" s="144"/>
      <c r="T39" s="144"/>
      <c r="U39" s="144">
        <v>1</v>
      </c>
      <c r="V39" s="144">
        <v>1</v>
      </c>
      <c r="W39" s="144">
        <v>1</v>
      </c>
      <c r="X39" s="144">
        <v>1</v>
      </c>
      <c r="Y39" s="144">
        <v>1</v>
      </c>
      <c r="Z39" s="144" t="s">
        <v>352</v>
      </c>
      <c r="AA39" s="144"/>
      <c r="AB39" s="144"/>
      <c r="AC39" s="144"/>
      <c r="AD39" s="144"/>
      <c r="AE39" s="144"/>
      <c r="AF39" s="144"/>
      <c r="AG39" s="144"/>
      <c r="AH39" s="144"/>
      <c r="AI39" s="144"/>
      <c r="AJ39" s="144"/>
      <c r="AK39" s="144"/>
      <c r="AL39" s="144"/>
      <c r="AM39" s="144"/>
      <c r="AN39" s="144"/>
      <c r="AO39" s="144"/>
      <c r="AP39" s="144"/>
      <c r="AQ39" s="144"/>
      <c r="AR39" s="144"/>
      <c r="AS39" s="144"/>
      <c r="AT39" s="144"/>
      <c r="AU39" s="144"/>
      <c r="AV39" s="144"/>
      <c r="AW39" s="144"/>
      <c r="AX39" s="144"/>
      <c r="AY39" s="144"/>
      <c r="AZ39" s="144"/>
      <c r="BA39" s="144"/>
      <c r="BB39" s="144"/>
      <c r="BC39" s="144"/>
      <c r="BD39" s="144"/>
      <c r="BE39" s="144"/>
      <c r="BF39" s="144"/>
      <c r="BG39" s="144"/>
      <c r="BH39" s="144"/>
      <c r="BI39" s="144"/>
      <c r="BJ39" s="144"/>
      <c r="BK39" s="144"/>
      <c r="BL39" s="144"/>
      <c r="BM39" s="144"/>
      <c r="BN39" s="144"/>
      <c r="BO39" s="144"/>
      <c r="BP39" s="144"/>
      <c r="BQ39" s="144"/>
      <c r="BR39" s="144"/>
      <c r="BS39" s="144"/>
      <c r="BT39" s="144"/>
      <c r="BU39" s="144"/>
      <c r="BV39" s="144"/>
      <c r="BW39" s="144"/>
    </row>
    <row r="40" spans="1:75" x14ac:dyDescent="0.25">
      <c r="A40" s="64">
        <v>37</v>
      </c>
      <c r="B40" s="139">
        <f t="shared" si="0"/>
        <v>1</v>
      </c>
      <c r="C40" s="143" t="str">
        <f>VLOOKUP(A40,Projects!A:B,2,FALSE)</f>
        <v>T5  Project37</v>
      </c>
      <c r="D40" s="144"/>
      <c r="E40" s="144"/>
      <c r="F40" s="144"/>
      <c r="G40" s="144"/>
      <c r="H40" s="144"/>
      <c r="I40" s="144"/>
      <c r="J40" s="144"/>
      <c r="K40" s="144"/>
      <c r="L40" s="144"/>
      <c r="M40" s="144"/>
      <c r="N40" s="144"/>
      <c r="O40" s="144"/>
      <c r="P40" s="144"/>
      <c r="Q40" s="144"/>
      <c r="R40" s="144"/>
      <c r="S40" s="144"/>
      <c r="T40" s="144"/>
      <c r="U40" s="144">
        <v>1</v>
      </c>
      <c r="V40" s="144">
        <v>1</v>
      </c>
      <c r="W40" s="144">
        <v>1</v>
      </c>
      <c r="X40" s="144">
        <v>1</v>
      </c>
      <c r="Y40" s="144">
        <v>1</v>
      </c>
      <c r="Z40" s="144"/>
      <c r="AA40" s="144"/>
      <c r="AB40" s="144"/>
      <c r="AC40" s="144"/>
      <c r="AD40" s="144"/>
      <c r="AE40" s="144"/>
      <c r="AF40" s="144"/>
      <c r="AG40" s="144"/>
      <c r="AH40" s="144"/>
      <c r="AI40" s="144"/>
      <c r="AJ40" s="144"/>
      <c r="AK40" s="144" t="s">
        <v>352</v>
      </c>
      <c r="AL40" s="144"/>
      <c r="AM40" s="144"/>
      <c r="AN40" s="144"/>
      <c r="AO40" s="144"/>
      <c r="AP40" s="144"/>
      <c r="AQ40" s="144"/>
      <c r="AR40" s="144"/>
      <c r="AS40" s="144"/>
      <c r="AT40" s="144"/>
      <c r="AU40" s="144"/>
      <c r="AV40" s="144"/>
      <c r="AW40" s="144"/>
      <c r="AX40" s="144"/>
      <c r="AY40" s="144"/>
      <c r="AZ40" s="144"/>
      <c r="BA40" s="144"/>
      <c r="BB40" s="144"/>
      <c r="BC40" s="144"/>
      <c r="BD40" s="144"/>
      <c r="BE40" s="144"/>
      <c r="BF40" s="144"/>
      <c r="BG40" s="144"/>
      <c r="BH40" s="144"/>
      <c r="BI40" s="144"/>
      <c r="BJ40" s="144"/>
      <c r="BK40" s="144"/>
      <c r="BL40" s="144"/>
      <c r="BM40" s="144"/>
      <c r="BN40" s="144"/>
      <c r="BO40" s="144"/>
      <c r="BP40" s="144"/>
      <c r="BQ40" s="144"/>
      <c r="BR40" s="144"/>
      <c r="BS40" s="144"/>
      <c r="BT40" s="144"/>
      <c r="BU40" s="144"/>
      <c r="BV40" s="144"/>
      <c r="BW40" s="144"/>
    </row>
    <row r="41" spans="1:75" x14ac:dyDescent="0.25">
      <c r="A41" s="64">
        <v>38</v>
      </c>
      <c r="B41" s="139">
        <f t="shared" si="0"/>
        <v>1</v>
      </c>
      <c r="C41" s="143" t="str">
        <f>VLOOKUP(A41,Projects!A:B,2,FALSE)</f>
        <v>T5  Project38</v>
      </c>
      <c r="D41" s="144"/>
      <c r="E41" s="144"/>
      <c r="F41" s="144"/>
      <c r="G41" s="144"/>
      <c r="H41" s="144"/>
      <c r="I41" s="144"/>
      <c r="J41" s="144"/>
      <c r="K41" s="144"/>
      <c r="L41" s="144"/>
      <c r="M41" s="144" t="s">
        <v>352</v>
      </c>
      <c r="N41" s="144"/>
      <c r="O41" s="144"/>
      <c r="P41" s="144"/>
      <c r="Q41" s="144"/>
      <c r="R41" s="144"/>
      <c r="S41" s="144"/>
      <c r="T41" s="144"/>
      <c r="U41" s="144">
        <v>1</v>
      </c>
      <c r="V41" s="144">
        <v>1</v>
      </c>
      <c r="W41" s="144">
        <v>1</v>
      </c>
      <c r="X41" s="144">
        <v>1</v>
      </c>
      <c r="Y41" s="144">
        <v>1</v>
      </c>
      <c r="Z41" s="144"/>
      <c r="AA41" s="144"/>
      <c r="AB41" s="144"/>
      <c r="AC41" s="144"/>
      <c r="AD41" s="144"/>
      <c r="AE41" s="144"/>
      <c r="AF41" s="144"/>
      <c r="AG41" s="144"/>
      <c r="AH41" s="144"/>
      <c r="AI41" s="144"/>
      <c r="AJ41" s="144"/>
      <c r="AK41" s="144"/>
      <c r="AL41" s="144"/>
      <c r="AM41" s="144"/>
      <c r="AN41" s="144"/>
      <c r="AO41" s="144"/>
      <c r="AP41" s="144"/>
      <c r="AQ41" s="144"/>
      <c r="AR41" s="144"/>
      <c r="AS41" s="144"/>
      <c r="AT41" s="144"/>
      <c r="AU41" s="144"/>
      <c r="AV41" s="144"/>
      <c r="AW41" s="144"/>
      <c r="AX41" s="144"/>
      <c r="AY41" s="144"/>
      <c r="AZ41" s="144"/>
      <c r="BA41" s="144"/>
      <c r="BB41" s="144"/>
      <c r="BC41" s="144"/>
      <c r="BD41" s="144"/>
      <c r="BE41" s="144"/>
      <c r="BF41" s="144"/>
      <c r="BG41" s="144"/>
      <c r="BH41" s="144"/>
      <c r="BI41" s="144"/>
      <c r="BJ41" s="144"/>
      <c r="BK41" s="144"/>
      <c r="BL41" s="144"/>
      <c r="BM41" s="144"/>
      <c r="BN41" s="144"/>
      <c r="BO41" s="144"/>
      <c r="BP41" s="144"/>
      <c r="BQ41" s="144"/>
      <c r="BR41" s="144"/>
      <c r="BS41" s="144"/>
      <c r="BT41" s="144"/>
      <c r="BU41" s="144"/>
      <c r="BV41" s="144"/>
      <c r="BW41" s="144"/>
    </row>
    <row r="42" spans="1:75" x14ac:dyDescent="0.25">
      <c r="A42" s="64">
        <v>39</v>
      </c>
      <c r="B42" s="139">
        <f t="shared" si="0"/>
        <v>1</v>
      </c>
      <c r="C42" s="143" t="str">
        <f>VLOOKUP(A42,Projects!A:B,2,FALSE)</f>
        <v>T5  Project39</v>
      </c>
      <c r="D42" s="144"/>
      <c r="E42" s="144"/>
      <c r="F42" s="144"/>
      <c r="G42" s="144"/>
      <c r="H42" s="144"/>
      <c r="I42" s="144"/>
      <c r="J42" s="144"/>
      <c r="K42" s="144"/>
      <c r="L42" s="144"/>
      <c r="M42" s="144"/>
      <c r="N42" s="144"/>
      <c r="O42" s="144" t="s">
        <v>352</v>
      </c>
      <c r="P42" s="144"/>
      <c r="Q42" s="144"/>
      <c r="R42" s="144"/>
      <c r="S42" s="144"/>
      <c r="T42" s="144"/>
      <c r="U42" s="144">
        <v>1</v>
      </c>
      <c r="V42" s="144">
        <v>1</v>
      </c>
      <c r="W42" s="144">
        <v>1</v>
      </c>
      <c r="X42" s="144">
        <v>1</v>
      </c>
      <c r="Y42" s="144">
        <v>1</v>
      </c>
      <c r="Z42" s="144"/>
      <c r="AA42" s="144"/>
      <c r="AB42" s="144"/>
      <c r="AC42" s="144"/>
      <c r="AD42" s="144"/>
      <c r="AE42" s="144"/>
      <c r="AF42" s="144"/>
      <c r="AG42" s="144"/>
      <c r="AH42" s="144"/>
      <c r="AI42" s="144"/>
      <c r="AJ42" s="144"/>
      <c r="AK42" s="144"/>
      <c r="AL42" s="144"/>
      <c r="AM42" s="144"/>
      <c r="AN42" s="144"/>
      <c r="AO42" s="144"/>
      <c r="AP42" s="144"/>
      <c r="AQ42" s="144"/>
      <c r="AR42" s="144"/>
      <c r="AS42" s="144"/>
      <c r="AT42" s="144"/>
      <c r="AU42" s="144"/>
      <c r="AV42" s="144"/>
      <c r="AW42" s="144"/>
      <c r="AX42" s="144"/>
      <c r="AY42" s="144"/>
      <c r="AZ42" s="144"/>
      <c r="BA42" s="144"/>
      <c r="BB42" s="144"/>
      <c r="BC42" s="144"/>
      <c r="BD42" s="144"/>
      <c r="BE42" s="144"/>
      <c r="BF42" s="144"/>
      <c r="BG42" s="144"/>
      <c r="BH42" s="144"/>
      <c r="BI42" s="144"/>
      <c r="BJ42" s="144"/>
      <c r="BK42" s="144"/>
      <c r="BL42" s="144"/>
      <c r="BM42" s="144"/>
      <c r="BN42" s="144"/>
      <c r="BO42" s="144"/>
      <c r="BP42" s="144"/>
      <c r="BQ42" s="144"/>
      <c r="BR42" s="144"/>
      <c r="BS42" s="144"/>
      <c r="BT42" s="144"/>
      <c r="BU42" s="144"/>
      <c r="BV42" s="144"/>
      <c r="BW42" s="144"/>
    </row>
    <row r="43" spans="1:75" x14ac:dyDescent="0.25">
      <c r="A43" s="64">
        <v>40</v>
      </c>
      <c r="B43" s="139">
        <f t="shared" si="0"/>
        <v>1</v>
      </c>
      <c r="C43" s="143" t="str">
        <f>VLOOKUP(A43,Projects!A:B,2,FALSE)</f>
        <v>T5  Project40</v>
      </c>
      <c r="D43" s="144"/>
      <c r="E43" s="144"/>
      <c r="F43" s="144"/>
      <c r="G43" s="144"/>
      <c r="H43" s="144"/>
      <c r="I43" s="144"/>
      <c r="J43" s="144"/>
      <c r="K43" s="144"/>
      <c r="L43" s="144"/>
      <c r="M43" s="144"/>
      <c r="N43" s="144"/>
      <c r="O43" s="144"/>
      <c r="P43" s="144"/>
      <c r="Q43" s="144"/>
      <c r="R43" s="144"/>
      <c r="S43" s="144"/>
      <c r="T43" s="144"/>
      <c r="U43" s="144">
        <v>1</v>
      </c>
      <c r="V43" s="144">
        <v>1</v>
      </c>
      <c r="W43" s="144">
        <v>1</v>
      </c>
      <c r="X43" s="144">
        <v>1</v>
      </c>
      <c r="Y43" s="144">
        <v>1</v>
      </c>
      <c r="Z43" s="144"/>
      <c r="AA43" s="144"/>
      <c r="AB43" s="144"/>
      <c r="AC43" s="144"/>
      <c r="AD43" s="144"/>
      <c r="AE43" s="144"/>
      <c r="AF43" s="144"/>
      <c r="AG43" s="144"/>
      <c r="AH43" s="144"/>
      <c r="AI43" s="144"/>
      <c r="AJ43" s="144"/>
      <c r="AK43" s="144"/>
      <c r="AL43" s="144"/>
      <c r="AM43" s="144"/>
      <c r="AN43" s="144"/>
      <c r="AO43" s="144"/>
      <c r="AP43" s="144"/>
      <c r="AQ43" s="144"/>
      <c r="AR43" s="144"/>
      <c r="AS43" s="144"/>
      <c r="AT43" s="144"/>
      <c r="AU43" s="144" t="s">
        <v>352</v>
      </c>
      <c r="AV43" s="144"/>
      <c r="AW43" s="144"/>
      <c r="AX43" s="144"/>
      <c r="AY43" s="144"/>
      <c r="AZ43" s="144"/>
      <c r="BA43" s="144"/>
      <c r="BB43" s="144"/>
      <c r="BC43" s="144"/>
      <c r="BD43" s="144"/>
      <c r="BE43" s="144"/>
      <c r="BF43" s="144"/>
      <c r="BG43" s="144"/>
      <c r="BH43" s="144"/>
      <c r="BI43" s="144"/>
      <c r="BJ43" s="144"/>
      <c r="BK43" s="144"/>
      <c r="BL43" s="144"/>
      <c r="BM43" s="144"/>
      <c r="BN43" s="144"/>
      <c r="BO43" s="144"/>
      <c r="BP43" s="144"/>
      <c r="BQ43" s="144"/>
      <c r="BR43" s="144"/>
      <c r="BS43" s="144"/>
      <c r="BT43" s="144"/>
      <c r="BU43" s="144"/>
      <c r="BV43" s="144"/>
      <c r="BW43" s="144"/>
    </row>
    <row r="44" spans="1:75" x14ac:dyDescent="0.25">
      <c r="A44" s="64">
        <v>41</v>
      </c>
      <c r="B44" s="139">
        <f t="shared" si="0"/>
        <v>1</v>
      </c>
      <c r="C44" s="143" t="str">
        <f>VLOOKUP(A44,Projects!A:B,2,FALSE)</f>
        <v>T5  Project41</v>
      </c>
      <c r="D44" s="144"/>
      <c r="E44" s="144"/>
      <c r="F44" s="144"/>
      <c r="G44" s="144"/>
      <c r="H44" s="144"/>
      <c r="I44" s="144"/>
      <c r="J44" s="144"/>
      <c r="K44" s="144"/>
      <c r="L44" s="144"/>
      <c r="M44" s="144"/>
      <c r="N44" s="144"/>
      <c r="O44" s="144"/>
      <c r="P44" s="144"/>
      <c r="Q44" s="144"/>
      <c r="R44" s="144"/>
      <c r="S44" s="144"/>
      <c r="T44" s="144"/>
      <c r="U44" s="144">
        <v>1</v>
      </c>
      <c r="V44" s="144">
        <v>1</v>
      </c>
      <c r="W44" s="144">
        <v>1</v>
      </c>
      <c r="X44" s="144">
        <v>1</v>
      </c>
      <c r="Y44" s="144">
        <v>1</v>
      </c>
      <c r="Z44" s="144"/>
      <c r="AA44" s="144"/>
      <c r="AB44" s="144"/>
      <c r="AC44" s="144"/>
      <c r="AD44" s="144"/>
      <c r="AE44" s="144"/>
      <c r="AF44" s="144"/>
      <c r="AG44" s="144"/>
      <c r="AH44" s="144"/>
      <c r="AI44" s="144"/>
      <c r="AJ44" s="144"/>
      <c r="AK44" s="144"/>
      <c r="AL44" s="144" t="s">
        <v>352</v>
      </c>
      <c r="AM44" s="144"/>
      <c r="AN44" s="144"/>
      <c r="AO44" s="144"/>
      <c r="AP44" s="144"/>
      <c r="AQ44" s="144"/>
      <c r="AR44" s="144"/>
      <c r="AS44" s="144"/>
      <c r="AT44" s="144"/>
      <c r="AU44" s="144"/>
      <c r="AV44" s="144"/>
      <c r="AW44" s="144"/>
      <c r="AX44" s="144"/>
      <c r="AY44" s="144"/>
      <c r="AZ44" s="144"/>
      <c r="BA44" s="144"/>
      <c r="BB44" s="144"/>
      <c r="BC44" s="144"/>
      <c r="BD44" s="144"/>
      <c r="BE44" s="144"/>
      <c r="BF44" s="144"/>
      <c r="BG44" s="144"/>
      <c r="BH44" s="144"/>
      <c r="BI44" s="144"/>
      <c r="BJ44" s="144"/>
      <c r="BK44" s="144"/>
      <c r="BL44" s="144"/>
      <c r="BM44" s="144"/>
      <c r="BN44" s="144"/>
      <c r="BO44" s="144"/>
      <c r="BP44" s="144"/>
      <c r="BQ44" s="144"/>
      <c r="BR44" s="144"/>
      <c r="BS44" s="144"/>
      <c r="BT44" s="144"/>
      <c r="BU44" s="144"/>
      <c r="BV44" s="144"/>
      <c r="BW44" s="144"/>
    </row>
    <row r="45" spans="1:75" x14ac:dyDescent="0.25">
      <c r="A45" s="64">
        <v>42</v>
      </c>
      <c r="B45" s="139">
        <f t="shared" si="0"/>
        <v>1</v>
      </c>
      <c r="C45" s="143" t="str">
        <f>VLOOKUP(A45,Projects!A:B,2,FALSE)</f>
        <v>T5  Project42</v>
      </c>
      <c r="D45" s="144"/>
      <c r="E45" s="144"/>
      <c r="F45" s="144"/>
      <c r="G45" s="144"/>
      <c r="H45" s="144"/>
      <c r="I45" s="144"/>
      <c r="J45" s="144"/>
      <c r="K45" s="144"/>
      <c r="L45" s="144"/>
      <c r="M45" s="144"/>
      <c r="N45" s="144"/>
      <c r="O45" s="144"/>
      <c r="P45" s="144"/>
      <c r="Q45" s="144"/>
      <c r="R45" s="144"/>
      <c r="S45" s="144"/>
      <c r="T45" s="144"/>
      <c r="U45" s="144">
        <v>1</v>
      </c>
      <c r="V45" s="144">
        <v>1</v>
      </c>
      <c r="W45" s="144">
        <v>1</v>
      </c>
      <c r="X45" s="144" t="s">
        <v>352</v>
      </c>
      <c r="Y45" s="144">
        <v>1</v>
      </c>
      <c r="Z45" s="144"/>
      <c r="AA45" s="144"/>
      <c r="AB45" s="144"/>
      <c r="AC45" s="144"/>
      <c r="AD45" s="144"/>
      <c r="AE45" s="144"/>
      <c r="AF45" s="144"/>
      <c r="AG45" s="144"/>
      <c r="AH45" s="144"/>
      <c r="AI45" s="144"/>
      <c r="AJ45" s="144"/>
      <c r="AK45" s="144"/>
      <c r="AL45" s="144"/>
      <c r="AM45" s="144"/>
      <c r="AN45" s="144"/>
      <c r="AO45" s="144"/>
      <c r="AP45" s="144"/>
      <c r="AQ45" s="144"/>
      <c r="AR45" s="144"/>
      <c r="AS45" s="144"/>
      <c r="AT45" s="144"/>
      <c r="AU45" s="144"/>
      <c r="AV45" s="144"/>
      <c r="AW45" s="144"/>
      <c r="AX45" s="144"/>
      <c r="AY45" s="144"/>
      <c r="AZ45" s="144"/>
      <c r="BA45" s="144"/>
      <c r="BB45" s="144"/>
      <c r="BC45" s="144"/>
      <c r="BD45" s="144"/>
      <c r="BE45" s="144"/>
      <c r="BF45" s="144"/>
      <c r="BG45" s="144"/>
      <c r="BH45" s="144"/>
      <c r="BI45" s="144"/>
      <c r="BJ45" s="144"/>
      <c r="BK45" s="144"/>
      <c r="BL45" s="144"/>
      <c r="BM45" s="144"/>
      <c r="BN45" s="144"/>
      <c r="BO45" s="144"/>
      <c r="BP45" s="144"/>
      <c r="BQ45" s="144"/>
      <c r="BR45" s="144"/>
      <c r="BS45" s="144"/>
      <c r="BT45" s="144"/>
      <c r="BU45" s="144"/>
      <c r="BV45" s="144"/>
      <c r="BW45" s="144"/>
    </row>
    <row r="46" spans="1:75" x14ac:dyDescent="0.25">
      <c r="A46" s="64">
        <v>43</v>
      </c>
      <c r="B46" s="139">
        <f t="shared" si="0"/>
        <v>1</v>
      </c>
      <c r="C46" s="143" t="str">
        <f>VLOOKUP(A46,Projects!A:B,2,FALSE)</f>
        <v>T5  Project43</v>
      </c>
      <c r="D46" s="144"/>
      <c r="E46" s="144" t="s">
        <v>352</v>
      </c>
      <c r="F46" s="144"/>
      <c r="G46" s="144"/>
      <c r="H46" s="144"/>
      <c r="I46" s="144"/>
      <c r="J46" s="144"/>
      <c r="K46" s="144"/>
      <c r="L46" s="144"/>
      <c r="M46" s="144"/>
      <c r="N46" s="144"/>
      <c r="O46" s="144"/>
      <c r="P46" s="144"/>
      <c r="Q46" s="144"/>
      <c r="R46" s="144"/>
      <c r="S46" s="144"/>
      <c r="T46" s="144"/>
      <c r="U46" s="144">
        <v>1</v>
      </c>
      <c r="V46" s="144">
        <v>1</v>
      </c>
      <c r="W46" s="144">
        <v>1</v>
      </c>
      <c r="X46" s="144">
        <v>1</v>
      </c>
      <c r="Y46" s="144">
        <v>1</v>
      </c>
      <c r="Z46" s="144"/>
      <c r="AA46" s="144"/>
      <c r="AB46" s="144"/>
      <c r="AC46" s="144"/>
      <c r="AD46" s="144"/>
      <c r="AE46" s="144"/>
      <c r="AF46" s="144"/>
      <c r="AG46" s="144"/>
      <c r="AH46" s="144"/>
      <c r="AI46" s="144"/>
      <c r="AJ46" s="144"/>
      <c r="AK46" s="144"/>
      <c r="AL46" s="144"/>
      <c r="AM46" s="144"/>
      <c r="AN46" s="144"/>
      <c r="AO46" s="144"/>
      <c r="AP46" s="144"/>
      <c r="AQ46" s="144"/>
      <c r="AR46" s="144"/>
      <c r="AS46" s="144"/>
      <c r="AT46" s="144"/>
      <c r="AU46" s="144"/>
      <c r="AV46" s="144"/>
      <c r="AW46" s="144"/>
      <c r="AX46" s="144"/>
      <c r="AY46" s="144"/>
      <c r="AZ46" s="144"/>
      <c r="BA46" s="144"/>
      <c r="BB46" s="144"/>
      <c r="BC46" s="144"/>
      <c r="BD46" s="144"/>
      <c r="BE46" s="144"/>
      <c r="BF46" s="144"/>
      <c r="BG46" s="144"/>
      <c r="BH46" s="144"/>
      <c r="BI46" s="144"/>
      <c r="BJ46" s="144"/>
      <c r="BK46" s="144"/>
      <c r="BL46" s="144"/>
      <c r="BM46" s="144"/>
      <c r="BN46" s="144"/>
      <c r="BO46" s="144"/>
      <c r="BP46" s="144"/>
      <c r="BQ46" s="144"/>
      <c r="BR46" s="144"/>
      <c r="BS46" s="144"/>
      <c r="BT46" s="144"/>
      <c r="BU46" s="144"/>
      <c r="BV46" s="144"/>
      <c r="BW46" s="144"/>
    </row>
    <row r="47" spans="1:75" x14ac:dyDescent="0.25">
      <c r="A47" s="64">
        <v>44</v>
      </c>
      <c r="B47" s="139">
        <f t="shared" si="0"/>
        <v>1</v>
      </c>
      <c r="C47" s="143" t="str">
        <f>VLOOKUP(A47,Projects!A:B,2,FALSE)</f>
        <v>T5  Project44</v>
      </c>
      <c r="D47" s="144"/>
      <c r="E47" s="144"/>
      <c r="F47" s="144"/>
      <c r="G47" s="144"/>
      <c r="H47" s="144"/>
      <c r="I47" s="144"/>
      <c r="J47" s="144"/>
      <c r="K47" s="144"/>
      <c r="L47" s="144"/>
      <c r="M47" s="144"/>
      <c r="N47" s="144"/>
      <c r="O47" s="144"/>
      <c r="P47" s="144"/>
      <c r="Q47" s="144"/>
      <c r="R47" s="144"/>
      <c r="S47" s="144"/>
      <c r="T47" s="144"/>
      <c r="U47" s="144">
        <v>1</v>
      </c>
      <c r="V47" s="144">
        <v>1</v>
      </c>
      <c r="W47" s="144">
        <v>1</v>
      </c>
      <c r="X47" s="144">
        <v>1</v>
      </c>
      <c r="Y47" s="144">
        <v>1</v>
      </c>
      <c r="Z47" s="144"/>
      <c r="AA47" s="144"/>
      <c r="AB47" s="144"/>
      <c r="AC47" s="144"/>
      <c r="AD47" s="144"/>
      <c r="AE47" s="144"/>
      <c r="AF47" s="144"/>
      <c r="AG47" s="144"/>
      <c r="AH47" s="144"/>
      <c r="AI47" s="144"/>
      <c r="AJ47" s="144"/>
      <c r="AK47" s="144"/>
      <c r="AL47" s="144"/>
      <c r="AM47" s="144"/>
      <c r="AN47" s="144"/>
      <c r="AO47" s="144"/>
      <c r="AP47" s="144"/>
      <c r="AQ47" s="144"/>
      <c r="AR47" s="144"/>
      <c r="AS47" s="144"/>
      <c r="AT47" s="144"/>
      <c r="AU47" s="144"/>
      <c r="AV47" s="144"/>
      <c r="AW47" s="144"/>
      <c r="AX47" s="144"/>
      <c r="AY47" s="144"/>
      <c r="AZ47" s="144"/>
      <c r="BA47" s="144"/>
      <c r="BB47" s="144"/>
      <c r="BC47" s="144"/>
      <c r="BD47" s="144"/>
      <c r="BE47" s="144"/>
      <c r="BF47" s="144"/>
      <c r="BG47" s="144"/>
      <c r="BH47" s="144"/>
      <c r="BI47" s="144"/>
      <c r="BJ47" s="144" t="s">
        <v>352</v>
      </c>
      <c r="BK47" s="144"/>
      <c r="BL47" s="144"/>
      <c r="BM47" s="144"/>
      <c r="BN47" s="144"/>
      <c r="BO47" s="144"/>
      <c r="BP47" s="144"/>
      <c r="BQ47" s="144"/>
      <c r="BR47" s="144"/>
      <c r="BS47" s="144"/>
      <c r="BT47" s="144"/>
      <c r="BU47" s="144"/>
      <c r="BV47" s="144"/>
      <c r="BW47" s="144"/>
    </row>
    <row r="48" spans="1:75" x14ac:dyDescent="0.25">
      <c r="A48" s="64">
        <v>45</v>
      </c>
      <c r="B48" s="139">
        <f t="shared" si="0"/>
        <v>1</v>
      </c>
      <c r="C48" s="143" t="str">
        <f>VLOOKUP(A48,Projects!A:B,2,FALSE)</f>
        <v>T5  Project45</v>
      </c>
      <c r="D48" s="144"/>
      <c r="E48" s="144"/>
      <c r="F48" s="144"/>
      <c r="G48" s="144"/>
      <c r="H48" s="144"/>
      <c r="I48" s="144"/>
      <c r="J48" s="144"/>
      <c r="K48" s="144"/>
      <c r="L48" s="144"/>
      <c r="M48" s="144"/>
      <c r="N48" s="144"/>
      <c r="O48" s="144"/>
      <c r="P48" s="144"/>
      <c r="Q48" s="144"/>
      <c r="R48" s="144"/>
      <c r="S48" s="144"/>
      <c r="T48" s="144"/>
      <c r="U48" s="144">
        <v>1</v>
      </c>
      <c r="V48" s="144">
        <v>1</v>
      </c>
      <c r="W48" s="144">
        <v>1</v>
      </c>
      <c r="X48" s="144">
        <v>1</v>
      </c>
      <c r="Y48" s="144">
        <v>1</v>
      </c>
      <c r="Z48" s="144"/>
      <c r="AA48" s="144"/>
      <c r="AB48" s="144"/>
      <c r="AC48" s="144"/>
      <c r="AD48" s="144"/>
      <c r="AE48" s="144"/>
      <c r="AF48" s="144"/>
      <c r="AG48" s="144"/>
      <c r="AH48" s="144" t="s">
        <v>352</v>
      </c>
      <c r="AI48" s="144"/>
      <c r="AJ48" s="144"/>
      <c r="AK48" s="144"/>
      <c r="AL48" s="144"/>
      <c r="AM48" s="144"/>
      <c r="AN48" s="144"/>
      <c r="AO48" s="144"/>
      <c r="AP48" s="144"/>
      <c r="AQ48" s="144"/>
      <c r="AR48" s="144"/>
      <c r="AS48" s="144"/>
      <c r="AT48" s="144"/>
      <c r="AU48" s="144"/>
      <c r="AV48" s="144"/>
      <c r="AW48" s="144"/>
      <c r="AX48" s="144"/>
      <c r="AY48" s="144"/>
      <c r="AZ48" s="144"/>
      <c r="BA48" s="144"/>
      <c r="BB48" s="144"/>
      <c r="BC48" s="144"/>
      <c r="BD48" s="144"/>
      <c r="BE48" s="144"/>
      <c r="BF48" s="144"/>
      <c r="BG48" s="144"/>
      <c r="BH48" s="144"/>
      <c r="BI48" s="144"/>
      <c r="BJ48" s="144"/>
      <c r="BK48" s="144"/>
      <c r="BL48" s="144"/>
      <c r="BM48" s="144"/>
      <c r="BN48" s="144"/>
      <c r="BO48" s="144"/>
      <c r="BP48" s="144"/>
      <c r="BQ48" s="144"/>
      <c r="BR48" s="144"/>
      <c r="BS48" s="144"/>
      <c r="BT48" s="144"/>
      <c r="BU48" s="144"/>
      <c r="BV48" s="144"/>
      <c r="BW48" s="144"/>
    </row>
    <row r="49" spans="1:75" x14ac:dyDescent="0.25">
      <c r="A49" s="64">
        <v>46</v>
      </c>
      <c r="B49" s="139">
        <f t="shared" si="0"/>
        <v>1</v>
      </c>
      <c r="C49" s="143" t="str">
        <f>VLOOKUP(A49,Projects!A:B,2,FALSE)</f>
        <v>T6  Project46</v>
      </c>
      <c r="D49" s="144"/>
      <c r="E49" s="144"/>
      <c r="F49" s="144"/>
      <c r="G49" s="144"/>
      <c r="H49" s="144"/>
      <c r="I49" s="144"/>
      <c r="J49" s="144"/>
      <c r="K49" s="144"/>
      <c r="L49" s="144"/>
      <c r="M49" s="144"/>
      <c r="N49" s="144"/>
      <c r="O49" s="144"/>
      <c r="P49" s="144"/>
      <c r="Q49" s="144"/>
      <c r="R49" s="144"/>
      <c r="S49" s="144"/>
      <c r="T49" s="144"/>
      <c r="U49" s="144"/>
      <c r="V49" s="144"/>
      <c r="W49" s="144"/>
      <c r="X49" s="144"/>
      <c r="Y49" s="144"/>
      <c r="Z49" s="144" t="s">
        <v>352</v>
      </c>
      <c r="AA49" s="144">
        <v>1</v>
      </c>
      <c r="AB49" s="144">
        <v>1</v>
      </c>
      <c r="AC49" s="144">
        <v>1</v>
      </c>
      <c r="AD49" s="144"/>
      <c r="AE49" s="144"/>
      <c r="AF49" s="144"/>
      <c r="AG49" s="144"/>
      <c r="AH49" s="144"/>
      <c r="AI49" s="144"/>
      <c r="AJ49" s="144"/>
      <c r="AK49" s="144"/>
      <c r="AL49" s="144"/>
      <c r="AM49" s="144"/>
      <c r="AN49" s="144"/>
      <c r="AO49" s="144"/>
      <c r="AP49" s="144"/>
      <c r="AQ49" s="144"/>
      <c r="AR49" s="144"/>
      <c r="AS49" s="144"/>
      <c r="AT49" s="144"/>
      <c r="AU49" s="144"/>
      <c r="AV49" s="144"/>
      <c r="AW49" s="144"/>
      <c r="AX49" s="144"/>
      <c r="AY49" s="144"/>
      <c r="AZ49" s="144"/>
      <c r="BA49" s="144"/>
      <c r="BB49" s="144"/>
      <c r="BC49" s="144"/>
      <c r="BD49" s="144"/>
      <c r="BE49" s="144"/>
      <c r="BF49" s="144"/>
      <c r="BG49" s="144"/>
      <c r="BH49" s="144"/>
      <c r="BI49" s="144"/>
      <c r="BJ49" s="144"/>
      <c r="BK49" s="144"/>
      <c r="BL49" s="144"/>
      <c r="BM49" s="144"/>
      <c r="BN49" s="144"/>
      <c r="BO49" s="144"/>
      <c r="BP49" s="144"/>
      <c r="BQ49" s="144"/>
      <c r="BR49" s="144"/>
      <c r="BS49" s="144"/>
      <c r="BT49" s="144"/>
      <c r="BU49" s="144"/>
      <c r="BV49" s="144"/>
      <c r="BW49" s="144"/>
    </row>
    <row r="50" spans="1:75" x14ac:dyDescent="0.25">
      <c r="A50" s="64">
        <v>47</v>
      </c>
      <c r="B50" s="139">
        <f t="shared" si="0"/>
        <v>1</v>
      </c>
      <c r="C50" s="143" t="str">
        <f>VLOOKUP(A50,Projects!A:B,2,FALSE)</f>
        <v>T6  Project47</v>
      </c>
      <c r="D50" s="144"/>
      <c r="E50" s="144"/>
      <c r="F50" s="144"/>
      <c r="G50" s="144"/>
      <c r="H50" s="144"/>
      <c r="I50" s="144"/>
      <c r="J50" s="144"/>
      <c r="K50" s="144"/>
      <c r="L50" s="144"/>
      <c r="M50" s="144"/>
      <c r="N50" s="144"/>
      <c r="O50" s="144"/>
      <c r="P50" s="144"/>
      <c r="Q50" s="144"/>
      <c r="R50" s="144"/>
      <c r="S50" s="144"/>
      <c r="T50" s="144"/>
      <c r="U50" s="144"/>
      <c r="V50" s="144"/>
      <c r="W50" s="144"/>
      <c r="X50" s="144"/>
      <c r="Y50" s="144"/>
      <c r="Z50" s="144">
        <v>1</v>
      </c>
      <c r="AA50" s="144">
        <v>1</v>
      </c>
      <c r="AB50" s="144">
        <v>1</v>
      </c>
      <c r="AC50" s="144">
        <v>1</v>
      </c>
      <c r="AD50" s="144"/>
      <c r="AE50" s="144"/>
      <c r="AF50" s="144"/>
      <c r="AG50" s="144"/>
      <c r="AH50" s="144"/>
      <c r="AI50" s="144"/>
      <c r="AJ50" s="144"/>
      <c r="AK50" s="144" t="s">
        <v>352</v>
      </c>
      <c r="AL50" s="144"/>
      <c r="AM50" s="144"/>
      <c r="AN50" s="144"/>
      <c r="AO50" s="144"/>
      <c r="AP50" s="144"/>
      <c r="AQ50" s="144"/>
      <c r="AR50" s="144"/>
      <c r="AS50" s="144"/>
      <c r="AT50" s="144"/>
      <c r="AU50" s="144"/>
      <c r="AV50" s="144"/>
      <c r="AW50" s="144"/>
      <c r="AX50" s="144"/>
      <c r="AY50" s="144"/>
      <c r="AZ50" s="144"/>
      <c r="BA50" s="144"/>
      <c r="BB50" s="144"/>
      <c r="BC50" s="144"/>
      <c r="BD50" s="144"/>
      <c r="BE50" s="144"/>
      <c r="BF50" s="144"/>
      <c r="BG50" s="144"/>
      <c r="BH50" s="144"/>
      <c r="BI50" s="144"/>
      <c r="BJ50" s="144"/>
      <c r="BK50" s="144"/>
      <c r="BL50" s="144"/>
      <c r="BM50" s="144"/>
      <c r="BN50" s="144"/>
      <c r="BO50" s="144"/>
      <c r="BP50" s="144"/>
      <c r="BQ50" s="144"/>
      <c r="BR50" s="144"/>
      <c r="BS50" s="144"/>
      <c r="BT50" s="144"/>
      <c r="BU50" s="144"/>
      <c r="BV50" s="144"/>
      <c r="BW50" s="144"/>
    </row>
    <row r="51" spans="1:75" x14ac:dyDescent="0.25">
      <c r="A51" s="64">
        <v>48</v>
      </c>
      <c r="B51" s="139">
        <f t="shared" si="0"/>
        <v>1</v>
      </c>
      <c r="C51" s="143" t="str">
        <f>VLOOKUP(A51,Projects!A:B,2,FALSE)</f>
        <v>T6  Project48</v>
      </c>
      <c r="D51" s="144"/>
      <c r="E51" s="144"/>
      <c r="F51" s="144"/>
      <c r="G51" s="144"/>
      <c r="H51" s="144"/>
      <c r="I51" s="144"/>
      <c r="J51" s="144"/>
      <c r="K51" s="144"/>
      <c r="L51" s="144"/>
      <c r="M51" s="144"/>
      <c r="N51" s="144"/>
      <c r="O51" s="144"/>
      <c r="P51" s="144"/>
      <c r="Q51" s="144"/>
      <c r="R51" s="144"/>
      <c r="S51" s="144"/>
      <c r="T51" s="144"/>
      <c r="U51" s="144"/>
      <c r="V51" s="144"/>
      <c r="W51" s="144"/>
      <c r="X51" s="144"/>
      <c r="Y51" s="144"/>
      <c r="Z51" s="144">
        <v>1</v>
      </c>
      <c r="AA51" s="144" t="s">
        <v>352</v>
      </c>
      <c r="AB51" s="144">
        <v>1</v>
      </c>
      <c r="AC51" s="144">
        <v>1</v>
      </c>
      <c r="AD51" s="144"/>
      <c r="AE51" s="144"/>
      <c r="AF51" s="144"/>
      <c r="AG51" s="144"/>
      <c r="AH51" s="144"/>
      <c r="AI51" s="144"/>
      <c r="AJ51" s="144"/>
      <c r="AK51" s="144"/>
      <c r="AL51" s="144"/>
      <c r="AM51" s="144"/>
      <c r="AN51" s="144"/>
      <c r="AO51" s="144"/>
      <c r="AP51" s="144"/>
      <c r="AQ51" s="144"/>
      <c r="AR51" s="144"/>
      <c r="AS51" s="144"/>
      <c r="AT51" s="144"/>
      <c r="AU51" s="144"/>
      <c r="AV51" s="144"/>
      <c r="AW51" s="144"/>
      <c r="AX51" s="144"/>
      <c r="AY51" s="144"/>
      <c r="AZ51" s="144"/>
      <c r="BA51" s="144"/>
      <c r="BB51" s="144"/>
      <c r="BC51" s="144"/>
      <c r="BD51" s="144"/>
      <c r="BE51" s="144"/>
      <c r="BF51" s="144"/>
      <c r="BG51" s="144"/>
      <c r="BH51" s="144"/>
      <c r="BI51" s="144"/>
      <c r="BJ51" s="144"/>
      <c r="BK51" s="144"/>
      <c r="BL51" s="144"/>
      <c r="BM51" s="144"/>
      <c r="BN51" s="144"/>
      <c r="BO51" s="144"/>
      <c r="BP51" s="144"/>
      <c r="BQ51" s="144"/>
      <c r="BR51" s="144"/>
      <c r="BS51" s="144"/>
      <c r="BT51" s="144"/>
      <c r="BU51" s="144"/>
      <c r="BV51" s="144"/>
      <c r="BW51" s="144"/>
    </row>
    <row r="52" spans="1:75" x14ac:dyDescent="0.25">
      <c r="A52" s="64">
        <v>49</v>
      </c>
      <c r="B52" s="139">
        <f t="shared" si="0"/>
        <v>1</v>
      </c>
      <c r="C52" s="143" t="str">
        <f>VLOOKUP(A52,Projects!A:B,2,FALSE)</f>
        <v>T6  Project49</v>
      </c>
      <c r="D52" s="144"/>
      <c r="E52" s="144"/>
      <c r="F52" s="144"/>
      <c r="G52" s="144"/>
      <c r="H52" s="144"/>
      <c r="I52" s="144"/>
      <c r="J52" s="144"/>
      <c r="K52" s="144"/>
      <c r="L52" s="144"/>
      <c r="M52" s="144"/>
      <c r="N52" s="144"/>
      <c r="O52" s="144"/>
      <c r="P52" s="144"/>
      <c r="Q52" s="144"/>
      <c r="R52" s="144"/>
      <c r="S52" s="144"/>
      <c r="T52" s="144"/>
      <c r="U52" s="144"/>
      <c r="V52" s="144"/>
      <c r="W52" s="144"/>
      <c r="X52" s="144"/>
      <c r="Y52" s="144"/>
      <c r="Z52" s="144">
        <v>1</v>
      </c>
      <c r="AA52" s="144">
        <v>1</v>
      </c>
      <c r="AB52" s="144">
        <v>1</v>
      </c>
      <c r="AC52" s="144">
        <v>1</v>
      </c>
      <c r="AD52" s="144"/>
      <c r="AE52" s="144"/>
      <c r="AF52" s="144"/>
      <c r="AG52" s="144"/>
      <c r="AH52" s="144"/>
      <c r="AI52" s="144"/>
      <c r="AJ52" s="144"/>
      <c r="AK52" s="144"/>
      <c r="AL52" s="144"/>
      <c r="AM52" s="144"/>
      <c r="AN52" s="144"/>
      <c r="AO52" s="144"/>
      <c r="AP52" s="144"/>
      <c r="AQ52" s="144"/>
      <c r="AR52" s="144"/>
      <c r="AS52" s="144"/>
      <c r="AT52" s="144"/>
      <c r="AU52" s="144"/>
      <c r="AV52" s="144"/>
      <c r="AW52" s="144"/>
      <c r="AX52" s="144" t="s">
        <v>352</v>
      </c>
      <c r="AY52" s="144"/>
      <c r="AZ52" s="144"/>
      <c r="BA52" s="144"/>
      <c r="BB52" s="144"/>
      <c r="BC52" s="144"/>
      <c r="BD52" s="144"/>
      <c r="BE52" s="144"/>
      <c r="BF52" s="144"/>
      <c r="BG52" s="144"/>
      <c r="BH52" s="144"/>
      <c r="BI52" s="144"/>
      <c r="BJ52" s="144"/>
      <c r="BK52" s="144"/>
      <c r="BL52" s="144"/>
      <c r="BM52" s="144"/>
      <c r="BN52" s="144"/>
      <c r="BO52" s="144"/>
      <c r="BP52" s="144"/>
      <c r="BQ52" s="144"/>
      <c r="BR52" s="144"/>
      <c r="BS52" s="144"/>
      <c r="BT52" s="144"/>
      <c r="BU52" s="144"/>
      <c r="BV52" s="144"/>
      <c r="BW52" s="144"/>
    </row>
    <row r="53" spans="1:75" x14ac:dyDescent="0.25">
      <c r="A53" s="64">
        <v>50</v>
      </c>
      <c r="B53" s="139">
        <f t="shared" si="0"/>
        <v>1</v>
      </c>
      <c r="C53" s="143" t="str">
        <f>VLOOKUP(A53,Projects!A:B,2,FALSE)</f>
        <v>T6  Project50</v>
      </c>
      <c r="D53" s="144"/>
      <c r="E53" s="144"/>
      <c r="F53" s="144"/>
      <c r="G53" s="144"/>
      <c r="H53" s="144"/>
      <c r="I53" s="144"/>
      <c r="J53" s="144"/>
      <c r="K53" s="144"/>
      <c r="L53" s="144"/>
      <c r="M53" s="144"/>
      <c r="N53" s="144"/>
      <c r="O53" s="144"/>
      <c r="P53" s="144"/>
      <c r="Q53" s="144" t="s">
        <v>352</v>
      </c>
      <c r="R53" s="144"/>
      <c r="S53" s="144"/>
      <c r="T53" s="144"/>
      <c r="U53" s="144"/>
      <c r="V53" s="144"/>
      <c r="W53" s="144"/>
      <c r="X53" s="144"/>
      <c r="Y53" s="144"/>
      <c r="Z53" s="144">
        <v>1</v>
      </c>
      <c r="AA53" s="144">
        <v>1</v>
      </c>
      <c r="AB53" s="144">
        <v>1</v>
      </c>
      <c r="AC53" s="144">
        <v>1</v>
      </c>
      <c r="AD53" s="144"/>
      <c r="AE53" s="144"/>
      <c r="AF53" s="144"/>
      <c r="AG53" s="144"/>
      <c r="AH53" s="144"/>
      <c r="AI53" s="144"/>
      <c r="AJ53" s="144"/>
      <c r="AK53" s="144"/>
      <c r="AL53" s="144"/>
      <c r="AM53" s="144"/>
      <c r="AN53" s="144"/>
      <c r="AO53" s="144"/>
      <c r="AP53" s="144"/>
      <c r="AQ53" s="144"/>
      <c r="AR53" s="144"/>
      <c r="AS53" s="144"/>
      <c r="AT53" s="144"/>
      <c r="AU53" s="144"/>
      <c r="AV53" s="144"/>
      <c r="AW53" s="144"/>
      <c r="AX53" s="144"/>
      <c r="AY53" s="144"/>
      <c r="AZ53" s="144"/>
      <c r="BA53" s="144"/>
      <c r="BB53" s="144"/>
      <c r="BC53" s="144"/>
      <c r="BD53" s="144"/>
      <c r="BE53" s="144"/>
      <c r="BF53" s="144"/>
      <c r="BG53" s="144"/>
      <c r="BH53" s="144"/>
      <c r="BI53" s="144"/>
      <c r="BJ53" s="144"/>
      <c r="BK53" s="144"/>
      <c r="BL53" s="144"/>
      <c r="BM53" s="144"/>
      <c r="BN53" s="144"/>
      <c r="BO53" s="144"/>
      <c r="BP53" s="144"/>
      <c r="BQ53" s="144"/>
      <c r="BR53" s="144"/>
      <c r="BS53" s="144"/>
      <c r="BT53" s="144"/>
      <c r="BU53" s="144"/>
      <c r="BV53" s="144"/>
      <c r="BW53" s="144"/>
    </row>
    <row r="54" spans="1:75" x14ac:dyDescent="0.25">
      <c r="A54" s="64">
        <v>51</v>
      </c>
      <c r="B54" s="139">
        <f t="shared" si="0"/>
        <v>1</v>
      </c>
      <c r="C54" s="143" t="str">
        <f>VLOOKUP(A54,Projects!A:B,2,FALSE)</f>
        <v>T6  Project51</v>
      </c>
      <c r="D54" s="144"/>
      <c r="E54" s="144"/>
      <c r="F54" s="144"/>
      <c r="G54" s="144"/>
      <c r="H54" s="144"/>
      <c r="I54" s="144"/>
      <c r="J54" s="144"/>
      <c r="K54" s="144"/>
      <c r="L54" s="144"/>
      <c r="M54" s="144"/>
      <c r="N54" s="144"/>
      <c r="O54" s="144"/>
      <c r="P54" s="144"/>
      <c r="Q54" s="144"/>
      <c r="R54" s="144"/>
      <c r="S54" s="144"/>
      <c r="T54" s="144"/>
      <c r="U54" s="144"/>
      <c r="V54" s="144"/>
      <c r="W54" s="144"/>
      <c r="X54" s="144"/>
      <c r="Y54" s="144"/>
      <c r="Z54" s="144">
        <v>1</v>
      </c>
      <c r="AA54" s="144">
        <v>1</v>
      </c>
      <c r="AB54" s="144">
        <v>1</v>
      </c>
      <c r="AC54" s="144">
        <v>1</v>
      </c>
      <c r="AD54" s="144" t="s">
        <v>352</v>
      </c>
      <c r="AE54" s="144"/>
      <c r="AF54" s="144"/>
      <c r="AG54" s="144"/>
      <c r="AH54" s="144"/>
      <c r="AI54" s="144"/>
      <c r="AJ54" s="144"/>
      <c r="AK54" s="144"/>
      <c r="AL54" s="144"/>
      <c r="AM54" s="144"/>
      <c r="AN54" s="144"/>
      <c r="AO54" s="144"/>
      <c r="AP54" s="144"/>
      <c r="AQ54" s="144"/>
      <c r="AR54" s="144"/>
      <c r="AS54" s="144"/>
      <c r="AT54" s="144"/>
      <c r="AU54" s="144"/>
      <c r="AV54" s="144"/>
      <c r="AW54" s="144"/>
      <c r="AX54" s="144"/>
      <c r="AY54" s="144"/>
      <c r="AZ54" s="144"/>
      <c r="BA54" s="144"/>
      <c r="BB54" s="144"/>
      <c r="BC54" s="144"/>
      <c r="BD54" s="144"/>
      <c r="BE54" s="144"/>
      <c r="BF54" s="144"/>
      <c r="BG54" s="144"/>
      <c r="BH54" s="144"/>
      <c r="BI54" s="144"/>
      <c r="BJ54" s="144"/>
      <c r="BK54" s="144"/>
      <c r="BL54" s="144"/>
      <c r="BM54" s="144"/>
      <c r="BN54" s="144"/>
      <c r="BO54" s="144"/>
      <c r="BP54" s="144"/>
      <c r="BQ54" s="144"/>
      <c r="BR54" s="144"/>
      <c r="BS54" s="144"/>
      <c r="BT54" s="144"/>
      <c r="BU54" s="144"/>
      <c r="BV54" s="144"/>
      <c r="BW54" s="144"/>
    </row>
    <row r="55" spans="1:75" x14ac:dyDescent="0.25">
      <c r="A55" s="64">
        <v>52</v>
      </c>
      <c r="B55" s="139">
        <f t="shared" si="0"/>
        <v>1</v>
      </c>
      <c r="C55" s="143" t="str">
        <f>VLOOKUP(A55,Projects!A:B,2,FALSE)</f>
        <v>T6  Project52</v>
      </c>
      <c r="D55" s="144"/>
      <c r="E55" s="144"/>
      <c r="F55" s="144"/>
      <c r="G55" s="144"/>
      <c r="H55" s="144"/>
      <c r="I55" s="144"/>
      <c r="J55" s="144"/>
      <c r="K55" s="144"/>
      <c r="L55" s="144"/>
      <c r="M55" s="144"/>
      <c r="N55" s="144"/>
      <c r="O55" s="144"/>
      <c r="P55" s="144"/>
      <c r="Q55" s="144"/>
      <c r="R55" s="144"/>
      <c r="S55" s="144"/>
      <c r="T55" s="144"/>
      <c r="U55" s="144"/>
      <c r="V55" s="144"/>
      <c r="W55" s="144"/>
      <c r="X55" s="144"/>
      <c r="Y55" s="144"/>
      <c r="Z55" s="144">
        <v>1</v>
      </c>
      <c r="AA55" s="144">
        <v>1</v>
      </c>
      <c r="AB55" s="144">
        <v>1</v>
      </c>
      <c r="AC55" s="144">
        <v>1</v>
      </c>
      <c r="AD55" s="144"/>
      <c r="AE55" s="144"/>
      <c r="AF55" s="144"/>
      <c r="AG55" s="144"/>
      <c r="AH55" s="144"/>
      <c r="AI55" s="144"/>
      <c r="AJ55" s="144"/>
      <c r="AK55" s="144"/>
      <c r="AL55" s="144"/>
      <c r="AM55" s="144"/>
      <c r="AN55" s="144"/>
      <c r="AO55" s="144"/>
      <c r="AP55" s="144"/>
      <c r="AQ55" s="144"/>
      <c r="AR55" s="144"/>
      <c r="AS55" s="144"/>
      <c r="AT55" s="144"/>
      <c r="AU55" s="144"/>
      <c r="AV55" s="144"/>
      <c r="AW55" s="144"/>
      <c r="AX55" s="144"/>
      <c r="AY55" s="144"/>
      <c r="AZ55" s="144"/>
      <c r="BA55" s="144"/>
      <c r="BB55" s="144"/>
      <c r="BC55" s="144"/>
      <c r="BD55" s="144" t="s">
        <v>352</v>
      </c>
      <c r="BE55" s="144"/>
      <c r="BF55" s="144"/>
      <c r="BG55" s="144"/>
      <c r="BH55" s="144"/>
      <c r="BI55" s="144"/>
      <c r="BJ55" s="144"/>
      <c r="BK55" s="144"/>
      <c r="BL55" s="144"/>
      <c r="BM55" s="144"/>
      <c r="BN55" s="144"/>
      <c r="BO55" s="144"/>
      <c r="BP55" s="144"/>
      <c r="BQ55" s="144"/>
      <c r="BR55" s="144"/>
      <c r="BS55" s="144"/>
      <c r="BT55" s="144"/>
      <c r="BU55" s="144"/>
      <c r="BV55" s="144"/>
      <c r="BW55" s="144"/>
    </row>
    <row r="56" spans="1:75" x14ac:dyDescent="0.25">
      <c r="A56" s="64">
        <v>53</v>
      </c>
      <c r="B56" s="139">
        <f t="shared" si="0"/>
        <v>1</v>
      </c>
      <c r="C56" s="143" t="str">
        <f>VLOOKUP(A56,Projects!A:B,2,FALSE)</f>
        <v>T6  Project53</v>
      </c>
      <c r="D56" s="144"/>
      <c r="E56" s="144"/>
      <c r="F56" s="144"/>
      <c r="G56" s="144"/>
      <c r="H56" s="144"/>
      <c r="I56" s="144"/>
      <c r="J56" s="144"/>
      <c r="K56" s="144"/>
      <c r="L56" s="144"/>
      <c r="M56" s="144"/>
      <c r="N56" s="144"/>
      <c r="O56" s="144"/>
      <c r="P56" s="144"/>
      <c r="Q56" s="144"/>
      <c r="R56" s="144"/>
      <c r="S56" s="144"/>
      <c r="T56" s="144"/>
      <c r="U56" s="144"/>
      <c r="V56" s="144"/>
      <c r="W56" s="144"/>
      <c r="X56" s="144"/>
      <c r="Y56" s="144"/>
      <c r="Z56" s="144">
        <v>1</v>
      </c>
      <c r="AA56" s="144">
        <v>1</v>
      </c>
      <c r="AB56" s="144">
        <v>1</v>
      </c>
      <c r="AC56" s="144">
        <v>1</v>
      </c>
      <c r="AD56" s="144"/>
      <c r="AE56" s="144"/>
      <c r="AF56" s="144"/>
      <c r="AG56" s="144"/>
      <c r="AH56" s="144"/>
      <c r="AI56" s="144"/>
      <c r="AJ56" s="144" t="s">
        <v>352</v>
      </c>
      <c r="AK56" s="144"/>
      <c r="AL56" s="144"/>
      <c r="AM56" s="144"/>
      <c r="AN56" s="144"/>
      <c r="AO56" s="144"/>
      <c r="AP56" s="144"/>
      <c r="AQ56" s="144"/>
      <c r="AR56" s="144"/>
      <c r="AS56" s="144"/>
      <c r="AT56" s="144"/>
      <c r="AU56" s="144"/>
      <c r="AV56" s="144"/>
      <c r="AW56" s="144"/>
      <c r="AX56" s="144"/>
      <c r="AY56" s="144"/>
      <c r="AZ56" s="144"/>
      <c r="BA56" s="144"/>
      <c r="BB56" s="144"/>
      <c r="BC56" s="144"/>
      <c r="BD56" s="144"/>
      <c r="BE56" s="144"/>
      <c r="BF56" s="144"/>
      <c r="BG56" s="144"/>
      <c r="BH56" s="144"/>
      <c r="BI56" s="144"/>
      <c r="BJ56" s="144"/>
      <c r="BK56" s="144"/>
      <c r="BL56" s="144"/>
      <c r="BM56" s="144"/>
      <c r="BN56" s="144"/>
      <c r="BO56" s="144"/>
      <c r="BP56" s="144"/>
      <c r="BQ56" s="144"/>
      <c r="BR56" s="144"/>
      <c r="BS56" s="144"/>
      <c r="BT56" s="144"/>
      <c r="BU56" s="144"/>
      <c r="BV56" s="144"/>
      <c r="BW56" s="144"/>
    </row>
    <row r="57" spans="1:75" x14ac:dyDescent="0.25">
      <c r="A57" s="64">
        <v>54</v>
      </c>
      <c r="B57" s="139">
        <f t="shared" si="0"/>
        <v>1</v>
      </c>
      <c r="C57" s="143" t="str">
        <f>VLOOKUP(A57,Projects!A:B,2,FALSE)</f>
        <v>T7  Project54</v>
      </c>
      <c r="D57" s="144"/>
      <c r="E57" s="144"/>
      <c r="F57" s="144"/>
      <c r="G57" s="144"/>
      <c r="H57" s="144"/>
      <c r="I57" s="144"/>
      <c r="J57" s="144"/>
      <c r="K57" s="144"/>
      <c r="L57" s="144"/>
      <c r="M57" s="144"/>
      <c r="N57" s="144"/>
      <c r="O57" s="144"/>
      <c r="P57" s="144"/>
      <c r="Q57" s="144"/>
      <c r="R57" s="144"/>
      <c r="S57" s="144"/>
      <c r="T57" s="144"/>
      <c r="U57" s="144"/>
      <c r="V57" s="144"/>
      <c r="W57" s="144"/>
      <c r="X57" s="144"/>
      <c r="Y57" s="144"/>
      <c r="Z57" s="144"/>
      <c r="AA57" s="144"/>
      <c r="AB57" s="144"/>
      <c r="AC57" s="144"/>
      <c r="AD57" s="144">
        <v>1</v>
      </c>
      <c r="AE57" s="144">
        <v>1</v>
      </c>
      <c r="AF57" s="144">
        <v>1</v>
      </c>
      <c r="AG57" s="144">
        <v>1</v>
      </c>
      <c r="AH57" s="144">
        <v>1</v>
      </c>
      <c r="AI57" s="144">
        <v>1</v>
      </c>
      <c r="AJ57" s="144">
        <v>1</v>
      </c>
      <c r="AK57" s="144">
        <v>1</v>
      </c>
      <c r="AL57" s="144">
        <v>1</v>
      </c>
      <c r="AM57" s="144">
        <v>1</v>
      </c>
      <c r="AN57" s="144">
        <v>1</v>
      </c>
      <c r="AO57" s="144">
        <v>1</v>
      </c>
      <c r="AP57" s="144">
        <v>1</v>
      </c>
      <c r="AQ57" s="144"/>
      <c r="AR57" s="144"/>
      <c r="AS57" s="144"/>
      <c r="AT57" s="144"/>
      <c r="AU57" s="144"/>
      <c r="AV57" s="144"/>
      <c r="AW57" s="144"/>
      <c r="AX57" s="144"/>
      <c r="AY57" s="144"/>
      <c r="AZ57" s="144"/>
      <c r="BA57" s="144" t="s">
        <v>352</v>
      </c>
      <c r="BB57" s="144"/>
      <c r="BC57" s="144"/>
      <c r="BD57" s="144"/>
      <c r="BE57" s="144"/>
      <c r="BF57" s="144"/>
      <c r="BG57" s="144"/>
      <c r="BH57" s="144"/>
      <c r="BI57" s="144"/>
      <c r="BJ57" s="144"/>
      <c r="BK57" s="144"/>
      <c r="BL57" s="144"/>
      <c r="BM57" s="144"/>
      <c r="BN57" s="144"/>
      <c r="BO57" s="144"/>
      <c r="BP57" s="144"/>
      <c r="BQ57" s="144"/>
      <c r="BR57" s="144"/>
      <c r="BS57" s="144"/>
      <c r="BT57" s="144"/>
      <c r="BU57" s="144"/>
      <c r="BV57" s="144"/>
      <c r="BW57" s="144"/>
    </row>
    <row r="58" spans="1:75" x14ac:dyDescent="0.25">
      <c r="A58" s="64">
        <v>55</v>
      </c>
      <c r="B58" s="139">
        <f t="shared" si="0"/>
        <v>1</v>
      </c>
      <c r="C58" s="143" t="str">
        <f>VLOOKUP(A58,Projects!A:B,2,FALSE)</f>
        <v>T7  Project55</v>
      </c>
      <c r="D58" s="144"/>
      <c r="E58" s="144"/>
      <c r="F58" s="144"/>
      <c r="G58" s="144"/>
      <c r="H58" s="144"/>
      <c r="I58" s="144"/>
      <c r="J58" s="144"/>
      <c r="K58" s="144"/>
      <c r="L58" s="144"/>
      <c r="M58" s="144"/>
      <c r="N58" s="144"/>
      <c r="O58" s="144"/>
      <c r="P58" s="144"/>
      <c r="Q58" s="144"/>
      <c r="R58" s="144"/>
      <c r="S58" s="144"/>
      <c r="T58" s="144"/>
      <c r="U58" s="144"/>
      <c r="V58" s="144"/>
      <c r="W58" s="144"/>
      <c r="X58" s="144"/>
      <c r="Y58" s="144"/>
      <c r="Z58" s="144"/>
      <c r="AA58" s="144"/>
      <c r="AB58" s="144"/>
      <c r="AC58" s="144"/>
      <c r="AD58" s="144">
        <v>1</v>
      </c>
      <c r="AE58" s="144">
        <v>1</v>
      </c>
      <c r="AF58" s="144">
        <v>1</v>
      </c>
      <c r="AG58" s="144">
        <v>1</v>
      </c>
      <c r="AH58" s="144">
        <v>1</v>
      </c>
      <c r="AI58" s="144">
        <v>1</v>
      </c>
      <c r="AJ58" s="144">
        <v>1</v>
      </c>
      <c r="AK58" s="144">
        <v>1</v>
      </c>
      <c r="AL58" s="144">
        <v>1</v>
      </c>
      <c r="AM58" s="144">
        <v>1</v>
      </c>
      <c r="AN58" s="144">
        <v>1</v>
      </c>
      <c r="AO58" s="144">
        <v>1</v>
      </c>
      <c r="AP58" s="144">
        <v>1</v>
      </c>
      <c r="AQ58" s="144"/>
      <c r="AR58" s="144"/>
      <c r="AS58" s="144"/>
      <c r="AT58" s="144"/>
      <c r="AU58" s="144" t="s">
        <v>352</v>
      </c>
      <c r="AV58" s="144"/>
      <c r="AW58" s="144"/>
      <c r="AX58" s="144"/>
      <c r="AY58" s="144"/>
      <c r="AZ58" s="144"/>
      <c r="BA58" s="144"/>
      <c r="BB58" s="144"/>
      <c r="BC58" s="144"/>
      <c r="BD58" s="144"/>
      <c r="BE58" s="144"/>
      <c r="BF58" s="144"/>
      <c r="BG58" s="144"/>
      <c r="BH58" s="144"/>
      <c r="BI58" s="144"/>
      <c r="BJ58" s="144"/>
      <c r="BK58" s="144"/>
      <c r="BL58" s="144"/>
      <c r="BM58" s="144"/>
      <c r="BN58" s="144"/>
      <c r="BO58" s="144"/>
      <c r="BP58" s="144"/>
      <c r="BQ58" s="144"/>
      <c r="BR58" s="144"/>
      <c r="BS58" s="144"/>
      <c r="BT58" s="144"/>
      <c r="BU58" s="144"/>
      <c r="BV58" s="144"/>
      <c r="BW58" s="144"/>
    </row>
    <row r="59" spans="1:75" x14ac:dyDescent="0.25">
      <c r="A59" s="64">
        <v>56</v>
      </c>
      <c r="B59" s="139">
        <f t="shared" si="0"/>
        <v>1</v>
      </c>
      <c r="C59" s="143" t="str">
        <f>VLOOKUP(A59,Projects!A:B,2,FALSE)</f>
        <v>T7  Project56</v>
      </c>
      <c r="D59" s="144"/>
      <c r="E59" s="144"/>
      <c r="F59" s="144"/>
      <c r="G59" s="144"/>
      <c r="H59" s="144"/>
      <c r="I59" s="144"/>
      <c r="J59" s="144"/>
      <c r="K59" s="144"/>
      <c r="L59" s="144"/>
      <c r="M59" s="144"/>
      <c r="N59" s="144"/>
      <c r="O59" s="144"/>
      <c r="P59" s="144"/>
      <c r="Q59" s="144"/>
      <c r="R59" s="144"/>
      <c r="S59" s="144"/>
      <c r="T59" s="144"/>
      <c r="U59" s="144"/>
      <c r="V59" s="144"/>
      <c r="W59" s="144"/>
      <c r="X59" s="144"/>
      <c r="Y59" s="144"/>
      <c r="Z59" s="144"/>
      <c r="AA59" s="144"/>
      <c r="AB59" s="144"/>
      <c r="AC59" s="144"/>
      <c r="AD59" s="144">
        <v>1</v>
      </c>
      <c r="AE59" s="144">
        <v>1</v>
      </c>
      <c r="AF59" s="144">
        <v>1</v>
      </c>
      <c r="AG59" s="144">
        <v>1</v>
      </c>
      <c r="AH59" s="144">
        <v>1</v>
      </c>
      <c r="AI59" s="144">
        <v>1</v>
      </c>
      <c r="AJ59" s="144">
        <v>1</v>
      </c>
      <c r="AK59" s="144">
        <v>1</v>
      </c>
      <c r="AL59" s="144">
        <v>1</v>
      </c>
      <c r="AM59" s="144">
        <v>1</v>
      </c>
      <c r="AN59" s="144">
        <v>1</v>
      </c>
      <c r="AO59" s="144">
        <v>1</v>
      </c>
      <c r="AP59" s="144">
        <v>1</v>
      </c>
      <c r="AQ59" s="144"/>
      <c r="AR59" s="144"/>
      <c r="AS59" s="144"/>
      <c r="AT59" s="144"/>
      <c r="AU59" s="144"/>
      <c r="AV59" s="144"/>
      <c r="AW59" s="144" t="s">
        <v>352</v>
      </c>
      <c r="AX59" s="144"/>
      <c r="AY59" s="144"/>
      <c r="AZ59" s="144"/>
      <c r="BA59" s="144"/>
      <c r="BB59" s="144"/>
      <c r="BC59" s="144"/>
      <c r="BD59" s="144"/>
      <c r="BE59" s="144"/>
      <c r="BF59" s="144"/>
      <c r="BG59" s="144"/>
      <c r="BH59" s="144"/>
      <c r="BI59" s="144"/>
      <c r="BJ59" s="144"/>
      <c r="BK59" s="144"/>
      <c r="BL59" s="144"/>
      <c r="BM59" s="144"/>
      <c r="BN59" s="144"/>
      <c r="BO59" s="144"/>
      <c r="BP59" s="144"/>
      <c r="BQ59" s="144"/>
      <c r="BR59" s="144"/>
      <c r="BS59" s="144"/>
      <c r="BT59" s="144"/>
      <c r="BU59" s="144"/>
      <c r="BV59" s="144"/>
      <c r="BW59" s="144"/>
    </row>
    <row r="60" spans="1:75" x14ac:dyDescent="0.25">
      <c r="A60" s="64">
        <v>57</v>
      </c>
      <c r="B60" s="139">
        <f t="shared" si="0"/>
        <v>1</v>
      </c>
      <c r="C60" s="143" t="str">
        <f>VLOOKUP(A60,Projects!A:B,2,FALSE)</f>
        <v>T7  Project57</v>
      </c>
      <c r="D60" s="144"/>
      <c r="E60" s="144"/>
      <c r="F60" s="144"/>
      <c r="G60" s="144"/>
      <c r="H60" s="144"/>
      <c r="I60" s="144"/>
      <c r="J60" s="144"/>
      <c r="K60" s="144"/>
      <c r="L60" s="144"/>
      <c r="M60" s="144"/>
      <c r="N60" s="144"/>
      <c r="O60" s="144"/>
      <c r="P60" s="144"/>
      <c r="Q60" s="144"/>
      <c r="R60" s="144"/>
      <c r="S60" s="144"/>
      <c r="T60" s="144"/>
      <c r="U60" s="144"/>
      <c r="V60" s="144"/>
      <c r="W60" s="144"/>
      <c r="X60" s="144"/>
      <c r="Y60" s="144"/>
      <c r="Z60" s="144"/>
      <c r="AA60" s="144"/>
      <c r="AB60" s="144"/>
      <c r="AC60" s="144"/>
      <c r="AD60" s="144">
        <v>1</v>
      </c>
      <c r="AE60" s="144">
        <v>1</v>
      </c>
      <c r="AF60" s="144">
        <v>1</v>
      </c>
      <c r="AG60" s="144">
        <v>1</v>
      </c>
      <c r="AH60" s="144">
        <v>1</v>
      </c>
      <c r="AI60" s="144">
        <v>1</v>
      </c>
      <c r="AJ60" s="144">
        <v>1</v>
      </c>
      <c r="AK60" s="144">
        <v>1</v>
      </c>
      <c r="AL60" s="144">
        <v>1</v>
      </c>
      <c r="AM60" s="144">
        <v>1</v>
      </c>
      <c r="AN60" s="144">
        <v>1</v>
      </c>
      <c r="AO60" s="144">
        <v>1</v>
      </c>
      <c r="AP60" s="144">
        <v>1</v>
      </c>
      <c r="AQ60" s="144"/>
      <c r="AR60" s="144"/>
      <c r="AS60" s="144"/>
      <c r="AT60" s="144" t="s">
        <v>352</v>
      </c>
      <c r="AU60" s="144"/>
      <c r="AV60" s="144"/>
      <c r="AW60" s="144"/>
      <c r="AX60" s="144"/>
      <c r="AY60" s="144"/>
      <c r="AZ60" s="144"/>
      <c r="BA60" s="144"/>
      <c r="BB60" s="144"/>
      <c r="BC60" s="144"/>
      <c r="BD60" s="144"/>
      <c r="BE60" s="144"/>
      <c r="BF60" s="144"/>
      <c r="BG60" s="144"/>
      <c r="BH60" s="144"/>
      <c r="BI60" s="144"/>
      <c r="BJ60" s="144"/>
      <c r="BK60" s="144"/>
      <c r="BL60" s="144"/>
      <c r="BM60" s="144"/>
      <c r="BN60" s="144"/>
      <c r="BO60" s="144"/>
      <c r="BP60" s="144"/>
      <c r="BQ60" s="144"/>
      <c r="BR60" s="144"/>
      <c r="BS60" s="144"/>
      <c r="BT60" s="144"/>
      <c r="BU60" s="144"/>
      <c r="BV60" s="144"/>
      <c r="BW60" s="144"/>
    </row>
    <row r="61" spans="1:75" x14ac:dyDescent="0.25">
      <c r="A61" s="64">
        <v>58</v>
      </c>
      <c r="B61" s="139">
        <f t="shared" si="0"/>
        <v>1</v>
      </c>
      <c r="C61" s="143" t="str">
        <f>VLOOKUP(A61,Projects!A:B,2,FALSE)</f>
        <v>T7  Project58</v>
      </c>
      <c r="D61" s="144"/>
      <c r="E61" s="144"/>
      <c r="F61" s="144"/>
      <c r="G61" s="144"/>
      <c r="H61" s="144"/>
      <c r="I61" s="144"/>
      <c r="J61" s="144"/>
      <c r="K61" s="144"/>
      <c r="L61" s="144"/>
      <c r="M61" s="144" t="s">
        <v>352</v>
      </c>
      <c r="N61" s="144"/>
      <c r="O61" s="144"/>
      <c r="P61" s="144"/>
      <c r="Q61" s="144"/>
      <c r="R61" s="144"/>
      <c r="S61" s="144"/>
      <c r="T61" s="144"/>
      <c r="U61" s="144"/>
      <c r="V61" s="144"/>
      <c r="W61" s="144"/>
      <c r="X61" s="144"/>
      <c r="Y61" s="144"/>
      <c r="Z61" s="144"/>
      <c r="AA61" s="144"/>
      <c r="AB61" s="144"/>
      <c r="AC61" s="144"/>
      <c r="AD61" s="144">
        <v>1</v>
      </c>
      <c r="AE61" s="144">
        <v>1</v>
      </c>
      <c r="AF61" s="144">
        <v>1</v>
      </c>
      <c r="AG61" s="144">
        <v>1</v>
      </c>
      <c r="AH61" s="144">
        <v>1</v>
      </c>
      <c r="AI61" s="144">
        <v>1</v>
      </c>
      <c r="AJ61" s="144">
        <v>1</v>
      </c>
      <c r="AK61" s="144">
        <v>1</v>
      </c>
      <c r="AL61" s="144">
        <v>1</v>
      </c>
      <c r="AM61" s="144">
        <v>1</v>
      </c>
      <c r="AN61" s="144">
        <v>1</v>
      </c>
      <c r="AO61" s="144">
        <v>1</v>
      </c>
      <c r="AP61" s="144">
        <v>1</v>
      </c>
      <c r="AQ61" s="144"/>
      <c r="AR61" s="144"/>
      <c r="AS61" s="144"/>
      <c r="AT61" s="144"/>
      <c r="AU61" s="144"/>
      <c r="AV61" s="144"/>
      <c r="AW61" s="144"/>
      <c r="AX61" s="144"/>
      <c r="AY61" s="144"/>
      <c r="AZ61" s="144"/>
      <c r="BA61" s="144"/>
      <c r="BB61" s="144"/>
      <c r="BC61" s="144"/>
      <c r="BD61" s="144"/>
      <c r="BE61" s="144"/>
      <c r="BF61" s="144"/>
      <c r="BG61" s="144"/>
      <c r="BH61" s="144"/>
      <c r="BI61" s="144"/>
      <c r="BJ61" s="144"/>
      <c r="BK61" s="144"/>
      <c r="BL61" s="144"/>
      <c r="BM61" s="144"/>
      <c r="BN61" s="144"/>
      <c r="BO61" s="144"/>
      <c r="BP61" s="144"/>
      <c r="BQ61" s="144"/>
      <c r="BR61" s="144"/>
      <c r="BS61" s="144"/>
      <c r="BT61" s="144"/>
      <c r="BU61" s="144"/>
      <c r="BV61" s="144"/>
      <c r="BW61" s="144"/>
    </row>
    <row r="62" spans="1:75" x14ac:dyDescent="0.25">
      <c r="A62" s="64">
        <v>59</v>
      </c>
      <c r="B62" s="139">
        <f t="shared" si="0"/>
        <v>1</v>
      </c>
      <c r="C62" s="143" t="str">
        <f>VLOOKUP(A62,Projects!A:B,2,FALSE)</f>
        <v>T7  Project59</v>
      </c>
      <c r="D62" s="144"/>
      <c r="E62" s="144"/>
      <c r="F62" s="144"/>
      <c r="G62" s="144"/>
      <c r="H62" s="144"/>
      <c r="I62" s="144"/>
      <c r="J62" s="144"/>
      <c r="K62" s="144"/>
      <c r="L62" s="144"/>
      <c r="M62" s="144"/>
      <c r="N62" s="144"/>
      <c r="O62" s="144"/>
      <c r="P62" s="144"/>
      <c r="Q62" s="144"/>
      <c r="R62" s="144"/>
      <c r="S62" s="144"/>
      <c r="T62" s="144"/>
      <c r="U62" s="144"/>
      <c r="V62" s="144"/>
      <c r="W62" s="144"/>
      <c r="X62" s="144"/>
      <c r="Y62" s="144"/>
      <c r="Z62" s="144"/>
      <c r="AA62" s="144"/>
      <c r="AB62" s="144"/>
      <c r="AC62" s="144"/>
      <c r="AD62" s="144" t="s">
        <v>352</v>
      </c>
      <c r="AE62" s="144">
        <v>1</v>
      </c>
      <c r="AF62" s="144">
        <v>1</v>
      </c>
      <c r="AG62" s="144">
        <v>1</v>
      </c>
      <c r="AH62" s="144">
        <v>1</v>
      </c>
      <c r="AI62" s="144">
        <v>1</v>
      </c>
      <c r="AJ62" s="144">
        <v>1</v>
      </c>
      <c r="AK62" s="144">
        <v>1</v>
      </c>
      <c r="AL62" s="144">
        <v>1</v>
      </c>
      <c r="AM62" s="144">
        <v>1</v>
      </c>
      <c r="AN62" s="144">
        <v>1</v>
      </c>
      <c r="AO62" s="144">
        <v>1</v>
      </c>
      <c r="AP62" s="144">
        <v>1</v>
      </c>
      <c r="AQ62" s="144"/>
      <c r="AR62" s="144"/>
      <c r="AS62" s="144"/>
      <c r="AT62" s="144"/>
      <c r="AU62" s="144"/>
      <c r="AV62" s="144"/>
      <c r="AW62" s="144"/>
      <c r="AX62" s="144"/>
      <c r="AY62" s="144"/>
      <c r="AZ62" s="144"/>
      <c r="BA62" s="144"/>
      <c r="BB62" s="144"/>
      <c r="BC62" s="144"/>
      <c r="BD62" s="144"/>
      <c r="BE62" s="144"/>
      <c r="BF62" s="144"/>
      <c r="BG62" s="144"/>
      <c r="BH62" s="144"/>
      <c r="BI62" s="144"/>
      <c r="BJ62" s="144"/>
      <c r="BK62" s="144"/>
      <c r="BL62" s="144"/>
      <c r="BM62" s="144"/>
      <c r="BN62" s="144"/>
      <c r="BO62" s="144"/>
      <c r="BP62" s="144"/>
      <c r="BQ62" s="144"/>
      <c r="BR62" s="144"/>
      <c r="BS62" s="144"/>
      <c r="BT62" s="144"/>
      <c r="BU62" s="144"/>
      <c r="BV62" s="144"/>
      <c r="BW62" s="144"/>
    </row>
    <row r="63" spans="1:75" x14ac:dyDescent="0.25">
      <c r="A63" s="64">
        <v>60</v>
      </c>
      <c r="B63" s="139">
        <f t="shared" si="0"/>
        <v>1</v>
      </c>
      <c r="C63" s="143" t="str">
        <f>VLOOKUP(A63,Projects!A:B,2,FALSE)</f>
        <v>T7  Project60</v>
      </c>
      <c r="D63" s="144"/>
      <c r="E63" s="144"/>
      <c r="F63" s="144"/>
      <c r="G63" s="144"/>
      <c r="H63" s="144"/>
      <c r="I63" s="144"/>
      <c r="J63" s="144"/>
      <c r="K63" s="144"/>
      <c r="L63" s="144"/>
      <c r="M63" s="144"/>
      <c r="N63" s="144"/>
      <c r="O63" s="144" t="s">
        <v>352</v>
      </c>
      <c r="P63" s="144"/>
      <c r="Q63" s="144"/>
      <c r="R63" s="144"/>
      <c r="S63" s="144"/>
      <c r="T63" s="144"/>
      <c r="U63" s="144"/>
      <c r="V63" s="144"/>
      <c r="W63" s="144"/>
      <c r="X63" s="144"/>
      <c r="Y63" s="144"/>
      <c r="Z63" s="144"/>
      <c r="AA63" s="144"/>
      <c r="AB63" s="144"/>
      <c r="AC63" s="144"/>
      <c r="AD63" s="144">
        <v>1</v>
      </c>
      <c r="AE63" s="144">
        <v>1</v>
      </c>
      <c r="AF63" s="144">
        <v>1</v>
      </c>
      <c r="AG63" s="144">
        <v>1</v>
      </c>
      <c r="AH63" s="144">
        <v>1</v>
      </c>
      <c r="AI63" s="144">
        <v>1</v>
      </c>
      <c r="AJ63" s="144">
        <v>1</v>
      </c>
      <c r="AK63" s="144">
        <v>1</v>
      </c>
      <c r="AL63" s="144">
        <v>1</v>
      </c>
      <c r="AM63" s="144">
        <v>1</v>
      </c>
      <c r="AN63" s="144">
        <v>1</v>
      </c>
      <c r="AO63" s="144">
        <v>1</v>
      </c>
      <c r="AP63" s="144">
        <v>1</v>
      </c>
      <c r="AQ63" s="144"/>
      <c r="AR63" s="144"/>
      <c r="AS63" s="144"/>
      <c r="AT63" s="144"/>
      <c r="AU63" s="144"/>
      <c r="AV63" s="144"/>
      <c r="AW63" s="144"/>
      <c r="AX63" s="144"/>
      <c r="AY63" s="144"/>
      <c r="AZ63" s="144"/>
      <c r="BA63" s="144"/>
      <c r="BB63" s="144"/>
      <c r="BC63" s="144"/>
      <c r="BD63" s="144"/>
      <c r="BE63" s="144"/>
      <c r="BF63" s="144"/>
      <c r="BG63" s="144"/>
      <c r="BH63" s="144"/>
      <c r="BI63" s="144"/>
      <c r="BJ63" s="144"/>
      <c r="BK63" s="144"/>
      <c r="BL63" s="144"/>
      <c r="BM63" s="144"/>
      <c r="BN63" s="144"/>
      <c r="BO63" s="144"/>
      <c r="BP63" s="144"/>
      <c r="BQ63" s="144"/>
      <c r="BR63" s="144"/>
      <c r="BS63" s="144"/>
      <c r="BT63" s="144"/>
      <c r="BU63" s="144"/>
      <c r="BV63" s="144"/>
      <c r="BW63" s="144"/>
    </row>
    <row r="64" spans="1:75" x14ac:dyDescent="0.25">
      <c r="A64" s="64">
        <v>61</v>
      </c>
      <c r="B64" s="139">
        <f t="shared" si="0"/>
        <v>1</v>
      </c>
      <c r="C64" s="143" t="str">
        <f>VLOOKUP(A64,Projects!A:B,2,FALSE)</f>
        <v>T7  Project61</v>
      </c>
      <c r="D64" s="144"/>
      <c r="E64" s="144"/>
      <c r="F64" s="144"/>
      <c r="G64" s="144"/>
      <c r="H64" s="144"/>
      <c r="I64" s="144"/>
      <c r="J64" s="144"/>
      <c r="K64" s="144"/>
      <c r="L64" s="144"/>
      <c r="M64" s="144"/>
      <c r="N64" s="144"/>
      <c r="O64" s="144"/>
      <c r="P64" s="144"/>
      <c r="Q64" s="144"/>
      <c r="R64" s="144"/>
      <c r="S64" s="144"/>
      <c r="T64" s="144"/>
      <c r="U64" s="144"/>
      <c r="V64" s="144"/>
      <c r="W64" s="144"/>
      <c r="X64" s="144"/>
      <c r="Y64" s="144"/>
      <c r="Z64" s="144"/>
      <c r="AA64" s="144"/>
      <c r="AB64" s="144"/>
      <c r="AC64" s="144"/>
      <c r="AD64" s="144">
        <v>1</v>
      </c>
      <c r="AE64" s="144">
        <v>1</v>
      </c>
      <c r="AF64" s="144">
        <v>1</v>
      </c>
      <c r="AG64" s="144">
        <v>1</v>
      </c>
      <c r="AH64" s="144">
        <v>1</v>
      </c>
      <c r="AI64" s="144">
        <v>1</v>
      </c>
      <c r="AJ64" s="144">
        <v>1</v>
      </c>
      <c r="AK64" s="144" t="s">
        <v>352</v>
      </c>
      <c r="AL64" s="144">
        <v>1</v>
      </c>
      <c r="AM64" s="144">
        <v>1</v>
      </c>
      <c r="AN64" s="144">
        <v>1</v>
      </c>
      <c r="AO64" s="144">
        <v>1</v>
      </c>
      <c r="AP64" s="144">
        <v>1</v>
      </c>
      <c r="AQ64" s="144"/>
      <c r="AR64" s="144"/>
      <c r="AS64" s="144"/>
      <c r="AT64" s="144"/>
      <c r="AU64" s="144"/>
      <c r="AV64" s="144"/>
      <c r="AW64" s="144"/>
      <c r="AX64" s="144"/>
      <c r="AY64" s="144"/>
      <c r="AZ64" s="144"/>
      <c r="BA64" s="144"/>
      <c r="BB64" s="144"/>
      <c r="BC64" s="144"/>
      <c r="BD64" s="144"/>
      <c r="BE64" s="144"/>
      <c r="BF64" s="144"/>
      <c r="BG64" s="144"/>
      <c r="BH64" s="144"/>
      <c r="BI64" s="144"/>
      <c r="BJ64" s="144"/>
      <c r="BK64" s="144"/>
      <c r="BL64" s="144"/>
      <c r="BM64" s="144"/>
      <c r="BN64" s="144"/>
      <c r="BO64" s="144"/>
      <c r="BP64" s="144"/>
      <c r="BQ64" s="144"/>
      <c r="BR64" s="144"/>
      <c r="BS64" s="144"/>
      <c r="BT64" s="144"/>
      <c r="BU64" s="144"/>
      <c r="BV64" s="144"/>
      <c r="BW64" s="144"/>
    </row>
    <row r="65" spans="1:75" x14ac:dyDescent="0.25">
      <c r="A65" s="64">
        <v>62</v>
      </c>
      <c r="B65" s="139">
        <f t="shared" si="0"/>
        <v>1</v>
      </c>
      <c r="C65" s="143" t="str">
        <f>VLOOKUP(A65,Projects!A:B,2,FALSE)</f>
        <v>T7  Project62</v>
      </c>
      <c r="D65" s="144"/>
      <c r="E65" s="144"/>
      <c r="F65" s="144"/>
      <c r="G65" s="144"/>
      <c r="H65" s="144"/>
      <c r="I65" s="144"/>
      <c r="J65" s="144"/>
      <c r="K65" s="144"/>
      <c r="L65" s="144"/>
      <c r="M65" s="144"/>
      <c r="N65" s="144"/>
      <c r="O65" s="144"/>
      <c r="P65" s="144"/>
      <c r="Q65" s="144"/>
      <c r="R65" s="144"/>
      <c r="S65" s="144"/>
      <c r="T65" s="144"/>
      <c r="U65" s="144"/>
      <c r="V65" s="144"/>
      <c r="W65" s="144"/>
      <c r="X65" s="144"/>
      <c r="Y65" s="144" t="s">
        <v>352</v>
      </c>
      <c r="Z65" s="144"/>
      <c r="AA65" s="144"/>
      <c r="AB65" s="144"/>
      <c r="AC65" s="144"/>
      <c r="AD65" s="144">
        <v>1</v>
      </c>
      <c r="AE65" s="144">
        <v>1</v>
      </c>
      <c r="AF65" s="144">
        <v>1</v>
      </c>
      <c r="AG65" s="144">
        <v>1</v>
      </c>
      <c r="AH65" s="144">
        <v>1</v>
      </c>
      <c r="AI65" s="144">
        <v>1</v>
      </c>
      <c r="AJ65" s="144">
        <v>1</v>
      </c>
      <c r="AK65" s="144">
        <v>1</v>
      </c>
      <c r="AL65" s="144">
        <v>1</v>
      </c>
      <c r="AM65" s="144">
        <v>1</v>
      </c>
      <c r="AN65" s="144">
        <v>1</v>
      </c>
      <c r="AO65" s="144">
        <v>1</v>
      </c>
      <c r="AP65" s="144">
        <v>1</v>
      </c>
      <c r="AQ65" s="144"/>
      <c r="AR65" s="144"/>
      <c r="AS65" s="144"/>
      <c r="AT65" s="144"/>
      <c r="AU65" s="144"/>
      <c r="AV65" s="144"/>
      <c r="AW65" s="144"/>
      <c r="AX65" s="144"/>
      <c r="AY65" s="144"/>
      <c r="AZ65" s="144"/>
      <c r="BA65" s="144"/>
      <c r="BB65" s="144"/>
      <c r="BC65" s="144"/>
      <c r="BD65" s="144"/>
      <c r="BE65" s="144"/>
      <c r="BF65" s="144"/>
      <c r="BG65" s="144"/>
      <c r="BH65" s="144"/>
      <c r="BI65" s="144"/>
      <c r="BJ65" s="144"/>
      <c r="BK65" s="144"/>
      <c r="BL65" s="144"/>
      <c r="BM65" s="144"/>
      <c r="BN65" s="144"/>
      <c r="BO65" s="144"/>
      <c r="BP65" s="144"/>
      <c r="BQ65" s="144"/>
      <c r="BR65" s="144"/>
      <c r="BS65" s="144"/>
      <c r="BT65" s="144"/>
      <c r="BU65" s="144"/>
      <c r="BV65" s="144"/>
      <c r="BW65" s="144"/>
    </row>
    <row r="66" spans="1:75" x14ac:dyDescent="0.25">
      <c r="A66" s="64">
        <v>63</v>
      </c>
      <c r="B66" s="139">
        <f t="shared" si="0"/>
        <v>1</v>
      </c>
      <c r="C66" s="143" t="str">
        <f>VLOOKUP(A66,Projects!A:B,2,FALSE)</f>
        <v>T7  Project63</v>
      </c>
      <c r="D66" s="144"/>
      <c r="E66" s="144"/>
      <c r="F66" s="144"/>
      <c r="G66" s="144"/>
      <c r="H66" s="144"/>
      <c r="I66" s="144"/>
      <c r="J66" s="144"/>
      <c r="K66" s="144"/>
      <c r="L66" s="144"/>
      <c r="M66" s="144"/>
      <c r="N66" s="144" t="s">
        <v>352</v>
      </c>
      <c r="O66" s="144"/>
      <c r="P66" s="144"/>
      <c r="Q66" s="144"/>
      <c r="R66" s="144"/>
      <c r="S66" s="144"/>
      <c r="T66" s="144"/>
      <c r="U66" s="144"/>
      <c r="V66" s="144"/>
      <c r="W66" s="144"/>
      <c r="X66" s="144"/>
      <c r="Y66" s="144"/>
      <c r="Z66" s="144"/>
      <c r="AA66" s="144"/>
      <c r="AB66" s="144"/>
      <c r="AC66" s="144"/>
      <c r="AD66" s="144">
        <v>1</v>
      </c>
      <c r="AE66" s="144">
        <v>1</v>
      </c>
      <c r="AF66" s="144">
        <v>1</v>
      </c>
      <c r="AG66" s="144">
        <v>1</v>
      </c>
      <c r="AH66" s="144">
        <v>1</v>
      </c>
      <c r="AI66" s="144">
        <v>1</v>
      </c>
      <c r="AJ66" s="144">
        <v>1</v>
      </c>
      <c r="AK66" s="144">
        <v>1</v>
      </c>
      <c r="AL66" s="144">
        <v>1</v>
      </c>
      <c r="AM66" s="144">
        <v>1</v>
      </c>
      <c r="AN66" s="144">
        <v>1</v>
      </c>
      <c r="AO66" s="144">
        <v>1</v>
      </c>
      <c r="AP66" s="144">
        <v>1</v>
      </c>
      <c r="AQ66" s="144"/>
      <c r="AR66" s="144"/>
      <c r="AS66" s="144"/>
      <c r="AT66" s="144"/>
      <c r="AU66" s="144"/>
      <c r="AV66" s="144"/>
      <c r="AW66" s="144"/>
      <c r="AX66" s="144"/>
      <c r="AY66" s="144"/>
      <c r="AZ66" s="144"/>
      <c r="BA66" s="144"/>
      <c r="BB66" s="144"/>
      <c r="BC66" s="144"/>
      <c r="BD66" s="144"/>
      <c r="BE66" s="144"/>
      <c r="BF66" s="144"/>
      <c r="BG66" s="144"/>
      <c r="BH66" s="144"/>
      <c r="BI66" s="144"/>
      <c r="BJ66" s="144"/>
      <c r="BK66" s="144"/>
      <c r="BL66" s="144"/>
      <c r="BM66" s="144"/>
      <c r="BN66" s="144"/>
      <c r="BO66" s="144"/>
      <c r="BP66" s="144"/>
      <c r="BQ66" s="144"/>
      <c r="BR66" s="144"/>
      <c r="BS66" s="144"/>
      <c r="BT66" s="144"/>
      <c r="BU66" s="144"/>
      <c r="BV66" s="144"/>
      <c r="BW66" s="144"/>
    </row>
    <row r="67" spans="1:75" x14ac:dyDescent="0.25">
      <c r="A67" s="64">
        <v>64</v>
      </c>
      <c r="B67" s="139">
        <f t="shared" si="0"/>
        <v>1</v>
      </c>
      <c r="C67" s="143" t="str">
        <f>VLOOKUP(A67,Projects!A:B,2,FALSE)</f>
        <v>T7  Project64</v>
      </c>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144"/>
      <c r="AB67" s="144"/>
      <c r="AC67" s="144"/>
      <c r="AD67" s="144">
        <v>1</v>
      </c>
      <c r="AE67" s="144" t="s">
        <v>352</v>
      </c>
      <c r="AF67" s="144">
        <v>1</v>
      </c>
      <c r="AG67" s="144">
        <v>1</v>
      </c>
      <c r="AH67" s="144">
        <v>1</v>
      </c>
      <c r="AI67" s="144">
        <v>1</v>
      </c>
      <c r="AJ67" s="144">
        <v>1</v>
      </c>
      <c r="AK67" s="144">
        <v>1</v>
      </c>
      <c r="AL67" s="144">
        <v>1</v>
      </c>
      <c r="AM67" s="144">
        <v>1</v>
      </c>
      <c r="AN67" s="144">
        <v>1</v>
      </c>
      <c r="AO67" s="144">
        <v>1</v>
      </c>
      <c r="AP67" s="144">
        <v>1</v>
      </c>
      <c r="AQ67" s="144"/>
      <c r="AR67" s="144"/>
      <c r="AS67" s="144"/>
      <c r="AT67" s="144"/>
      <c r="AU67" s="144"/>
      <c r="AV67" s="144"/>
      <c r="AW67" s="144"/>
      <c r="AX67" s="144"/>
      <c r="AY67" s="144"/>
      <c r="AZ67" s="144"/>
      <c r="BA67" s="144"/>
      <c r="BB67" s="144"/>
      <c r="BC67" s="144"/>
      <c r="BD67" s="144"/>
      <c r="BE67" s="144"/>
      <c r="BF67" s="144"/>
      <c r="BG67" s="144"/>
      <c r="BH67" s="144"/>
      <c r="BI67" s="144"/>
      <c r="BJ67" s="144"/>
      <c r="BK67" s="144"/>
      <c r="BL67" s="144"/>
      <c r="BM67" s="144"/>
      <c r="BN67" s="144"/>
      <c r="BO67" s="144"/>
      <c r="BP67" s="144"/>
      <c r="BQ67" s="144"/>
      <c r="BR67" s="144"/>
      <c r="BS67" s="144"/>
      <c r="BT67" s="144"/>
      <c r="BU67" s="144"/>
      <c r="BV67" s="144"/>
      <c r="BW67" s="144"/>
    </row>
    <row r="68" spans="1:75" x14ac:dyDescent="0.25">
      <c r="A68" s="64">
        <v>65</v>
      </c>
      <c r="B68" s="139">
        <f t="shared" si="0"/>
        <v>1</v>
      </c>
      <c r="C68" s="143" t="str">
        <f>VLOOKUP(A68,Projects!A:B,2,FALSE)</f>
        <v>T7  Project65</v>
      </c>
      <c r="D68" s="144"/>
      <c r="E68" s="144"/>
      <c r="F68" s="144"/>
      <c r="G68" s="144"/>
      <c r="H68" s="144"/>
      <c r="I68" s="144"/>
      <c r="J68" s="144"/>
      <c r="K68" s="144"/>
      <c r="L68" s="144"/>
      <c r="M68" s="144"/>
      <c r="N68" s="144"/>
      <c r="O68" s="144"/>
      <c r="P68" s="144"/>
      <c r="Q68" s="144"/>
      <c r="R68" s="144"/>
      <c r="S68" s="144"/>
      <c r="T68" s="144"/>
      <c r="U68" s="144"/>
      <c r="V68" s="144"/>
      <c r="W68" s="144"/>
      <c r="X68" s="144"/>
      <c r="Y68" s="144" t="s">
        <v>352</v>
      </c>
      <c r="Z68" s="144"/>
      <c r="AA68" s="144"/>
      <c r="AB68" s="144"/>
      <c r="AC68" s="144"/>
      <c r="AD68" s="144">
        <v>1</v>
      </c>
      <c r="AE68" s="144">
        <v>1</v>
      </c>
      <c r="AF68" s="144">
        <v>1</v>
      </c>
      <c r="AG68" s="144">
        <v>1</v>
      </c>
      <c r="AH68" s="144">
        <v>1</v>
      </c>
      <c r="AI68" s="144">
        <v>1</v>
      </c>
      <c r="AJ68" s="144">
        <v>1</v>
      </c>
      <c r="AK68" s="144">
        <v>1</v>
      </c>
      <c r="AL68" s="144">
        <v>1</v>
      </c>
      <c r="AM68" s="144">
        <v>1</v>
      </c>
      <c r="AN68" s="144">
        <v>1</v>
      </c>
      <c r="AO68" s="144">
        <v>1</v>
      </c>
      <c r="AP68" s="144">
        <v>1</v>
      </c>
      <c r="AQ68" s="144"/>
      <c r="AR68" s="144"/>
      <c r="AS68" s="144"/>
      <c r="AT68" s="144"/>
      <c r="AU68" s="144"/>
      <c r="AV68" s="144"/>
      <c r="AW68" s="144"/>
      <c r="AX68" s="144"/>
      <c r="AY68" s="144"/>
      <c r="AZ68" s="144"/>
      <c r="BA68" s="144"/>
      <c r="BB68" s="144"/>
      <c r="BC68" s="144"/>
      <c r="BD68" s="144"/>
      <c r="BE68" s="144"/>
      <c r="BF68" s="144"/>
      <c r="BG68" s="144"/>
      <c r="BH68" s="144"/>
      <c r="BI68" s="144"/>
      <c r="BJ68" s="144"/>
      <c r="BK68" s="144"/>
      <c r="BL68" s="144"/>
      <c r="BM68" s="144"/>
      <c r="BN68" s="144"/>
      <c r="BO68" s="144"/>
      <c r="BP68" s="144"/>
      <c r="BQ68" s="144"/>
      <c r="BR68" s="144"/>
      <c r="BS68" s="144"/>
      <c r="BT68" s="144"/>
      <c r="BU68" s="144"/>
      <c r="BV68" s="144"/>
      <c r="BW68" s="144"/>
    </row>
    <row r="69" spans="1:75" x14ac:dyDescent="0.25">
      <c r="A69" s="64">
        <v>66</v>
      </c>
      <c r="B69" s="139">
        <f t="shared" ref="B69:B132" si="1">IF(COUNTIF(D69:BW69,"&gt;"&amp;0),AVERAGE(D69:BW69),"")</f>
        <v>1</v>
      </c>
      <c r="C69" s="143" t="str">
        <f>VLOOKUP(A69,Projects!A:B,2,FALSE)</f>
        <v>T7  Project66</v>
      </c>
      <c r="D69" s="144"/>
      <c r="E69" s="144"/>
      <c r="F69" s="144"/>
      <c r="G69" s="144"/>
      <c r="H69" s="144"/>
      <c r="I69" s="144"/>
      <c r="J69" s="144"/>
      <c r="K69" s="144"/>
      <c r="L69" s="144"/>
      <c r="M69" s="144"/>
      <c r="N69" s="144"/>
      <c r="O69" s="144"/>
      <c r="P69" s="144"/>
      <c r="Q69" s="144"/>
      <c r="R69" s="144"/>
      <c r="S69" s="144"/>
      <c r="T69" s="144"/>
      <c r="U69" s="144"/>
      <c r="V69" s="144"/>
      <c r="W69" s="144"/>
      <c r="X69" s="144"/>
      <c r="Y69" s="144"/>
      <c r="Z69" s="144"/>
      <c r="AA69" s="144"/>
      <c r="AB69" s="144"/>
      <c r="AC69" s="144"/>
      <c r="AD69" s="144">
        <v>1</v>
      </c>
      <c r="AE69" s="144">
        <v>1</v>
      </c>
      <c r="AF69" s="144">
        <v>1</v>
      </c>
      <c r="AG69" s="144">
        <v>1</v>
      </c>
      <c r="AH69" s="144">
        <v>1</v>
      </c>
      <c r="AI69" s="144">
        <v>1</v>
      </c>
      <c r="AJ69" s="144">
        <v>1</v>
      </c>
      <c r="AK69" s="144">
        <v>1</v>
      </c>
      <c r="AL69" s="144">
        <v>1</v>
      </c>
      <c r="AM69" s="144">
        <v>1</v>
      </c>
      <c r="AN69" s="144">
        <v>1</v>
      </c>
      <c r="AO69" s="144">
        <v>1</v>
      </c>
      <c r="AP69" s="144">
        <v>1</v>
      </c>
      <c r="AQ69" s="144"/>
      <c r="AR69" s="144"/>
      <c r="AS69" s="144"/>
      <c r="AT69" s="144"/>
      <c r="AU69" s="144"/>
      <c r="AV69" s="144"/>
      <c r="AW69" s="144"/>
      <c r="AX69" s="144"/>
      <c r="AY69" s="144"/>
      <c r="AZ69" s="144"/>
      <c r="BA69" s="144" t="s">
        <v>352</v>
      </c>
      <c r="BB69" s="144"/>
      <c r="BC69" s="144"/>
      <c r="BD69" s="144"/>
      <c r="BE69" s="144"/>
      <c r="BF69" s="144"/>
      <c r="BG69" s="144"/>
      <c r="BH69" s="144"/>
      <c r="BI69" s="144"/>
      <c r="BJ69" s="144"/>
      <c r="BK69" s="144"/>
      <c r="BL69" s="144"/>
      <c r="BM69" s="144"/>
      <c r="BN69" s="144"/>
      <c r="BO69" s="144"/>
      <c r="BP69" s="144"/>
      <c r="BQ69" s="144"/>
      <c r="BR69" s="144"/>
      <c r="BS69" s="144"/>
      <c r="BT69" s="144"/>
      <c r="BU69" s="144"/>
      <c r="BV69" s="144"/>
      <c r="BW69" s="144"/>
    </row>
    <row r="70" spans="1:75" x14ac:dyDescent="0.25">
      <c r="A70" s="64">
        <v>67</v>
      </c>
      <c r="B70" s="139">
        <f t="shared" si="1"/>
        <v>1</v>
      </c>
      <c r="C70" s="143" t="str">
        <f>VLOOKUP(A70,Projects!A:B,2,FALSE)</f>
        <v>T7  Project67</v>
      </c>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144"/>
      <c r="AB70" s="144"/>
      <c r="AC70" s="144"/>
      <c r="AD70" s="144">
        <v>1</v>
      </c>
      <c r="AE70" s="144">
        <v>1</v>
      </c>
      <c r="AF70" s="144">
        <v>1</v>
      </c>
      <c r="AG70" s="144">
        <v>1</v>
      </c>
      <c r="AH70" s="144">
        <v>1</v>
      </c>
      <c r="AI70" s="144">
        <v>1</v>
      </c>
      <c r="AJ70" s="144">
        <v>1</v>
      </c>
      <c r="AK70" s="144" t="s">
        <v>352</v>
      </c>
      <c r="AL70" s="144">
        <v>1</v>
      </c>
      <c r="AM70" s="144">
        <v>1</v>
      </c>
      <c r="AN70" s="144">
        <v>1</v>
      </c>
      <c r="AO70" s="144">
        <v>1</v>
      </c>
      <c r="AP70" s="144">
        <v>1</v>
      </c>
      <c r="AQ70" s="144"/>
      <c r="AR70" s="144"/>
      <c r="AS70" s="144"/>
      <c r="AT70" s="144"/>
      <c r="AU70" s="144"/>
      <c r="AV70" s="144"/>
      <c r="AW70" s="144"/>
      <c r="AX70" s="144"/>
      <c r="AY70" s="144"/>
      <c r="AZ70" s="144"/>
      <c r="BA70" s="144"/>
      <c r="BB70" s="144"/>
      <c r="BC70" s="144"/>
      <c r="BD70" s="144"/>
      <c r="BE70" s="144"/>
      <c r="BF70" s="144"/>
      <c r="BG70" s="144"/>
      <c r="BH70" s="144"/>
      <c r="BI70" s="144"/>
      <c r="BJ70" s="144"/>
      <c r="BK70" s="144"/>
      <c r="BL70" s="144"/>
      <c r="BM70" s="144"/>
      <c r="BN70" s="144"/>
      <c r="BO70" s="144"/>
      <c r="BP70" s="144"/>
      <c r="BQ70" s="144"/>
      <c r="BR70" s="144"/>
      <c r="BS70" s="144"/>
      <c r="BT70" s="144"/>
      <c r="BU70" s="144"/>
      <c r="BV70" s="144"/>
      <c r="BW70" s="144"/>
    </row>
    <row r="71" spans="1:75" x14ac:dyDescent="0.25">
      <c r="A71" s="64">
        <v>68</v>
      </c>
      <c r="B71" s="139">
        <f t="shared" si="1"/>
        <v>1</v>
      </c>
      <c r="C71" s="143" t="str">
        <f>VLOOKUP(A71,Projects!A:B,2,FALSE)</f>
        <v>T7  Project68</v>
      </c>
      <c r="D71" s="144"/>
      <c r="E71" s="144"/>
      <c r="F71" s="144"/>
      <c r="G71" s="144"/>
      <c r="H71" s="144"/>
      <c r="I71" s="144"/>
      <c r="J71" s="144"/>
      <c r="K71" s="144"/>
      <c r="L71" s="144"/>
      <c r="M71" s="144"/>
      <c r="N71" s="144"/>
      <c r="O71" s="144"/>
      <c r="P71" s="144"/>
      <c r="Q71" s="144"/>
      <c r="R71" s="144"/>
      <c r="S71" s="144"/>
      <c r="T71" s="144"/>
      <c r="U71" s="144"/>
      <c r="V71" s="144"/>
      <c r="W71" s="144"/>
      <c r="X71" s="144"/>
      <c r="Y71" s="144"/>
      <c r="Z71" s="144"/>
      <c r="AA71" s="144"/>
      <c r="AB71" s="144"/>
      <c r="AC71" s="144"/>
      <c r="AD71" s="144">
        <v>1</v>
      </c>
      <c r="AE71" s="144">
        <v>1</v>
      </c>
      <c r="AF71" s="144">
        <v>1</v>
      </c>
      <c r="AG71" s="144">
        <v>1</v>
      </c>
      <c r="AH71" s="144">
        <v>1</v>
      </c>
      <c r="AI71" s="144">
        <v>1</v>
      </c>
      <c r="AJ71" s="144">
        <v>1</v>
      </c>
      <c r="AK71" s="144">
        <v>1</v>
      </c>
      <c r="AL71" s="144">
        <v>1</v>
      </c>
      <c r="AM71" s="144">
        <v>1</v>
      </c>
      <c r="AN71" s="144">
        <v>1</v>
      </c>
      <c r="AO71" s="144">
        <v>1</v>
      </c>
      <c r="AP71" s="144">
        <v>1</v>
      </c>
      <c r="AQ71" s="144"/>
      <c r="AR71" s="144"/>
      <c r="AS71" s="144"/>
      <c r="AT71" s="144"/>
      <c r="AU71" s="144"/>
      <c r="AV71" s="144"/>
      <c r="AW71" s="144"/>
      <c r="AX71" s="144"/>
      <c r="AY71" s="144"/>
      <c r="AZ71" s="144"/>
      <c r="BA71" s="144"/>
      <c r="BB71" s="144" t="s">
        <v>352</v>
      </c>
      <c r="BC71" s="144"/>
      <c r="BD71" s="144"/>
      <c r="BE71" s="144"/>
      <c r="BF71" s="144"/>
      <c r="BG71" s="144"/>
      <c r="BH71" s="144"/>
      <c r="BI71" s="144"/>
      <c r="BJ71" s="144"/>
      <c r="BK71" s="144"/>
      <c r="BL71" s="144"/>
      <c r="BM71" s="144"/>
      <c r="BN71" s="144"/>
      <c r="BO71" s="144"/>
      <c r="BP71" s="144"/>
      <c r="BQ71" s="144"/>
      <c r="BR71" s="144"/>
      <c r="BS71" s="144"/>
      <c r="BT71" s="144"/>
      <c r="BU71" s="144"/>
      <c r="BV71" s="144"/>
      <c r="BW71" s="144"/>
    </row>
    <row r="72" spans="1:75" x14ac:dyDescent="0.25">
      <c r="A72" s="64">
        <v>69</v>
      </c>
      <c r="B72" s="139">
        <f t="shared" si="1"/>
        <v>1</v>
      </c>
      <c r="C72" s="143" t="str">
        <f>VLOOKUP(A72,Projects!A:B,2,FALSE)</f>
        <v>T7  Project69</v>
      </c>
      <c r="D72" s="144"/>
      <c r="E72" s="144"/>
      <c r="F72" s="144"/>
      <c r="G72" s="144"/>
      <c r="H72" s="144"/>
      <c r="I72" s="144"/>
      <c r="J72" s="144"/>
      <c r="K72" s="144"/>
      <c r="L72" s="144"/>
      <c r="M72" s="144"/>
      <c r="N72" s="144"/>
      <c r="O72" s="144"/>
      <c r="P72" s="144"/>
      <c r="Q72" s="144"/>
      <c r="R72" s="144"/>
      <c r="S72" s="144"/>
      <c r="T72" s="144"/>
      <c r="U72" s="144"/>
      <c r="V72" s="144"/>
      <c r="W72" s="144"/>
      <c r="X72" s="144"/>
      <c r="Y72" s="144"/>
      <c r="Z72" s="144"/>
      <c r="AA72" s="144"/>
      <c r="AB72" s="144"/>
      <c r="AC72" s="144"/>
      <c r="AD72" s="144">
        <v>1</v>
      </c>
      <c r="AE72" s="144">
        <v>1</v>
      </c>
      <c r="AF72" s="144">
        <v>1</v>
      </c>
      <c r="AG72" s="144">
        <v>1</v>
      </c>
      <c r="AH72" s="144">
        <v>1</v>
      </c>
      <c r="AI72" s="144">
        <v>1</v>
      </c>
      <c r="AJ72" s="144">
        <v>1</v>
      </c>
      <c r="AK72" s="144">
        <v>1</v>
      </c>
      <c r="AL72" s="144">
        <v>1</v>
      </c>
      <c r="AM72" s="144">
        <v>1</v>
      </c>
      <c r="AN72" s="144">
        <v>1</v>
      </c>
      <c r="AO72" s="144">
        <v>1</v>
      </c>
      <c r="AP72" s="144">
        <v>1</v>
      </c>
      <c r="AQ72" s="144"/>
      <c r="AR72" s="144"/>
      <c r="AS72" s="144"/>
      <c r="AT72" s="144"/>
      <c r="AU72" s="144"/>
      <c r="AV72" s="144"/>
      <c r="AW72" s="144"/>
      <c r="AX72" s="144"/>
      <c r="AY72" s="144"/>
      <c r="AZ72" s="144"/>
      <c r="BA72" s="144" t="s">
        <v>352</v>
      </c>
      <c r="BB72" s="144"/>
      <c r="BC72" s="144"/>
      <c r="BD72" s="144"/>
      <c r="BE72" s="144"/>
      <c r="BF72" s="144"/>
      <c r="BG72" s="144"/>
      <c r="BH72" s="144"/>
      <c r="BI72" s="144"/>
      <c r="BJ72" s="144"/>
      <c r="BK72" s="144"/>
      <c r="BL72" s="144"/>
      <c r="BM72" s="144"/>
      <c r="BN72" s="144"/>
      <c r="BO72" s="144"/>
      <c r="BP72" s="144"/>
      <c r="BQ72" s="144"/>
      <c r="BR72" s="144"/>
      <c r="BS72" s="144"/>
      <c r="BT72" s="144"/>
      <c r="BU72" s="144"/>
      <c r="BV72" s="144"/>
      <c r="BW72" s="144"/>
    </row>
    <row r="73" spans="1:75" x14ac:dyDescent="0.25">
      <c r="A73" s="64">
        <v>70</v>
      </c>
      <c r="B73" s="139">
        <f t="shared" si="1"/>
        <v>1</v>
      </c>
      <c r="C73" s="143" t="str">
        <f>VLOOKUP(A73,Projects!A:B,2,FALSE)</f>
        <v>T7  Project70</v>
      </c>
      <c r="D73" s="144"/>
      <c r="E73" s="144"/>
      <c r="F73" s="144"/>
      <c r="G73" s="144"/>
      <c r="H73" s="144"/>
      <c r="I73" s="144"/>
      <c r="J73" s="144"/>
      <c r="K73" s="144"/>
      <c r="L73" s="144"/>
      <c r="M73" s="144"/>
      <c r="N73" s="144"/>
      <c r="O73" s="144"/>
      <c r="P73" s="144"/>
      <c r="Q73" s="144"/>
      <c r="R73" s="144"/>
      <c r="S73" s="144"/>
      <c r="T73" s="144"/>
      <c r="U73" s="144"/>
      <c r="V73" s="144"/>
      <c r="W73" s="144"/>
      <c r="X73" s="144"/>
      <c r="Y73" s="144"/>
      <c r="Z73" s="144"/>
      <c r="AA73" s="144"/>
      <c r="AB73" s="144"/>
      <c r="AC73" s="144"/>
      <c r="AD73" s="144">
        <v>1</v>
      </c>
      <c r="AE73" s="144">
        <v>1</v>
      </c>
      <c r="AF73" s="144">
        <v>1</v>
      </c>
      <c r="AG73" s="144">
        <v>1</v>
      </c>
      <c r="AH73" s="144">
        <v>1</v>
      </c>
      <c r="AI73" s="144">
        <v>1</v>
      </c>
      <c r="AJ73" s="144">
        <v>1</v>
      </c>
      <c r="AK73" s="144">
        <v>1</v>
      </c>
      <c r="AL73" s="144">
        <v>1</v>
      </c>
      <c r="AM73" s="144">
        <v>1</v>
      </c>
      <c r="AN73" s="144">
        <v>1</v>
      </c>
      <c r="AO73" s="144">
        <v>1</v>
      </c>
      <c r="AP73" s="144">
        <v>1</v>
      </c>
      <c r="AQ73" s="144"/>
      <c r="AR73" s="144" t="s">
        <v>352</v>
      </c>
      <c r="AS73" s="144"/>
      <c r="AT73" s="144"/>
      <c r="AU73" s="144"/>
      <c r="AV73" s="144"/>
      <c r="AW73" s="144"/>
      <c r="AX73" s="144"/>
      <c r="AY73" s="144"/>
      <c r="AZ73" s="144"/>
      <c r="BA73" s="144"/>
      <c r="BB73" s="144"/>
      <c r="BC73" s="144"/>
      <c r="BD73" s="144"/>
      <c r="BE73" s="144"/>
      <c r="BF73" s="144"/>
      <c r="BG73" s="144"/>
      <c r="BH73" s="144"/>
      <c r="BI73" s="144"/>
      <c r="BJ73" s="144"/>
      <c r="BK73" s="144"/>
      <c r="BL73" s="144"/>
      <c r="BM73" s="144"/>
      <c r="BN73" s="144"/>
      <c r="BO73" s="144"/>
      <c r="BP73" s="144"/>
      <c r="BQ73" s="144"/>
      <c r="BR73" s="144"/>
      <c r="BS73" s="144"/>
      <c r="BT73" s="144"/>
      <c r="BU73" s="144"/>
      <c r="BV73" s="144"/>
      <c r="BW73" s="144"/>
    </row>
    <row r="74" spans="1:75" x14ac:dyDescent="0.25">
      <c r="A74" s="64">
        <v>71</v>
      </c>
      <c r="B74" s="139">
        <f t="shared" si="1"/>
        <v>1</v>
      </c>
      <c r="C74" s="143" t="str">
        <f>VLOOKUP(A74,Projects!A:B,2,FALSE)</f>
        <v>T7  Project71</v>
      </c>
      <c r="D74" s="144"/>
      <c r="E74" s="144"/>
      <c r="F74" s="144"/>
      <c r="G74" s="144"/>
      <c r="H74" s="144"/>
      <c r="I74" s="144"/>
      <c r="J74" s="144"/>
      <c r="K74" s="144"/>
      <c r="L74" s="144"/>
      <c r="M74" s="144"/>
      <c r="N74" s="144"/>
      <c r="O74" s="144"/>
      <c r="P74" s="144"/>
      <c r="Q74" s="144"/>
      <c r="R74" s="144"/>
      <c r="S74" s="144"/>
      <c r="T74" s="144"/>
      <c r="U74" s="144"/>
      <c r="V74" s="144" t="s">
        <v>352</v>
      </c>
      <c r="W74" s="144"/>
      <c r="X74" s="144"/>
      <c r="Y74" s="144"/>
      <c r="Z74" s="144"/>
      <c r="AA74" s="144"/>
      <c r="AB74" s="144"/>
      <c r="AC74" s="144"/>
      <c r="AD74" s="144">
        <v>1</v>
      </c>
      <c r="AE74" s="144">
        <v>1</v>
      </c>
      <c r="AF74" s="144">
        <v>1</v>
      </c>
      <c r="AG74" s="144">
        <v>1</v>
      </c>
      <c r="AH74" s="144">
        <v>1</v>
      </c>
      <c r="AI74" s="144">
        <v>1</v>
      </c>
      <c r="AJ74" s="144">
        <v>1</v>
      </c>
      <c r="AK74" s="144">
        <v>1</v>
      </c>
      <c r="AL74" s="144">
        <v>1</v>
      </c>
      <c r="AM74" s="144">
        <v>1</v>
      </c>
      <c r="AN74" s="144">
        <v>1</v>
      </c>
      <c r="AO74" s="144">
        <v>1</v>
      </c>
      <c r="AP74" s="144">
        <v>1</v>
      </c>
      <c r="AQ74" s="144"/>
      <c r="AR74" s="144"/>
      <c r="AS74" s="144"/>
      <c r="AT74" s="144"/>
      <c r="AU74" s="144"/>
      <c r="AV74" s="144"/>
      <c r="AW74" s="144"/>
      <c r="AX74" s="144"/>
      <c r="AY74" s="144"/>
      <c r="AZ74" s="144"/>
      <c r="BA74" s="144"/>
      <c r="BB74" s="144"/>
      <c r="BC74" s="144"/>
      <c r="BD74" s="144"/>
      <c r="BE74" s="144"/>
      <c r="BF74" s="144"/>
      <c r="BG74" s="144"/>
      <c r="BH74" s="144"/>
      <c r="BI74" s="144"/>
      <c r="BJ74" s="144"/>
      <c r="BK74" s="144"/>
      <c r="BL74" s="144"/>
      <c r="BM74" s="144"/>
      <c r="BN74" s="144"/>
      <c r="BO74" s="144"/>
      <c r="BP74" s="144"/>
      <c r="BQ74" s="144"/>
      <c r="BR74" s="144"/>
      <c r="BS74" s="144"/>
      <c r="BT74" s="144"/>
      <c r="BU74" s="144"/>
      <c r="BV74" s="144"/>
      <c r="BW74" s="144"/>
    </row>
    <row r="75" spans="1:75" x14ac:dyDescent="0.25">
      <c r="A75" s="64">
        <v>72</v>
      </c>
      <c r="B75" s="139">
        <f t="shared" si="1"/>
        <v>1</v>
      </c>
      <c r="C75" s="143" t="str">
        <f>VLOOKUP(A75,Projects!A:B,2,FALSE)</f>
        <v>T7  Project72</v>
      </c>
      <c r="D75" s="144"/>
      <c r="E75" s="144"/>
      <c r="F75" s="144"/>
      <c r="G75" s="144"/>
      <c r="H75" s="144"/>
      <c r="I75" s="144"/>
      <c r="J75" s="144"/>
      <c r="K75" s="144"/>
      <c r="L75" s="144"/>
      <c r="M75" s="144"/>
      <c r="N75" s="144"/>
      <c r="O75" s="144"/>
      <c r="P75" s="144"/>
      <c r="Q75" s="144"/>
      <c r="R75" s="144"/>
      <c r="S75" s="144"/>
      <c r="T75" s="144"/>
      <c r="U75" s="144"/>
      <c r="V75" s="144"/>
      <c r="W75" s="144"/>
      <c r="X75" s="144"/>
      <c r="Y75" s="144"/>
      <c r="Z75" s="144"/>
      <c r="AA75" s="144"/>
      <c r="AB75" s="144"/>
      <c r="AC75" s="144"/>
      <c r="AD75" s="144">
        <v>1</v>
      </c>
      <c r="AE75" s="144">
        <v>1</v>
      </c>
      <c r="AF75" s="144">
        <v>1</v>
      </c>
      <c r="AG75" s="144">
        <v>1</v>
      </c>
      <c r="AH75" s="144">
        <v>1</v>
      </c>
      <c r="AI75" s="144">
        <v>1</v>
      </c>
      <c r="AJ75" s="144">
        <v>1</v>
      </c>
      <c r="AK75" s="144">
        <v>1</v>
      </c>
      <c r="AL75" s="144">
        <v>1</v>
      </c>
      <c r="AM75" s="144">
        <v>1</v>
      </c>
      <c r="AN75" s="144" t="s">
        <v>352</v>
      </c>
      <c r="AO75" s="144">
        <v>1</v>
      </c>
      <c r="AP75" s="144">
        <v>1</v>
      </c>
      <c r="AQ75" s="144"/>
      <c r="AR75" s="144"/>
      <c r="AS75" s="144"/>
      <c r="AT75" s="144"/>
      <c r="AU75" s="144"/>
      <c r="AV75" s="144"/>
      <c r="AW75" s="144"/>
      <c r="AX75" s="144"/>
      <c r="AY75" s="144"/>
      <c r="AZ75" s="144"/>
      <c r="BA75" s="144"/>
      <c r="BB75" s="144"/>
      <c r="BC75" s="144"/>
      <c r="BD75" s="144"/>
      <c r="BE75" s="144"/>
      <c r="BF75" s="144"/>
      <c r="BG75" s="144"/>
      <c r="BH75" s="144"/>
      <c r="BI75" s="144"/>
      <c r="BJ75" s="144"/>
      <c r="BK75" s="144"/>
      <c r="BL75" s="144"/>
      <c r="BM75" s="144"/>
      <c r="BN75" s="144"/>
      <c r="BO75" s="144"/>
      <c r="BP75" s="144"/>
      <c r="BQ75" s="144"/>
      <c r="BR75" s="144"/>
      <c r="BS75" s="144"/>
      <c r="BT75" s="144"/>
      <c r="BU75" s="144"/>
      <c r="BV75" s="144"/>
      <c r="BW75" s="144"/>
    </row>
    <row r="76" spans="1:75" x14ac:dyDescent="0.25">
      <c r="A76" s="64">
        <v>73</v>
      </c>
      <c r="B76" s="139">
        <f t="shared" si="1"/>
        <v>1</v>
      </c>
      <c r="C76" s="143" t="str">
        <f>VLOOKUP(A76,Projects!A:B,2,FALSE)</f>
        <v>T7  Project73</v>
      </c>
      <c r="D76" s="144"/>
      <c r="E76" s="144"/>
      <c r="F76" s="144"/>
      <c r="G76" s="144"/>
      <c r="H76" s="144" t="s">
        <v>352</v>
      </c>
      <c r="I76" s="144"/>
      <c r="J76" s="144"/>
      <c r="K76" s="144"/>
      <c r="L76" s="144"/>
      <c r="M76" s="144"/>
      <c r="N76" s="144"/>
      <c r="O76" s="144"/>
      <c r="P76" s="144"/>
      <c r="Q76" s="144"/>
      <c r="R76" s="144"/>
      <c r="S76" s="144"/>
      <c r="T76" s="144"/>
      <c r="U76" s="144"/>
      <c r="V76" s="144"/>
      <c r="W76" s="144"/>
      <c r="X76" s="144"/>
      <c r="Y76" s="144"/>
      <c r="Z76" s="144"/>
      <c r="AA76" s="144"/>
      <c r="AB76" s="144"/>
      <c r="AC76" s="144"/>
      <c r="AD76" s="144">
        <v>1</v>
      </c>
      <c r="AE76" s="144">
        <v>1</v>
      </c>
      <c r="AF76" s="144">
        <v>1</v>
      </c>
      <c r="AG76" s="144">
        <v>1</v>
      </c>
      <c r="AH76" s="144">
        <v>1</v>
      </c>
      <c r="AI76" s="144">
        <v>1</v>
      </c>
      <c r="AJ76" s="144">
        <v>1</v>
      </c>
      <c r="AK76" s="144">
        <v>1</v>
      </c>
      <c r="AL76" s="144">
        <v>1</v>
      </c>
      <c r="AM76" s="144">
        <v>1</v>
      </c>
      <c r="AN76" s="144">
        <v>1</v>
      </c>
      <c r="AO76" s="144">
        <v>1</v>
      </c>
      <c r="AP76" s="144">
        <v>1</v>
      </c>
      <c r="AQ76" s="144"/>
      <c r="AR76" s="144"/>
      <c r="AS76" s="144"/>
      <c r="AT76" s="144"/>
      <c r="AU76" s="144"/>
      <c r="AV76" s="144"/>
      <c r="AW76" s="144"/>
      <c r="AX76" s="144"/>
      <c r="AY76" s="144"/>
      <c r="AZ76" s="144"/>
      <c r="BA76" s="144"/>
      <c r="BB76" s="144"/>
      <c r="BC76" s="144"/>
      <c r="BD76" s="144"/>
      <c r="BE76" s="144"/>
      <c r="BF76" s="144"/>
      <c r="BG76" s="144"/>
      <c r="BH76" s="144"/>
      <c r="BI76" s="144"/>
      <c r="BJ76" s="144"/>
      <c r="BK76" s="144"/>
      <c r="BL76" s="144"/>
      <c r="BM76" s="144"/>
      <c r="BN76" s="144"/>
      <c r="BO76" s="144"/>
      <c r="BP76" s="144"/>
      <c r="BQ76" s="144"/>
      <c r="BR76" s="144"/>
      <c r="BS76" s="144"/>
      <c r="BT76" s="144"/>
      <c r="BU76" s="144"/>
      <c r="BV76" s="144"/>
      <c r="BW76" s="144"/>
    </row>
    <row r="77" spans="1:75" x14ac:dyDescent="0.25">
      <c r="A77" s="64">
        <v>74</v>
      </c>
      <c r="B77" s="139">
        <f t="shared" si="1"/>
        <v>1</v>
      </c>
      <c r="C77" s="143" t="str">
        <f>VLOOKUP(A77,Projects!A:B,2,FALSE)</f>
        <v>T7  Project74</v>
      </c>
      <c r="D77" s="144"/>
      <c r="E77" s="144"/>
      <c r="F77" s="144"/>
      <c r="G77" s="144"/>
      <c r="H77" s="144"/>
      <c r="I77" s="144"/>
      <c r="J77" s="144"/>
      <c r="K77" s="144"/>
      <c r="L77" s="144"/>
      <c r="M77" s="144"/>
      <c r="N77" s="144"/>
      <c r="O77" s="144"/>
      <c r="P77" s="144"/>
      <c r="Q77" s="144"/>
      <c r="R77" s="144"/>
      <c r="S77" s="144"/>
      <c r="T77" s="144"/>
      <c r="U77" s="144"/>
      <c r="V77" s="144"/>
      <c r="W77" s="144"/>
      <c r="X77" s="144"/>
      <c r="Y77" s="144"/>
      <c r="Z77" s="144"/>
      <c r="AA77" s="144"/>
      <c r="AB77" s="144"/>
      <c r="AC77" s="144" t="s">
        <v>352</v>
      </c>
      <c r="AD77" s="144">
        <v>1</v>
      </c>
      <c r="AE77" s="144">
        <v>1</v>
      </c>
      <c r="AF77" s="144">
        <v>1</v>
      </c>
      <c r="AG77" s="144">
        <v>1</v>
      </c>
      <c r="AH77" s="144">
        <v>1</v>
      </c>
      <c r="AI77" s="144">
        <v>1</v>
      </c>
      <c r="AJ77" s="144">
        <v>1</v>
      </c>
      <c r="AK77" s="144">
        <v>1</v>
      </c>
      <c r="AL77" s="144">
        <v>1</v>
      </c>
      <c r="AM77" s="144">
        <v>1</v>
      </c>
      <c r="AN77" s="144">
        <v>1</v>
      </c>
      <c r="AO77" s="144">
        <v>1</v>
      </c>
      <c r="AP77" s="144">
        <v>1</v>
      </c>
      <c r="AQ77" s="144"/>
      <c r="AR77" s="144"/>
      <c r="AS77" s="144"/>
      <c r="AT77" s="144"/>
      <c r="AU77" s="144"/>
      <c r="AV77" s="144"/>
      <c r="AW77" s="144"/>
      <c r="AX77" s="144"/>
      <c r="AY77" s="144"/>
      <c r="AZ77" s="144"/>
      <c r="BA77" s="144"/>
      <c r="BB77" s="144"/>
      <c r="BC77" s="144"/>
      <c r="BD77" s="144"/>
      <c r="BE77" s="144"/>
      <c r="BF77" s="144"/>
      <c r="BG77" s="144"/>
      <c r="BH77" s="144"/>
      <c r="BI77" s="144"/>
      <c r="BJ77" s="144"/>
      <c r="BK77" s="144"/>
      <c r="BL77" s="144"/>
      <c r="BM77" s="144"/>
      <c r="BN77" s="144"/>
      <c r="BO77" s="144"/>
      <c r="BP77" s="144"/>
      <c r="BQ77" s="144"/>
      <c r="BR77" s="144"/>
      <c r="BS77" s="144"/>
      <c r="BT77" s="144"/>
      <c r="BU77" s="144"/>
      <c r="BV77" s="144"/>
      <c r="BW77" s="144"/>
    </row>
    <row r="78" spans="1:75" x14ac:dyDescent="0.25">
      <c r="A78" s="64">
        <v>75</v>
      </c>
      <c r="B78" s="139">
        <f t="shared" si="1"/>
        <v>1</v>
      </c>
      <c r="C78" s="143" t="str">
        <f>VLOOKUP(A78,Projects!A:B,2,FALSE)</f>
        <v>T7  Project75</v>
      </c>
      <c r="D78" s="144"/>
      <c r="E78" s="144"/>
      <c r="F78" s="144"/>
      <c r="G78" s="144"/>
      <c r="H78" s="144"/>
      <c r="I78" s="144"/>
      <c r="J78" s="144"/>
      <c r="K78" s="144"/>
      <c r="L78" s="144"/>
      <c r="M78" s="144"/>
      <c r="N78" s="144"/>
      <c r="O78" s="144"/>
      <c r="P78" s="144"/>
      <c r="Q78" s="144"/>
      <c r="R78" s="144"/>
      <c r="S78" s="144"/>
      <c r="T78" s="144"/>
      <c r="U78" s="144"/>
      <c r="V78" s="144"/>
      <c r="W78" s="144"/>
      <c r="X78" s="144"/>
      <c r="Y78" s="144"/>
      <c r="Z78" s="144"/>
      <c r="AA78" s="144"/>
      <c r="AB78" s="144"/>
      <c r="AC78" s="144"/>
      <c r="AD78" s="144">
        <v>1</v>
      </c>
      <c r="AE78" s="144">
        <v>1</v>
      </c>
      <c r="AF78" s="144">
        <v>1</v>
      </c>
      <c r="AG78" s="144">
        <v>1</v>
      </c>
      <c r="AH78" s="144">
        <v>1</v>
      </c>
      <c r="AI78" s="144">
        <v>1</v>
      </c>
      <c r="AJ78" s="144">
        <v>1</v>
      </c>
      <c r="AK78" s="144">
        <v>1</v>
      </c>
      <c r="AL78" s="144">
        <v>1</v>
      </c>
      <c r="AM78" s="144">
        <v>1</v>
      </c>
      <c r="AN78" s="144">
        <v>1</v>
      </c>
      <c r="AO78" s="144">
        <v>1</v>
      </c>
      <c r="AP78" s="144" t="s">
        <v>352</v>
      </c>
      <c r="AQ78" s="144"/>
      <c r="AR78" s="144"/>
      <c r="AS78" s="144"/>
      <c r="AT78" s="144"/>
      <c r="AU78" s="144"/>
      <c r="AV78" s="144"/>
      <c r="AW78" s="144"/>
      <c r="AX78" s="144"/>
      <c r="AY78" s="144"/>
      <c r="AZ78" s="144"/>
      <c r="BA78" s="144"/>
      <c r="BB78" s="144"/>
      <c r="BC78" s="144"/>
      <c r="BD78" s="144"/>
      <c r="BE78" s="144"/>
      <c r="BF78" s="144"/>
      <c r="BG78" s="144"/>
      <c r="BH78" s="144"/>
      <c r="BI78" s="144"/>
      <c r="BJ78" s="144"/>
      <c r="BK78" s="144"/>
      <c r="BL78" s="144"/>
      <c r="BM78" s="144"/>
      <c r="BN78" s="144"/>
      <c r="BO78" s="144"/>
      <c r="BP78" s="144"/>
      <c r="BQ78" s="144"/>
      <c r="BR78" s="144"/>
      <c r="BS78" s="144"/>
      <c r="BT78" s="144"/>
      <c r="BU78" s="144"/>
      <c r="BV78" s="144"/>
      <c r="BW78" s="144"/>
    </row>
    <row r="79" spans="1:75" x14ac:dyDescent="0.25">
      <c r="A79" s="64">
        <v>76</v>
      </c>
      <c r="B79" s="139">
        <f t="shared" si="1"/>
        <v>1</v>
      </c>
      <c r="C79" s="143" t="str">
        <f>VLOOKUP(A79,Projects!A:B,2,FALSE)</f>
        <v>T7  Project76</v>
      </c>
      <c r="D79" s="144"/>
      <c r="E79" s="144"/>
      <c r="F79" s="144"/>
      <c r="G79" s="144"/>
      <c r="H79" s="144"/>
      <c r="I79" s="144"/>
      <c r="J79" s="144"/>
      <c r="K79" s="144"/>
      <c r="L79" s="144"/>
      <c r="M79" s="144"/>
      <c r="N79" s="144"/>
      <c r="O79" s="144"/>
      <c r="P79" s="144"/>
      <c r="Q79" s="144"/>
      <c r="R79" s="144"/>
      <c r="S79" s="144"/>
      <c r="T79" s="144"/>
      <c r="U79" s="144"/>
      <c r="V79" s="144"/>
      <c r="W79" s="144"/>
      <c r="X79" s="144"/>
      <c r="Y79" s="144"/>
      <c r="Z79" s="144"/>
      <c r="AA79" s="144"/>
      <c r="AB79" s="144"/>
      <c r="AC79" s="144"/>
      <c r="AD79" s="144">
        <v>1</v>
      </c>
      <c r="AE79" s="144">
        <v>1</v>
      </c>
      <c r="AF79" s="144">
        <v>1</v>
      </c>
      <c r="AG79" s="144">
        <v>1</v>
      </c>
      <c r="AH79" s="144">
        <v>1</v>
      </c>
      <c r="AI79" s="144">
        <v>1</v>
      </c>
      <c r="AJ79" s="144">
        <v>1</v>
      </c>
      <c r="AK79" s="144">
        <v>1</v>
      </c>
      <c r="AL79" s="144">
        <v>1</v>
      </c>
      <c r="AM79" s="144">
        <v>1</v>
      </c>
      <c r="AN79" s="144">
        <v>1</v>
      </c>
      <c r="AO79" s="144" t="s">
        <v>352</v>
      </c>
      <c r="AP79" s="144">
        <v>1</v>
      </c>
      <c r="AQ79" s="144"/>
      <c r="AR79" s="144"/>
      <c r="AS79" s="144"/>
      <c r="AT79" s="144"/>
      <c r="AU79" s="144"/>
      <c r="AV79" s="144"/>
      <c r="AW79" s="144"/>
      <c r="AX79" s="144"/>
      <c r="AY79" s="144"/>
      <c r="AZ79" s="144"/>
      <c r="BA79" s="144"/>
      <c r="BB79" s="144"/>
      <c r="BC79" s="144"/>
      <c r="BD79" s="144"/>
      <c r="BE79" s="144"/>
      <c r="BF79" s="144"/>
      <c r="BG79" s="144"/>
      <c r="BH79" s="144"/>
      <c r="BI79" s="144"/>
      <c r="BJ79" s="144"/>
      <c r="BK79" s="144"/>
      <c r="BL79" s="144"/>
      <c r="BM79" s="144"/>
      <c r="BN79" s="144"/>
      <c r="BO79" s="144"/>
      <c r="BP79" s="144"/>
      <c r="BQ79" s="144"/>
      <c r="BR79" s="144"/>
      <c r="BS79" s="144"/>
      <c r="BT79" s="144"/>
      <c r="BU79" s="144"/>
      <c r="BV79" s="144"/>
      <c r="BW79" s="144"/>
    </row>
    <row r="80" spans="1:75" x14ac:dyDescent="0.25">
      <c r="A80" s="64">
        <v>77</v>
      </c>
      <c r="B80" s="139">
        <f t="shared" si="1"/>
        <v>1</v>
      </c>
      <c r="C80" s="143" t="str">
        <f>VLOOKUP(A80,Projects!A:B,2,FALSE)</f>
        <v>T7  Project77</v>
      </c>
      <c r="D80" s="144"/>
      <c r="E80" s="144"/>
      <c r="F80" s="144"/>
      <c r="G80" s="144"/>
      <c r="H80" s="144"/>
      <c r="I80" s="144"/>
      <c r="J80" s="144"/>
      <c r="K80" s="144"/>
      <c r="L80" s="144"/>
      <c r="M80" s="144"/>
      <c r="N80" s="144"/>
      <c r="O80" s="144"/>
      <c r="P80" s="144"/>
      <c r="Q80" s="144"/>
      <c r="R80" s="144"/>
      <c r="S80" s="144"/>
      <c r="T80" s="144"/>
      <c r="U80" s="144"/>
      <c r="V80" s="144"/>
      <c r="W80" s="144"/>
      <c r="X80" s="144"/>
      <c r="Y80" s="144"/>
      <c r="Z80" s="144"/>
      <c r="AA80" s="144"/>
      <c r="AB80" s="144"/>
      <c r="AC80" s="144"/>
      <c r="AD80" s="144">
        <v>1</v>
      </c>
      <c r="AE80" s="144">
        <v>1</v>
      </c>
      <c r="AF80" s="144">
        <v>1</v>
      </c>
      <c r="AG80" s="144">
        <v>1</v>
      </c>
      <c r="AH80" s="144">
        <v>1</v>
      </c>
      <c r="AI80" s="144">
        <v>1</v>
      </c>
      <c r="AJ80" s="144">
        <v>1</v>
      </c>
      <c r="AK80" s="144">
        <v>1</v>
      </c>
      <c r="AL80" s="144">
        <v>1</v>
      </c>
      <c r="AM80" s="144">
        <v>1</v>
      </c>
      <c r="AN80" s="144">
        <v>1</v>
      </c>
      <c r="AO80" s="144">
        <v>1</v>
      </c>
      <c r="AP80" s="144">
        <v>1</v>
      </c>
      <c r="AQ80" s="144"/>
      <c r="AR80" s="144"/>
      <c r="AS80" s="144"/>
      <c r="AT80" s="144"/>
      <c r="AU80" s="144"/>
      <c r="AV80" s="144"/>
      <c r="AW80" s="144"/>
      <c r="AX80" s="144"/>
      <c r="AY80" s="144"/>
      <c r="AZ80" s="144"/>
      <c r="BA80" s="144"/>
      <c r="BB80" s="144"/>
      <c r="BC80" s="144"/>
      <c r="BD80" s="144" t="s">
        <v>352</v>
      </c>
      <c r="BE80" s="144"/>
      <c r="BF80" s="144"/>
      <c r="BG80" s="144"/>
      <c r="BH80" s="144"/>
      <c r="BI80" s="144"/>
      <c r="BJ80" s="144"/>
      <c r="BK80" s="144"/>
      <c r="BL80" s="144"/>
      <c r="BM80" s="144"/>
      <c r="BN80" s="144"/>
      <c r="BO80" s="144"/>
      <c r="BP80" s="144"/>
      <c r="BQ80" s="144"/>
      <c r="BR80" s="144"/>
      <c r="BS80" s="144"/>
      <c r="BT80" s="144"/>
      <c r="BU80" s="144"/>
      <c r="BV80" s="144"/>
      <c r="BW80" s="144"/>
    </row>
    <row r="81" spans="1:75" x14ac:dyDescent="0.25">
      <c r="A81" s="64">
        <v>78</v>
      </c>
      <c r="B81" s="139">
        <f t="shared" si="1"/>
        <v>1</v>
      </c>
      <c r="C81" s="143" t="str">
        <f>VLOOKUP(A81,Projects!A:B,2,FALSE)</f>
        <v>T7  Project78</v>
      </c>
      <c r="D81" s="144"/>
      <c r="E81" s="144"/>
      <c r="F81" s="144"/>
      <c r="G81" s="144"/>
      <c r="H81" s="144"/>
      <c r="I81" s="144"/>
      <c r="J81" s="144"/>
      <c r="K81" s="144"/>
      <c r="L81" s="144"/>
      <c r="M81" s="144"/>
      <c r="N81" s="144"/>
      <c r="O81" s="144"/>
      <c r="P81" s="144"/>
      <c r="Q81" s="144"/>
      <c r="R81" s="144"/>
      <c r="S81" s="144"/>
      <c r="T81" s="144"/>
      <c r="U81" s="144"/>
      <c r="V81" s="144"/>
      <c r="W81" s="144"/>
      <c r="X81" s="144"/>
      <c r="Y81" s="144"/>
      <c r="Z81" s="144"/>
      <c r="AA81" s="144"/>
      <c r="AB81" s="144"/>
      <c r="AC81" s="144"/>
      <c r="AD81" s="144">
        <v>1</v>
      </c>
      <c r="AE81" s="144">
        <v>1</v>
      </c>
      <c r="AF81" s="144">
        <v>1</v>
      </c>
      <c r="AG81" s="144">
        <v>1</v>
      </c>
      <c r="AH81" s="144">
        <v>1</v>
      </c>
      <c r="AI81" s="144">
        <v>1</v>
      </c>
      <c r="AJ81" s="144">
        <v>1</v>
      </c>
      <c r="AK81" s="144">
        <v>1</v>
      </c>
      <c r="AL81" s="144">
        <v>1</v>
      </c>
      <c r="AM81" s="144">
        <v>1</v>
      </c>
      <c r="AN81" s="144">
        <v>1</v>
      </c>
      <c r="AO81" s="144">
        <v>1</v>
      </c>
      <c r="AP81" s="144" t="s">
        <v>352</v>
      </c>
      <c r="AQ81" s="144"/>
      <c r="AR81" s="144"/>
      <c r="AS81" s="144"/>
      <c r="AT81" s="144"/>
      <c r="AU81" s="144"/>
      <c r="AV81" s="144"/>
      <c r="AW81" s="144"/>
      <c r="AX81" s="144"/>
      <c r="AY81" s="144"/>
      <c r="AZ81" s="144"/>
      <c r="BA81" s="144"/>
      <c r="BB81" s="144"/>
      <c r="BC81" s="144"/>
      <c r="BD81" s="144"/>
      <c r="BE81" s="144"/>
      <c r="BF81" s="144"/>
      <c r="BG81" s="144"/>
      <c r="BH81" s="144"/>
      <c r="BI81" s="144"/>
      <c r="BJ81" s="144"/>
      <c r="BK81" s="144"/>
      <c r="BL81" s="144"/>
      <c r="BM81" s="144"/>
      <c r="BN81" s="144"/>
      <c r="BO81" s="144"/>
      <c r="BP81" s="144"/>
      <c r="BQ81" s="144"/>
      <c r="BR81" s="144"/>
      <c r="BS81" s="144"/>
      <c r="BT81" s="144"/>
      <c r="BU81" s="144"/>
      <c r="BV81" s="144"/>
      <c r="BW81" s="144"/>
    </row>
    <row r="82" spans="1:75" x14ac:dyDescent="0.25">
      <c r="A82" s="64">
        <v>79</v>
      </c>
      <c r="B82" s="139">
        <f t="shared" si="1"/>
        <v>1</v>
      </c>
      <c r="C82" s="143" t="str">
        <f>VLOOKUP(A82,Projects!A:B,2,FALSE)</f>
        <v>T7  Project79</v>
      </c>
      <c r="D82" s="144"/>
      <c r="E82" s="144"/>
      <c r="F82" s="144"/>
      <c r="G82" s="144"/>
      <c r="H82" s="144"/>
      <c r="I82" s="144"/>
      <c r="J82" s="144"/>
      <c r="K82" s="144"/>
      <c r="L82" s="144"/>
      <c r="M82" s="144"/>
      <c r="N82" s="144"/>
      <c r="O82" s="144"/>
      <c r="P82" s="144"/>
      <c r="Q82" s="144"/>
      <c r="R82" s="144"/>
      <c r="S82" s="144"/>
      <c r="T82" s="144"/>
      <c r="U82" s="144"/>
      <c r="V82" s="144"/>
      <c r="W82" s="144"/>
      <c r="X82" s="144"/>
      <c r="Y82" s="144"/>
      <c r="Z82" s="144"/>
      <c r="AA82" s="144"/>
      <c r="AB82" s="144"/>
      <c r="AC82" s="144"/>
      <c r="AD82" s="144">
        <v>1</v>
      </c>
      <c r="AE82" s="144">
        <v>1</v>
      </c>
      <c r="AF82" s="144">
        <v>1</v>
      </c>
      <c r="AG82" s="144">
        <v>1</v>
      </c>
      <c r="AH82" s="144" t="s">
        <v>352</v>
      </c>
      <c r="AI82" s="144">
        <v>1</v>
      </c>
      <c r="AJ82" s="144">
        <v>1</v>
      </c>
      <c r="AK82" s="144">
        <v>1</v>
      </c>
      <c r="AL82" s="144">
        <v>1</v>
      </c>
      <c r="AM82" s="144">
        <v>1</v>
      </c>
      <c r="AN82" s="144">
        <v>1</v>
      </c>
      <c r="AO82" s="144">
        <v>1</v>
      </c>
      <c r="AP82" s="144">
        <v>1</v>
      </c>
      <c r="AQ82" s="144"/>
      <c r="AR82" s="144"/>
      <c r="AS82" s="144"/>
      <c r="AT82" s="144"/>
      <c r="AU82" s="144"/>
      <c r="AV82" s="144"/>
      <c r="AW82" s="144"/>
      <c r="AX82" s="144"/>
      <c r="AY82" s="144"/>
      <c r="AZ82" s="144"/>
      <c r="BA82" s="144"/>
      <c r="BB82" s="144"/>
      <c r="BC82" s="144"/>
      <c r="BD82" s="144"/>
      <c r="BE82" s="144"/>
      <c r="BF82" s="144"/>
      <c r="BG82" s="144"/>
      <c r="BH82" s="144"/>
      <c r="BI82" s="144"/>
      <c r="BJ82" s="144"/>
      <c r="BK82" s="144"/>
      <c r="BL82" s="144"/>
      <c r="BM82" s="144"/>
      <c r="BN82" s="144"/>
      <c r="BO82" s="144"/>
      <c r="BP82" s="144"/>
      <c r="BQ82" s="144"/>
      <c r="BR82" s="144"/>
      <c r="BS82" s="144"/>
      <c r="BT82" s="144"/>
      <c r="BU82" s="144"/>
      <c r="BV82" s="144"/>
      <c r="BW82" s="144"/>
    </row>
    <row r="83" spans="1:75" x14ac:dyDescent="0.25">
      <c r="A83" s="64">
        <v>80</v>
      </c>
      <c r="B83" s="139">
        <f t="shared" si="1"/>
        <v>1</v>
      </c>
      <c r="C83" s="143" t="str">
        <f>VLOOKUP(A83,Projects!A:B,2,FALSE)</f>
        <v>T7  Project80</v>
      </c>
      <c r="D83" s="144"/>
      <c r="E83" s="144"/>
      <c r="F83" s="144"/>
      <c r="G83" s="144"/>
      <c r="H83" s="144" t="s">
        <v>352</v>
      </c>
      <c r="I83" s="144"/>
      <c r="J83" s="144"/>
      <c r="K83" s="144"/>
      <c r="L83" s="144"/>
      <c r="M83" s="144"/>
      <c r="N83" s="144"/>
      <c r="O83" s="144"/>
      <c r="P83" s="144"/>
      <c r="Q83" s="144"/>
      <c r="R83" s="144"/>
      <c r="S83" s="144"/>
      <c r="T83" s="144"/>
      <c r="U83" s="144"/>
      <c r="V83" s="144"/>
      <c r="W83" s="144"/>
      <c r="X83" s="144"/>
      <c r="Y83" s="144"/>
      <c r="Z83" s="144"/>
      <c r="AA83" s="144"/>
      <c r="AB83" s="144"/>
      <c r="AC83" s="144"/>
      <c r="AD83" s="144">
        <v>1</v>
      </c>
      <c r="AE83" s="144">
        <v>1</v>
      </c>
      <c r="AF83" s="144">
        <v>1</v>
      </c>
      <c r="AG83" s="144">
        <v>1</v>
      </c>
      <c r="AH83" s="144">
        <v>1</v>
      </c>
      <c r="AI83" s="144">
        <v>1</v>
      </c>
      <c r="AJ83" s="144">
        <v>1</v>
      </c>
      <c r="AK83" s="144">
        <v>1</v>
      </c>
      <c r="AL83" s="144">
        <v>1</v>
      </c>
      <c r="AM83" s="144">
        <v>1</v>
      </c>
      <c r="AN83" s="144">
        <v>1</v>
      </c>
      <c r="AO83" s="144">
        <v>1</v>
      </c>
      <c r="AP83" s="144">
        <v>1</v>
      </c>
      <c r="AQ83" s="144"/>
      <c r="AR83" s="144"/>
      <c r="AS83" s="144"/>
      <c r="AT83" s="144"/>
      <c r="AU83" s="144"/>
      <c r="AV83" s="144"/>
      <c r="AW83" s="144"/>
      <c r="AX83" s="144"/>
      <c r="AY83" s="144"/>
      <c r="AZ83" s="144"/>
      <c r="BA83" s="144"/>
      <c r="BB83" s="144"/>
      <c r="BC83" s="144"/>
      <c r="BD83" s="144"/>
      <c r="BE83" s="144"/>
      <c r="BF83" s="144"/>
      <c r="BG83" s="144"/>
      <c r="BH83" s="144"/>
      <c r="BI83" s="144"/>
      <c r="BJ83" s="144"/>
      <c r="BK83" s="144"/>
      <c r="BL83" s="144"/>
      <c r="BM83" s="144"/>
      <c r="BN83" s="144"/>
      <c r="BO83" s="144"/>
      <c r="BP83" s="144"/>
      <c r="BQ83" s="144"/>
      <c r="BR83" s="144"/>
      <c r="BS83" s="144"/>
      <c r="BT83" s="144"/>
      <c r="BU83" s="144"/>
      <c r="BV83" s="144"/>
      <c r="BW83" s="144"/>
    </row>
    <row r="84" spans="1:75" x14ac:dyDescent="0.25">
      <c r="A84" s="64">
        <v>81</v>
      </c>
      <c r="B84" s="139">
        <f t="shared" si="1"/>
        <v>1</v>
      </c>
      <c r="C84" s="143" t="str">
        <f>VLOOKUP(A84,Projects!A:B,2,FALSE)</f>
        <v>T7  Project81</v>
      </c>
      <c r="D84" s="144"/>
      <c r="E84" s="144"/>
      <c r="F84" s="144"/>
      <c r="G84" s="144"/>
      <c r="H84" s="144"/>
      <c r="I84" s="144"/>
      <c r="J84" s="144"/>
      <c r="K84" s="144"/>
      <c r="L84" s="144"/>
      <c r="M84" s="144"/>
      <c r="N84" s="144"/>
      <c r="O84" s="144"/>
      <c r="P84" s="144"/>
      <c r="Q84" s="144"/>
      <c r="R84" s="144"/>
      <c r="S84" s="144"/>
      <c r="T84" s="144"/>
      <c r="U84" s="144"/>
      <c r="V84" s="144"/>
      <c r="W84" s="144"/>
      <c r="X84" s="144"/>
      <c r="Y84" s="144"/>
      <c r="Z84" s="144"/>
      <c r="AA84" s="144"/>
      <c r="AB84" s="144"/>
      <c r="AC84" s="144"/>
      <c r="AD84" s="144">
        <v>1</v>
      </c>
      <c r="AE84" s="144">
        <v>1</v>
      </c>
      <c r="AF84" s="144">
        <v>1</v>
      </c>
      <c r="AG84" s="144">
        <v>1</v>
      </c>
      <c r="AH84" s="144">
        <v>1</v>
      </c>
      <c r="AI84" s="144">
        <v>1</v>
      </c>
      <c r="AJ84" s="144">
        <v>1</v>
      </c>
      <c r="AK84" s="144">
        <v>1</v>
      </c>
      <c r="AL84" s="144">
        <v>1</v>
      </c>
      <c r="AM84" s="144">
        <v>1</v>
      </c>
      <c r="AN84" s="144">
        <v>1</v>
      </c>
      <c r="AO84" s="144">
        <v>1</v>
      </c>
      <c r="AP84" s="144">
        <v>1</v>
      </c>
      <c r="AQ84" s="144"/>
      <c r="AR84" s="144"/>
      <c r="AS84" s="144"/>
      <c r="AT84" s="144"/>
      <c r="AU84" s="144"/>
      <c r="AV84" s="144"/>
      <c r="AW84" s="144"/>
      <c r="AX84" s="144"/>
      <c r="AY84" s="144" t="s">
        <v>352</v>
      </c>
      <c r="AZ84" s="144"/>
      <c r="BA84" s="144"/>
      <c r="BB84" s="144"/>
      <c r="BC84" s="144"/>
      <c r="BD84" s="144"/>
      <c r="BE84" s="144"/>
      <c r="BF84" s="144"/>
      <c r="BG84" s="144"/>
      <c r="BH84" s="144"/>
      <c r="BI84" s="144"/>
      <c r="BJ84" s="144"/>
      <c r="BK84" s="144"/>
      <c r="BL84" s="144"/>
      <c r="BM84" s="144"/>
      <c r="BN84" s="144"/>
      <c r="BO84" s="144"/>
      <c r="BP84" s="144"/>
      <c r="BQ84" s="144"/>
      <c r="BR84" s="144"/>
      <c r="BS84" s="144"/>
      <c r="BT84" s="144"/>
      <c r="BU84" s="144"/>
      <c r="BV84" s="144"/>
      <c r="BW84" s="144"/>
    </row>
    <row r="85" spans="1:75" x14ac:dyDescent="0.25">
      <c r="A85" s="64">
        <v>82</v>
      </c>
      <c r="B85" s="139">
        <f t="shared" si="1"/>
        <v>1</v>
      </c>
      <c r="C85" s="143" t="str">
        <f>VLOOKUP(A85,Projects!A:B,2,FALSE)</f>
        <v>T7  Project82</v>
      </c>
      <c r="D85" s="144"/>
      <c r="E85" s="144"/>
      <c r="F85" s="144"/>
      <c r="G85" s="144"/>
      <c r="H85" s="144"/>
      <c r="I85" s="144"/>
      <c r="J85" s="144"/>
      <c r="K85" s="144"/>
      <c r="L85" s="144"/>
      <c r="M85" s="144"/>
      <c r="N85" s="144"/>
      <c r="O85" s="144"/>
      <c r="P85" s="144"/>
      <c r="Q85" s="144"/>
      <c r="R85" s="144" t="s">
        <v>352</v>
      </c>
      <c r="S85" s="144"/>
      <c r="T85" s="144"/>
      <c r="U85" s="144"/>
      <c r="V85" s="144"/>
      <c r="W85" s="144"/>
      <c r="X85" s="144"/>
      <c r="Y85" s="144"/>
      <c r="Z85" s="144"/>
      <c r="AA85" s="144"/>
      <c r="AB85" s="144"/>
      <c r="AC85" s="144"/>
      <c r="AD85" s="144">
        <v>1</v>
      </c>
      <c r="AE85" s="144">
        <v>1</v>
      </c>
      <c r="AF85" s="144">
        <v>1</v>
      </c>
      <c r="AG85" s="144">
        <v>1</v>
      </c>
      <c r="AH85" s="144">
        <v>1</v>
      </c>
      <c r="AI85" s="144">
        <v>1</v>
      </c>
      <c r="AJ85" s="144">
        <v>1</v>
      </c>
      <c r="AK85" s="144">
        <v>1</v>
      </c>
      <c r="AL85" s="144">
        <v>1</v>
      </c>
      <c r="AM85" s="144">
        <v>1</v>
      </c>
      <c r="AN85" s="144">
        <v>1</v>
      </c>
      <c r="AO85" s="144">
        <v>1</v>
      </c>
      <c r="AP85" s="144">
        <v>1</v>
      </c>
      <c r="AQ85" s="144"/>
      <c r="AR85" s="144"/>
      <c r="AS85" s="144"/>
      <c r="AT85" s="144"/>
      <c r="AU85" s="144"/>
      <c r="AV85" s="144"/>
      <c r="AW85" s="144"/>
      <c r="AX85" s="144"/>
      <c r="AY85" s="144"/>
      <c r="AZ85" s="144"/>
      <c r="BA85" s="144"/>
      <c r="BB85" s="144"/>
      <c r="BC85" s="144"/>
      <c r="BD85" s="144"/>
      <c r="BE85" s="144"/>
      <c r="BF85" s="144"/>
      <c r="BG85" s="144"/>
      <c r="BH85" s="144"/>
      <c r="BI85" s="144"/>
      <c r="BJ85" s="144"/>
      <c r="BK85" s="144"/>
      <c r="BL85" s="144"/>
      <c r="BM85" s="144"/>
      <c r="BN85" s="144"/>
      <c r="BO85" s="144"/>
      <c r="BP85" s="144"/>
      <c r="BQ85" s="144"/>
      <c r="BR85" s="144"/>
      <c r="BS85" s="144"/>
      <c r="BT85" s="144"/>
      <c r="BU85" s="144"/>
      <c r="BV85" s="144"/>
      <c r="BW85" s="144"/>
    </row>
    <row r="86" spans="1:75" x14ac:dyDescent="0.25">
      <c r="A86" s="64">
        <v>83</v>
      </c>
      <c r="B86" s="139">
        <f t="shared" si="1"/>
        <v>1</v>
      </c>
      <c r="C86" s="143" t="str">
        <f>VLOOKUP(A86,Projects!A:B,2,FALSE)</f>
        <v>T7  Project83</v>
      </c>
      <c r="D86" s="144"/>
      <c r="E86" s="144"/>
      <c r="F86" s="144"/>
      <c r="G86" s="144"/>
      <c r="H86" s="144"/>
      <c r="I86" s="144"/>
      <c r="J86" s="144"/>
      <c r="K86" s="144"/>
      <c r="L86" s="144"/>
      <c r="M86" s="144"/>
      <c r="N86" s="144"/>
      <c r="O86" s="144"/>
      <c r="P86" s="144"/>
      <c r="Q86" s="144"/>
      <c r="R86" s="144" t="s">
        <v>352</v>
      </c>
      <c r="S86" s="144"/>
      <c r="T86" s="144"/>
      <c r="U86" s="144"/>
      <c r="V86" s="144"/>
      <c r="W86" s="144"/>
      <c r="X86" s="144"/>
      <c r="Y86" s="144"/>
      <c r="Z86" s="144"/>
      <c r="AA86" s="144"/>
      <c r="AB86" s="144"/>
      <c r="AC86" s="144"/>
      <c r="AD86" s="144">
        <v>1</v>
      </c>
      <c r="AE86" s="144">
        <v>1</v>
      </c>
      <c r="AF86" s="144">
        <v>1</v>
      </c>
      <c r="AG86" s="144">
        <v>1</v>
      </c>
      <c r="AH86" s="144">
        <v>1</v>
      </c>
      <c r="AI86" s="144">
        <v>1</v>
      </c>
      <c r="AJ86" s="144">
        <v>1</v>
      </c>
      <c r="AK86" s="144">
        <v>1</v>
      </c>
      <c r="AL86" s="144">
        <v>1</v>
      </c>
      <c r="AM86" s="144">
        <v>1</v>
      </c>
      <c r="AN86" s="144">
        <v>1</v>
      </c>
      <c r="AO86" s="144">
        <v>1</v>
      </c>
      <c r="AP86" s="144">
        <v>1</v>
      </c>
      <c r="AQ86" s="144"/>
      <c r="AR86" s="144"/>
      <c r="AS86" s="144"/>
      <c r="AT86" s="144"/>
      <c r="AU86" s="144"/>
      <c r="AV86" s="144"/>
      <c r="AW86" s="144"/>
      <c r="AX86" s="144"/>
      <c r="AY86" s="144"/>
      <c r="AZ86" s="144"/>
      <c r="BA86" s="144"/>
      <c r="BB86" s="144"/>
      <c r="BC86" s="144"/>
      <c r="BD86" s="144"/>
      <c r="BE86" s="144"/>
      <c r="BF86" s="144"/>
      <c r="BG86" s="144"/>
      <c r="BH86" s="144"/>
      <c r="BI86" s="144"/>
      <c r="BJ86" s="144"/>
      <c r="BK86" s="144"/>
      <c r="BL86" s="144"/>
      <c r="BM86" s="144"/>
      <c r="BN86" s="144"/>
      <c r="BO86" s="144"/>
      <c r="BP86" s="144"/>
      <c r="BQ86" s="144"/>
      <c r="BR86" s="144"/>
      <c r="BS86" s="144"/>
      <c r="BT86" s="144"/>
      <c r="BU86" s="144"/>
      <c r="BV86" s="144"/>
      <c r="BW86" s="144"/>
    </row>
    <row r="87" spans="1:75" x14ac:dyDescent="0.25">
      <c r="A87" s="64">
        <v>84</v>
      </c>
      <c r="B87" s="139">
        <f t="shared" si="1"/>
        <v>1</v>
      </c>
      <c r="C87" s="143" t="str">
        <f>VLOOKUP(A87,Projects!A:B,2,FALSE)</f>
        <v>T7  Project84</v>
      </c>
      <c r="D87" s="144"/>
      <c r="E87" s="144"/>
      <c r="F87" s="144" t="s">
        <v>352</v>
      </c>
      <c r="G87" s="144"/>
      <c r="H87" s="144"/>
      <c r="I87" s="144"/>
      <c r="J87" s="144"/>
      <c r="K87" s="144"/>
      <c r="L87" s="144"/>
      <c r="M87" s="144"/>
      <c r="N87" s="144"/>
      <c r="O87" s="144"/>
      <c r="P87" s="144"/>
      <c r="Q87" s="144"/>
      <c r="R87" s="144"/>
      <c r="S87" s="144"/>
      <c r="T87" s="144"/>
      <c r="U87" s="144"/>
      <c r="V87" s="144"/>
      <c r="W87" s="144"/>
      <c r="X87" s="144"/>
      <c r="Y87" s="144"/>
      <c r="Z87" s="144"/>
      <c r="AA87" s="144"/>
      <c r="AB87" s="144"/>
      <c r="AC87" s="144"/>
      <c r="AD87" s="144">
        <v>1</v>
      </c>
      <c r="AE87" s="144">
        <v>1</v>
      </c>
      <c r="AF87" s="144">
        <v>1</v>
      </c>
      <c r="AG87" s="144">
        <v>1</v>
      </c>
      <c r="AH87" s="144">
        <v>1</v>
      </c>
      <c r="AI87" s="144">
        <v>1</v>
      </c>
      <c r="AJ87" s="144">
        <v>1</v>
      </c>
      <c r="AK87" s="144">
        <v>1</v>
      </c>
      <c r="AL87" s="144">
        <v>1</v>
      </c>
      <c r="AM87" s="144">
        <v>1</v>
      </c>
      <c r="AN87" s="144">
        <v>1</v>
      </c>
      <c r="AO87" s="144">
        <v>1</v>
      </c>
      <c r="AP87" s="144">
        <v>1</v>
      </c>
      <c r="AQ87" s="144"/>
      <c r="AR87" s="144"/>
      <c r="AS87" s="144"/>
      <c r="AT87" s="144"/>
      <c r="AU87" s="144"/>
      <c r="AV87" s="144"/>
      <c r="AW87" s="144"/>
      <c r="AX87" s="144"/>
      <c r="AY87" s="144"/>
      <c r="AZ87" s="144"/>
      <c r="BA87" s="144"/>
      <c r="BB87" s="144"/>
      <c r="BC87" s="144"/>
      <c r="BD87" s="144"/>
      <c r="BE87" s="144"/>
      <c r="BF87" s="144"/>
      <c r="BG87" s="144"/>
      <c r="BH87" s="144"/>
      <c r="BI87" s="144"/>
      <c r="BJ87" s="144"/>
      <c r="BK87" s="144"/>
      <c r="BL87" s="144"/>
      <c r="BM87" s="144"/>
      <c r="BN87" s="144"/>
      <c r="BO87" s="144"/>
      <c r="BP87" s="144"/>
      <c r="BQ87" s="144"/>
      <c r="BR87" s="144"/>
      <c r="BS87" s="144"/>
      <c r="BT87" s="144"/>
      <c r="BU87" s="144"/>
      <c r="BV87" s="144"/>
      <c r="BW87" s="144"/>
    </row>
    <row r="88" spans="1:75" x14ac:dyDescent="0.25">
      <c r="A88" s="64">
        <v>85</v>
      </c>
      <c r="B88" s="139">
        <f t="shared" si="1"/>
        <v>1</v>
      </c>
      <c r="C88" s="143" t="str">
        <f>VLOOKUP(A88,Projects!A:B,2,FALSE)</f>
        <v>T7  Project85</v>
      </c>
      <c r="D88" s="144"/>
      <c r="E88" s="144"/>
      <c r="F88" s="144"/>
      <c r="G88" s="144"/>
      <c r="H88" s="144"/>
      <c r="I88" s="144"/>
      <c r="J88" s="144"/>
      <c r="K88" s="144"/>
      <c r="L88" s="144"/>
      <c r="M88" s="144"/>
      <c r="N88" s="144"/>
      <c r="O88" s="144"/>
      <c r="P88" s="144"/>
      <c r="Q88" s="144"/>
      <c r="R88" s="144"/>
      <c r="S88" s="144"/>
      <c r="T88" s="144"/>
      <c r="U88" s="144"/>
      <c r="V88" s="144"/>
      <c r="W88" s="144"/>
      <c r="X88" s="144"/>
      <c r="Y88" s="144"/>
      <c r="Z88" s="144"/>
      <c r="AA88" s="144"/>
      <c r="AB88" s="144"/>
      <c r="AC88" s="144"/>
      <c r="AD88" s="144">
        <v>1</v>
      </c>
      <c r="AE88" s="144">
        <v>1</v>
      </c>
      <c r="AF88" s="144">
        <v>1</v>
      </c>
      <c r="AG88" s="144">
        <v>1</v>
      </c>
      <c r="AH88" s="144">
        <v>1</v>
      </c>
      <c r="AI88" s="144">
        <v>1</v>
      </c>
      <c r="AJ88" s="144">
        <v>1</v>
      </c>
      <c r="AK88" s="144">
        <v>1</v>
      </c>
      <c r="AL88" s="144">
        <v>1</v>
      </c>
      <c r="AM88" s="144">
        <v>1</v>
      </c>
      <c r="AN88" s="144">
        <v>1</v>
      </c>
      <c r="AO88" s="144">
        <v>1</v>
      </c>
      <c r="AP88" s="144" t="s">
        <v>352</v>
      </c>
      <c r="AQ88" s="144"/>
      <c r="AR88" s="144"/>
      <c r="AS88" s="144"/>
      <c r="AT88" s="144"/>
      <c r="AU88" s="144"/>
      <c r="AV88" s="144"/>
      <c r="AW88" s="144"/>
      <c r="AX88" s="144"/>
      <c r="AY88" s="144"/>
      <c r="AZ88" s="144"/>
      <c r="BA88" s="144"/>
      <c r="BB88" s="144"/>
      <c r="BC88" s="144"/>
      <c r="BD88" s="144"/>
      <c r="BE88" s="144"/>
      <c r="BF88" s="144"/>
      <c r="BG88" s="144"/>
      <c r="BH88" s="144"/>
      <c r="BI88" s="144"/>
      <c r="BJ88" s="144"/>
      <c r="BK88" s="144"/>
      <c r="BL88" s="144"/>
      <c r="BM88" s="144"/>
      <c r="BN88" s="144"/>
      <c r="BO88" s="144"/>
      <c r="BP88" s="144"/>
      <c r="BQ88" s="144"/>
      <c r="BR88" s="144"/>
      <c r="BS88" s="144"/>
      <c r="BT88" s="144"/>
      <c r="BU88" s="144"/>
      <c r="BV88" s="144"/>
      <c r="BW88" s="144"/>
    </row>
    <row r="89" spans="1:75" x14ac:dyDescent="0.25">
      <c r="A89" s="64">
        <v>86</v>
      </c>
      <c r="B89" s="139">
        <f t="shared" si="1"/>
        <v>1</v>
      </c>
      <c r="C89" s="143" t="str">
        <f>VLOOKUP(A89,Projects!A:B,2,FALSE)</f>
        <v>T7  Project86</v>
      </c>
      <c r="D89" s="144"/>
      <c r="E89" s="144"/>
      <c r="F89" s="144"/>
      <c r="G89" s="144"/>
      <c r="H89" s="144"/>
      <c r="I89" s="144"/>
      <c r="J89" s="144"/>
      <c r="K89" s="144"/>
      <c r="L89" s="144"/>
      <c r="M89" s="144"/>
      <c r="N89" s="144"/>
      <c r="O89" s="144"/>
      <c r="P89" s="144"/>
      <c r="Q89" s="144"/>
      <c r="R89" s="144"/>
      <c r="S89" s="144"/>
      <c r="T89" s="144"/>
      <c r="U89" s="144"/>
      <c r="V89" s="144"/>
      <c r="W89" s="144"/>
      <c r="X89" s="144"/>
      <c r="Y89" s="144"/>
      <c r="Z89" s="144"/>
      <c r="AA89" s="144"/>
      <c r="AB89" s="144"/>
      <c r="AC89" s="144"/>
      <c r="AD89" s="144">
        <v>1</v>
      </c>
      <c r="AE89" s="144">
        <v>1</v>
      </c>
      <c r="AF89" s="144">
        <v>1</v>
      </c>
      <c r="AG89" s="144">
        <v>1</v>
      </c>
      <c r="AH89" s="144">
        <v>1</v>
      </c>
      <c r="AI89" s="144">
        <v>1</v>
      </c>
      <c r="AJ89" s="144">
        <v>1</v>
      </c>
      <c r="AK89" s="144">
        <v>1</v>
      </c>
      <c r="AL89" s="144">
        <v>1</v>
      </c>
      <c r="AM89" s="144">
        <v>1</v>
      </c>
      <c r="AN89" s="144">
        <v>1</v>
      </c>
      <c r="AO89" s="144">
        <v>1</v>
      </c>
      <c r="AP89" s="144">
        <v>1</v>
      </c>
      <c r="AQ89" s="144"/>
      <c r="AR89" s="144"/>
      <c r="AS89" s="144"/>
      <c r="AT89" s="144"/>
      <c r="AU89" s="144"/>
      <c r="AV89" s="144"/>
      <c r="AW89" s="144"/>
      <c r="AX89" s="144"/>
      <c r="AY89" s="144" t="s">
        <v>352</v>
      </c>
      <c r="AZ89" s="144"/>
      <c r="BA89" s="144"/>
      <c r="BB89" s="144"/>
      <c r="BC89" s="144"/>
      <c r="BD89" s="144"/>
      <c r="BE89" s="144"/>
      <c r="BF89" s="144"/>
      <c r="BG89" s="144"/>
      <c r="BH89" s="144"/>
      <c r="BI89" s="144"/>
      <c r="BJ89" s="144"/>
      <c r="BK89" s="144"/>
      <c r="BL89" s="144"/>
      <c r="BM89" s="144"/>
      <c r="BN89" s="144"/>
      <c r="BO89" s="144"/>
      <c r="BP89" s="144"/>
      <c r="BQ89" s="144"/>
      <c r="BR89" s="144"/>
      <c r="BS89" s="144"/>
      <c r="BT89" s="144"/>
      <c r="BU89" s="144"/>
      <c r="BV89" s="144"/>
      <c r="BW89" s="144"/>
    </row>
    <row r="90" spans="1:75" x14ac:dyDescent="0.25">
      <c r="A90" s="64">
        <v>87</v>
      </c>
      <c r="B90" s="139">
        <f t="shared" si="1"/>
        <v>1</v>
      </c>
      <c r="C90" s="143" t="str">
        <f>VLOOKUP(A90,Projects!A:B,2,FALSE)</f>
        <v>T7  Project87</v>
      </c>
      <c r="D90" s="144"/>
      <c r="E90" s="144"/>
      <c r="F90" s="144"/>
      <c r="G90" s="144" t="s">
        <v>352</v>
      </c>
      <c r="H90" s="144"/>
      <c r="I90" s="144"/>
      <c r="J90" s="144"/>
      <c r="K90" s="144"/>
      <c r="L90" s="144"/>
      <c r="M90" s="144"/>
      <c r="N90" s="144"/>
      <c r="O90" s="144"/>
      <c r="P90" s="144"/>
      <c r="Q90" s="144"/>
      <c r="R90" s="144"/>
      <c r="S90" s="144"/>
      <c r="T90" s="144"/>
      <c r="U90" s="144"/>
      <c r="V90" s="144"/>
      <c r="W90" s="144"/>
      <c r="X90" s="144"/>
      <c r="Y90" s="144"/>
      <c r="Z90" s="144"/>
      <c r="AA90" s="144"/>
      <c r="AB90" s="144"/>
      <c r="AC90" s="144"/>
      <c r="AD90" s="144">
        <v>1</v>
      </c>
      <c r="AE90" s="144">
        <v>1</v>
      </c>
      <c r="AF90" s="144">
        <v>1</v>
      </c>
      <c r="AG90" s="144">
        <v>1</v>
      </c>
      <c r="AH90" s="144">
        <v>1</v>
      </c>
      <c r="AI90" s="144">
        <v>1</v>
      </c>
      <c r="AJ90" s="144">
        <v>1</v>
      </c>
      <c r="AK90" s="144">
        <v>1</v>
      </c>
      <c r="AL90" s="144">
        <v>1</v>
      </c>
      <c r="AM90" s="144">
        <v>1</v>
      </c>
      <c r="AN90" s="144">
        <v>1</v>
      </c>
      <c r="AO90" s="144">
        <v>1</v>
      </c>
      <c r="AP90" s="144">
        <v>1</v>
      </c>
      <c r="AQ90" s="144"/>
      <c r="AR90" s="144"/>
      <c r="AS90" s="144"/>
      <c r="AT90" s="144"/>
      <c r="AU90" s="144"/>
      <c r="AV90" s="144"/>
      <c r="AW90" s="144"/>
      <c r="AX90" s="144"/>
      <c r="AY90" s="144"/>
      <c r="AZ90" s="144"/>
      <c r="BA90" s="144"/>
      <c r="BB90" s="144"/>
      <c r="BC90" s="144"/>
      <c r="BD90" s="144"/>
      <c r="BE90" s="144"/>
      <c r="BF90" s="144"/>
      <c r="BG90" s="144"/>
      <c r="BH90" s="144"/>
      <c r="BI90" s="144"/>
      <c r="BJ90" s="144"/>
      <c r="BK90" s="144"/>
      <c r="BL90" s="144"/>
      <c r="BM90" s="144"/>
      <c r="BN90" s="144"/>
      <c r="BO90" s="144"/>
      <c r="BP90" s="144"/>
      <c r="BQ90" s="144"/>
      <c r="BR90" s="144"/>
      <c r="BS90" s="144"/>
      <c r="BT90" s="144"/>
      <c r="BU90" s="144"/>
      <c r="BV90" s="144"/>
      <c r="BW90" s="144"/>
    </row>
    <row r="91" spans="1:75" x14ac:dyDescent="0.25">
      <c r="A91" s="64">
        <v>88</v>
      </c>
      <c r="B91" s="139">
        <f t="shared" si="1"/>
        <v>1</v>
      </c>
      <c r="C91" s="143" t="str">
        <f>VLOOKUP(A91,Projects!A:B,2,FALSE)</f>
        <v>T8  Project88</v>
      </c>
      <c r="D91" s="144"/>
      <c r="E91" s="144"/>
      <c r="F91" s="144"/>
      <c r="G91" s="144"/>
      <c r="H91" s="144"/>
      <c r="I91" s="144"/>
      <c r="J91" s="144"/>
      <c r="K91" s="144"/>
      <c r="L91" s="144"/>
      <c r="M91" s="144"/>
      <c r="N91" s="144"/>
      <c r="O91" s="144"/>
      <c r="P91" s="144"/>
      <c r="Q91" s="144"/>
      <c r="R91" s="144"/>
      <c r="S91" s="144"/>
      <c r="T91" s="144"/>
      <c r="U91" s="144"/>
      <c r="V91" s="144"/>
      <c r="W91" s="144"/>
      <c r="X91" s="144"/>
      <c r="Y91" s="144"/>
      <c r="Z91" s="144"/>
      <c r="AA91" s="144"/>
      <c r="AB91" s="144"/>
      <c r="AC91" s="144"/>
      <c r="AD91" s="144"/>
      <c r="AE91" s="144"/>
      <c r="AF91" s="144"/>
      <c r="AG91" s="144"/>
      <c r="AH91" s="144"/>
      <c r="AI91" s="144" t="s">
        <v>352</v>
      </c>
      <c r="AJ91" s="144"/>
      <c r="AK91" s="144"/>
      <c r="AL91" s="144"/>
      <c r="AM91" s="144"/>
      <c r="AN91" s="144"/>
      <c r="AO91" s="144"/>
      <c r="AP91" s="144"/>
      <c r="AQ91" s="144">
        <v>1</v>
      </c>
      <c r="AR91" s="144">
        <v>1</v>
      </c>
      <c r="AS91" s="144"/>
      <c r="AT91" s="144"/>
      <c r="AU91" s="144"/>
      <c r="AV91" s="144"/>
      <c r="AW91" s="144"/>
      <c r="AX91" s="144"/>
      <c r="AY91" s="144"/>
      <c r="AZ91" s="144"/>
      <c r="BA91" s="144"/>
      <c r="BB91" s="144"/>
      <c r="BC91" s="144"/>
      <c r="BD91" s="144"/>
      <c r="BE91" s="144"/>
      <c r="BF91" s="144"/>
      <c r="BG91" s="144"/>
      <c r="BH91" s="144"/>
      <c r="BI91" s="144"/>
      <c r="BJ91" s="144"/>
      <c r="BK91" s="144"/>
      <c r="BL91" s="144"/>
      <c r="BM91" s="144"/>
      <c r="BN91" s="144"/>
      <c r="BO91" s="144"/>
      <c r="BP91" s="144"/>
      <c r="BQ91" s="144"/>
      <c r="BR91" s="144"/>
      <c r="BS91" s="144"/>
      <c r="BT91" s="144"/>
      <c r="BU91" s="144"/>
      <c r="BV91" s="144"/>
      <c r="BW91" s="144"/>
    </row>
    <row r="92" spans="1:75" x14ac:dyDescent="0.25">
      <c r="A92" s="64">
        <v>89</v>
      </c>
      <c r="B92" s="139">
        <f t="shared" si="1"/>
        <v>1</v>
      </c>
      <c r="C92" s="143" t="str">
        <f>VLOOKUP(A92,Projects!A:B,2,FALSE)</f>
        <v>T8  Project89</v>
      </c>
      <c r="D92" s="144"/>
      <c r="E92" s="144"/>
      <c r="F92" s="144"/>
      <c r="G92" s="144"/>
      <c r="H92" s="144"/>
      <c r="I92" s="144"/>
      <c r="J92" s="144"/>
      <c r="K92" s="144"/>
      <c r="L92" s="144"/>
      <c r="M92" s="144"/>
      <c r="N92" s="144"/>
      <c r="O92" s="144"/>
      <c r="P92" s="144"/>
      <c r="Q92" s="144"/>
      <c r="R92" s="144"/>
      <c r="S92" s="144"/>
      <c r="T92" s="144"/>
      <c r="U92" s="144"/>
      <c r="V92" s="144"/>
      <c r="W92" s="144"/>
      <c r="X92" s="144"/>
      <c r="Y92" s="144"/>
      <c r="Z92" s="144"/>
      <c r="AA92" s="144"/>
      <c r="AB92" s="144"/>
      <c r="AC92" s="144"/>
      <c r="AD92" s="144"/>
      <c r="AE92" s="144"/>
      <c r="AF92" s="144"/>
      <c r="AG92" s="144"/>
      <c r="AH92" s="144"/>
      <c r="AI92" s="144"/>
      <c r="AJ92" s="144"/>
      <c r="AK92" s="144"/>
      <c r="AL92" s="144"/>
      <c r="AM92" s="144"/>
      <c r="AN92" s="144"/>
      <c r="AO92" s="144"/>
      <c r="AP92" s="144"/>
      <c r="AQ92" s="144">
        <v>1</v>
      </c>
      <c r="AR92" s="144">
        <v>1</v>
      </c>
      <c r="AS92" s="144"/>
      <c r="AT92" s="144"/>
      <c r="AU92" s="144"/>
      <c r="AV92" s="144"/>
      <c r="AW92" s="144"/>
      <c r="AX92" s="144"/>
      <c r="AY92" s="144"/>
      <c r="AZ92" s="144"/>
      <c r="BA92" s="144" t="s">
        <v>352</v>
      </c>
      <c r="BB92" s="144"/>
      <c r="BC92" s="144"/>
      <c r="BD92" s="144"/>
      <c r="BE92" s="144"/>
      <c r="BF92" s="144"/>
      <c r="BG92" s="144"/>
      <c r="BH92" s="144"/>
      <c r="BI92" s="144"/>
      <c r="BJ92" s="144"/>
      <c r="BK92" s="144"/>
      <c r="BL92" s="144"/>
      <c r="BM92" s="144"/>
      <c r="BN92" s="144"/>
      <c r="BO92" s="144"/>
      <c r="BP92" s="144"/>
      <c r="BQ92" s="144"/>
      <c r="BR92" s="144"/>
      <c r="BS92" s="144"/>
      <c r="BT92" s="144"/>
      <c r="BU92" s="144"/>
      <c r="BV92" s="144"/>
      <c r="BW92" s="144"/>
    </row>
    <row r="93" spans="1:75" x14ac:dyDescent="0.25">
      <c r="A93" s="64">
        <v>90</v>
      </c>
      <c r="B93" s="139">
        <f t="shared" si="1"/>
        <v>1</v>
      </c>
      <c r="C93" s="143" t="str">
        <f>VLOOKUP(A93,Projects!A:B,2,FALSE)</f>
        <v>T8  Project90</v>
      </c>
      <c r="D93" s="144"/>
      <c r="E93" s="144"/>
      <c r="F93" s="144"/>
      <c r="G93" s="144"/>
      <c r="H93" s="144"/>
      <c r="I93" s="144"/>
      <c r="J93" s="144"/>
      <c r="K93" s="144"/>
      <c r="L93" s="144"/>
      <c r="M93" s="144"/>
      <c r="N93" s="144"/>
      <c r="O93" s="144" t="s">
        <v>352</v>
      </c>
      <c r="P93" s="144"/>
      <c r="Q93" s="144"/>
      <c r="R93" s="144"/>
      <c r="S93" s="144"/>
      <c r="T93" s="144"/>
      <c r="U93" s="144"/>
      <c r="V93" s="144"/>
      <c r="W93" s="144"/>
      <c r="X93" s="144"/>
      <c r="Y93" s="144"/>
      <c r="Z93" s="144"/>
      <c r="AA93" s="144"/>
      <c r="AB93" s="144"/>
      <c r="AC93" s="144"/>
      <c r="AD93" s="144"/>
      <c r="AE93" s="144"/>
      <c r="AF93" s="144"/>
      <c r="AG93" s="144"/>
      <c r="AH93" s="144"/>
      <c r="AI93" s="144"/>
      <c r="AJ93" s="144"/>
      <c r="AK93" s="144"/>
      <c r="AL93" s="144"/>
      <c r="AM93" s="144"/>
      <c r="AN93" s="144"/>
      <c r="AO93" s="144"/>
      <c r="AP93" s="144"/>
      <c r="AQ93" s="144">
        <v>1</v>
      </c>
      <c r="AR93" s="144">
        <v>1</v>
      </c>
      <c r="AS93" s="144"/>
      <c r="AT93" s="144"/>
      <c r="AU93" s="144"/>
      <c r="AV93" s="144"/>
      <c r="AW93" s="144"/>
      <c r="AX93" s="144"/>
      <c r="AY93" s="144"/>
      <c r="AZ93" s="144"/>
      <c r="BA93" s="144"/>
      <c r="BB93" s="144"/>
      <c r="BC93" s="144"/>
      <c r="BD93" s="144"/>
      <c r="BE93" s="144"/>
      <c r="BF93" s="144"/>
      <c r="BG93" s="144"/>
      <c r="BH93" s="144"/>
      <c r="BI93" s="144"/>
      <c r="BJ93" s="144"/>
      <c r="BK93" s="144"/>
      <c r="BL93" s="144"/>
      <c r="BM93" s="144"/>
      <c r="BN93" s="144"/>
      <c r="BO93" s="144"/>
      <c r="BP93" s="144"/>
      <c r="BQ93" s="144"/>
      <c r="BR93" s="144"/>
      <c r="BS93" s="144"/>
      <c r="BT93" s="144"/>
      <c r="BU93" s="144"/>
      <c r="BV93" s="144"/>
      <c r="BW93" s="144"/>
    </row>
    <row r="94" spans="1:75" x14ac:dyDescent="0.25">
      <c r="A94" s="64">
        <v>91</v>
      </c>
      <c r="B94" s="139">
        <f t="shared" si="1"/>
        <v>1</v>
      </c>
      <c r="C94" s="143" t="str">
        <f>VLOOKUP(A94,Projects!A:B,2,FALSE)</f>
        <v>T8  Project91</v>
      </c>
      <c r="D94" s="144"/>
      <c r="E94" s="144"/>
      <c r="F94" s="144"/>
      <c r="G94" s="144"/>
      <c r="H94" s="144"/>
      <c r="I94" s="144"/>
      <c r="J94" s="144"/>
      <c r="K94" s="144"/>
      <c r="L94" s="144"/>
      <c r="M94" s="144"/>
      <c r="N94" s="144"/>
      <c r="O94" s="144"/>
      <c r="P94" s="144"/>
      <c r="Q94" s="144"/>
      <c r="R94" s="144"/>
      <c r="S94" s="144"/>
      <c r="T94" s="144"/>
      <c r="U94" s="144"/>
      <c r="V94" s="144"/>
      <c r="W94" s="144"/>
      <c r="X94" s="144"/>
      <c r="Y94" s="144"/>
      <c r="Z94" s="144"/>
      <c r="AA94" s="144"/>
      <c r="AB94" s="144"/>
      <c r="AC94" s="144"/>
      <c r="AD94" s="144" t="s">
        <v>352</v>
      </c>
      <c r="AE94" s="144"/>
      <c r="AF94" s="144"/>
      <c r="AG94" s="144"/>
      <c r="AH94" s="144"/>
      <c r="AI94" s="144"/>
      <c r="AJ94" s="144"/>
      <c r="AK94" s="144"/>
      <c r="AL94" s="144"/>
      <c r="AM94" s="144"/>
      <c r="AN94" s="144"/>
      <c r="AO94" s="144"/>
      <c r="AP94" s="144"/>
      <c r="AQ94" s="144">
        <v>1</v>
      </c>
      <c r="AR94" s="144">
        <v>1</v>
      </c>
      <c r="AS94" s="144"/>
      <c r="AT94" s="144"/>
      <c r="AU94" s="144"/>
      <c r="AV94" s="144"/>
      <c r="AW94" s="144"/>
      <c r="AX94" s="144"/>
      <c r="AY94" s="144"/>
      <c r="AZ94" s="144"/>
      <c r="BA94" s="144"/>
      <c r="BB94" s="144"/>
      <c r="BC94" s="144"/>
      <c r="BD94" s="144"/>
      <c r="BE94" s="144"/>
      <c r="BF94" s="144"/>
      <c r="BG94" s="144"/>
      <c r="BH94" s="144"/>
      <c r="BI94" s="144"/>
      <c r="BJ94" s="144"/>
      <c r="BK94" s="144"/>
      <c r="BL94" s="144"/>
      <c r="BM94" s="144"/>
      <c r="BN94" s="144"/>
      <c r="BO94" s="144"/>
      <c r="BP94" s="144"/>
      <c r="BQ94" s="144"/>
      <c r="BR94" s="144"/>
      <c r="BS94" s="144"/>
      <c r="BT94" s="144"/>
      <c r="BU94" s="144"/>
      <c r="BV94" s="144"/>
      <c r="BW94" s="144"/>
    </row>
    <row r="95" spans="1:75" x14ac:dyDescent="0.25">
      <c r="A95" s="64">
        <v>92</v>
      </c>
      <c r="B95" s="139">
        <f t="shared" si="1"/>
        <v>1</v>
      </c>
      <c r="C95" s="143" t="str">
        <f>VLOOKUP(A95,Projects!A:B,2,FALSE)</f>
        <v>T9  Project92</v>
      </c>
      <c r="D95" s="144"/>
      <c r="E95" s="144"/>
      <c r="F95" s="144"/>
      <c r="G95" s="144"/>
      <c r="H95" s="144" t="s">
        <v>352</v>
      </c>
      <c r="I95" s="144"/>
      <c r="J95" s="144"/>
      <c r="K95" s="144"/>
      <c r="L95" s="144"/>
      <c r="M95" s="144"/>
      <c r="N95" s="144"/>
      <c r="O95" s="144"/>
      <c r="P95" s="144"/>
      <c r="Q95" s="144"/>
      <c r="R95" s="144"/>
      <c r="S95" s="144"/>
      <c r="T95" s="144"/>
      <c r="U95" s="144"/>
      <c r="V95" s="144"/>
      <c r="W95" s="144"/>
      <c r="X95" s="144"/>
      <c r="Y95" s="144"/>
      <c r="Z95" s="144"/>
      <c r="AA95" s="144"/>
      <c r="AB95" s="144"/>
      <c r="AC95" s="144"/>
      <c r="AD95" s="144"/>
      <c r="AE95" s="144"/>
      <c r="AF95" s="144"/>
      <c r="AG95" s="144"/>
      <c r="AH95" s="144"/>
      <c r="AI95" s="144"/>
      <c r="AJ95" s="144"/>
      <c r="AK95" s="144"/>
      <c r="AL95" s="144"/>
      <c r="AM95" s="144"/>
      <c r="AN95" s="144"/>
      <c r="AO95" s="144"/>
      <c r="AP95" s="144"/>
      <c r="AQ95" s="144"/>
      <c r="AR95" s="144"/>
      <c r="AS95" s="144">
        <v>1</v>
      </c>
      <c r="AT95" s="144">
        <v>1</v>
      </c>
      <c r="AU95" s="144">
        <v>1</v>
      </c>
      <c r="AV95" s="144">
        <v>1</v>
      </c>
      <c r="AW95" s="144"/>
      <c r="AX95" s="144"/>
      <c r="AY95" s="144"/>
      <c r="AZ95" s="144"/>
      <c r="BA95" s="144"/>
      <c r="BB95" s="144"/>
      <c r="BC95" s="144"/>
      <c r="BD95" s="144"/>
      <c r="BE95" s="144"/>
      <c r="BF95" s="144"/>
      <c r="BG95" s="144"/>
      <c r="BH95" s="144"/>
      <c r="BI95" s="144"/>
      <c r="BJ95" s="144"/>
      <c r="BK95" s="144"/>
      <c r="BL95" s="144"/>
      <c r="BM95" s="144"/>
      <c r="BN95" s="144"/>
      <c r="BO95" s="144"/>
      <c r="BP95" s="144"/>
      <c r="BQ95" s="144"/>
      <c r="BR95" s="144"/>
      <c r="BS95" s="144"/>
      <c r="BT95" s="144"/>
      <c r="BU95" s="144"/>
      <c r="BV95" s="144"/>
      <c r="BW95" s="144"/>
    </row>
    <row r="96" spans="1:75" x14ac:dyDescent="0.25">
      <c r="A96" s="64">
        <v>93</v>
      </c>
      <c r="B96" s="139">
        <f t="shared" si="1"/>
        <v>1</v>
      </c>
      <c r="C96" s="143" t="str">
        <f>VLOOKUP(A96,Projects!A:B,2,FALSE)</f>
        <v>T9  Project93</v>
      </c>
      <c r="D96" s="144"/>
      <c r="E96" s="144"/>
      <c r="F96" s="144"/>
      <c r="G96" s="144"/>
      <c r="H96" s="144"/>
      <c r="I96" s="144"/>
      <c r="J96" s="144"/>
      <c r="K96" s="144"/>
      <c r="L96" s="144"/>
      <c r="M96" s="144"/>
      <c r="N96" s="144"/>
      <c r="O96" s="144"/>
      <c r="P96" s="144"/>
      <c r="Q96" s="144"/>
      <c r="R96" s="144"/>
      <c r="S96" s="144"/>
      <c r="T96" s="144"/>
      <c r="U96" s="144"/>
      <c r="V96" s="144"/>
      <c r="W96" s="144"/>
      <c r="X96" s="144"/>
      <c r="Y96" s="144"/>
      <c r="Z96" s="144"/>
      <c r="AA96" s="144"/>
      <c r="AB96" s="144"/>
      <c r="AC96" s="144"/>
      <c r="AD96" s="144"/>
      <c r="AE96" s="144"/>
      <c r="AF96" s="144"/>
      <c r="AG96" s="144"/>
      <c r="AH96" s="144"/>
      <c r="AI96" s="144"/>
      <c r="AJ96" s="144"/>
      <c r="AK96" s="144"/>
      <c r="AL96" s="144"/>
      <c r="AM96" s="144"/>
      <c r="AN96" s="144"/>
      <c r="AO96" s="144"/>
      <c r="AP96" s="144"/>
      <c r="AQ96" s="144"/>
      <c r="AR96" s="144"/>
      <c r="AS96" s="144">
        <v>1</v>
      </c>
      <c r="AT96" s="144">
        <v>1</v>
      </c>
      <c r="AU96" s="144">
        <v>1</v>
      </c>
      <c r="AV96" s="144">
        <v>1</v>
      </c>
      <c r="AW96" s="144"/>
      <c r="AX96" s="144"/>
      <c r="AY96" s="144"/>
      <c r="AZ96" s="144"/>
      <c r="BA96" s="144"/>
      <c r="BB96" s="144"/>
      <c r="BC96" s="144"/>
      <c r="BD96" s="144"/>
      <c r="BE96" s="144"/>
      <c r="BF96" s="144"/>
      <c r="BG96" s="144"/>
      <c r="BH96" s="144"/>
      <c r="BI96" s="144" t="s">
        <v>352</v>
      </c>
      <c r="BJ96" s="144"/>
      <c r="BK96" s="144"/>
      <c r="BL96" s="144"/>
      <c r="BM96" s="144"/>
      <c r="BN96" s="144"/>
      <c r="BO96" s="144"/>
      <c r="BP96" s="144"/>
      <c r="BQ96" s="144"/>
      <c r="BR96" s="144"/>
      <c r="BS96" s="144"/>
      <c r="BT96" s="144"/>
      <c r="BU96" s="144"/>
      <c r="BV96" s="144"/>
      <c r="BW96" s="144"/>
    </row>
    <row r="97" spans="1:75" x14ac:dyDescent="0.25">
      <c r="A97" s="64">
        <v>94</v>
      </c>
      <c r="B97" s="139">
        <f t="shared" si="1"/>
        <v>1</v>
      </c>
      <c r="C97" s="143" t="str">
        <f>VLOOKUP(A97,Projects!A:B,2,FALSE)</f>
        <v>T9  Project94</v>
      </c>
      <c r="D97" s="144"/>
      <c r="E97" s="144"/>
      <c r="F97" s="144"/>
      <c r="G97" s="144"/>
      <c r="H97" s="144"/>
      <c r="I97" s="144"/>
      <c r="J97" s="144"/>
      <c r="K97" s="144"/>
      <c r="L97" s="144"/>
      <c r="M97" s="144"/>
      <c r="N97" s="144"/>
      <c r="O97" s="144"/>
      <c r="P97" s="144"/>
      <c r="Q97" s="144"/>
      <c r="R97" s="144"/>
      <c r="S97" s="144"/>
      <c r="T97" s="144"/>
      <c r="U97" s="144"/>
      <c r="V97" s="144"/>
      <c r="W97" s="144"/>
      <c r="X97" s="144"/>
      <c r="Y97" s="144"/>
      <c r="Z97" s="144"/>
      <c r="AA97" s="144"/>
      <c r="AB97" s="144"/>
      <c r="AC97" s="144"/>
      <c r="AD97" s="144"/>
      <c r="AE97" s="144"/>
      <c r="AF97" s="144"/>
      <c r="AG97" s="144"/>
      <c r="AH97" s="144"/>
      <c r="AI97" s="144"/>
      <c r="AJ97" s="144"/>
      <c r="AK97" s="144"/>
      <c r="AL97" s="144"/>
      <c r="AM97" s="144"/>
      <c r="AN97" s="144"/>
      <c r="AO97" s="144"/>
      <c r="AP97" s="144"/>
      <c r="AQ97" s="144"/>
      <c r="AR97" s="144"/>
      <c r="AS97" s="144">
        <v>1</v>
      </c>
      <c r="AT97" s="144">
        <v>1</v>
      </c>
      <c r="AU97" s="144">
        <v>1</v>
      </c>
      <c r="AV97" s="144">
        <v>1</v>
      </c>
      <c r="AW97" s="144"/>
      <c r="AX97" s="144"/>
      <c r="AY97" s="144"/>
      <c r="AZ97" s="144" t="s">
        <v>352</v>
      </c>
      <c r="BA97" s="144"/>
      <c r="BB97" s="144"/>
      <c r="BC97" s="144"/>
      <c r="BD97" s="144"/>
      <c r="BE97" s="144"/>
      <c r="BF97" s="144"/>
      <c r="BG97" s="144"/>
      <c r="BH97" s="144"/>
      <c r="BI97" s="144"/>
      <c r="BJ97" s="144"/>
      <c r="BK97" s="144"/>
      <c r="BL97" s="144"/>
      <c r="BM97" s="144"/>
      <c r="BN97" s="144"/>
      <c r="BO97" s="144"/>
      <c r="BP97" s="144"/>
      <c r="BQ97" s="144"/>
      <c r="BR97" s="144"/>
      <c r="BS97" s="144"/>
      <c r="BT97" s="144"/>
      <c r="BU97" s="144"/>
      <c r="BV97" s="144"/>
      <c r="BW97" s="144"/>
    </row>
    <row r="98" spans="1:75" x14ac:dyDescent="0.25">
      <c r="A98" s="64">
        <v>95</v>
      </c>
      <c r="B98" s="139">
        <f t="shared" si="1"/>
        <v>1</v>
      </c>
      <c r="C98" s="143" t="str">
        <f>VLOOKUP(A98,Projects!A:B,2,FALSE)</f>
        <v>T9  Project95</v>
      </c>
      <c r="D98" s="144"/>
      <c r="E98" s="144"/>
      <c r="F98" s="144"/>
      <c r="G98" s="144"/>
      <c r="H98" s="144"/>
      <c r="I98" s="144"/>
      <c r="J98" s="144"/>
      <c r="K98" s="144"/>
      <c r="L98" s="144"/>
      <c r="M98" s="144"/>
      <c r="N98" s="144"/>
      <c r="O98" s="144"/>
      <c r="P98" s="144"/>
      <c r="Q98" s="144"/>
      <c r="R98" s="144"/>
      <c r="S98" s="144"/>
      <c r="T98" s="144"/>
      <c r="U98" s="144"/>
      <c r="V98" s="144"/>
      <c r="W98" s="144"/>
      <c r="X98" s="144"/>
      <c r="Y98" s="144"/>
      <c r="Z98" s="144"/>
      <c r="AA98" s="144"/>
      <c r="AB98" s="144"/>
      <c r="AC98" s="144"/>
      <c r="AD98" s="144"/>
      <c r="AE98" s="144"/>
      <c r="AF98" s="144"/>
      <c r="AG98" s="144"/>
      <c r="AH98" s="144"/>
      <c r="AI98" s="144"/>
      <c r="AJ98" s="144"/>
      <c r="AK98" s="144"/>
      <c r="AL98" s="144"/>
      <c r="AM98" s="144"/>
      <c r="AN98" s="144"/>
      <c r="AO98" s="144"/>
      <c r="AP98" s="144"/>
      <c r="AQ98" s="144"/>
      <c r="AR98" s="144"/>
      <c r="AS98" s="144">
        <v>1</v>
      </c>
      <c r="AT98" s="144" t="s">
        <v>352</v>
      </c>
      <c r="AU98" s="144">
        <v>1</v>
      </c>
      <c r="AV98" s="144">
        <v>1</v>
      </c>
      <c r="AW98" s="144"/>
      <c r="AX98" s="144"/>
      <c r="AY98" s="144"/>
      <c r="AZ98" s="144"/>
      <c r="BA98" s="144"/>
      <c r="BB98" s="144"/>
      <c r="BC98" s="144"/>
      <c r="BD98" s="144"/>
      <c r="BE98" s="144"/>
      <c r="BF98" s="144"/>
      <c r="BG98" s="144"/>
      <c r="BH98" s="144"/>
      <c r="BI98" s="144"/>
      <c r="BJ98" s="144"/>
      <c r="BK98" s="144"/>
      <c r="BL98" s="144"/>
      <c r="BM98" s="144"/>
      <c r="BN98" s="144"/>
      <c r="BO98" s="144"/>
      <c r="BP98" s="144"/>
      <c r="BQ98" s="144"/>
      <c r="BR98" s="144"/>
      <c r="BS98" s="144"/>
      <c r="BT98" s="144"/>
      <c r="BU98" s="144"/>
      <c r="BV98" s="144"/>
      <c r="BW98" s="144"/>
    </row>
    <row r="99" spans="1:75" x14ac:dyDescent="0.25">
      <c r="A99" s="64">
        <v>96</v>
      </c>
      <c r="B99" s="139">
        <f t="shared" si="1"/>
        <v>1</v>
      </c>
      <c r="C99" s="143" t="str">
        <f>VLOOKUP(A99,Projects!A:B,2,FALSE)</f>
        <v>T9  Project96</v>
      </c>
      <c r="D99" s="144"/>
      <c r="E99" s="144"/>
      <c r="F99" s="144"/>
      <c r="G99" s="144"/>
      <c r="H99" s="144"/>
      <c r="I99" s="144"/>
      <c r="J99" s="144"/>
      <c r="K99" s="144"/>
      <c r="L99" s="144"/>
      <c r="M99" s="144"/>
      <c r="N99" s="144"/>
      <c r="O99" s="144"/>
      <c r="P99" s="144"/>
      <c r="Q99" s="144"/>
      <c r="R99" s="144"/>
      <c r="S99" s="144"/>
      <c r="T99" s="144"/>
      <c r="U99" s="144"/>
      <c r="V99" s="144"/>
      <c r="W99" s="144"/>
      <c r="X99" s="144"/>
      <c r="Y99" s="144"/>
      <c r="Z99" s="144"/>
      <c r="AA99" s="144"/>
      <c r="AB99" s="144"/>
      <c r="AC99" s="144"/>
      <c r="AD99" s="144"/>
      <c r="AE99" s="144"/>
      <c r="AF99" s="144"/>
      <c r="AG99" s="144"/>
      <c r="AH99" s="144"/>
      <c r="AI99" s="144"/>
      <c r="AJ99" s="144"/>
      <c r="AK99" s="144"/>
      <c r="AL99" s="144"/>
      <c r="AM99" s="144"/>
      <c r="AN99" s="144"/>
      <c r="AO99" s="144"/>
      <c r="AP99" s="144"/>
      <c r="AQ99" s="144"/>
      <c r="AR99" s="144"/>
      <c r="AS99" s="144">
        <v>1</v>
      </c>
      <c r="AT99" s="144">
        <v>1</v>
      </c>
      <c r="AU99" s="144" t="s">
        <v>352</v>
      </c>
      <c r="AV99" s="144">
        <v>1</v>
      </c>
      <c r="AW99" s="144"/>
      <c r="AX99" s="144"/>
      <c r="AY99" s="144"/>
      <c r="AZ99" s="144"/>
      <c r="BA99" s="144"/>
      <c r="BB99" s="144"/>
      <c r="BC99" s="144"/>
      <c r="BD99" s="144"/>
      <c r="BE99" s="144"/>
      <c r="BF99" s="144"/>
      <c r="BG99" s="144"/>
      <c r="BH99" s="144"/>
      <c r="BI99" s="144"/>
      <c r="BJ99" s="144"/>
      <c r="BK99" s="144"/>
      <c r="BL99" s="144"/>
      <c r="BM99" s="144"/>
      <c r="BN99" s="144"/>
      <c r="BO99" s="144"/>
      <c r="BP99" s="144"/>
      <c r="BQ99" s="144"/>
      <c r="BR99" s="144"/>
      <c r="BS99" s="144"/>
      <c r="BT99" s="144"/>
      <c r="BU99" s="144"/>
      <c r="BV99" s="144"/>
      <c r="BW99" s="144"/>
    </row>
    <row r="100" spans="1:75" x14ac:dyDescent="0.25">
      <c r="A100" s="64">
        <v>97</v>
      </c>
      <c r="B100" s="139">
        <f t="shared" si="1"/>
        <v>1</v>
      </c>
      <c r="C100" s="143" t="str">
        <f>VLOOKUP(A100,Projects!A:B,2,FALSE)</f>
        <v>T9  Project97</v>
      </c>
      <c r="D100" s="144"/>
      <c r="E100" s="144"/>
      <c r="F100" s="144"/>
      <c r="G100" s="144"/>
      <c r="H100" s="144"/>
      <c r="I100" s="144"/>
      <c r="J100" s="144"/>
      <c r="K100" s="144"/>
      <c r="L100" s="144"/>
      <c r="M100" s="144"/>
      <c r="N100" s="144"/>
      <c r="O100" s="144"/>
      <c r="P100" s="144"/>
      <c r="Q100" s="144"/>
      <c r="R100" s="144"/>
      <c r="S100" s="144"/>
      <c r="T100" s="144"/>
      <c r="U100" s="144"/>
      <c r="V100" s="144"/>
      <c r="W100" s="144" t="s">
        <v>352</v>
      </c>
      <c r="X100" s="144"/>
      <c r="Y100" s="144"/>
      <c r="Z100" s="144"/>
      <c r="AA100" s="144"/>
      <c r="AB100" s="144"/>
      <c r="AC100" s="144"/>
      <c r="AD100" s="144"/>
      <c r="AE100" s="144"/>
      <c r="AF100" s="144"/>
      <c r="AG100" s="144"/>
      <c r="AH100" s="144"/>
      <c r="AI100" s="144"/>
      <c r="AJ100" s="144"/>
      <c r="AK100" s="144"/>
      <c r="AL100" s="144"/>
      <c r="AM100" s="144"/>
      <c r="AN100" s="144"/>
      <c r="AO100" s="144"/>
      <c r="AP100" s="144"/>
      <c r="AQ100" s="144"/>
      <c r="AR100" s="144"/>
      <c r="AS100" s="144">
        <v>1</v>
      </c>
      <c r="AT100" s="144">
        <v>1</v>
      </c>
      <c r="AU100" s="144">
        <v>1</v>
      </c>
      <c r="AV100" s="144">
        <v>1</v>
      </c>
      <c r="AW100" s="144"/>
      <c r="AX100" s="144"/>
      <c r="AY100" s="144"/>
      <c r="AZ100" s="144"/>
      <c r="BA100" s="144"/>
      <c r="BB100" s="144"/>
      <c r="BC100" s="144"/>
      <c r="BD100" s="144"/>
      <c r="BE100" s="144"/>
      <c r="BF100" s="144"/>
      <c r="BG100" s="144"/>
      <c r="BH100" s="144"/>
      <c r="BI100" s="144"/>
      <c r="BJ100" s="144"/>
      <c r="BK100" s="144"/>
      <c r="BL100" s="144"/>
      <c r="BM100" s="144"/>
      <c r="BN100" s="144"/>
      <c r="BO100" s="144"/>
      <c r="BP100" s="144"/>
      <c r="BQ100" s="144"/>
      <c r="BR100" s="144"/>
      <c r="BS100" s="144"/>
      <c r="BT100" s="144"/>
      <c r="BU100" s="144"/>
      <c r="BV100" s="144"/>
      <c r="BW100" s="144"/>
    </row>
    <row r="101" spans="1:75" x14ac:dyDescent="0.25">
      <c r="A101" s="64">
        <v>98</v>
      </c>
      <c r="B101" s="139">
        <f t="shared" si="1"/>
        <v>1</v>
      </c>
      <c r="C101" s="143" t="str">
        <f>VLOOKUP(A101,Projects!A:B,2,FALSE)</f>
        <v>T9  Project98</v>
      </c>
      <c r="D101" s="144"/>
      <c r="E101" s="144"/>
      <c r="F101" s="144"/>
      <c r="G101" s="144"/>
      <c r="H101" s="144"/>
      <c r="I101" s="144"/>
      <c r="J101" s="144"/>
      <c r="K101" s="144"/>
      <c r="L101" s="144"/>
      <c r="M101" s="144" t="s">
        <v>352</v>
      </c>
      <c r="N101" s="144"/>
      <c r="O101" s="144"/>
      <c r="P101" s="144"/>
      <c r="Q101" s="144"/>
      <c r="R101" s="144"/>
      <c r="S101" s="144"/>
      <c r="T101" s="144"/>
      <c r="U101" s="144"/>
      <c r="V101" s="144"/>
      <c r="W101" s="144"/>
      <c r="X101" s="144"/>
      <c r="Y101" s="144"/>
      <c r="Z101" s="144"/>
      <c r="AA101" s="144"/>
      <c r="AB101" s="144"/>
      <c r="AC101" s="144"/>
      <c r="AD101" s="144"/>
      <c r="AE101" s="144"/>
      <c r="AF101" s="144"/>
      <c r="AG101" s="144"/>
      <c r="AH101" s="144"/>
      <c r="AI101" s="144"/>
      <c r="AJ101" s="144"/>
      <c r="AK101" s="144"/>
      <c r="AL101" s="144"/>
      <c r="AM101" s="144"/>
      <c r="AN101" s="144"/>
      <c r="AO101" s="144"/>
      <c r="AP101" s="144"/>
      <c r="AQ101" s="144"/>
      <c r="AR101" s="144"/>
      <c r="AS101" s="144">
        <v>1</v>
      </c>
      <c r="AT101" s="144">
        <v>1</v>
      </c>
      <c r="AU101" s="144">
        <v>1</v>
      </c>
      <c r="AV101" s="144">
        <v>1</v>
      </c>
      <c r="AW101" s="144"/>
      <c r="AX101" s="144"/>
      <c r="AY101" s="144"/>
      <c r="AZ101" s="144"/>
      <c r="BA101" s="144"/>
      <c r="BB101" s="144"/>
      <c r="BC101" s="144"/>
      <c r="BD101" s="144"/>
      <c r="BE101" s="144"/>
      <c r="BF101" s="144"/>
      <c r="BG101" s="144"/>
      <c r="BH101" s="144"/>
      <c r="BI101" s="144"/>
      <c r="BJ101" s="144"/>
      <c r="BK101" s="144"/>
      <c r="BL101" s="144"/>
      <c r="BM101" s="144"/>
      <c r="BN101" s="144"/>
      <c r="BO101" s="144"/>
      <c r="BP101" s="144"/>
      <c r="BQ101" s="144"/>
      <c r="BR101" s="144"/>
      <c r="BS101" s="144"/>
      <c r="BT101" s="144"/>
      <c r="BU101" s="144"/>
      <c r="BV101" s="144"/>
      <c r="BW101" s="144"/>
    </row>
    <row r="102" spans="1:75" x14ac:dyDescent="0.25">
      <c r="A102" s="64">
        <v>99</v>
      </c>
      <c r="B102" s="139">
        <f t="shared" si="1"/>
        <v>1</v>
      </c>
      <c r="C102" s="143" t="str">
        <f>VLOOKUP(A102,Projects!A:B,2,FALSE)</f>
        <v>T9  Project99</v>
      </c>
      <c r="D102" s="144"/>
      <c r="E102" s="144"/>
      <c r="F102" s="144"/>
      <c r="G102" s="144"/>
      <c r="H102" s="144"/>
      <c r="I102" s="144"/>
      <c r="J102" s="144"/>
      <c r="K102" s="144"/>
      <c r="L102" s="144"/>
      <c r="M102" s="144"/>
      <c r="N102" s="144"/>
      <c r="O102" s="144"/>
      <c r="P102" s="144"/>
      <c r="Q102" s="144"/>
      <c r="R102" s="144"/>
      <c r="S102" s="144"/>
      <c r="T102" s="144"/>
      <c r="U102" s="144"/>
      <c r="V102" s="144"/>
      <c r="W102" s="144"/>
      <c r="X102" s="144"/>
      <c r="Y102" s="144"/>
      <c r="Z102" s="144"/>
      <c r="AA102" s="144"/>
      <c r="AB102" s="144"/>
      <c r="AC102" s="144"/>
      <c r="AD102" s="144"/>
      <c r="AE102" s="144"/>
      <c r="AF102" s="144"/>
      <c r="AG102" s="144"/>
      <c r="AH102" s="144"/>
      <c r="AI102" s="144"/>
      <c r="AJ102" s="144"/>
      <c r="AK102" s="144"/>
      <c r="AL102" s="144"/>
      <c r="AM102" s="144"/>
      <c r="AN102" s="144"/>
      <c r="AO102" s="144"/>
      <c r="AP102" s="144"/>
      <c r="AQ102" s="144"/>
      <c r="AR102" s="144"/>
      <c r="AS102" s="144">
        <v>1</v>
      </c>
      <c r="AT102" s="144">
        <v>1</v>
      </c>
      <c r="AU102" s="144">
        <v>1</v>
      </c>
      <c r="AV102" s="144">
        <v>1</v>
      </c>
      <c r="AW102" s="144"/>
      <c r="AX102" s="144"/>
      <c r="AY102" s="144"/>
      <c r="AZ102" s="144"/>
      <c r="BA102" s="144"/>
      <c r="BB102" s="144"/>
      <c r="BC102" s="144"/>
      <c r="BD102" s="144" t="s">
        <v>352</v>
      </c>
      <c r="BE102" s="144"/>
      <c r="BF102" s="144"/>
      <c r="BG102" s="144"/>
      <c r="BH102" s="144"/>
      <c r="BI102" s="144"/>
      <c r="BJ102" s="144"/>
      <c r="BK102" s="144"/>
      <c r="BL102" s="144"/>
      <c r="BM102" s="144"/>
      <c r="BN102" s="144"/>
      <c r="BO102" s="144"/>
      <c r="BP102" s="144"/>
      <c r="BQ102" s="144"/>
      <c r="BR102" s="144"/>
      <c r="BS102" s="144"/>
      <c r="BT102" s="144"/>
      <c r="BU102" s="144"/>
      <c r="BV102" s="144"/>
      <c r="BW102" s="144"/>
    </row>
    <row r="103" spans="1:75" x14ac:dyDescent="0.25">
      <c r="A103" s="64">
        <v>100</v>
      </c>
      <c r="B103" s="139">
        <f t="shared" si="1"/>
        <v>1</v>
      </c>
      <c r="C103" s="143" t="str">
        <f>VLOOKUP(A103,Projects!A:B,2,FALSE)</f>
        <v>T10 Project100</v>
      </c>
      <c r="D103" s="144"/>
      <c r="E103" s="144"/>
      <c r="F103" s="144"/>
      <c r="G103" s="144"/>
      <c r="H103" s="144"/>
      <c r="I103" s="144"/>
      <c r="J103" s="144"/>
      <c r="K103" s="144"/>
      <c r="L103" s="144"/>
      <c r="M103" s="144"/>
      <c r="N103" s="144" t="s">
        <v>352</v>
      </c>
      <c r="O103" s="144"/>
      <c r="P103" s="144"/>
      <c r="Q103" s="144"/>
      <c r="R103" s="144"/>
      <c r="S103" s="144"/>
      <c r="T103" s="144"/>
      <c r="U103" s="144"/>
      <c r="V103" s="144"/>
      <c r="W103" s="144"/>
      <c r="X103" s="144"/>
      <c r="Y103" s="144"/>
      <c r="Z103" s="144"/>
      <c r="AA103" s="144"/>
      <c r="AB103" s="144"/>
      <c r="AC103" s="144"/>
      <c r="AD103" s="144"/>
      <c r="AE103" s="144"/>
      <c r="AF103" s="144"/>
      <c r="AG103" s="144"/>
      <c r="AH103" s="144"/>
      <c r="AI103" s="144"/>
      <c r="AJ103" s="144"/>
      <c r="AK103" s="144"/>
      <c r="AL103" s="144"/>
      <c r="AM103" s="144"/>
      <c r="AN103" s="144"/>
      <c r="AO103" s="144"/>
      <c r="AP103" s="144"/>
      <c r="AQ103" s="144"/>
      <c r="AR103" s="144"/>
      <c r="AS103" s="144"/>
      <c r="AT103" s="144"/>
      <c r="AU103" s="144"/>
      <c r="AV103" s="144"/>
      <c r="AW103" s="144">
        <v>1</v>
      </c>
      <c r="AX103" s="144">
        <v>1</v>
      </c>
      <c r="AY103" s="144">
        <v>1</v>
      </c>
      <c r="AZ103" s="144">
        <v>1</v>
      </c>
      <c r="BA103" s="144">
        <v>1</v>
      </c>
      <c r="BB103" s="144">
        <v>1</v>
      </c>
      <c r="BC103" s="144">
        <v>1</v>
      </c>
      <c r="BD103" s="144">
        <v>1</v>
      </c>
      <c r="BE103" s="144"/>
      <c r="BF103" s="144"/>
      <c r="BG103" s="144"/>
      <c r="BH103" s="144"/>
      <c r="BI103" s="144"/>
      <c r="BJ103" s="144"/>
      <c r="BK103" s="144"/>
      <c r="BL103" s="144"/>
      <c r="BM103" s="144"/>
      <c r="BN103" s="144"/>
      <c r="BO103" s="144"/>
      <c r="BP103" s="144"/>
      <c r="BQ103" s="144"/>
      <c r="BR103" s="144"/>
      <c r="BS103" s="144"/>
      <c r="BT103" s="144"/>
      <c r="BU103" s="144"/>
      <c r="BV103" s="144"/>
      <c r="BW103" s="144"/>
    </row>
    <row r="104" spans="1:75" x14ac:dyDescent="0.25">
      <c r="A104" s="64">
        <v>101</v>
      </c>
      <c r="B104" s="139">
        <f t="shared" si="1"/>
        <v>1</v>
      </c>
      <c r="C104" s="143" t="str">
        <f>VLOOKUP(A104,Projects!A:B,2,FALSE)</f>
        <v>T10 Project101</v>
      </c>
      <c r="D104" s="144"/>
      <c r="E104" s="144"/>
      <c r="F104" s="144"/>
      <c r="G104" s="144"/>
      <c r="H104" s="144"/>
      <c r="I104" s="144"/>
      <c r="J104" s="144"/>
      <c r="K104" s="144"/>
      <c r="L104" s="144"/>
      <c r="M104" s="144"/>
      <c r="N104" s="144"/>
      <c r="O104" s="144"/>
      <c r="P104" s="144"/>
      <c r="Q104" s="144"/>
      <c r="R104" s="144"/>
      <c r="S104" s="144"/>
      <c r="T104" s="144"/>
      <c r="U104" s="144"/>
      <c r="V104" s="144"/>
      <c r="W104" s="144"/>
      <c r="X104" s="144"/>
      <c r="Y104" s="144"/>
      <c r="Z104" s="144"/>
      <c r="AA104" s="144"/>
      <c r="AB104" s="144"/>
      <c r="AC104" s="144"/>
      <c r="AD104" s="144"/>
      <c r="AE104" s="144"/>
      <c r="AF104" s="144"/>
      <c r="AG104" s="144"/>
      <c r="AH104" s="144"/>
      <c r="AI104" s="144"/>
      <c r="AJ104" s="144"/>
      <c r="AK104" s="144"/>
      <c r="AL104" s="144" t="s">
        <v>352</v>
      </c>
      <c r="AM104" s="144"/>
      <c r="AN104" s="144"/>
      <c r="AO104" s="144"/>
      <c r="AP104" s="144"/>
      <c r="AQ104" s="144"/>
      <c r="AR104" s="144"/>
      <c r="AS104" s="144"/>
      <c r="AT104" s="144"/>
      <c r="AU104" s="144"/>
      <c r="AV104" s="144"/>
      <c r="AW104" s="144">
        <v>1</v>
      </c>
      <c r="AX104" s="144">
        <v>1</v>
      </c>
      <c r="AY104" s="144">
        <v>1</v>
      </c>
      <c r="AZ104" s="144">
        <v>1</v>
      </c>
      <c r="BA104" s="144">
        <v>1</v>
      </c>
      <c r="BB104" s="144">
        <v>1</v>
      </c>
      <c r="BC104" s="144">
        <v>1</v>
      </c>
      <c r="BD104" s="144">
        <v>1</v>
      </c>
      <c r="BE104" s="144"/>
      <c r="BF104" s="144"/>
      <c r="BG104" s="144"/>
      <c r="BH104" s="144"/>
      <c r="BI104" s="144"/>
      <c r="BJ104" s="144"/>
      <c r="BK104" s="144"/>
      <c r="BL104" s="144"/>
      <c r="BM104" s="144"/>
      <c r="BN104" s="144"/>
      <c r="BO104" s="144"/>
      <c r="BP104" s="144"/>
      <c r="BQ104" s="144"/>
      <c r="BR104" s="144"/>
      <c r="BS104" s="144"/>
      <c r="BT104" s="144"/>
      <c r="BU104" s="144"/>
      <c r="BV104" s="144"/>
      <c r="BW104" s="144"/>
    </row>
    <row r="105" spans="1:75" x14ac:dyDescent="0.25">
      <c r="A105" s="64">
        <v>102</v>
      </c>
      <c r="B105" s="139">
        <f t="shared" si="1"/>
        <v>1</v>
      </c>
      <c r="C105" s="143" t="str">
        <f>VLOOKUP(A105,Projects!A:B,2,FALSE)</f>
        <v>T10 Project102</v>
      </c>
      <c r="D105" s="144"/>
      <c r="E105" s="144"/>
      <c r="F105" s="144"/>
      <c r="G105" s="144"/>
      <c r="H105" s="144"/>
      <c r="I105" s="144"/>
      <c r="J105" s="144"/>
      <c r="K105" s="144"/>
      <c r="L105" s="144"/>
      <c r="M105" s="144"/>
      <c r="N105" s="144"/>
      <c r="O105" s="144"/>
      <c r="P105" s="144"/>
      <c r="Q105" s="144"/>
      <c r="R105" s="144"/>
      <c r="S105" s="144"/>
      <c r="T105" s="144"/>
      <c r="U105" s="144"/>
      <c r="V105" s="144"/>
      <c r="W105" s="144"/>
      <c r="X105" s="144"/>
      <c r="Y105" s="144"/>
      <c r="Z105" s="144"/>
      <c r="AA105" s="144"/>
      <c r="AB105" s="144"/>
      <c r="AC105" s="144"/>
      <c r="AD105" s="144"/>
      <c r="AE105" s="144"/>
      <c r="AF105" s="144"/>
      <c r="AG105" s="144"/>
      <c r="AH105" s="144" t="s">
        <v>352</v>
      </c>
      <c r="AI105" s="144"/>
      <c r="AJ105" s="144"/>
      <c r="AK105" s="144"/>
      <c r="AL105" s="144"/>
      <c r="AM105" s="144"/>
      <c r="AN105" s="144"/>
      <c r="AO105" s="144"/>
      <c r="AP105" s="144"/>
      <c r="AQ105" s="144"/>
      <c r="AR105" s="144"/>
      <c r="AS105" s="144"/>
      <c r="AT105" s="144"/>
      <c r="AU105" s="144"/>
      <c r="AV105" s="144"/>
      <c r="AW105" s="144">
        <v>1</v>
      </c>
      <c r="AX105" s="144">
        <v>1</v>
      </c>
      <c r="AY105" s="144">
        <v>1</v>
      </c>
      <c r="AZ105" s="144">
        <v>1</v>
      </c>
      <c r="BA105" s="144">
        <v>1</v>
      </c>
      <c r="BB105" s="144">
        <v>1</v>
      </c>
      <c r="BC105" s="144">
        <v>1</v>
      </c>
      <c r="BD105" s="144">
        <v>1</v>
      </c>
      <c r="BE105" s="144"/>
      <c r="BF105" s="144"/>
      <c r="BG105" s="144"/>
      <c r="BH105" s="144"/>
      <c r="BI105" s="144"/>
      <c r="BJ105" s="144"/>
      <c r="BK105" s="144"/>
      <c r="BL105" s="144"/>
      <c r="BM105" s="144"/>
      <c r="BN105" s="144"/>
      <c r="BO105" s="144"/>
      <c r="BP105" s="144"/>
      <c r="BQ105" s="144"/>
      <c r="BR105" s="144"/>
      <c r="BS105" s="144"/>
      <c r="BT105" s="144"/>
      <c r="BU105" s="144"/>
      <c r="BV105" s="144"/>
      <c r="BW105" s="144"/>
    </row>
    <row r="106" spans="1:75" x14ac:dyDescent="0.25">
      <c r="A106" s="64">
        <v>103</v>
      </c>
      <c r="B106" s="139">
        <f t="shared" si="1"/>
        <v>1</v>
      </c>
      <c r="C106" s="143" t="str">
        <f>VLOOKUP(A106,Projects!A:B,2,FALSE)</f>
        <v>T10 Project103</v>
      </c>
      <c r="D106" s="144"/>
      <c r="E106" s="144"/>
      <c r="F106" s="144"/>
      <c r="G106" s="144"/>
      <c r="H106" s="144"/>
      <c r="I106" s="144"/>
      <c r="J106" s="144"/>
      <c r="K106" s="144"/>
      <c r="L106" s="144"/>
      <c r="M106" s="144"/>
      <c r="N106" s="144"/>
      <c r="O106" s="144"/>
      <c r="P106" s="144"/>
      <c r="Q106" s="144"/>
      <c r="R106" s="144"/>
      <c r="S106" s="144"/>
      <c r="T106" s="144"/>
      <c r="U106" s="144"/>
      <c r="V106" s="144"/>
      <c r="W106" s="144"/>
      <c r="X106" s="144"/>
      <c r="Y106" s="144"/>
      <c r="Z106" s="144"/>
      <c r="AA106" s="144"/>
      <c r="AB106" s="144"/>
      <c r="AC106" s="144"/>
      <c r="AD106" s="144"/>
      <c r="AE106" s="144"/>
      <c r="AF106" s="144"/>
      <c r="AG106" s="144"/>
      <c r="AH106" s="144"/>
      <c r="AI106" s="144"/>
      <c r="AJ106" s="144"/>
      <c r="AK106" s="144"/>
      <c r="AL106" s="144"/>
      <c r="AM106" s="144"/>
      <c r="AN106" s="144"/>
      <c r="AO106" s="144"/>
      <c r="AP106" s="144"/>
      <c r="AQ106" s="144"/>
      <c r="AR106" s="144"/>
      <c r="AS106" s="144"/>
      <c r="AT106" s="144"/>
      <c r="AU106" s="144"/>
      <c r="AV106" s="144"/>
      <c r="AW106" s="144">
        <v>1</v>
      </c>
      <c r="AX106" s="144">
        <v>1</v>
      </c>
      <c r="AY106" s="144">
        <v>1</v>
      </c>
      <c r="AZ106" s="144">
        <v>1</v>
      </c>
      <c r="BA106" s="144" t="s">
        <v>352</v>
      </c>
      <c r="BB106" s="144">
        <v>1</v>
      </c>
      <c r="BC106" s="144">
        <v>1</v>
      </c>
      <c r="BD106" s="144">
        <v>1</v>
      </c>
      <c r="BE106" s="144"/>
      <c r="BF106" s="144"/>
      <c r="BG106" s="144"/>
      <c r="BH106" s="144"/>
      <c r="BI106" s="144"/>
      <c r="BJ106" s="144"/>
      <c r="BK106" s="144"/>
      <c r="BL106" s="144"/>
      <c r="BM106" s="144"/>
      <c r="BN106" s="144"/>
      <c r="BO106" s="144"/>
      <c r="BP106" s="144"/>
      <c r="BQ106" s="144"/>
      <c r="BR106" s="144"/>
      <c r="BS106" s="144"/>
      <c r="BT106" s="144"/>
      <c r="BU106" s="144"/>
      <c r="BV106" s="144"/>
      <c r="BW106" s="144"/>
    </row>
    <row r="107" spans="1:75" x14ac:dyDescent="0.25">
      <c r="A107" s="64">
        <v>104</v>
      </c>
      <c r="B107" s="139">
        <f t="shared" si="1"/>
        <v>1</v>
      </c>
      <c r="C107" s="143" t="str">
        <f>VLOOKUP(A107,Projects!A:B,2,FALSE)</f>
        <v>T10 Project104</v>
      </c>
      <c r="D107" s="144"/>
      <c r="E107" s="144"/>
      <c r="F107" s="144"/>
      <c r="G107" s="144"/>
      <c r="H107" s="144"/>
      <c r="I107" s="144"/>
      <c r="J107" s="144"/>
      <c r="K107" s="144"/>
      <c r="L107" s="144"/>
      <c r="M107" s="144"/>
      <c r="N107" s="144"/>
      <c r="O107" s="144"/>
      <c r="P107" s="144"/>
      <c r="Q107" s="144"/>
      <c r="R107" s="144"/>
      <c r="S107" s="144"/>
      <c r="T107" s="144"/>
      <c r="U107" s="144"/>
      <c r="V107" s="144"/>
      <c r="W107" s="144"/>
      <c r="X107" s="144"/>
      <c r="Y107" s="144"/>
      <c r="Z107" s="144"/>
      <c r="AA107" s="144"/>
      <c r="AB107" s="144"/>
      <c r="AC107" s="144"/>
      <c r="AD107" s="144"/>
      <c r="AE107" s="144"/>
      <c r="AF107" s="144"/>
      <c r="AG107" s="144"/>
      <c r="AH107" s="144"/>
      <c r="AI107" s="144"/>
      <c r="AJ107" s="144"/>
      <c r="AK107" s="144"/>
      <c r="AL107" s="144"/>
      <c r="AM107" s="144"/>
      <c r="AN107" s="144"/>
      <c r="AO107" s="144"/>
      <c r="AP107" s="144"/>
      <c r="AQ107" s="144"/>
      <c r="AR107" s="144"/>
      <c r="AS107" s="144"/>
      <c r="AT107" s="144"/>
      <c r="AU107" s="144"/>
      <c r="AV107" s="144"/>
      <c r="AW107" s="144">
        <v>1</v>
      </c>
      <c r="AX107" s="144">
        <v>1</v>
      </c>
      <c r="AY107" s="144">
        <v>1</v>
      </c>
      <c r="AZ107" s="144">
        <v>1</v>
      </c>
      <c r="BA107" s="144">
        <v>1</v>
      </c>
      <c r="BB107" s="144">
        <v>1</v>
      </c>
      <c r="BC107" s="144">
        <v>1</v>
      </c>
      <c r="BD107" s="144">
        <v>1</v>
      </c>
      <c r="BE107" s="144"/>
      <c r="BF107" s="144"/>
      <c r="BG107" s="144"/>
      <c r="BH107" s="144"/>
      <c r="BI107" s="144" t="s">
        <v>352</v>
      </c>
      <c r="BJ107" s="144"/>
      <c r="BK107" s="144"/>
      <c r="BL107" s="144"/>
      <c r="BM107" s="144"/>
      <c r="BN107" s="144"/>
      <c r="BO107" s="144"/>
      <c r="BP107" s="144"/>
      <c r="BQ107" s="144"/>
      <c r="BR107" s="144"/>
      <c r="BS107" s="144"/>
      <c r="BT107" s="144"/>
      <c r="BU107" s="144"/>
      <c r="BV107" s="144"/>
      <c r="BW107" s="144"/>
    </row>
    <row r="108" spans="1:75" x14ac:dyDescent="0.25">
      <c r="A108" s="64">
        <v>105</v>
      </c>
      <c r="B108" s="139">
        <f t="shared" si="1"/>
        <v>1</v>
      </c>
      <c r="C108" s="143" t="str">
        <f>VLOOKUP(A108,Projects!A:B,2,FALSE)</f>
        <v>T10 Project105</v>
      </c>
      <c r="D108" s="144"/>
      <c r="E108" s="144"/>
      <c r="F108" s="144"/>
      <c r="G108" s="144"/>
      <c r="H108" s="144" t="s">
        <v>352</v>
      </c>
      <c r="I108" s="144"/>
      <c r="J108" s="144"/>
      <c r="K108" s="144"/>
      <c r="L108" s="144"/>
      <c r="M108" s="144"/>
      <c r="N108" s="144"/>
      <c r="O108" s="144"/>
      <c r="P108" s="144"/>
      <c r="Q108" s="144"/>
      <c r="R108" s="144"/>
      <c r="S108" s="144"/>
      <c r="T108" s="144"/>
      <c r="U108" s="144"/>
      <c r="V108" s="144"/>
      <c r="W108" s="144"/>
      <c r="X108" s="144"/>
      <c r="Y108" s="144"/>
      <c r="Z108" s="144"/>
      <c r="AA108" s="144"/>
      <c r="AB108" s="144"/>
      <c r="AC108" s="144"/>
      <c r="AD108" s="144"/>
      <c r="AE108" s="144"/>
      <c r="AF108" s="144"/>
      <c r="AG108" s="144"/>
      <c r="AH108" s="144"/>
      <c r="AI108" s="144"/>
      <c r="AJ108" s="144"/>
      <c r="AK108" s="144"/>
      <c r="AL108" s="144"/>
      <c r="AM108" s="144"/>
      <c r="AN108" s="144"/>
      <c r="AO108" s="144"/>
      <c r="AP108" s="144"/>
      <c r="AQ108" s="144"/>
      <c r="AR108" s="144"/>
      <c r="AS108" s="144"/>
      <c r="AT108" s="144"/>
      <c r="AU108" s="144"/>
      <c r="AV108" s="144"/>
      <c r="AW108" s="144">
        <v>1</v>
      </c>
      <c r="AX108" s="144">
        <v>1</v>
      </c>
      <c r="AY108" s="144">
        <v>1</v>
      </c>
      <c r="AZ108" s="144">
        <v>1</v>
      </c>
      <c r="BA108" s="144">
        <v>1</v>
      </c>
      <c r="BB108" s="144">
        <v>1</v>
      </c>
      <c r="BC108" s="144">
        <v>1</v>
      </c>
      <c r="BD108" s="144">
        <v>1</v>
      </c>
      <c r="BE108" s="144"/>
      <c r="BF108" s="144"/>
      <c r="BG108" s="144"/>
      <c r="BH108" s="144"/>
      <c r="BI108" s="144"/>
      <c r="BJ108" s="144"/>
      <c r="BK108" s="144"/>
      <c r="BL108" s="144"/>
      <c r="BM108" s="144"/>
      <c r="BN108" s="144"/>
      <c r="BO108" s="144"/>
      <c r="BP108" s="144"/>
      <c r="BQ108" s="144"/>
      <c r="BR108" s="144"/>
      <c r="BS108" s="144"/>
      <c r="BT108" s="144"/>
      <c r="BU108" s="144"/>
      <c r="BV108" s="144"/>
      <c r="BW108" s="144"/>
    </row>
    <row r="109" spans="1:75" x14ac:dyDescent="0.25">
      <c r="A109" s="64">
        <v>106</v>
      </c>
      <c r="B109" s="139">
        <f t="shared" si="1"/>
        <v>1</v>
      </c>
      <c r="C109" s="143" t="str">
        <f>VLOOKUP(A109,Projects!A:B,2,FALSE)</f>
        <v>T10 Project106</v>
      </c>
      <c r="D109" s="144"/>
      <c r="E109" s="144"/>
      <c r="F109" s="144"/>
      <c r="G109" s="144" t="s">
        <v>352</v>
      </c>
      <c r="H109" s="144"/>
      <c r="I109" s="144"/>
      <c r="J109" s="144"/>
      <c r="K109" s="144"/>
      <c r="L109" s="144"/>
      <c r="M109" s="144"/>
      <c r="N109" s="144"/>
      <c r="O109" s="144"/>
      <c r="P109" s="144"/>
      <c r="Q109" s="144"/>
      <c r="R109" s="144"/>
      <c r="S109" s="144"/>
      <c r="T109" s="144"/>
      <c r="U109" s="144"/>
      <c r="V109" s="144"/>
      <c r="W109" s="144"/>
      <c r="X109" s="144"/>
      <c r="Y109" s="144"/>
      <c r="Z109" s="144"/>
      <c r="AA109" s="144"/>
      <c r="AB109" s="144"/>
      <c r="AC109" s="144"/>
      <c r="AD109" s="144"/>
      <c r="AE109" s="144"/>
      <c r="AF109" s="144"/>
      <c r="AG109" s="144"/>
      <c r="AH109" s="144"/>
      <c r="AI109" s="144"/>
      <c r="AJ109" s="144"/>
      <c r="AK109" s="144"/>
      <c r="AL109" s="144"/>
      <c r="AM109" s="144"/>
      <c r="AN109" s="144"/>
      <c r="AO109" s="144"/>
      <c r="AP109" s="144"/>
      <c r="AQ109" s="144"/>
      <c r="AR109" s="144"/>
      <c r="AS109" s="144"/>
      <c r="AT109" s="144"/>
      <c r="AU109" s="144"/>
      <c r="AV109" s="144"/>
      <c r="AW109" s="144">
        <v>1</v>
      </c>
      <c r="AX109" s="144">
        <v>1</v>
      </c>
      <c r="AY109" s="144">
        <v>1</v>
      </c>
      <c r="AZ109" s="144">
        <v>1</v>
      </c>
      <c r="BA109" s="144">
        <v>1</v>
      </c>
      <c r="BB109" s="144">
        <v>1</v>
      </c>
      <c r="BC109" s="144">
        <v>1</v>
      </c>
      <c r="BD109" s="144">
        <v>1</v>
      </c>
      <c r="BE109" s="144"/>
      <c r="BF109" s="144"/>
      <c r="BG109" s="144"/>
      <c r="BH109" s="144"/>
      <c r="BI109" s="144"/>
      <c r="BJ109" s="144"/>
      <c r="BK109" s="144"/>
      <c r="BL109" s="144"/>
      <c r="BM109" s="144"/>
      <c r="BN109" s="144"/>
      <c r="BO109" s="144"/>
      <c r="BP109" s="144"/>
      <c r="BQ109" s="144"/>
      <c r="BR109" s="144"/>
      <c r="BS109" s="144"/>
      <c r="BT109" s="144"/>
      <c r="BU109" s="144"/>
      <c r="BV109" s="144"/>
      <c r="BW109" s="144"/>
    </row>
    <row r="110" spans="1:75" x14ac:dyDescent="0.25">
      <c r="A110" s="64">
        <v>107</v>
      </c>
      <c r="B110" s="139">
        <f t="shared" si="1"/>
        <v>1</v>
      </c>
      <c r="C110" s="143" t="str">
        <f>VLOOKUP(A110,Projects!A:B,2,FALSE)</f>
        <v>T10 Project107</v>
      </c>
      <c r="D110" s="144"/>
      <c r="E110" s="144"/>
      <c r="F110" s="144"/>
      <c r="G110" s="144"/>
      <c r="H110" s="144"/>
      <c r="I110" s="144"/>
      <c r="J110" s="144"/>
      <c r="K110" s="144"/>
      <c r="L110" s="144"/>
      <c r="M110" s="144"/>
      <c r="N110" s="144"/>
      <c r="O110" s="144"/>
      <c r="P110" s="144"/>
      <c r="Q110" s="144"/>
      <c r="R110" s="144"/>
      <c r="S110" s="144"/>
      <c r="T110" s="144"/>
      <c r="U110" s="144"/>
      <c r="V110" s="144"/>
      <c r="W110" s="144"/>
      <c r="X110" s="144"/>
      <c r="Y110" s="144"/>
      <c r="Z110" s="144" t="s">
        <v>352</v>
      </c>
      <c r="AA110" s="144"/>
      <c r="AB110" s="144"/>
      <c r="AC110" s="144"/>
      <c r="AD110" s="144"/>
      <c r="AE110" s="144"/>
      <c r="AF110" s="144"/>
      <c r="AG110" s="144"/>
      <c r="AH110" s="144"/>
      <c r="AI110" s="144"/>
      <c r="AJ110" s="144"/>
      <c r="AK110" s="144"/>
      <c r="AL110" s="144"/>
      <c r="AM110" s="144"/>
      <c r="AN110" s="144"/>
      <c r="AO110" s="144"/>
      <c r="AP110" s="144"/>
      <c r="AQ110" s="144"/>
      <c r="AR110" s="144"/>
      <c r="AS110" s="144"/>
      <c r="AT110" s="144"/>
      <c r="AU110" s="144"/>
      <c r="AV110" s="144"/>
      <c r="AW110" s="144">
        <v>1</v>
      </c>
      <c r="AX110" s="144">
        <v>1</v>
      </c>
      <c r="AY110" s="144">
        <v>1</v>
      </c>
      <c r="AZ110" s="144">
        <v>1</v>
      </c>
      <c r="BA110" s="144">
        <v>1</v>
      </c>
      <c r="BB110" s="144">
        <v>1</v>
      </c>
      <c r="BC110" s="144">
        <v>1</v>
      </c>
      <c r="BD110" s="144">
        <v>1</v>
      </c>
      <c r="BE110" s="144"/>
      <c r="BF110" s="144"/>
      <c r="BG110" s="144"/>
      <c r="BH110" s="144"/>
      <c r="BI110" s="144"/>
      <c r="BJ110" s="144"/>
      <c r="BK110" s="144"/>
      <c r="BL110" s="144"/>
      <c r="BM110" s="144"/>
      <c r="BN110" s="144"/>
      <c r="BO110" s="144"/>
      <c r="BP110" s="144"/>
      <c r="BQ110" s="144"/>
      <c r="BR110" s="144"/>
      <c r="BS110" s="144"/>
      <c r="BT110" s="144"/>
      <c r="BU110" s="144"/>
      <c r="BV110" s="144"/>
      <c r="BW110" s="144"/>
    </row>
    <row r="111" spans="1:75" x14ac:dyDescent="0.25">
      <c r="A111" s="64">
        <v>108</v>
      </c>
      <c r="B111" s="139">
        <f t="shared" si="1"/>
        <v>1</v>
      </c>
      <c r="C111" s="143" t="str">
        <f>VLOOKUP(A111,Projects!A:B,2,FALSE)</f>
        <v>T10 Project108</v>
      </c>
      <c r="D111" s="144"/>
      <c r="E111" s="144"/>
      <c r="F111" s="144"/>
      <c r="G111" s="144"/>
      <c r="H111" s="144"/>
      <c r="I111" s="144"/>
      <c r="J111" s="144"/>
      <c r="K111" s="144"/>
      <c r="L111" s="144"/>
      <c r="M111" s="144"/>
      <c r="N111" s="144"/>
      <c r="O111" s="144"/>
      <c r="P111" s="144"/>
      <c r="Q111" s="144"/>
      <c r="R111" s="144"/>
      <c r="S111" s="144"/>
      <c r="T111" s="144"/>
      <c r="U111" s="144"/>
      <c r="V111" s="144"/>
      <c r="W111" s="144"/>
      <c r="X111" s="144"/>
      <c r="Y111" s="144"/>
      <c r="Z111" s="144"/>
      <c r="AA111" s="144"/>
      <c r="AB111" s="144"/>
      <c r="AC111" s="144"/>
      <c r="AD111" s="144"/>
      <c r="AE111" s="144"/>
      <c r="AF111" s="144" t="s">
        <v>352</v>
      </c>
      <c r="AG111" s="144"/>
      <c r="AH111" s="144"/>
      <c r="AI111" s="144"/>
      <c r="AJ111" s="144"/>
      <c r="AK111" s="144"/>
      <c r="AL111" s="144"/>
      <c r="AM111" s="144"/>
      <c r="AN111" s="144"/>
      <c r="AO111" s="144"/>
      <c r="AP111" s="144"/>
      <c r="AQ111" s="144"/>
      <c r="AR111" s="144"/>
      <c r="AS111" s="144"/>
      <c r="AT111" s="144"/>
      <c r="AU111" s="144"/>
      <c r="AV111" s="144"/>
      <c r="AW111" s="144">
        <v>1</v>
      </c>
      <c r="AX111" s="144">
        <v>1</v>
      </c>
      <c r="AY111" s="144">
        <v>1</v>
      </c>
      <c r="AZ111" s="144">
        <v>1</v>
      </c>
      <c r="BA111" s="144">
        <v>1</v>
      </c>
      <c r="BB111" s="144">
        <v>1</v>
      </c>
      <c r="BC111" s="144">
        <v>1</v>
      </c>
      <c r="BD111" s="144">
        <v>1</v>
      </c>
      <c r="BE111" s="144"/>
      <c r="BF111" s="144"/>
      <c r="BG111" s="144"/>
      <c r="BH111" s="144"/>
      <c r="BI111" s="144"/>
      <c r="BJ111" s="144"/>
      <c r="BK111" s="144"/>
      <c r="BL111" s="144"/>
      <c r="BM111" s="144"/>
      <c r="BN111" s="144"/>
      <c r="BO111" s="144"/>
      <c r="BP111" s="144"/>
      <c r="BQ111" s="144"/>
      <c r="BR111" s="144"/>
      <c r="BS111" s="144"/>
      <c r="BT111" s="144"/>
      <c r="BU111" s="144"/>
      <c r="BV111" s="144"/>
      <c r="BW111" s="144"/>
    </row>
    <row r="112" spans="1:75" x14ac:dyDescent="0.25">
      <c r="A112" s="64">
        <v>109</v>
      </c>
      <c r="B112" s="139">
        <f t="shared" si="1"/>
        <v>1</v>
      </c>
      <c r="C112" s="143" t="str">
        <f>VLOOKUP(A112,Projects!A:B,2,FALSE)</f>
        <v>T10 Project109</v>
      </c>
      <c r="D112" s="144"/>
      <c r="E112" s="144"/>
      <c r="F112" s="144"/>
      <c r="G112" s="144"/>
      <c r="H112" s="144"/>
      <c r="I112" s="144"/>
      <c r="J112" s="144"/>
      <c r="K112" s="144"/>
      <c r="L112" s="144"/>
      <c r="M112" s="144"/>
      <c r="N112" s="144"/>
      <c r="O112" s="144"/>
      <c r="P112" s="144"/>
      <c r="Q112" s="144"/>
      <c r="R112" s="144"/>
      <c r="S112" s="144"/>
      <c r="T112" s="144"/>
      <c r="U112" s="144"/>
      <c r="V112" s="144"/>
      <c r="W112" s="144"/>
      <c r="X112" s="144"/>
      <c r="Y112" s="144"/>
      <c r="Z112" s="144" t="s">
        <v>352</v>
      </c>
      <c r="AA112" s="144"/>
      <c r="AB112" s="144"/>
      <c r="AC112" s="144"/>
      <c r="AD112" s="144"/>
      <c r="AE112" s="144"/>
      <c r="AF112" s="144"/>
      <c r="AG112" s="144"/>
      <c r="AH112" s="144"/>
      <c r="AI112" s="144"/>
      <c r="AJ112" s="144"/>
      <c r="AK112" s="144"/>
      <c r="AL112" s="144"/>
      <c r="AM112" s="144"/>
      <c r="AN112" s="144"/>
      <c r="AO112" s="144"/>
      <c r="AP112" s="144"/>
      <c r="AQ112" s="144"/>
      <c r="AR112" s="144"/>
      <c r="AS112" s="144"/>
      <c r="AT112" s="144"/>
      <c r="AU112" s="144"/>
      <c r="AV112" s="144"/>
      <c r="AW112" s="144">
        <v>1</v>
      </c>
      <c r="AX112" s="144">
        <v>1</v>
      </c>
      <c r="AY112" s="144">
        <v>1</v>
      </c>
      <c r="AZ112" s="144">
        <v>1</v>
      </c>
      <c r="BA112" s="144">
        <v>1</v>
      </c>
      <c r="BB112" s="144">
        <v>1</v>
      </c>
      <c r="BC112" s="144">
        <v>1</v>
      </c>
      <c r="BD112" s="144">
        <v>1</v>
      </c>
      <c r="BE112" s="144"/>
      <c r="BF112" s="144"/>
      <c r="BG112" s="144"/>
      <c r="BH112" s="144"/>
      <c r="BI112" s="144"/>
      <c r="BJ112" s="144"/>
      <c r="BK112" s="144"/>
      <c r="BL112" s="144"/>
      <c r="BM112" s="144"/>
      <c r="BN112" s="144"/>
      <c r="BO112" s="144"/>
      <c r="BP112" s="144"/>
      <c r="BQ112" s="144"/>
      <c r="BR112" s="144"/>
      <c r="BS112" s="144"/>
      <c r="BT112" s="144"/>
      <c r="BU112" s="144"/>
      <c r="BV112" s="144"/>
      <c r="BW112" s="144"/>
    </row>
    <row r="113" spans="1:75" x14ac:dyDescent="0.25">
      <c r="A113" s="64">
        <v>110</v>
      </c>
      <c r="B113" s="139">
        <f t="shared" si="1"/>
        <v>1</v>
      </c>
      <c r="C113" s="143" t="str">
        <f>VLOOKUP(A113,Projects!A:B,2,FALSE)</f>
        <v>T10 Project110</v>
      </c>
      <c r="D113" s="144"/>
      <c r="E113" s="144"/>
      <c r="F113" s="144"/>
      <c r="G113" s="144"/>
      <c r="H113" s="144"/>
      <c r="I113" s="144"/>
      <c r="J113" s="144"/>
      <c r="K113" s="144"/>
      <c r="L113" s="144"/>
      <c r="M113" s="144"/>
      <c r="N113" s="144"/>
      <c r="O113" s="144"/>
      <c r="P113" s="144"/>
      <c r="Q113" s="144"/>
      <c r="R113" s="144"/>
      <c r="S113" s="144"/>
      <c r="T113" s="144"/>
      <c r="U113" s="144"/>
      <c r="V113" s="144" t="s">
        <v>352</v>
      </c>
      <c r="W113" s="144"/>
      <c r="X113" s="144"/>
      <c r="Y113" s="144"/>
      <c r="Z113" s="144"/>
      <c r="AA113" s="144"/>
      <c r="AB113" s="144"/>
      <c r="AC113" s="144"/>
      <c r="AD113" s="144"/>
      <c r="AE113" s="144"/>
      <c r="AF113" s="144"/>
      <c r="AG113" s="144"/>
      <c r="AH113" s="144"/>
      <c r="AI113" s="144"/>
      <c r="AJ113" s="144"/>
      <c r="AK113" s="144"/>
      <c r="AL113" s="144"/>
      <c r="AM113" s="144"/>
      <c r="AN113" s="144"/>
      <c r="AO113" s="144"/>
      <c r="AP113" s="144"/>
      <c r="AQ113" s="144"/>
      <c r="AR113" s="144"/>
      <c r="AS113" s="144"/>
      <c r="AT113" s="144"/>
      <c r="AU113" s="144"/>
      <c r="AV113" s="144"/>
      <c r="AW113" s="144">
        <v>1</v>
      </c>
      <c r="AX113" s="144">
        <v>1</v>
      </c>
      <c r="AY113" s="144">
        <v>1</v>
      </c>
      <c r="AZ113" s="144">
        <v>1</v>
      </c>
      <c r="BA113" s="144">
        <v>1</v>
      </c>
      <c r="BB113" s="144">
        <v>1</v>
      </c>
      <c r="BC113" s="144">
        <v>1</v>
      </c>
      <c r="BD113" s="144">
        <v>1</v>
      </c>
      <c r="BE113" s="144"/>
      <c r="BF113" s="144"/>
      <c r="BG113" s="144"/>
      <c r="BH113" s="144"/>
      <c r="BI113" s="144"/>
      <c r="BJ113" s="144"/>
      <c r="BK113" s="144"/>
      <c r="BL113" s="144"/>
      <c r="BM113" s="144"/>
      <c r="BN113" s="144"/>
      <c r="BO113" s="144"/>
      <c r="BP113" s="144"/>
      <c r="BQ113" s="144"/>
      <c r="BR113" s="144"/>
      <c r="BS113" s="144"/>
      <c r="BT113" s="144"/>
      <c r="BU113" s="144"/>
      <c r="BV113" s="144"/>
      <c r="BW113" s="144"/>
    </row>
    <row r="114" spans="1:75" x14ac:dyDescent="0.25">
      <c r="A114" s="64">
        <v>111</v>
      </c>
      <c r="B114" s="139">
        <f t="shared" si="1"/>
        <v>1</v>
      </c>
      <c r="C114" s="143" t="str">
        <f>VLOOKUP(A114,Projects!A:B,2,FALSE)</f>
        <v>T10 Project111</v>
      </c>
      <c r="D114" s="144"/>
      <c r="E114" s="144"/>
      <c r="F114" s="144"/>
      <c r="G114" s="144"/>
      <c r="H114" s="144"/>
      <c r="I114" s="144"/>
      <c r="J114" s="144"/>
      <c r="K114" s="144"/>
      <c r="L114" s="144"/>
      <c r="M114" s="144"/>
      <c r="N114" s="144"/>
      <c r="O114" s="144"/>
      <c r="P114" s="144"/>
      <c r="Q114" s="144"/>
      <c r="R114" s="144"/>
      <c r="S114" s="144"/>
      <c r="T114" s="144"/>
      <c r="U114" s="144" t="s">
        <v>352</v>
      </c>
      <c r="V114" s="144"/>
      <c r="W114" s="144"/>
      <c r="X114" s="144"/>
      <c r="Y114" s="144"/>
      <c r="Z114" s="144"/>
      <c r="AA114" s="144"/>
      <c r="AB114" s="144"/>
      <c r="AC114" s="144"/>
      <c r="AD114" s="144"/>
      <c r="AE114" s="144"/>
      <c r="AF114" s="144"/>
      <c r="AG114" s="144"/>
      <c r="AH114" s="144"/>
      <c r="AI114" s="144"/>
      <c r="AJ114" s="144"/>
      <c r="AK114" s="144"/>
      <c r="AL114" s="144"/>
      <c r="AM114" s="144"/>
      <c r="AN114" s="144"/>
      <c r="AO114" s="144"/>
      <c r="AP114" s="144"/>
      <c r="AQ114" s="144"/>
      <c r="AR114" s="144"/>
      <c r="AS114" s="144"/>
      <c r="AT114" s="144"/>
      <c r="AU114" s="144"/>
      <c r="AV114" s="144"/>
      <c r="AW114" s="144">
        <v>1</v>
      </c>
      <c r="AX114" s="144">
        <v>1</v>
      </c>
      <c r="AY114" s="144">
        <v>1</v>
      </c>
      <c r="AZ114" s="144">
        <v>1</v>
      </c>
      <c r="BA114" s="144">
        <v>1</v>
      </c>
      <c r="BB114" s="144">
        <v>1</v>
      </c>
      <c r="BC114" s="144">
        <v>1</v>
      </c>
      <c r="BD114" s="144">
        <v>1</v>
      </c>
      <c r="BE114" s="144"/>
      <c r="BF114" s="144"/>
      <c r="BG114" s="144"/>
      <c r="BH114" s="144"/>
      <c r="BI114" s="144"/>
      <c r="BJ114" s="144"/>
      <c r="BK114" s="144"/>
      <c r="BL114" s="144"/>
      <c r="BM114" s="144"/>
      <c r="BN114" s="144"/>
      <c r="BO114" s="144"/>
      <c r="BP114" s="144"/>
      <c r="BQ114" s="144"/>
      <c r="BR114" s="144"/>
      <c r="BS114" s="144"/>
      <c r="BT114" s="144"/>
      <c r="BU114" s="144"/>
      <c r="BV114" s="144"/>
      <c r="BW114" s="144"/>
    </row>
    <row r="115" spans="1:75" x14ac:dyDescent="0.25">
      <c r="A115" s="64">
        <v>112</v>
      </c>
      <c r="B115" s="139">
        <f t="shared" si="1"/>
        <v>1</v>
      </c>
      <c r="C115" s="143" t="str">
        <f>VLOOKUP(A115,Projects!A:B,2,FALSE)</f>
        <v>T10 Project112</v>
      </c>
      <c r="D115" s="144"/>
      <c r="E115" s="144"/>
      <c r="F115" s="144"/>
      <c r="G115" s="144"/>
      <c r="H115" s="144"/>
      <c r="I115" s="144"/>
      <c r="J115" s="144"/>
      <c r="K115" s="144"/>
      <c r="L115" s="144"/>
      <c r="M115" s="144"/>
      <c r="N115" s="144"/>
      <c r="O115" s="144"/>
      <c r="P115" s="144"/>
      <c r="Q115" s="144"/>
      <c r="R115" s="144"/>
      <c r="S115" s="144"/>
      <c r="T115" s="144"/>
      <c r="U115" s="144"/>
      <c r="V115" s="144"/>
      <c r="W115" s="144"/>
      <c r="X115" s="144"/>
      <c r="Y115" s="144"/>
      <c r="Z115" s="144"/>
      <c r="AA115" s="144"/>
      <c r="AB115" s="144"/>
      <c r="AC115" s="144"/>
      <c r="AD115" s="144"/>
      <c r="AE115" s="144"/>
      <c r="AF115" s="144" t="s">
        <v>352</v>
      </c>
      <c r="AG115" s="144"/>
      <c r="AH115" s="144"/>
      <c r="AI115" s="144"/>
      <c r="AJ115" s="144"/>
      <c r="AK115" s="144"/>
      <c r="AL115" s="144"/>
      <c r="AM115" s="144"/>
      <c r="AN115" s="144"/>
      <c r="AO115" s="144"/>
      <c r="AP115" s="144"/>
      <c r="AQ115" s="144"/>
      <c r="AR115" s="144"/>
      <c r="AS115" s="144"/>
      <c r="AT115" s="144"/>
      <c r="AU115" s="144"/>
      <c r="AV115" s="144"/>
      <c r="AW115" s="144">
        <v>1</v>
      </c>
      <c r="AX115" s="144">
        <v>1</v>
      </c>
      <c r="AY115" s="144">
        <v>1</v>
      </c>
      <c r="AZ115" s="144">
        <v>1</v>
      </c>
      <c r="BA115" s="144">
        <v>1</v>
      </c>
      <c r="BB115" s="144">
        <v>1</v>
      </c>
      <c r="BC115" s="144">
        <v>1</v>
      </c>
      <c r="BD115" s="144">
        <v>1</v>
      </c>
      <c r="BE115" s="144"/>
      <c r="BF115" s="144"/>
      <c r="BG115" s="144"/>
      <c r="BH115" s="144"/>
      <c r="BI115" s="144"/>
      <c r="BJ115" s="144"/>
      <c r="BK115" s="144"/>
      <c r="BL115" s="144"/>
      <c r="BM115" s="144"/>
      <c r="BN115" s="144"/>
      <c r="BO115" s="144"/>
      <c r="BP115" s="144"/>
      <c r="BQ115" s="144"/>
      <c r="BR115" s="144"/>
      <c r="BS115" s="144"/>
      <c r="BT115" s="144"/>
      <c r="BU115" s="144"/>
      <c r="BV115" s="144"/>
      <c r="BW115" s="144"/>
    </row>
    <row r="116" spans="1:75" x14ac:dyDescent="0.25">
      <c r="A116" s="64">
        <v>113</v>
      </c>
      <c r="B116" s="139">
        <f t="shared" si="1"/>
        <v>1</v>
      </c>
      <c r="C116" s="143" t="str">
        <f>VLOOKUP(A116,Projects!A:B,2,FALSE)</f>
        <v>T10 Project113</v>
      </c>
      <c r="D116" s="144"/>
      <c r="E116" s="144"/>
      <c r="F116" s="144"/>
      <c r="G116" s="144"/>
      <c r="H116" s="144"/>
      <c r="I116" s="144"/>
      <c r="J116" s="144"/>
      <c r="K116" s="144"/>
      <c r="L116" s="144"/>
      <c r="M116" s="144"/>
      <c r="N116" s="144"/>
      <c r="O116" s="144"/>
      <c r="P116" s="144"/>
      <c r="Q116" s="144"/>
      <c r="R116" s="144"/>
      <c r="S116" s="144"/>
      <c r="T116" s="144"/>
      <c r="U116" s="144"/>
      <c r="V116" s="144"/>
      <c r="W116" s="144"/>
      <c r="X116" s="144"/>
      <c r="Y116" s="144"/>
      <c r="Z116" s="144"/>
      <c r="AA116" s="144"/>
      <c r="AB116" s="144"/>
      <c r="AC116" s="144"/>
      <c r="AD116" s="144"/>
      <c r="AE116" s="144"/>
      <c r="AF116" s="144"/>
      <c r="AG116" s="144" t="s">
        <v>352</v>
      </c>
      <c r="AH116" s="144"/>
      <c r="AI116" s="144"/>
      <c r="AJ116" s="144"/>
      <c r="AK116" s="144"/>
      <c r="AL116" s="144"/>
      <c r="AM116" s="144"/>
      <c r="AN116" s="144"/>
      <c r="AO116" s="144"/>
      <c r="AP116" s="144"/>
      <c r="AQ116" s="144"/>
      <c r="AR116" s="144"/>
      <c r="AS116" s="144"/>
      <c r="AT116" s="144"/>
      <c r="AU116" s="144"/>
      <c r="AV116" s="144"/>
      <c r="AW116" s="144">
        <v>1</v>
      </c>
      <c r="AX116" s="144">
        <v>1</v>
      </c>
      <c r="AY116" s="144">
        <v>1</v>
      </c>
      <c r="AZ116" s="144">
        <v>1</v>
      </c>
      <c r="BA116" s="144">
        <v>1</v>
      </c>
      <c r="BB116" s="144">
        <v>1</v>
      </c>
      <c r="BC116" s="144">
        <v>1</v>
      </c>
      <c r="BD116" s="144">
        <v>1</v>
      </c>
      <c r="BE116" s="144"/>
      <c r="BF116" s="144"/>
      <c r="BG116" s="144"/>
      <c r="BH116" s="144"/>
      <c r="BI116" s="144"/>
      <c r="BJ116" s="144"/>
      <c r="BK116" s="144"/>
      <c r="BL116" s="144"/>
      <c r="BM116" s="144"/>
      <c r="BN116" s="144"/>
      <c r="BO116" s="144"/>
      <c r="BP116" s="144"/>
      <c r="BQ116" s="144"/>
      <c r="BR116" s="144"/>
      <c r="BS116" s="144"/>
      <c r="BT116" s="144"/>
      <c r="BU116" s="144"/>
      <c r="BV116" s="144"/>
      <c r="BW116" s="144"/>
    </row>
    <row r="117" spans="1:75" x14ac:dyDescent="0.25">
      <c r="A117" s="64">
        <v>114</v>
      </c>
      <c r="B117" s="139">
        <f t="shared" si="1"/>
        <v>1</v>
      </c>
      <c r="C117" s="143" t="str">
        <f>VLOOKUP(A117,Projects!A:B,2,FALSE)</f>
        <v>T10 Project114</v>
      </c>
      <c r="D117" s="144"/>
      <c r="E117" s="144"/>
      <c r="F117" s="144"/>
      <c r="G117" s="144"/>
      <c r="H117" s="144"/>
      <c r="I117" s="144"/>
      <c r="J117" s="144"/>
      <c r="K117" s="144"/>
      <c r="L117" s="144"/>
      <c r="M117" s="144"/>
      <c r="N117" s="144"/>
      <c r="O117" s="144"/>
      <c r="P117" s="144"/>
      <c r="Q117" s="144"/>
      <c r="R117" s="144"/>
      <c r="S117" s="144"/>
      <c r="T117" s="144"/>
      <c r="U117" s="144"/>
      <c r="V117" s="144"/>
      <c r="W117" s="144"/>
      <c r="X117" s="144"/>
      <c r="Y117" s="144"/>
      <c r="Z117" s="144" t="s">
        <v>352</v>
      </c>
      <c r="AA117" s="144"/>
      <c r="AB117" s="144"/>
      <c r="AC117" s="144"/>
      <c r="AD117" s="144"/>
      <c r="AE117" s="144"/>
      <c r="AF117" s="144"/>
      <c r="AG117" s="144"/>
      <c r="AH117" s="144"/>
      <c r="AI117" s="144"/>
      <c r="AJ117" s="144"/>
      <c r="AK117" s="144"/>
      <c r="AL117" s="144"/>
      <c r="AM117" s="144"/>
      <c r="AN117" s="144"/>
      <c r="AO117" s="144"/>
      <c r="AP117" s="144"/>
      <c r="AQ117" s="144"/>
      <c r="AR117" s="144"/>
      <c r="AS117" s="144"/>
      <c r="AT117" s="144"/>
      <c r="AU117" s="144"/>
      <c r="AV117" s="144"/>
      <c r="AW117" s="144">
        <v>1</v>
      </c>
      <c r="AX117" s="144">
        <v>1</v>
      </c>
      <c r="AY117" s="144">
        <v>1</v>
      </c>
      <c r="AZ117" s="144">
        <v>1</v>
      </c>
      <c r="BA117" s="144">
        <v>1</v>
      </c>
      <c r="BB117" s="144">
        <v>1</v>
      </c>
      <c r="BC117" s="144">
        <v>1</v>
      </c>
      <c r="BD117" s="144">
        <v>1</v>
      </c>
      <c r="BE117" s="144"/>
      <c r="BF117" s="144"/>
      <c r="BG117" s="144"/>
      <c r="BH117" s="144"/>
      <c r="BI117" s="144"/>
      <c r="BJ117" s="144"/>
      <c r="BK117" s="144"/>
      <c r="BL117" s="144"/>
      <c r="BM117" s="144"/>
      <c r="BN117" s="144"/>
      <c r="BO117" s="144"/>
      <c r="BP117" s="144"/>
      <c r="BQ117" s="144"/>
      <c r="BR117" s="144"/>
      <c r="BS117" s="144"/>
      <c r="BT117" s="144"/>
      <c r="BU117" s="144"/>
      <c r="BV117" s="144"/>
      <c r="BW117" s="144"/>
    </row>
    <row r="118" spans="1:75" x14ac:dyDescent="0.25">
      <c r="A118" s="64">
        <v>115</v>
      </c>
      <c r="B118" s="139">
        <f t="shared" si="1"/>
        <v>1</v>
      </c>
      <c r="C118" s="143" t="str">
        <f>VLOOKUP(A118,Projects!A:B,2,FALSE)</f>
        <v>T10 Project115</v>
      </c>
      <c r="D118" s="144"/>
      <c r="E118" s="144"/>
      <c r="F118" s="144"/>
      <c r="G118" s="144"/>
      <c r="H118" s="144"/>
      <c r="I118" s="144"/>
      <c r="J118" s="144"/>
      <c r="K118" s="144"/>
      <c r="L118" s="144"/>
      <c r="M118" s="144"/>
      <c r="N118" s="144"/>
      <c r="O118" s="144"/>
      <c r="P118" s="144"/>
      <c r="Q118" s="144"/>
      <c r="R118" s="144"/>
      <c r="S118" s="144"/>
      <c r="T118" s="144"/>
      <c r="U118" s="144" t="s">
        <v>352</v>
      </c>
      <c r="V118" s="144"/>
      <c r="W118" s="144"/>
      <c r="X118" s="144"/>
      <c r="Y118" s="144"/>
      <c r="Z118" s="144"/>
      <c r="AA118" s="144"/>
      <c r="AB118" s="144"/>
      <c r="AC118" s="144"/>
      <c r="AD118" s="144"/>
      <c r="AE118" s="144"/>
      <c r="AF118" s="144"/>
      <c r="AG118" s="144"/>
      <c r="AH118" s="144"/>
      <c r="AI118" s="144"/>
      <c r="AJ118" s="144"/>
      <c r="AK118" s="144"/>
      <c r="AL118" s="144"/>
      <c r="AM118" s="144"/>
      <c r="AN118" s="144"/>
      <c r="AO118" s="144"/>
      <c r="AP118" s="144"/>
      <c r="AQ118" s="144"/>
      <c r="AR118" s="144"/>
      <c r="AS118" s="144"/>
      <c r="AT118" s="144"/>
      <c r="AU118" s="144"/>
      <c r="AV118" s="144"/>
      <c r="AW118" s="144">
        <v>1</v>
      </c>
      <c r="AX118" s="144">
        <v>1</v>
      </c>
      <c r="AY118" s="144">
        <v>1</v>
      </c>
      <c r="AZ118" s="144">
        <v>1</v>
      </c>
      <c r="BA118" s="144">
        <v>1</v>
      </c>
      <c r="BB118" s="144">
        <v>1</v>
      </c>
      <c r="BC118" s="144">
        <v>1</v>
      </c>
      <c r="BD118" s="144">
        <v>1</v>
      </c>
      <c r="BE118" s="144"/>
      <c r="BF118" s="144"/>
      <c r="BG118" s="144"/>
      <c r="BH118" s="144"/>
      <c r="BI118" s="144"/>
      <c r="BJ118" s="144"/>
      <c r="BK118" s="144"/>
      <c r="BL118" s="144"/>
      <c r="BM118" s="144"/>
      <c r="BN118" s="144"/>
      <c r="BO118" s="144"/>
      <c r="BP118" s="144"/>
      <c r="BQ118" s="144"/>
      <c r="BR118" s="144"/>
      <c r="BS118" s="144"/>
      <c r="BT118" s="144"/>
      <c r="BU118" s="144"/>
      <c r="BV118" s="144"/>
      <c r="BW118" s="144"/>
    </row>
    <row r="119" spans="1:75" x14ac:dyDescent="0.25">
      <c r="A119" s="64">
        <v>116</v>
      </c>
      <c r="B119" s="139">
        <f t="shared" si="1"/>
        <v>1</v>
      </c>
      <c r="C119" s="143" t="str">
        <f>VLOOKUP(A119,Projects!A:B,2,FALSE)</f>
        <v>T10 Project116</v>
      </c>
      <c r="D119" s="144"/>
      <c r="E119" s="144"/>
      <c r="F119" s="144"/>
      <c r="G119" s="144"/>
      <c r="H119" s="144"/>
      <c r="I119" s="144"/>
      <c r="J119" s="144"/>
      <c r="K119" s="144"/>
      <c r="L119" s="144"/>
      <c r="M119" s="144"/>
      <c r="N119" s="144"/>
      <c r="O119" s="144"/>
      <c r="P119" s="144"/>
      <c r="Q119" s="144"/>
      <c r="R119" s="144"/>
      <c r="S119" s="144"/>
      <c r="T119" s="144"/>
      <c r="U119" s="144"/>
      <c r="V119" s="144"/>
      <c r="W119" s="144"/>
      <c r="X119" s="144"/>
      <c r="Y119" s="144"/>
      <c r="Z119" s="144"/>
      <c r="AA119" s="144"/>
      <c r="AB119" s="144"/>
      <c r="AC119" s="144" t="s">
        <v>352</v>
      </c>
      <c r="AD119" s="144"/>
      <c r="AE119" s="144"/>
      <c r="AF119" s="144"/>
      <c r="AG119" s="144"/>
      <c r="AH119" s="144"/>
      <c r="AI119" s="144"/>
      <c r="AJ119" s="144"/>
      <c r="AK119" s="144"/>
      <c r="AL119" s="144"/>
      <c r="AM119" s="144"/>
      <c r="AN119" s="144"/>
      <c r="AO119" s="144"/>
      <c r="AP119" s="144"/>
      <c r="AQ119" s="144"/>
      <c r="AR119" s="144"/>
      <c r="AS119" s="144"/>
      <c r="AT119" s="144"/>
      <c r="AU119" s="144"/>
      <c r="AV119" s="144"/>
      <c r="AW119" s="144">
        <v>1</v>
      </c>
      <c r="AX119" s="144">
        <v>1</v>
      </c>
      <c r="AY119" s="144">
        <v>1</v>
      </c>
      <c r="AZ119" s="144">
        <v>1</v>
      </c>
      <c r="BA119" s="144">
        <v>1</v>
      </c>
      <c r="BB119" s="144">
        <v>1</v>
      </c>
      <c r="BC119" s="144">
        <v>1</v>
      </c>
      <c r="BD119" s="144">
        <v>1</v>
      </c>
      <c r="BE119" s="144"/>
      <c r="BF119" s="144"/>
      <c r="BG119" s="144"/>
      <c r="BH119" s="144"/>
      <c r="BI119" s="144"/>
      <c r="BJ119" s="144"/>
      <c r="BK119" s="144"/>
      <c r="BL119" s="144"/>
      <c r="BM119" s="144"/>
      <c r="BN119" s="144"/>
      <c r="BO119" s="144"/>
      <c r="BP119" s="144"/>
      <c r="BQ119" s="144"/>
      <c r="BR119" s="144"/>
      <c r="BS119" s="144"/>
      <c r="BT119" s="144"/>
      <c r="BU119" s="144"/>
      <c r="BV119" s="144"/>
      <c r="BW119" s="144"/>
    </row>
    <row r="120" spans="1:75" x14ac:dyDescent="0.25">
      <c r="A120" s="64">
        <v>117</v>
      </c>
      <c r="B120" s="139">
        <f t="shared" si="1"/>
        <v>1</v>
      </c>
      <c r="C120" s="143" t="str">
        <f>VLOOKUP(A120,Projects!A:B,2,FALSE)</f>
        <v>T10 Project117</v>
      </c>
      <c r="D120" s="144"/>
      <c r="E120" s="144"/>
      <c r="F120" s="144"/>
      <c r="G120" s="144"/>
      <c r="H120" s="144"/>
      <c r="I120" s="144"/>
      <c r="J120" s="144" t="s">
        <v>352</v>
      </c>
      <c r="K120" s="144"/>
      <c r="L120" s="144"/>
      <c r="M120" s="144"/>
      <c r="N120" s="144"/>
      <c r="O120" s="144"/>
      <c r="P120" s="144"/>
      <c r="Q120" s="144"/>
      <c r="R120" s="144"/>
      <c r="S120" s="144"/>
      <c r="T120" s="144"/>
      <c r="U120" s="144"/>
      <c r="V120" s="144"/>
      <c r="W120" s="144"/>
      <c r="X120" s="144"/>
      <c r="Y120" s="144"/>
      <c r="Z120" s="144"/>
      <c r="AA120" s="144"/>
      <c r="AB120" s="144"/>
      <c r="AC120" s="144"/>
      <c r="AD120" s="144"/>
      <c r="AE120" s="144"/>
      <c r="AF120" s="144"/>
      <c r="AG120" s="144"/>
      <c r="AH120" s="144"/>
      <c r="AI120" s="144"/>
      <c r="AJ120" s="144"/>
      <c r="AK120" s="144"/>
      <c r="AL120" s="144"/>
      <c r="AM120" s="144"/>
      <c r="AN120" s="144"/>
      <c r="AO120" s="144"/>
      <c r="AP120" s="144"/>
      <c r="AQ120" s="144"/>
      <c r="AR120" s="144"/>
      <c r="AS120" s="144"/>
      <c r="AT120" s="144"/>
      <c r="AU120" s="144"/>
      <c r="AV120" s="144"/>
      <c r="AW120" s="144">
        <v>1</v>
      </c>
      <c r="AX120" s="144">
        <v>1</v>
      </c>
      <c r="AY120" s="144">
        <v>1</v>
      </c>
      <c r="AZ120" s="144">
        <v>1</v>
      </c>
      <c r="BA120" s="144">
        <v>1</v>
      </c>
      <c r="BB120" s="144">
        <v>1</v>
      </c>
      <c r="BC120" s="144">
        <v>1</v>
      </c>
      <c r="BD120" s="144">
        <v>1</v>
      </c>
      <c r="BE120" s="144"/>
      <c r="BF120" s="144"/>
      <c r="BG120" s="144"/>
      <c r="BH120" s="144"/>
      <c r="BI120" s="144"/>
      <c r="BJ120" s="144"/>
      <c r="BK120" s="144"/>
      <c r="BL120" s="144"/>
      <c r="BM120" s="144"/>
      <c r="BN120" s="144"/>
      <c r="BO120" s="144"/>
      <c r="BP120" s="144"/>
      <c r="BQ120" s="144"/>
      <c r="BR120" s="144"/>
      <c r="BS120" s="144"/>
      <c r="BT120" s="144"/>
      <c r="BU120" s="144"/>
      <c r="BV120" s="144"/>
      <c r="BW120" s="144"/>
    </row>
    <row r="121" spans="1:75" x14ac:dyDescent="0.25">
      <c r="A121" s="64">
        <v>118</v>
      </c>
      <c r="B121" s="139">
        <f t="shared" si="1"/>
        <v>1</v>
      </c>
      <c r="C121" s="143" t="str">
        <f>VLOOKUP(A121,Projects!A:B,2,FALSE)</f>
        <v>T11 Project118</v>
      </c>
      <c r="D121" s="144"/>
      <c r="E121" s="144"/>
      <c r="F121" s="144"/>
      <c r="G121" s="144"/>
      <c r="H121" s="144"/>
      <c r="I121" s="144"/>
      <c r="J121" s="144"/>
      <c r="K121" s="144"/>
      <c r="L121" s="144"/>
      <c r="M121" s="144"/>
      <c r="N121" s="144"/>
      <c r="O121" s="144"/>
      <c r="P121" s="144"/>
      <c r="Q121" s="144"/>
      <c r="R121" s="144"/>
      <c r="S121" s="144"/>
      <c r="T121" s="144"/>
      <c r="U121" s="144"/>
      <c r="V121" s="144"/>
      <c r="W121" s="144"/>
      <c r="X121" s="144"/>
      <c r="Y121" s="144"/>
      <c r="Z121" s="144"/>
      <c r="AA121" s="144"/>
      <c r="AB121" s="144"/>
      <c r="AC121" s="144"/>
      <c r="AD121" s="144"/>
      <c r="AE121" s="144"/>
      <c r="AF121" s="144"/>
      <c r="AG121" s="144"/>
      <c r="AH121" s="144"/>
      <c r="AI121" s="144"/>
      <c r="AJ121" s="144"/>
      <c r="AK121" s="144"/>
      <c r="AL121" s="144"/>
      <c r="AM121" s="144"/>
      <c r="AN121" s="144"/>
      <c r="AO121" s="144"/>
      <c r="AP121" s="144"/>
      <c r="AQ121" s="144"/>
      <c r="AR121" s="144"/>
      <c r="AS121" s="144" t="s">
        <v>352</v>
      </c>
      <c r="AT121" s="144"/>
      <c r="AU121" s="144"/>
      <c r="AV121" s="144"/>
      <c r="AW121" s="144"/>
      <c r="AX121" s="144"/>
      <c r="AY121" s="144"/>
      <c r="AZ121" s="144"/>
      <c r="BA121" s="144"/>
      <c r="BB121" s="144"/>
      <c r="BC121" s="144"/>
      <c r="BD121" s="144"/>
      <c r="BE121" s="144">
        <v>1</v>
      </c>
      <c r="BF121" s="144">
        <v>1</v>
      </c>
      <c r="BG121" s="144">
        <v>1</v>
      </c>
      <c r="BH121" s="144">
        <v>1</v>
      </c>
      <c r="BI121" s="144">
        <v>1</v>
      </c>
      <c r="BJ121" s="144"/>
      <c r="BK121" s="144"/>
      <c r="BL121" s="144"/>
      <c r="BM121" s="144"/>
      <c r="BN121" s="144"/>
      <c r="BO121" s="144"/>
      <c r="BP121" s="144"/>
      <c r="BQ121" s="144"/>
      <c r="BR121" s="144"/>
      <c r="BS121" s="144"/>
      <c r="BT121" s="144"/>
      <c r="BU121" s="144"/>
      <c r="BV121" s="144"/>
      <c r="BW121" s="144"/>
    </row>
    <row r="122" spans="1:75" x14ac:dyDescent="0.25">
      <c r="A122" s="64">
        <v>119</v>
      </c>
      <c r="B122" s="139">
        <f t="shared" si="1"/>
        <v>1</v>
      </c>
      <c r="C122" s="143" t="str">
        <f>VLOOKUP(A122,Projects!A:B,2,FALSE)</f>
        <v>T11 Project119</v>
      </c>
      <c r="D122" s="144"/>
      <c r="E122" s="144"/>
      <c r="F122" s="144"/>
      <c r="G122" s="144"/>
      <c r="H122" s="144"/>
      <c r="I122" s="144"/>
      <c r="J122" s="144"/>
      <c r="K122" s="144"/>
      <c r="L122" s="144"/>
      <c r="M122" s="144"/>
      <c r="N122" s="144"/>
      <c r="O122" s="144"/>
      <c r="P122" s="144"/>
      <c r="Q122" s="144"/>
      <c r="R122" s="144"/>
      <c r="S122" s="144"/>
      <c r="T122" s="144"/>
      <c r="U122" s="144"/>
      <c r="V122" s="144"/>
      <c r="W122" s="144"/>
      <c r="X122" s="144"/>
      <c r="Y122" s="144"/>
      <c r="Z122" s="144"/>
      <c r="AA122" s="144"/>
      <c r="AB122" s="144"/>
      <c r="AC122" s="144"/>
      <c r="AD122" s="144"/>
      <c r="AE122" s="144"/>
      <c r="AF122" s="144"/>
      <c r="AG122" s="144"/>
      <c r="AH122" s="144"/>
      <c r="AI122" s="144"/>
      <c r="AJ122" s="144"/>
      <c r="AK122" s="144"/>
      <c r="AL122" s="144"/>
      <c r="AM122" s="144"/>
      <c r="AN122" s="144"/>
      <c r="AO122" s="144"/>
      <c r="AP122" s="144"/>
      <c r="AQ122" s="144"/>
      <c r="AR122" s="144"/>
      <c r="AS122" s="144"/>
      <c r="AT122" s="144"/>
      <c r="AU122" s="144"/>
      <c r="AV122" s="144"/>
      <c r="AW122" s="144"/>
      <c r="AX122" s="144"/>
      <c r="AY122" s="144"/>
      <c r="AZ122" s="144"/>
      <c r="BA122" s="144"/>
      <c r="BB122" s="144" t="s">
        <v>352</v>
      </c>
      <c r="BC122" s="144"/>
      <c r="BD122" s="144"/>
      <c r="BE122" s="144">
        <v>1</v>
      </c>
      <c r="BF122" s="144">
        <v>1</v>
      </c>
      <c r="BG122" s="144">
        <v>1</v>
      </c>
      <c r="BH122" s="144">
        <v>1</v>
      </c>
      <c r="BI122" s="144">
        <v>1</v>
      </c>
      <c r="BJ122" s="144"/>
      <c r="BK122" s="144"/>
      <c r="BL122" s="144"/>
      <c r="BM122" s="144"/>
      <c r="BN122" s="144"/>
      <c r="BO122" s="144"/>
      <c r="BP122" s="144"/>
      <c r="BQ122" s="144"/>
      <c r="BR122" s="144"/>
      <c r="BS122" s="144"/>
      <c r="BT122" s="144"/>
      <c r="BU122" s="144"/>
      <c r="BV122" s="144"/>
      <c r="BW122" s="144"/>
    </row>
    <row r="123" spans="1:75" x14ac:dyDescent="0.25">
      <c r="A123" s="64">
        <v>120</v>
      </c>
      <c r="B123" s="139">
        <f t="shared" si="1"/>
        <v>1</v>
      </c>
      <c r="C123" s="143" t="str">
        <f>VLOOKUP(A123,Projects!A:B,2,FALSE)</f>
        <v>T11 Project120</v>
      </c>
      <c r="D123" s="144"/>
      <c r="E123" s="144"/>
      <c r="F123" s="144"/>
      <c r="G123" s="144"/>
      <c r="H123" s="144"/>
      <c r="I123" s="144"/>
      <c r="J123" s="144"/>
      <c r="K123" s="144"/>
      <c r="L123" s="144"/>
      <c r="M123" s="144"/>
      <c r="N123" s="144"/>
      <c r="O123" s="144"/>
      <c r="P123" s="144"/>
      <c r="Q123" s="144"/>
      <c r="R123" s="144"/>
      <c r="S123" s="144"/>
      <c r="T123" s="144"/>
      <c r="U123" s="144"/>
      <c r="V123" s="144"/>
      <c r="W123" s="144"/>
      <c r="X123" s="144"/>
      <c r="Y123" s="144"/>
      <c r="Z123" s="144"/>
      <c r="AA123" s="144"/>
      <c r="AB123" s="144"/>
      <c r="AC123" s="144"/>
      <c r="AD123" s="144"/>
      <c r="AE123" s="144"/>
      <c r="AF123" s="144"/>
      <c r="AG123" s="144"/>
      <c r="AH123" s="144"/>
      <c r="AI123" s="144"/>
      <c r="AJ123" s="144"/>
      <c r="AK123" s="144"/>
      <c r="AL123" s="144"/>
      <c r="AM123" s="144"/>
      <c r="AN123" s="144"/>
      <c r="AO123" s="144"/>
      <c r="AP123" s="144"/>
      <c r="AQ123" s="144"/>
      <c r="AR123" s="144"/>
      <c r="AS123" s="144"/>
      <c r="AT123" s="144"/>
      <c r="AU123" s="144"/>
      <c r="AV123" s="144"/>
      <c r="AW123" s="144"/>
      <c r="AX123" s="144" t="s">
        <v>352</v>
      </c>
      <c r="AY123" s="144"/>
      <c r="AZ123" s="144"/>
      <c r="BA123" s="144"/>
      <c r="BB123" s="144"/>
      <c r="BC123" s="144"/>
      <c r="BD123" s="144"/>
      <c r="BE123" s="144">
        <v>1</v>
      </c>
      <c r="BF123" s="144">
        <v>1</v>
      </c>
      <c r="BG123" s="144">
        <v>1</v>
      </c>
      <c r="BH123" s="144">
        <v>1</v>
      </c>
      <c r="BI123" s="144">
        <v>1</v>
      </c>
      <c r="BJ123" s="144"/>
      <c r="BK123" s="144"/>
      <c r="BL123" s="144"/>
      <c r="BM123" s="144"/>
      <c r="BN123" s="144"/>
      <c r="BO123" s="144"/>
      <c r="BP123" s="144"/>
      <c r="BQ123" s="144"/>
      <c r="BR123" s="144"/>
      <c r="BS123" s="144"/>
      <c r="BT123" s="144"/>
      <c r="BU123" s="144"/>
      <c r="BV123" s="144"/>
      <c r="BW123" s="144"/>
    </row>
    <row r="124" spans="1:75" x14ac:dyDescent="0.25">
      <c r="A124" s="64">
        <v>121</v>
      </c>
      <c r="B124" s="139">
        <f t="shared" si="1"/>
        <v>1</v>
      </c>
      <c r="C124" s="143" t="str">
        <f>VLOOKUP(A124,Projects!A:B,2,FALSE)</f>
        <v>T11 Project121</v>
      </c>
      <c r="D124" s="144"/>
      <c r="E124" s="144"/>
      <c r="F124" s="144"/>
      <c r="G124" s="144"/>
      <c r="H124" s="144"/>
      <c r="I124" s="144"/>
      <c r="J124" s="144"/>
      <c r="K124" s="144"/>
      <c r="L124" s="144"/>
      <c r="M124" s="144"/>
      <c r="N124" s="144"/>
      <c r="O124" s="144"/>
      <c r="P124" s="144"/>
      <c r="Q124" s="144"/>
      <c r="R124" s="144"/>
      <c r="S124" s="144"/>
      <c r="T124" s="144"/>
      <c r="U124" s="144"/>
      <c r="V124" s="144"/>
      <c r="W124" s="144"/>
      <c r="X124" s="144"/>
      <c r="Y124" s="144"/>
      <c r="Z124" s="144"/>
      <c r="AA124" s="144"/>
      <c r="AB124" s="144"/>
      <c r="AC124" s="144"/>
      <c r="AD124" s="144"/>
      <c r="AE124" s="144"/>
      <c r="AF124" s="144"/>
      <c r="AG124" s="144"/>
      <c r="AH124" s="144"/>
      <c r="AI124" s="144"/>
      <c r="AJ124" s="144"/>
      <c r="AK124" s="144"/>
      <c r="AL124" s="144"/>
      <c r="AM124" s="144"/>
      <c r="AN124" s="144"/>
      <c r="AO124" s="144"/>
      <c r="AP124" s="144"/>
      <c r="AQ124" s="144"/>
      <c r="AR124" s="144"/>
      <c r="AS124" s="144"/>
      <c r="AT124" s="144"/>
      <c r="AU124" s="144"/>
      <c r="AV124" s="144"/>
      <c r="AW124" s="144"/>
      <c r="AX124" s="144" t="s">
        <v>352</v>
      </c>
      <c r="AY124" s="144"/>
      <c r="AZ124" s="144"/>
      <c r="BA124" s="144"/>
      <c r="BB124" s="144"/>
      <c r="BC124" s="144"/>
      <c r="BD124" s="144"/>
      <c r="BE124" s="144">
        <v>1</v>
      </c>
      <c r="BF124" s="144">
        <v>1</v>
      </c>
      <c r="BG124" s="144">
        <v>1</v>
      </c>
      <c r="BH124" s="144">
        <v>1</v>
      </c>
      <c r="BI124" s="144">
        <v>1</v>
      </c>
      <c r="BJ124" s="144"/>
      <c r="BK124" s="144"/>
      <c r="BL124" s="144"/>
      <c r="BM124" s="144"/>
      <c r="BN124" s="144"/>
      <c r="BO124" s="144"/>
      <c r="BP124" s="144"/>
      <c r="BQ124" s="144"/>
      <c r="BR124" s="144"/>
      <c r="BS124" s="144"/>
      <c r="BT124" s="144"/>
      <c r="BU124" s="144"/>
      <c r="BV124" s="144"/>
      <c r="BW124" s="144"/>
    </row>
    <row r="125" spans="1:75" x14ac:dyDescent="0.25">
      <c r="A125" s="64">
        <v>122</v>
      </c>
      <c r="B125" s="139">
        <f t="shared" si="1"/>
        <v>1</v>
      </c>
      <c r="C125" s="143" t="str">
        <f>VLOOKUP(A125,Projects!A:B,2,FALSE)</f>
        <v>T11 Project122</v>
      </c>
      <c r="D125" s="144"/>
      <c r="E125" s="144"/>
      <c r="F125" s="144"/>
      <c r="G125" s="144"/>
      <c r="H125" s="144"/>
      <c r="I125" s="144"/>
      <c r="J125" s="144"/>
      <c r="K125" s="144"/>
      <c r="L125" s="144"/>
      <c r="M125" s="144"/>
      <c r="N125" s="144"/>
      <c r="O125" s="144"/>
      <c r="P125" s="144"/>
      <c r="Q125" s="144"/>
      <c r="R125" s="144"/>
      <c r="S125" s="144"/>
      <c r="T125" s="144"/>
      <c r="U125" s="144"/>
      <c r="V125" s="144"/>
      <c r="W125" s="144"/>
      <c r="X125" s="144"/>
      <c r="Y125" s="144"/>
      <c r="Z125" s="144"/>
      <c r="AA125" s="144"/>
      <c r="AB125" s="144"/>
      <c r="AC125" s="144"/>
      <c r="AD125" s="144"/>
      <c r="AE125" s="144"/>
      <c r="AF125" s="144"/>
      <c r="AG125" s="144"/>
      <c r="AH125" s="144"/>
      <c r="AI125" s="144"/>
      <c r="AJ125" s="144"/>
      <c r="AK125" s="144"/>
      <c r="AL125" s="144"/>
      <c r="AM125" s="144"/>
      <c r="AN125" s="144"/>
      <c r="AO125" s="144"/>
      <c r="AP125" s="144"/>
      <c r="AQ125" s="144"/>
      <c r="AR125" s="144" t="s">
        <v>352</v>
      </c>
      <c r="AS125" s="144"/>
      <c r="AT125" s="144"/>
      <c r="AU125" s="144"/>
      <c r="AV125" s="144"/>
      <c r="AW125" s="144"/>
      <c r="AX125" s="144"/>
      <c r="AY125" s="144"/>
      <c r="AZ125" s="144"/>
      <c r="BA125" s="144"/>
      <c r="BB125" s="144"/>
      <c r="BC125" s="144"/>
      <c r="BD125" s="144"/>
      <c r="BE125" s="144">
        <v>1</v>
      </c>
      <c r="BF125" s="144">
        <v>1</v>
      </c>
      <c r="BG125" s="144">
        <v>1</v>
      </c>
      <c r="BH125" s="144">
        <v>1</v>
      </c>
      <c r="BI125" s="144">
        <v>1</v>
      </c>
      <c r="BJ125" s="144"/>
      <c r="BK125" s="144"/>
      <c r="BL125" s="144"/>
      <c r="BM125" s="144"/>
      <c r="BN125" s="144"/>
      <c r="BO125" s="144"/>
      <c r="BP125" s="144"/>
      <c r="BQ125" s="144"/>
      <c r="BR125" s="144"/>
      <c r="BS125" s="144"/>
      <c r="BT125" s="144"/>
      <c r="BU125" s="144"/>
      <c r="BV125" s="144"/>
      <c r="BW125" s="144"/>
    </row>
    <row r="126" spans="1:75" x14ac:dyDescent="0.25">
      <c r="A126" s="64">
        <v>123</v>
      </c>
      <c r="B126" s="139">
        <f t="shared" si="1"/>
        <v>1</v>
      </c>
      <c r="C126" s="143" t="str">
        <f>VLOOKUP(A126,Projects!A:B,2,FALSE)</f>
        <v>T11 Project123</v>
      </c>
      <c r="D126" s="144"/>
      <c r="E126" s="144"/>
      <c r="F126" s="144"/>
      <c r="G126" s="144"/>
      <c r="H126" s="144"/>
      <c r="I126" s="144"/>
      <c r="J126" s="144"/>
      <c r="K126" s="144"/>
      <c r="L126" s="144"/>
      <c r="M126" s="144"/>
      <c r="N126" s="144"/>
      <c r="O126" s="144"/>
      <c r="P126" s="144"/>
      <c r="Q126" s="144"/>
      <c r="R126" s="144"/>
      <c r="S126" s="144"/>
      <c r="T126" s="144"/>
      <c r="U126" s="144"/>
      <c r="V126" s="144"/>
      <c r="W126" s="144"/>
      <c r="X126" s="144"/>
      <c r="Y126" s="144"/>
      <c r="Z126" s="144"/>
      <c r="AA126" s="144"/>
      <c r="AB126" s="144"/>
      <c r="AC126" s="144"/>
      <c r="AD126" s="144"/>
      <c r="AE126" s="144"/>
      <c r="AF126" s="144"/>
      <c r="AG126" s="144"/>
      <c r="AH126" s="144"/>
      <c r="AI126" s="144"/>
      <c r="AJ126" s="144"/>
      <c r="AK126" s="144"/>
      <c r="AL126" s="144"/>
      <c r="AM126" s="144"/>
      <c r="AN126" s="144"/>
      <c r="AO126" s="144"/>
      <c r="AP126" s="144"/>
      <c r="AQ126" s="144"/>
      <c r="AR126" s="144"/>
      <c r="AS126" s="144"/>
      <c r="AT126" s="144"/>
      <c r="AU126" s="144"/>
      <c r="AV126" s="144"/>
      <c r="AW126" s="144"/>
      <c r="AX126" s="144"/>
      <c r="AY126" s="144"/>
      <c r="AZ126" s="144" t="s">
        <v>352</v>
      </c>
      <c r="BA126" s="144"/>
      <c r="BB126" s="144"/>
      <c r="BC126" s="144"/>
      <c r="BD126" s="144"/>
      <c r="BE126" s="144">
        <v>1</v>
      </c>
      <c r="BF126" s="144">
        <v>1</v>
      </c>
      <c r="BG126" s="144">
        <v>1</v>
      </c>
      <c r="BH126" s="144">
        <v>1</v>
      </c>
      <c r="BI126" s="144">
        <v>1</v>
      </c>
      <c r="BJ126" s="144"/>
      <c r="BK126" s="144"/>
      <c r="BL126" s="144"/>
      <c r="BM126" s="144"/>
      <c r="BN126" s="144"/>
      <c r="BO126" s="144"/>
      <c r="BP126" s="144"/>
      <c r="BQ126" s="144"/>
      <c r="BR126" s="144"/>
      <c r="BS126" s="144"/>
      <c r="BT126" s="144"/>
      <c r="BU126" s="144"/>
      <c r="BV126" s="144"/>
      <c r="BW126" s="144"/>
    </row>
    <row r="127" spans="1:75" x14ac:dyDescent="0.25">
      <c r="A127" s="64">
        <v>124</v>
      </c>
      <c r="B127" s="139">
        <f t="shared" si="1"/>
        <v>1</v>
      </c>
      <c r="C127" s="143" t="str">
        <f>VLOOKUP(A127,Projects!A:B,2,FALSE)</f>
        <v>T11 Project124</v>
      </c>
      <c r="D127" s="144"/>
      <c r="E127" s="144"/>
      <c r="F127" s="144"/>
      <c r="G127" s="144"/>
      <c r="H127" s="144"/>
      <c r="I127" s="144"/>
      <c r="J127" s="144"/>
      <c r="K127" s="144"/>
      <c r="L127" s="144"/>
      <c r="M127" s="144"/>
      <c r="N127" s="144"/>
      <c r="O127" s="144"/>
      <c r="P127" s="144"/>
      <c r="Q127" s="144"/>
      <c r="R127" s="144"/>
      <c r="S127" s="144"/>
      <c r="T127" s="144"/>
      <c r="U127" s="144"/>
      <c r="V127" s="144"/>
      <c r="W127" s="144" t="s">
        <v>352</v>
      </c>
      <c r="X127" s="144"/>
      <c r="Y127" s="144"/>
      <c r="Z127" s="144"/>
      <c r="AA127" s="144"/>
      <c r="AB127" s="144"/>
      <c r="AC127" s="144"/>
      <c r="AD127" s="144"/>
      <c r="AE127" s="144"/>
      <c r="AF127" s="144"/>
      <c r="AG127" s="144"/>
      <c r="AH127" s="144"/>
      <c r="AI127" s="144"/>
      <c r="AJ127" s="144"/>
      <c r="AK127" s="144"/>
      <c r="AL127" s="144"/>
      <c r="AM127" s="144"/>
      <c r="AN127" s="144"/>
      <c r="AO127" s="144"/>
      <c r="AP127" s="144"/>
      <c r="AQ127" s="144"/>
      <c r="AR127" s="144"/>
      <c r="AS127" s="144"/>
      <c r="AT127" s="144"/>
      <c r="AU127" s="144"/>
      <c r="AV127" s="144"/>
      <c r="AW127" s="144"/>
      <c r="AX127" s="144"/>
      <c r="AY127" s="144"/>
      <c r="AZ127" s="144"/>
      <c r="BA127" s="144"/>
      <c r="BB127" s="144"/>
      <c r="BC127" s="144"/>
      <c r="BD127" s="144"/>
      <c r="BE127" s="144">
        <v>1</v>
      </c>
      <c r="BF127" s="144">
        <v>1</v>
      </c>
      <c r="BG127" s="144">
        <v>1</v>
      </c>
      <c r="BH127" s="144">
        <v>1</v>
      </c>
      <c r="BI127" s="144">
        <v>1</v>
      </c>
      <c r="BJ127" s="144"/>
      <c r="BK127" s="144"/>
      <c r="BL127" s="144"/>
      <c r="BM127" s="144"/>
      <c r="BN127" s="144"/>
      <c r="BO127" s="144"/>
      <c r="BP127" s="144"/>
      <c r="BQ127" s="144"/>
      <c r="BR127" s="144"/>
      <c r="BS127" s="144"/>
      <c r="BT127" s="144"/>
      <c r="BU127" s="144"/>
      <c r="BV127" s="144"/>
      <c r="BW127" s="144"/>
    </row>
    <row r="128" spans="1:75" x14ac:dyDescent="0.25">
      <c r="A128" s="64">
        <v>125</v>
      </c>
      <c r="B128" s="139">
        <f t="shared" si="1"/>
        <v>1</v>
      </c>
      <c r="C128" s="143" t="str">
        <f>VLOOKUP(A128,Projects!A:B,2,FALSE)</f>
        <v>T11 Project125</v>
      </c>
      <c r="D128" s="144"/>
      <c r="E128" s="144"/>
      <c r="F128" s="144"/>
      <c r="G128" s="144"/>
      <c r="H128" s="144"/>
      <c r="I128" s="144"/>
      <c r="J128" s="144"/>
      <c r="K128" s="144"/>
      <c r="L128" s="144"/>
      <c r="M128" s="144" t="s">
        <v>352</v>
      </c>
      <c r="N128" s="144"/>
      <c r="O128" s="144"/>
      <c r="P128" s="144"/>
      <c r="Q128" s="144"/>
      <c r="R128" s="144"/>
      <c r="S128" s="144"/>
      <c r="T128" s="144"/>
      <c r="U128" s="144"/>
      <c r="V128" s="144"/>
      <c r="W128" s="144"/>
      <c r="X128" s="144"/>
      <c r="Y128" s="144"/>
      <c r="Z128" s="144"/>
      <c r="AA128" s="144"/>
      <c r="AB128" s="144"/>
      <c r="AC128" s="144"/>
      <c r="AD128" s="144"/>
      <c r="AE128" s="144"/>
      <c r="AF128" s="144"/>
      <c r="AG128" s="144"/>
      <c r="AH128" s="144"/>
      <c r="AI128" s="144"/>
      <c r="AJ128" s="144"/>
      <c r="AK128" s="144"/>
      <c r="AL128" s="144"/>
      <c r="AM128" s="144"/>
      <c r="AN128" s="144"/>
      <c r="AO128" s="144"/>
      <c r="AP128" s="144"/>
      <c r="AQ128" s="144"/>
      <c r="AR128" s="144"/>
      <c r="AS128" s="144"/>
      <c r="AT128" s="144"/>
      <c r="AU128" s="144"/>
      <c r="AV128" s="144"/>
      <c r="AW128" s="144"/>
      <c r="AX128" s="144"/>
      <c r="AY128" s="144"/>
      <c r="AZ128" s="144"/>
      <c r="BA128" s="144"/>
      <c r="BB128" s="144"/>
      <c r="BC128" s="144"/>
      <c r="BD128" s="144"/>
      <c r="BE128" s="144">
        <v>1</v>
      </c>
      <c r="BF128" s="144">
        <v>1</v>
      </c>
      <c r="BG128" s="144">
        <v>1</v>
      </c>
      <c r="BH128" s="144">
        <v>1</v>
      </c>
      <c r="BI128" s="144">
        <v>1</v>
      </c>
      <c r="BJ128" s="144"/>
      <c r="BK128" s="144"/>
      <c r="BL128" s="144"/>
      <c r="BM128" s="144"/>
      <c r="BN128" s="144"/>
      <c r="BO128" s="144"/>
      <c r="BP128" s="144"/>
      <c r="BQ128" s="144"/>
      <c r="BR128" s="144"/>
      <c r="BS128" s="144"/>
      <c r="BT128" s="144"/>
      <c r="BU128" s="144"/>
      <c r="BV128" s="144"/>
      <c r="BW128" s="144"/>
    </row>
    <row r="129" spans="1:75" x14ac:dyDescent="0.25">
      <c r="A129" s="64">
        <v>126</v>
      </c>
      <c r="B129" s="139">
        <f t="shared" si="1"/>
        <v>1</v>
      </c>
      <c r="C129" s="143" t="str">
        <f>VLOOKUP(A129,Projects!A:B,2,FALSE)</f>
        <v>T11 Project126</v>
      </c>
      <c r="D129" s="144"/>
      <c r="E129" s="144"/>
      <c r="F129" s="144"/>
      <c r="G129" s="144"/>
      <c r="H129" s="144"/>
      <c r="I129" s="144"/>
      <c r="J129" s="144"/>
      <c r="K129" s="144"/>
      <c r="L129" s="144"/>
      <c r="M129" s="144"/>
      <c r="N129" s="144"/>
      <c r="O129" s="144"/>
      <c r="P129" s="144"/>
      <c r="Q129" s="144"/>
      <c r="R129" s="144"/>
      <c r="S129" s="144"/>
      <c r="T129" s="144"/>
      <c r="U129" s="144"/>
      <c r="V129" s="144"/>
      <c r="W129" s="144"/>
      <c r="X129" s="144"/>
      <c r="Y129" s="144"/>
      <c r="Z129" s="144"/>
      <c r="AA129" s="144"/>
      <c r="AB129" s="144"/>
      <c r="AC129" s="144"/>
      <c r="AD129" s="144"/>
      <c r="AE129" s="144"/>
      <c r="AF129" s="144"/>
      <c r="AG129" s="144"/>
      <c r="AH129" s="144"/>
      <c r="AI129" s="144"/>
      <c r="AJ129" s="144"/>
      <c r="AK129" s="144"/>
      <c r="AL129" s="144"/>
      <c r="AM129" s="144"/>
      <c r="AN129" s="144"/>
      <c r="AO129" s="144"/>
      <c r="AP129" s="144"/>
      <c r="AQ129" s="144"/>
      <c r="AR129" s="144"/>
      <c r="AS129" s="144"/>
      <c r="AT129" s="144"/>
      <c r="AU129" s="144"/>
      <c r="AV129" s="144"/>
      <c r="AW129" s="144"/>
      <c r="AX129" s="144"/>
      <c r="AY129" s="144"/>
      <c r="AZ129" s="144" t="s">
        <v>352</v>
      </c>
      <c r="BA129" s="144"/>
      <c r="BB129" s="144"/>
      <c r="BC129" s="144"/>
      <c r="BD129" s="144"/>
      <c r="BE129" s="144">
        <v>1</v>
      </c>
      <c r="BF129" s="144">
        <v>1</v>
      </c>
      <c r="BG129" s="144">
        <v>1</v>
      </c>
      <c r="BH129" s="144">
        <v>1</v>
      </c>
      <c r="BI129" s="144">
        <v>1</v>
      </c>
      <c r="BJ129" s="144"/>
      <c r="BK129" s="144"/>
      <c r="BL129" s="144"/>
      <c r="BM129" s="144"/>
      <c r="BN129" s="144"/>
      <c r="BO129" s="144"/>
      <c r="BP129" s="144"/>
      <c r="BQ129" s="144"/>
      <c r="BR129" s="144"/>
      <c r="BS129" s="144"/>
      <c r="BT129" s="144"/>
      <c r="BU129" s="144"/>
      <c r="BV129" s="144"/>
      <c r="BW129" s="144"/>
    </row>
    <row r="130" spans="1:75" x14ac:dyDescent="0.25">
      <c r="A130" s="64">
        <v>127</v>
      </c>
      <c r="B130" s="139">
        <f t="shared" si="1"/>
        <v>1</v>
      </c>
      <c r="C130" s="143" t="str">
        <f>VLOOKUP(A130,Projects!A:B,2,FALSE)</f>
        <v>T11 Project127</v>
      </c>
      <c r="D130" s="144"/>
      <c r="E130" s="144"/>
      <c r="F130" s="144"/>
      <c r="G130" s="144"/>
      <c r="H130" s="144"/>
      <c r="I130" s="144"/>
      <c r="J130" s="144"/>
      <c r="K130" s="144"/>
      <c r="L130" s="144"/>
      <c r="M130" s="144"/>
      <c r="N130" s="144"/>
      <c r="O130" s="144"/>
      <c r="P130" s="144"/>
      <c r="Q130" s="144"/>
      <c r="R130" s="144"/>
      <c r="S130" s="144"/>
      <c r="T130" s="144"/>
      <c r="U130" s="144"/>
      <c r="V130" s="144"/>
      <c r="W130" s="144"/>
      <c r="X130" s="144"/>
      <c r="Y130" s="144"/>
      <c r="Z130" s="144"/>
      <c r="AA130" s="144"/>
      <c r="AB130" s="144"/>
      <c r="AC130" s="144"/>
      <c r="AD130" s="144"/>
      <c r="AE130" s="144"/>
      <c r="AF130" s="144"/>
      <c r="AG130" s="144"/>
      <c r="AH130" s="144"/>
      <c r="AI130" s="144"/>
      <c r="AJ130" s="144"/>
      <c r="AK130" s="144"/>
      <c r="AL130" s="144"/>
      <c r="AM130" s="144"/>
      <c r="AN130" s="144"/>
      <c r="AO130" s="144"/>
      <c r="AP130" s="144"/>
      <c r="AQ130" s="144"/>
      <c r="AR130" s="144"/>
      <c r="AS130" s="144"/>
      <c r="AT130" s="144"/>
      <c r="AU130" s="144"/>
      <c r="AV130" s="144"/>
      <c r="AW130" s="144"/>
      <c r="AX130" s="144"/>
      <c r="AY130" s="144"/>
      <c r="AZ130" s="144"/>
      <c r="BA130" s="144"/>
      <c r="BB130" s="144"/>
      <c r="BC130" s="144"/>
      <c r="BD130" s="144"/>
      <c r="BE130" s="144">
        <v>1</v>
      </c>
      <c r="BF130" s="144" t="s">
        <v>352</v>
      </c>
      <c r="BG130" s="144">
        <v>1</v>
      </c>
      <c r="BH130" s="144">
        <v>1</v>
      </c>
      <c r="BI130" s="144">
        <v>1</v>
      </c>
      <c r="BJ130" s="144"/>
      <c r="BK130" s="144"/>
      <c r="BL130" s="144"/>
      <c r="BM130" s="144"/>
      <c r="BN130" s="144"/>
      <c r="BO130" s="144"/>
      <c r="BP130" s="144"/>
      <c r="BQ130" s="144"/>
      <c r="BR130" s="144"/>
      <c r="BS130" s="144"/>
      <c r="BT130" s="144"/>
      <c r="BU130" s="144"/>
      <c r="BV130" s="144"/>
      <c r="BW130" s="144"/>
    </row>
    <row r="131" spans="1:75" x14ac:dyDescent="0.25">
      <c r="A131" s="64">
        <v>128</v>
      </c>
      <c r="B131" s="139">
        <f t="shared" si="1"/>
        <v>1</v>
      </c>
      <c r="C131" s="143" t="str">
        <f>VLOOKUP(A131,Projects!A:B,2,FALSE)</f>
        <v>T11 Project128</v>
      </c>
      <c r="D131" s="144"/>
      <c r="E131" s="144"/>
      <c r="F131" s="144"/>
      <c r="G131" s="144"/>
      <c r="H131" s="144"/>
      <c r="I131" s="144" t="s">
        <v>352</v>
      </c>
      <c r="J131" s="144"/>
      <c r="K131" s="144"/>
      <c r="L131" s="144"/>
      <c r="M131" s="144"/>
      <c r="N131" s="144"/>
      <c r="O131" s="144"/>
      <c r="P131" s="144"/>
      <c r="Q131" s="144"/>
      <c r="R131" s="144"/>
      <c r="S131" s="144"/>
      <c r="T131" s="144"/>
      <c r="U131" s="144"/>
      <c r="V131" s="144"/>
      <c r="W131" s="144"/>
      <c r="X131" s="144"/>
      <c r="Y131" s="144"/>
      <c r="Z131" s="144"/>
      <c r="AA131" s="144"/>
      <c r="AB131" s="144"/>
      <c r="AC131" s="144"/>
      <c r="AD131" s="144"/>
      <c r="AE131" s="144"/>
      <c r="AF131" s="144"/>
      <c r="AG131" s="144"/>
      <c r="AH131" s="144"/>
      <c r="AI131" s="144"/>
      <c r="AJ131" s="144"/>
      <c r="AK131" s="144"/>
      <c r="AL131" s="144"/>
      <c r="AM131" s="144"/>
      <c r="AN131" s="144"/>
      <c r="AO131" s="144"/>
      <c r="AP131" s="144"/>
      <c r="AQ131" s="144"/>
      <c r="AR131" s="144"/>
      <c r="AS131" s="144"/>
      <c r="AT131" s="144"/>
      <c r="AU131" s="144"/>
      <c r="AV131" s="144"/>
      <c r="AW131" s="144"/>
      <c r="AX131" s="144"/>
      <c r="AY131" s="144"/>
      <c r="AZ131" s="144"/>
      <c r="BA131" s="144"/>
      <c r="BB131" s="144"/>
      <c r="BC131" s="144"/>
      <c r="BD131" s="144"/>
      <c r="BE131" s="144">
        <v>1</v>
      </c>
      <c r="BF131" s="144">
        <v>1</v>
      </c>
      <c r="BG131" s="144">
        <v>1</v>
      </c>
      <c r="BH131" s="144">
        <v>1</v>
      </c>
      <c r="BI131" s="144">
        <v>1</v>
      </c>
      <c r="BJ131" s="144"/>
      <c r="BK131" s="144"/>
      <c r="BL131" s="144"/>
      <c r="BM131" s="144"/>
      <c r="BN131" s="144"/>
      <c r="BO131" s="144"/>
      <c r="BP131" s="144"/>
      <c r="BQ131" s="144"/>
      <c r="BR131" s="144"/>
      <c r="BS131" s="144"/>
      <c r="BT131" s="144"/>
      <c r="BU131" s="144"/>
      <c r="BV131" s="144"/>
      <c r="BW131" s="144"/>
    </row>
    <row r="132" spans="1:75" x14ac:dyDescent="0.25">
      <c r="A132" s="64">
        <v>129</v>
      </c>
      <c r="B132" s="139">
        <f t="shared" si="1"/>
        <v>1</v>
      </c>
      <c r="C132" s="143" t="str">
        <f>VLOOKUP(A132,Projects!A:B,2,FALSE)</f>
        <v>T11 Project129</v>
      </c>
      <c r="D132" s="144"/>
      <c r="E132" s="144"/>
      <c r="F132" s="144"/>
      <c r="G132" s="144"/>
      <c r="H132" s="144"/>
      <c r="I132" s="144"/>
      <c r="J132" s="144"/>
      <c r="K132" s="144"/>
      <c r="L132" s="144"/>
      <c r="M132" s="144"/>
      <c r="N132" s="144"/>
      <c r="O132" s="144"/>
      <c r="P132" s="144"/>
      <c r="Q132" s="144"/>
      <c r="R132" s="144"/>
      <c r="S132" s="144"/>
      <c r="T132" s="144"/>
      <c r="U132" s="144"/>
      <c r="V132" s="144"/>
      <c r="W132" s="144"/>
      <c r="X132" s="144"/>
      <c r="Y132" s="144"/>
      <c r="Z132" s="144"/>
      <c r="AA132" s="144"/>
      <c r="AB132" s="144" t="s">
        <v>352</v>
      </c>
      <c r="AC132" s="144"/>
      <c r="AD132" s="144"/>
      <c r="AE132" s="144"/>
      <c r="AF132" s="144"/>
      <c r="AG132" s="144"/>
      <c r="AH132" s="144"/>
      <c r="AI132" s="144"/>
      <c r="AJ132" s="144"/>
      <c r="AK132" s="144"/>
      <c r="AL132" s="144"/>
      <c r="AM132" s="144"/>
      <c r="AN132" s="144"/>
      <c r="AO132" s="144"/>
      <c r="AP132" s="144"/>
      <c r="AQ132" s="144"/>
      <c r="AR132" s="144"/>
      <c r="AS132" s="144"/>
      <c r="AT132" s="144"/>
      <c r="AU132" s="144"/>
      <c r="AV132" s="144"/>
      <c r="AW132" s="144"/>
      <c r="AX132" s="144"/>
      <c r="AY132" s="144"/>
      <c r="AZ132" s="144"/>
      <c r="BA132" s="144"/>
      <c r="BB132" s="144"/>
      <c r="BC132" s="144"/>
      <c r="BD132" s="144"/>
      <c r="BE132" s="144">
        <v>1</v>
      </c>
      <c r="BF132" s="144">
        <v>1</v>
      </c>
      <c r="BG132" s="144">
        <v>1</v>
      </c>
      <c r="BH132" s="144">
        <v>1</v>
      </c>
      <c r="BI132" s="144">
        <v>1</v>
      </c>
      <c r="BJ132" s="144"/>
      <c r="BK132" s="144"/>
      <c r="BL132" s="144"/>
      <c r="BM132" s="144"/>
      <c r="BN132" s="144"/>
      <c r="BO132" s="144"/>
      <c r="BP132" s="144"/>
      <c r="BQ132" s="144"/>
      <c r="BR132" s="144"/>
      <c r="BS132" s="144"/>
      <c r="BT132" s="144"/>
      <c r="BU132" s="144"/>
      <c r="BV132" s="144"/>
      <c r="BW132" s="144"/>
    </row>
    <row r="133" spans="1:75" x14ac:dyDescent="0.25">
      <c r="A133" s="64">
        <v>130</v>
      </c>
      <c r="B133" s="139">
        <f t="shared" ref="B133:B160" si="2">IF(COUNTIF(D133:BW133,"&gt;"&amp;0),AVERAGE(D133:BW133),"")</f>
        <v>1</v>
      </c>
      <c r="C133" s="143" t="str">
        <f>VLOOKUP(A133,Projects!A:B,2,FALSE)</f>
        <v>T12 Project130</v>
      </c>
      <c r="D133" s="144"/>
      <c r="E133" s="144"/>
      <c r="F133" s="144"/>
      <c r="G133" s="144"/>
      <c r="H133" s="144"/>
      <c r="I133" s="144"/>
      <c r="J133" s="144"/>
      <c r="K133" s="144"/>
      <c r="L133" s="144"/>
      <c r="M133" s="144"/>
      <c r="N133" s="144"/>
      <c r="O133" s="144"/>
      <c r="P133" s="144"/>
      <c r="Q133" s="144"/>
      <c r="R133" s="144"/>
      <c r="S133" s="144"/>
      <c r="T133" s="144"/>
      <c r="U133" s="144"/>
      <c r="V133" s="144"/>
      <c r="W133" s="144"/>
      <c r="X133" s="144"/>
      <c r="Y133" s="144"/>
      <c r="Z133" s="144"/>
      <c r="AA133" s="144"/>
      <c r="AB133" s="144"/>
      <c r="AC133" s="144"/>
      <c r="AD133" s="144"/>
      <c r="AE133" s="144"/>
      <c r="AF133" s="144"/>
      <c r="AG133" s="144"/>
      <c r="AH133" s="144"/>
      <c r="AI133" s="144"/>
      <c r="AJ133" s="144"/>
      <c r="AK133" s="144"/>
      <c r="AL133" s="144"/>
      <c r="AM133" s="144"/>
      <c r="AN133" s="144"/>
      <c r="AO133" s="144"/>
      <c r="AP133" s="144"/>
      <c r="AQ133" s="144"/>
      <c r="AR133" s="144"/>
      <c r="AS133" s="144"/>
      <c r="AT133" s="144"/>
      <c r="AU133" s="144" t="s">
        <v>352</v>
      </c>
      <c r="AV133" s="144"/>
      <c r="AW133" s="144"/>
      <c r="AX133" s="144"/>
      <c r="AY133" s="144"/>
      <c r="AZ133" s="144"/>
      <c r="BA133" s="144"/>
      <c r="BB133" s="144"/>
      <c r="BC133" s="144"/>
      <c r="BD133" s="144"/>
      <c r="BE133" s="144"/>
      <c r="BF133" s="144"/>
      <c r="BG133" s="144"/>
      <c r="BH133" s="144"/>
      <c r="BI133" s="144"/>
      <c r="BJ133" s="144">
        <v>1</v>
      </c>
      <c r="BK133" s="144">
        <v>1</v>
      </c>
      <c r="BL133" s="144">
        <v>1</v>
      </c>
      <c r="BM133" s="144"/>
      <c r="BN133" s="144"/>
      <c r="BO133" s="144"/>
      <c r="BP133" s="144"/>
      <c r="BQ133" s="144"/>
      <c r="BR133" s="144"/>
      <c r="BS133" s="144"/>
      <c r="BT133" s="144"/>
      <c r="BU133" s="144"/>
      <c r="BV133" s="144"/>
      <c r="BW133" s="144"/>
    </row>
    <row r="134" spans="1:75" x14ac:dyDescent="0.25">
      <c r="A134" s="64">
        <v>131</v>
      </c>
      <c r="B134" s="139">
        <f t="shared" si="2"/>
        <v>1</v>
      </c>
      <c r="C134" s="143" t="str">
        <f>VLOOKUP(A134,Projects!A:B,2,FALSE)</f>
        <v>T12 Project131</v>
      </c>
      <c r="D134" s="144"/>
      <c r="E134" s="144"/>
      <c r="F134" s="144"/>
      <c r="G134" s="144"/>
      <c r="H134" s="144"/>
      <c r="I134" s="144"/>
      <c r="J134" s="144"/>
      <c r="K134" s="144"/>
      <c r="L134" s="144"/>
      <c r="M134" s="144"/>
      <c r="N134" s="144"/>
      <c r="O134" s="144"/>
      <c r="P134" s="144"/>
      <c r="Q134" s="144"/>
      <c r="R134" s="144"/>
      <c r="S134" s="144"/>
      <c r="T134" s="144"/>
      <c r="U134" s="144"/>
      <c r="V134" s="144"/>
      <c r="W134" s="144"/>
      <c r="X134" s="144"/>
      <c r="Y134" s="144"/>
      <c r="Z134" s="144"/>
      <c r="AA134" s="144"/>
      <c r="AB134" s="144"/>
      <c r="AC134" s="144"/>
      <c r="AD134" s="144"/>
      <c r="AE134" s="144"/>
      <c r="AF134" s="144"/>
      <c r="AG134" s="144"/>
      <c r="AH134" s="144"/>
      <c r="AI134" s="144"/>
      <c r="AJ134" s="144"/>
      <c r="AK134" s="144"/>
      <c r="AL134" s="144"/>
      <c r="AM134" s="144"/>
      <c r="AN134" s="144"/>
      <c r="AO134" s="144"/>
      <c r="AP134" s="144"/>
      <c r="AQ134" s="144"/>
      <c r="AR134" s="144"/>
      <c r="AS134" s="144"/>
      <c r="AT134" s="144"/>
      <c r="AU134" s="144"/>
      <c r="AV134" s="144"/>
      <c r="AW134" s="144"/>
      <c r="AX134" s="144"/>
      <c r="AY134" s="144"/>
      <c r="AZ134" s="144"/>
      <c r="BA134" s="144"/>
      <c r="BB134" s="144"/>
      <c r="BC134" s="144"/>
      <c r="BD134" s="144"/>
      <c r="BE134" s="144"/>
      <c r="BF134" s="144"/>
      <c r="BG134" s="144" t="s">
        <v>352</v>
      </c>
      <c r="BH134" s="144"/>
      <c r="BI134" s="144"/>
      <c r="BJ134" s="144">
        <v>1</v>
      </c>
      <c r="BK134" s="144">
        <v>1</v>
      </c>
      <c r="BL134" s="144">
        <v>1</v>
      </c>
      <c r="BM134" s="144"/>
      <c r="BN134" s="144"/>
      <c r="BO134" s="144"/>
      <c r="BP134" s="144"/>
      <c r="BQ134" s="144"/>
      <c r="BR134" s="144"/>
      <c r="BS134" s="144"/>
      <c r="BT134" s="144"/>
      <c r="BU134" s="144"/>
      <c r="BV134" s="144"/>
      <c r="BW134" s="144"/>
    </row>
    <row r="135" spans="1:75" x14ac:dyDescent="0.25">
      <c r="A135" s="64">
        <v>132</v>
      </c>
      <c r="B135" s="139">
        <f t="shared" si="2"/>
        <v>1</v>
      </c>
      <c r="C135" s="143" t="str">
        <f>VLOOKUP(A135,Projects!A:B,2,FALSE)</f>
        <v>T12 Project132</v>
      </c>
      <c r="D135" s="144"/>
      <c r="E135" s="144"/>
      <c r="F135" s="144"/>
      <c r="G135" s="144"/>
      <c r="H135" s="144"/>
      <c r="I135" s="144"/>
      <c r="J135" s="144"/>
      <c r="K135" s="144"/>
      <c r="L135" s="144"/>
      <c r="M135" s="144"/>
      <c r="N135" s="144"/>
      <c r="O135" s="144"/>
      <c r="P135" s="144"/>
      <c r="Q135" s="144"/>
      <c r="R135" s="144"/>
      <c r="S135" s="144"/>
      <c r="T135" s="144"/>
      <c r="U135" s="144"/>
      <c r="V135" s="144"/>
      <c r="W135" s="144"/>
      <c r="X135" s="144"/>
      <c r="Y135" s="144"/>
      <c r="Z135" s="144"/>
      <c r="AA135" s="144"/>
      <c r="AB135" s="144"/>
      <c r="AC135" s="144"/>
      <c r="AD135" s="144"/>
      <c r="AE135" s="144"/>
      <c r="AF135" s="144"/>
      <c r="AG135" s="144"/>
      <c r="AH135" s="144"/>
      <c r="AI135" s="144"/>
      <c r="AJ135" s="144"/>
      <c r="AK135" s="144"/>
      <c r="AL135" s="144"/>
      <c r="AM135" s="144"/>
      <c r="AN135" s="144"/>
      <c r="AO135" s="144"/>
      <c r="AP135" s="144"/>
      <c r="AQ135" s="144"/>
      <c r="AR135" s="144" t="s">
        <v>352</v>
      </c>
      <c r="AS135" s="144"/>
      <c r="AT135" s="144"/>
      <c r="AU135" s="144"/>
      <c r="AV135" s="144"/>
      <c r="AW135" s="144"/>
      <c r="AX135" s="144"/>
      <c r="AY135" s="144"/>
      <c r="AZ135" s="144"/>
      <c r="BA135" s="144"/>
      <c r="BB135" s="144"/>
      <c r="BC135" s="144"/>
      <c r="BD135" s="144"/>
      <c r="BE135" s="144"/>
      <c r="BF135" s="144"/>
      <c r="BG135" s="144"/>
      <c r="BH135" s="144"/>
      <c r="BI135" s="144"/>
      <c r="BJ135" s="144">
        <v>1</v>
      </c>
      <c r="BK135" s="144">
        <v>1</v>
      </c>
      <c r="BL135" s="144">
        <v>1</v>
      </c>
      <c r="BM135" s="144"/>
      <c r="BN135" s="144"/>
      <c r="BO135" s="144"/>
      <c r="BP135" s="144"/>
      <c r="BQ135" s="144"/>
      <c r="BR135" s="144"/>
      <c r="BS135" s="144"/>
      <c r="BT135" s="144"/>
      <c r="BU135" s="144"/>
      <c r="BV135" s="144"/>
      <c r="BW135" s="144"/>
    </row>
    <row r="136" spans="1:75" x14ac:dyDescent="0.25">
      <c r="A136" s="64">
        <v>133</v>
      </c>
      <c r="B136" s="139">
        <f t="shared" si="2"/>
        <v>1</v>
      </c>
      <c r="C136" s="143" t="str">
        <f>VLOOKUP(A136,Projects!A:B,2,FALSE)</f>
        <v>T12 Project133</v>
      </c>
      <c r="D136" s="144"/>
      <c r="E136" s="144"/>
      <c r="F136" s="144"/>
      <c r="G136" s="144" t="s">
        <v>352</v>
      </c>
      <c r="H136" s="144"/>
      <c r="I136" s="144"/>
      <c r="J136" s="144"/>
      <c r="K136" s="144"/>
      <c r="L136" s="144"/>
      <c r="M136" s="144"/>
      <c r="N136" s="144"/>
      <c r="O136" s="144"/>
      <c r="P136" s="144"/>
      <c r="Q136" s="144"/>
      <c r="R136" s="144"/>
      <c r="S136" s="144"/>
      <c r="T136" s="144"/>
      <c r="U136" s="144"/>
      <c r="V136" s="144"/>
      <c r="W136" s="144"/>
      <c r="X136" s="144"/>
      <c r="Y136" s="144"/>
      <c r="Z136" s="144"/>
      <c r="AA136" s="144"/>
      <c r="AB136" s="144"/>
      <c r="AC136" s="144"/>
      <c r="AD136" s="144"/>
      <c r="AE136" s="144"/>
      <c r="AF136" s="144"/>
      <c r="AG136" s="144"/>
      <c r="AH136" s="144"/>
      <c r="AI136" s="144"/>
      <c r="AJ136" s="144"/>
      <c r="AK136" s="144"/>
      <c r="AL136" s="144"/>
      <c r="AM136" s="144"/>
      <c r="AN136" s="144"/>
      <c r="AO136" s="144"/>
      <c r="AP136" s="144"/>
      <c r="AQ136" s="144"/>
      <c r="AR136" s="144"/>
      <c r="AS136" s="144"/>
      <c r="AT136" s="144"/>
      <c r="AU136" s="144"/>
      <c r="AV136" s="144"/>
      <c r="AW136" s="144"/>
      <c r="AX136" s="144"/>
      <c r="AY136" s="144"/>
      <c r="AZ136" s="144"/>
      <c r="BA136" s="144"/>
      <c r="BB136" s="144"/>
      <c r="BC136" s="144"/>
      <c r="BD136" s="144"/>
      <c r="BE136" s="144"/>
      <c r="BF136" s="144"/>
      <c r="BG136" s="144"/>
      <c r="BH136" s="144"/>
      <c r="BI136" s="144"/>
      <c r="BJ136" s="144">
        <v>1</v>
      </c>
      <c r="BK136" s="144">
        <v>1</v>
      </c>
      <c r="BL136" s="144">
        <v>1</v>
      </c>
      <c r="BM136" s="144"/>
      <c r="BN136" s="144"/>
      <c r="BO136" s="144"/>
      <c r="BP136" s="144"/>
      <c r="BQ136" s="144"/>
      <c r="BR136" s="144"/>
      <c r="BS136" s="144"/>
      <c r="BT136" s="144"/>
      <c r="BU136" s="144"/>
      <c r="BV136" s="144"/>
      <c r="BW136" s="144"/>
    </row>
    <row r="137" spans="1:75" x14ac:dyDescent="0.25">
      <c r="A137" s="64">
        <v>134</v>
      </c>
      <c r="B137" s="139">
        <f t="shared" si="2"/>
        <v>1</v>
      </c>
      <c r="C137" s="143" t="str">
        <f>VLOOKUP(A137,Projects!A:B,2,FALSE)</f>
        <v>T12 Project134</v>
      </c>
      <c r="D137" s="144"/>
      <c r="E137" s="144"/>
      <c r="F137" s="144"/>
      <c r="G137" s="144"/>
      <c r="H137" s="144"/>
      <c r="I137" s="144"/>
      <c r="J137" s="144"/>
      <c r="K137" s="144"/>
      <c r="L137" s="144"/>
      <c r="M137" s="144"/>
      <c r="N137" s="144"/>
      <c r="O137" s="144"/>
      <c r="P137" s="144"/>
      <c r="Q137" s="144"/>
      <c r="R137" s="144"/>
      <c r="S137" s="144"/>
      <c r="T137" s="144"/>
      <c r="U137" s="144"/>
      <c r="V137" s="144"/>
      <c r="W137" s="144"/>
      <c r="X137" s="144"/>
      <c r="Y137" s="144"/>
      <c r="Z137" s="144"/>
      <c r="AA137" s="144"/>
      <c r="AB137" s="144"/>
      <c r="AC137" s="144"/>
      <c r="AD137" s="144"/>
      <c r="AE137" s="144"/>
      <c r="AF137" s="144"/>
      <c r="AG137" s="144"/>
      <c r="AH137" s="144"/>
      <c r="AI137" s="144"/>
      <c r="AJ137" s="144"/>
      <c r="AK137" s="144"/>
      <c r="AL137" s="144"/>
      <c r="AM137" s="144"/>
      <c r="AN137" s="144"/>
      <c r="AO137" s="144"/>
      <c r="AP137" s="144"/>
      <c r="AQ137" s="144"/>
      <c r="AR137" s="144"/>
      <c r="AS137" s="144"/>
      <c r="AT137" s="144"/>
      <c r="AU137" s="144"/>
      <c r="AV137" s="144"/>
      <c r="AW137" s="144"/>
      <c r="AX137" s="144"/>
      <c r="AY137" s="144"/>
      <c r="AZ137" s="144" t="s">
        <v>352</v>
      </c>
      <c r="BA137" s="144"/>
      <c r="BB137" s="144"/>
      <c r="BC137" s="144"/>
      <c r="BD137" s="144"/>
      <c r="BE137" s="144"/>
      <c r="BF137" s="144"/>
      <c r="BG137" s="144"/>
      <c r="BH137" s="144"/>
      <c r="BI137" s="144"/>
      <c r="BJ137" s="144">
        <v>1</v>
      </c>
      <c r="BK137" s="144">
        <v>1</v>
      </c>
      <c r="BL137" s="144">
        <v>1</v>
      </c>
      <c r="BM137" s="144"/>
      <c r="BN137" s="144"/>
      <c r="BO137" s="144"/>
      <c r="BP137" s="144"/>
      <c r="BQ137" s="144"/>
      <c r="BR137" s="144"/>
      <c r="BS137" s="144"/>
      <c r="BT137" s="144"/>
      <c r="BU137" s="144"/>
      <c r="BV137" s="144"/>
      <c r="BW137" s="144"/>
    </row>
    <row r="138" spans="1:75" x14ac:dyDescent="0.25">
      <c r="A138" s="64">
        <v>135</v>
      </c>
      <c r="B138" s="139">
        <f t="shared" si="2"/>
        <v>1</v>
      </c>
      <c r="C138" s="143" t="str">
        <f>VLOOKUP(A138,Projects!A:B,2,FALSE)</f>
        <v>T12 Project135</v>
      </c>
      <c r="D138" s="144"/>
      <c r="E138" s="144"/>
      <c r="F138" s="144"/>
      <c r="G138" s="144"/>
      <c r="H138" s="144"/>
      <c r="I138" s="144"/>
      <c r="J138" s="144"/>
      <c r="K138" s="144"/>
      <c r="L138" s="144"/>
      <c r="M138" s="144"/>
      <c r="N138" s="144"/>
      <c r="O138" s="144"/>
      <c r="P138" s="144"/>
      <c r="Q138" s="144"/>
      <c r="R138" s="144"/>
      <c r="S138" s="144"/>
      <c r="T138" s="144"/>
      <c r="U138" s="144"/>
      <c r="V138" s="144"/>
      <c r="W138" s="144"/>
      <c r="X138" s="144"/>
      <c r="Y138" s="144"/>
      <c r="Z138" s="144"/>
      <c r="AA138" s="144"/>
      <c r="AB138" s="144"/>
      <c r="AC138" s="144"/>
      <c r="AD138" s="144"/>
      <c r="AE138" s="144"/>
      <c r="AF138" s="144"/>
      <c r="AG138" s="144"/>
      <c r="AH138" s="144"/>
      <c r="AI138" s="144"/>
      <c r="AJ138" s="144"/>
      <c r="AK138" s="144"/>
      <c r="AL138" s="144"/>
      <c r="AM138" s="144"/>
      <c r="AN138" s="144" t="s">
        <v>352</v>
      </c>
      <c r="AO138" s="144"/>
      <c r="AP138" s="144"/>
      <c r="AQ138" s="144"/>
      <c r="AR138" s="144"/>
      <c r="AS138" s="144"/>
      <c r="AT138" s="144"/>
      <c r="AU138" s="144"/>
      <c r="AV138" s="144"/>
      <c r="AW138" s="144"/>
      <c r="AX138" s="144"/>
      <c r="AY138" s="144"/>
      <c r="AZ138" s="144"/>
      <c r="BA138" s="144"/>
      <c r="BB138" s="144"/>
      <c r="BC138" s="144"/>
      <c r="BD138" s="144"/>
      <c r="BE138" s="144"/>
      <c r="BF138" s="144"/>
      <c r="BG138" s="144"/>
      <c r="BH138" s="144"/>
      <c r="BI138" s="144"/>
      <c r="BJ138" s="144">
        <v>1</v>
      </c>
      <c r="BK138" s="144">
        <v>1</v>
      </c>
      <c r="BL138" s="144">
        <v>1</v>
      </c>
      <c r="BM138" s="144"/>
      <c r="BN138" s="144"/>
      <c r="BO138" s="144"/>
      <c r="BP138" s="144"/>
      <c r="BQ138" s="144"/>
      <c r="BR138" s="144"/>
      <c r="BS138" s="144"/>
      <c r="BT138" s="144"/>
      <c r="BU138" s="144"/>
      <c r="BV138" s="144"/>
      <c r="BW138" s="144"/>
    </row>
    <row r="139" spans="1:75" x14ac:dyDescent="0.25">
      <c r="A139" s="64">
        <v>136</v>
      </c>
      <c r="B139" s="139">
        <f t="shared" si="2"/>
        <v>1</v>
      </c>
      <c r="C139" s="143" t="str">
        <f>VLOOKUP(A139,Projects!A:B,2,FALSE)</f>
        <v>T12 Project136</v>
      </c>
      <c r="D139" s="144"/>
      <c r="E139" s="144"/>
      <c r="F139" s="144"/>
      <c r="G139" s="144"/>
      <c r="H139" s="144"/>
      <c r="I139" s="144"/>
      <c r="J139" s="144"/>
      <c r="K139" s="144"/>
      <c r="L139" s="144"/>
      <c r="M139" s="144"/>
      <c r="N139" s="144"/>
      <c r="O139" s="144"/>
      <c r="P139" s="144"/>
      <c r="Q139" s="144"/>
      <c r="R139" s="144"/>
      <c r="S139" s="144"/>
      <c r="T139" s="144"/>
      <c r="U139" s="144"/>
      <c r="V139" s="144"/>
      <c r="W139" s="144"/>
      <c r="X139" s="144"/>
      <c r="Y139" s="144"/>
      <c r="Z139" s="144"/>
      <c r="AA139" s="144"/>
      <c r="AB139" s="144"/>
      <c r="AC139" s="144"/>
      <c r="AD139" s="144"/>
      <c r="AE139" s="144"/>
      <c r="AF139" s="144"/>
      <c r="AG139" s="144"/>
      <c r="AH139" s="144"/>
      <c r="AI139" s="144"/>
      <c r="AJ139" s="144"/>
      <c r="AK139" s="144"/>
      <c r="AL139" s="144"/>
      <c r="AM139" s="144"/>
      <c r="AN139" s="144"/>
      <c r="AO139" s="144"/>
      <c r="AP139" s="144"/>
      <c r="AQ139" s="144"/>
      <c r="AR139" s="144"/>
      <c r="AS139" s="144"/>
      <c r="AT139" s="144"/>
      <c r="AU139" s="144"/>
      <c r="AV139" s="144"/>
      <c r="AW139" s="144"/>
      <c r="AX139" s="144"/>
      <c r="AY139" s="144" t="s">
        <v>352</v>
      </c>
      <c r="AZ139" s="144"/>
      <c r="BA139" s="144"/>
      <c r="BB139" s="144"/>
      <c r="BC139" s="144"/>
      <c r="BD139" s="144"/>
      <c r="BE139" s="144"/>
      <c r="BF139" s="144"/>
      <c r="BG139" s="144"/>
      <c r="BH139" s="144"/>
      <c r="BI139" s="144"/>
      <c r="BJ139" s="144">
        <v>1</v>
      </c>
      <c r="BK139" s="144">
        <v>1</v>
      </c>
      <c r="BL139" s="144">
        <v>1</v>
      </c>
      <c r="BM139" s="144"/>
      <c r="BN139" s="144"/>
      <c r="BO139" s="144"/>
      <c r="BP139" s="144"/>
      <c r="BQ139" s="144"/>
      <c r="BR139" s="144"/>
      <c r="BS139" s="144"/>
      <c r="BT139" s="144"/>
      <c r="BU139" s="144"/>
      <c r="BV139" s="144"/>
      <c r="BW139" s="144"/>
    </row>
    <row r="140" spans="1:75" x14ac:dyDescent="0.25">
      <c r="A140" s="64">
        <v>137</v>
      </c>
      <c r="B140" s="139">
        <f t="shared" si="2"/>
        <v>1</v>
      </c>
      <c r="C140" s="143" t="str">
        <f>VLOOKUP(A140,Projects!A:B,2,FALSE)</f>
        <v>T13 Project137</v>
      </c>
      <c r="D140" s="144"/>
      <c r="E140" s="144"/>
      <c r="F140" s="144"/>
      <c r="G140" s="144"/>
      <c r="H140" s="144"/>
      <c r="I140" s="144"/>
      <c r="J140" s="144"/>
      <c r="K140" s="144"/>
      <c r="L140" s="144"/>
      <c r="M140" s="144"/>
      <c r="N140" s="144"/>
      <c r="O140" s="144"/>
      <c r="P140" s="144"/>
      <c r="Q140" s="144"/>
      <c r="R140" s="144"/>
      <c r="S140" s="144"/>
      <c r="T140" s="144"/>
      <c r="U140" s="144"/>
      <c r="V140" s="144"/>
      <c r="W140" s="144"/>
      <c r="X140" s="144"/>
      <c r="Y140" s="144"/>
      <c r="Z140" s="144"/>
      <c r="AA140" s="144"/>
      <c r="AB140" s="144"/>
      <c r="AC140" s="144"/>
      <c r="AD140" s="144"/>
      <c r="AE140" s="144"/>
      <c r="AF140" s="144"/>
      <c r="AG140" s="144"/>
      <c r="AH140" s="144"/>
      <c r="AI140" s="144"/>
      <c r="AJ140" s="144"/>
      <c r="AK140" s="144"/>
      <c r="AL140" s="144"/>
      <c r="AM140" s="144"/>
      <c r="AN140" s="144"/>
      <c r="AO140" s="144"/>
      <c r="AP140" s="144"/>
      <c r="AQ140" s="144"/>
      <c r="AR140" s="144"/>
      <c r="AS140" s="144"/>
      <c r="AT140" s="144"/>
      <c r="AU140" s="144"/>
      <c r="AV140" s="144"/>
      <c r="AW140" s="144"/>
      <c r="AX140" s="144" t="s">
        <v>352</v>
      </c>
      <c r="AY140" s="144"/>
      <c r="AZ140" s="144"/>
      <c r="BA140" s="144"/>
      <c r="BB140" s="144"/>
      <c r="BC140" s="144"/>
      <c r="BD140" s="144"/>
      <c r="BE140" s="144"/>
      <c r="BF140" s="144"/>
      <c r="BG140" s="144"/>
      <c r="BH140" s="144"/>
      <c r="BI140" s="144"/>
      <c r="BJ140" s="144"/>
      <c r="BK140" s="144"/>
      <c r="BL140" s="144"/>
      <c r="BM140" s="144">
        <v>1</v>
      </c>
      <c r="BN140" s="144">
        <v>1</v>
      </c>
      <c r="BO140" s="144">
        <v>1</v>
      </c>
      <c r="BP140" s="144"/>
      <c r="BQ140" s="144"/>
      <c r="BR140" s="144"/>
      <c r="BS140" s="144"/>
      <c r="BT140" s="144"/>
      <c r="BU140" s="144"/>
      <c r="BV140" s="144"/>
      <c r="BW140" s="144"/>
    </row>
    <row r="141" spans="1:75" x14ac:dyDescent="0.25">
      <c r="A141" s="64">
        <v>138</v>
      </c>
      <c r="B141" s="139">
        <f t="shared" si="2"/>
        <v>1</v>
      </c>
      <c r="C141" s="143" t="str">
        <f>VLOOKUP(A141,Projects!A:B,2,FALSE)</f>
        <v>T13 Project138</v>
      </c>
      <c r="D141" s="144"/>
      <c r="E141" s="144"/>
      <c r="F141" s="144"/>
      <c r="G141" s="144"/>
      <c r="H141" s="144"/>
      <c r="I141" s="144"/>
      <c r="J141" s="144"/>
      <c r="K141" s="144"/>
      <c r="L141" s="144"/>
      <c r="M141" s="144"/>
      <c r="N141" s="144"/>
      <c r="O141" s="144"/>
      <c r="P141" s="144"/>
      <c r="Q141" s="144"/>
      <c r="R141" s="144"/>
      <c r="S141" s="144"/>
      <c r="T141" s="144"/>
      <c r="U141" s="144"/>
      <c r="V141" s="144"/>
      <c r="W141" s="144"/>
      <c r="X141" s="144"/>
      <c r="Y141" s="144"/>
      <c r="Z141" s="144"/>
      <c r="AA141" s="144"/>
      <c r="AB141" s="144"/>
      <c r="AC141" s="144"/>
      <c r="AD141" s="144"/>
      <c r="AE141" s="144"/>
      <c r="AF141" s="144"/>
      <c r="AG141" s="144"/>
      <c r="AH141" s="144"/>
      <c r="AI141" s="144"/>
      <c r="AJ141" s="144"/>
      <c r="AK141" s="144"/>
      <c r="AL141" s="144"/>
      <c r="AM141" s="144"/>
      <c r="AN141" s="144"/>
      <c r="AO141" s="144"/>
      <c r="AP141" s="144"/>
      <c r="AQ141" s="144"/>
      <c r="AR141" s="144"/>
      <c r="AS141" s="144"/>
      <c r="AT141" s="144"/>
      <c r="AU141" s="144"/>
      <c r="AV141" s="144" t="s">
        <v>352</v>
      </c>
      <c r="AW141" s="144"/>
      <c r="AX141" s="144"/>
      <c r="AY141" s="144"/>
      <c r="AZ141" s="144"/>
      <c r="BA141" s="144"/>
      <c r="BB141" s="144"/>
      <c r="BC141" s="144"/>
      <c r="BD141" s="144"/>
      <c r="BE141" s="144"/>
      <c r="BF141" s="144"/>
      <c r="BG141" s="144"/>
      <c r="BH141" s="144"/>
      <c r="BI141" s="144"/>
      <c r="BJ141" s="144"/>
      <c r="BK141" s="144"/>
      <c r="BL141" s="144"/>
      <c r="BM141" s="144">
        <v>1</v>
      </c>
      <c r="BN141" s="144">
        <v>1</v>
      </c>
      <c r="BO141" s="144">
        <v>1</v>
      </c>
      <c r="BP141" s="144"/>
      <c r="BQ141" s="144"/>
      <c r="BR141" s="144"/>
      <c r="BS141" s="144"/>
      <c r="BT141" s="144"/>
      <c r="BU141" s="144"/>
      <c r="BV141" s="144"/>
      <c r="BW141" s="144"/>
    </row>
    <row r="142" spans="1:75" x14ac:dyDescent="0.25">
      <c r="A142" s="64">
        <v>139</v>
      </c>
      <c r="B142" s="139">
        <f t="shared" si="2"/>
        <v>1</v>
      </c>
      <c r="C142" s="143" t="str">
        <f>VLOOKUP(A142,Projects!A:B,2,FALSE)</f>
        <v>T13 Project139</v>
      </c>
      <c r="D142" s="144"/>
      <c r="E142" s="144"/>
      <c r="F142" s="144"/>
      <c r="G142" s="144"/>
      <c r="H142" s="144"/>
      <c r="I142" s="144"/>
      <c r="J142" s="144"/>
      <c r="K142" s="144" t="s">
        <v>352</v>
      </c>
      <c r="L142" s="144"/>
      <c r="M142" s="144"/>
      <c r="N142" s="144"/>
      <c r="O142" s="144"/>
      <c r="P142" s="144"/>
      <c r="Q142" s="144"/>
      <c r="R142" s="144"/>
      <c r="S142" s="144"/>
      <c r="T142" s="144"/>
      <c r="U142" s="144"/>
      <c r="V142" s="144"/>
      <c r="W142" s="144"/>
      <c r="X142" s="144"/>
      <c r="Y142" s="144"/>
      <c r="Z142" s="144"/>
      <c r="AA142" s="144"/>
      <c r="AB142" s="144"/>
      <c r="AC142" s="144"/>
      <c r="AD142" s="144"/>
      <c r="AE142" s="144"/>
      <c r="AF142" s="144"/>
      <c r="AG142" s="144"/>
      <c r="AH142" s="144"/>
      <c r="AI142" s="144"/>
      <c r="AJ142" s="144"/>
      <c r="AK142" s="144"/>
      <c r="AL142" s="144"/>
      <c r="AM142" s="144"/>
      <c r="AN142" s="144"/>
      <c r="AO142" s="144"/>
      <c r="AP142" s="144"/>
      <c r="AQ142" s="144"/>
      <c r="AR142" s="144"/>
      <c r="AS142" s="144"/>
      <c r="AT142" s="144"/>
      <c r="AU142" s="144"/>
      <c r="AV142" s="144"/>
      <c r="AW142" s="144"/>
      <c r="AX142" s="144"/>
      <c r="AY142" s="144"/>
      <c r="AZ142" s="144"/>
      <c r="BA142" s="144"/>
      <c r="BB142" s="144"/>
      <c r="BC142" s="144"/>
      <c r="BD142" s="144"/>
      <c r="BE142" s="144"/>
      <c r="BF142" s="144"/>
      <c r="BG142" s="144"/>
      <c r="BH142" s="144"/>
      <c r="BI142" s="144"/>
      <c r="BJ142" s="144"/>
      <c r="BK142" s="144"/>
      <c r="BL142" s="144"/>
      <c r="BM142" s="144">
        <v>1</v>
      </c>
      <c r="BN142" s="144">
        <v>1</v>
      </c>
      <c r="BO142" s="144">
        <v>1</v>
      </c>
      <c r="BP142" s="144"/>
      <c r="BQ142" s="144"/>
      <c r="BR142" s="144"/>
      <c r="BS142" s="144"/>
      <c r="BT142" s="144"/>
      <c r="BU142" s="144"/>
      <c r="BV142" s="144"/>
      <c r="BW142" s="144"/>
    </row>
    <row r="143" spans="1:75" x14ac:dyDescent="0.25">
      <c r="A143" s="64">
        <v>140</v>
      </c>
      <c r="B143" s="139">
        <f t="shared" si="2"/>
        <v>1</v>
      </c>
      <c r="C143" s="143" t="str">
        <f>VLOOKUP(A143,Projects!A:B,2,FALSE)</f>
        <v>T13 Project140</v>
      </c>
      <c r="D143" s="144"/>
      <c r="E143" s="144"/>
      <c r="F143" s="144"/>
      <c r="G143" s="144"/>
      <c r="H143" s="144"/>
      <c r="I143" s="144"/>
      <c r="J143" s="144"/>
      <c r="K143" s="144"/>
      <c r="L143" s="144"/>
      <c r="M143" s="144"/>
      <c r="N143" s="144"/>
      <c r="O143" s="144"/>
      <c r="P143" s="144"/>
      <c r="Q143" s="144"/>
      <c r="R143" s="144"/>
      <c r="S143" s="144"/>
      <c r="T143" s="144"/>
      <c r="U143" s="144"/>
      <c r="V143" s="144"/>
      <c r="W143" s="144"/>
      <c r="X143" s="144"/>
      <c r="Y143" s="144"/>
      <c r="Z143" s="144"/>
      <c r="AA143" s="144"/>
      <c r="AB143" s="144"/>
      <c r="AC143" s="144"/>
      <c r="AD143" s="144"/>
      <c r="AE143" s="144"/>
      <c r="AF143" s="144"/>
      <c r="AG143" s="144"/>
      <c r="AH143" s="144"/>
      <c r="AI143" s="144"/>
      <c r="AJ143" s="144"/>
      <c r="AK143" s="144"/>
      <c r="AL143" s="144"/>
      <c r="AM143" s="144"/>
      <c r="AN143" s="144"/>
      <c r="AO143" s="144"/>
      <c r="AP143" s="144"/>
      <c r="AQ143" s="144" t="s">
        <v>352</v>
      </c>
      <c r="AR143" s="144"/>
      <c r="AS143" s="144"/>
      <c r="AT143" s="144"/>
      <c r="AU143" s="144"/>
      <c r="AV143" s="144"/>
      <c r="AW143" s="144"/>
      <c r="AX143" s="144"/>
      <c r="AY143" s="144"/>
      <c r="AZ143" s="144"/>
      <c r="BA143" s="144"/>
      <c r="BB143" s="144"/>
      <c r="BC143" s="144"/>
      <c r="BD143" s="144"/>
      <c r="BE143" s="144"/>
      <c r="BF143" s="144"/>
      <c r="BG143" s="144"/>
      <c r="BH143" s="144"/>
      <c r="BI143" s="144"/>
      <c r="BJ143" s="144"/>
      <c r="BK143" s="144"/>
      <c r="BL143" s="144"/>
      <c r="BM143" s="144">
        <v>1</v>
      </c>
      <c r="BN143" s="144">
        <v>1</v>
      </c>
      <c r="BO143" s="144">
        <v>1</v>
      </c>
      <c r="BP143" s="144"/>
      <c r="BQ143" s="144"/>
      <c r="BR143" s="144"/>
      <c r="BS143" s="144"/>
      <c r="BT143" s="144"/>
      <c r="BU143" s="144"/>
      <c r="BV143" s="144"/>
      <c r="BW143" s="144"/>
    </row>
    <row r="144" spans="1:75" x14ac:dyDescent="0.25">
      <c r="A144" s="64">
        <v>141</v>
      </c>
      <c r="B144" s="139">
        <f t="shared" si="2"/>
        <v>1</v>
      </c>
      <c r="C144" s="143" t="str">
        <f>VLOOKUP(A144,Projects!A:B,2,FALSE)</f>
        <v>T14 Project141</v>
      </c>
      <c r="D144" s="144"/>
      <c r="E144" s="144"/>
      <c r="F144" s="144"/>
      <c r="G144" s="144"/>
      <c r="H144" s="144" t="s">
        <v>352</v>
      </c>
      <c r="I144" s="144"/>
      <c r="J144" s="144"/>
      <c r="K144" s="144"/>
      <c r="L144" s="144"/>
      <c r="M144" s="144"/>
      <c r="N144" s="144"/>
      <c r="O144" s="144"/>
      <c r="P144" s="144"/>
      <c r="Q144" s="144"/>
      <c r="R144" s="144"/>
      <c r="S144" s="144"/>
      <c r="T144" s="144"/>
      <c r="U144" s="144"/>
      <c r="V144" s="144"/>
      <c r="W144" s="144"/>
      <c r="X144" s="144"/>
      <c r="Y144" s="144"/>
      <c r="Z144" s="144"/>
      <c r="AA144" s="144"/>
      <c r="AB144" s="144"/>
      <c r="AC144" s="144"/>
      <c r="AD144" s="144"/>
      <c r="AE144" s="144"/>
      <c r="AF144" s="144"/>
      <c r="AG144" s="144"/>
      <c r="AH144" s="144"/>
      <c r="AI144" s="144"/>
      <c r="AJ144" s="144"/>
      <c r="AK144" s="144"/>
      <c r="AL144" s="144"/>
      <c r="AM144" s="144"/>
      <c r="AN144" s="144"/>
      <c r="AO144" s="144"/>
      <c r="AP144" s="144"/>
      <c r="AQ144" s="144"/>
      <c r="AR144" s="144"/>
      <c r="AS144" s="144"/>
      <c r="AT144" s="144"/>
      <c r="AU144" s="144"/>
      <c r="AV144" s="144"/>
      <c r="AW144" s="144"/>
      <c r="AX144" s="144"/>
      <c r="AY144" s="144"/>
      <c r="AZ144" s="144"/>
      <c r="BA144" s="144"/>
      <c r="BB144" s="144"/>
      <c r="BC144" s="144"/>
      <c r="BD144" s="144"/>
      <c r="BE144" s="144"/>
      <c r="BF144" s="144"/>
      <c r="BG144" s="144"/>
      <c r="BH144" s="144"/>
      <c r="BI144" s="144"/>
      <c r="BJ144" s="144"/>
      <c r="BK144" s="144"/>
      <c r="BL144" s="144"/>
      <c r="BM144" s="144"/>
      <c r="BN144" s="144"/>
      <c r="BO144" s="144"/>
      <c r="BP144" s="144">
        <v>1</v>
      </c>
      <c r="BQ144" s="144">
        <v>1</v>
      </c>
      <c r="BR144" s="144">
        <v>1</v>
      </c>
      <c r="BS144" s="144"/>
      <c r="BT144" s="144"/>
      <c r="BU144" s="144"/>
      <c r="BV144" s="144"/>
      <c r="BW144" s="144"/>
    </row>
    <row r="145" spans="1:75" x14ac:dyDescent="0.25">
      <c r="A145" s="64">
        <v>142</v>
      </c>
      <c r="B145" s="139">
        <f t="shared" si="2"/>
        <v>1</v>
      </c>
      <c r="C145" s="143" t="str">
        <f>VLOOKUP(A145,Projects!A:B,2,FALSE)</f>
        <v>T14 Project142</v>
      </c>
      <c r="D145" s="144"/>
      <c r="E145" s="144"/>
      <c r="F145" s="144"/>
      <c r="G145" s="144"/>
      <c r="H145" s="144"/>
      <c r="I145" s="144"/>
      <c r="J145" s="144"/>
      <c r="K145" s="144"/>
      <c r="L145" s="144"/>
      <c r="M145" s="144"/>
      <c r="N145" s="144"/>
      <c r="O145" s="144"/>
      <c r="P145" s="144"/>
      <c r="Q145" s="144"/>
      <c r="R145" s="144"/>
      <c r="S145" s="144"/>
      <c r="T145" s="144"/>
      <c r="U145" s="144"/>
      <c r="V145" s="144"/>
      <c r="W145" s="144"/>
      <c r="X145" s="144"/>
      <c r="Y145" s="144"/>
      <c r="Z145" s="144"/>
      <c r="AA145" s="144"/>
      <c r="AB145" s="144"/>
      <c r="AC145" s="144"/>
      <c r="AD145" s="144"/>
      <c r="AE145" s="144"/>
      <c r="AF145" s="144" t="s">
        <v>352</v>
      </c>
      <c r="AG145" s="144"/>
      <c r="AH145" s="144"/>
      <c r="AI145" s="144"/>
      <c r="AJ145" s="144"/>
      <c r="AK145" s="144"/>
      <c r="AL145" s="144"/>
      <c r="AM145" s="144"/>
      <c r="AN145" s="144"/>
      <c r="AO145" s="144"/>
      <c r="AP145" s="144"/>
      <c r="AQ145" s="144"/>
      <c r="AR145" s="144"/>
      <c r="AS145" s="144"/>
      <c r="AT145" s="144"/>
      <c r="AU145" s="144"/>
      <c r="AV145" s="144"/>
      <c r="AW145" s="144"/>
      <c r="AX145" s="144"/>
      <c r="AY145" s="144"/>
      <c r="AZ145" s="144"/>
      <c r="BA145" s="144"/>
      <c r="BB145" s="144"/>
      <c r="BC145" s="144"/>
      <c r="BD145" s="144"/>
      <c r="BE145" s="144"/>
      <c r="BF145" s="144"/>
      <c r="BG145" s="144"/>
      <c r="BH145" s="144"/>
      <c r="BI145" s="144"/>
      <c r="BJ145" s="144"/>
      <c r="BK145" s="144"/>
      <c r="BL145" s="144"/>
      <c r="BM145" s="144"/>
      <c r="BN145" s="144"/>
      <c r="BO145" s="144"/>
      <c r="BP145" s="144">
        <v>1</v>
      </c>
      <c r="BQ145" s="144">
        <v>1</v>
      </c>
      <c r="BR145" s="144">
        <v>1</v>
      </c>
      <c r="BS145" s="144"/>
      <c r="BT145" s="144"/>
      <c r="BU145" s="144"/>
      <c r="BV145" s="144"/>
      <c r="BW145" s="144"/>
    </row>
    <row r="146" spans="1:75" x14ac:dyDescent="0.25">
      <c r="A146" s="64">
        <v>143</v>
      </c>
      <c r="B146" s="139">
        <f t="shared" si="2"/>
        <v>1</v>
      </c>
      <c r="C146" s="143" t="str">
        <f>VLOOKUP(A146,Projects!A:B,2,FALSE)</f>
        <v>T14 Project143</v>
      </c>
      <c r="D146" s="144"/>
      <c r="E146" s="144"/>
      <c r="F146" s="144"/>
      <c r="G146" s="144"/>
      <c r="H146" s="144"/>
      <c r="I146" s="144"/>
      <c r="J146" s="144"/>
      <c r="K146" s="144"/>
      <c r="L146" s="144"/>
      <c r="M146" s="144"/>
      <c r="N146" s="144"/>
      <c r="O146" s="144"/>
      <c r="P146" s="144"/>
      <c r="Q146" s="144"/>
      <c r="R146" s="144"/>
      <c r="S146" s="144"/>
      <c r="T146" s="144"/>
      <c r="U146" s="144"/>
      <c r="V146" s="144"/>
      <c r="W146" s="144"/>
      <c r="X146" s="144"/>
      <c r="Y146" s="144"/>
      <c r="Z146" s="144"/>
      <c r="AA146" s="144"/>
      <c r="AB146" s="144"/>
      <c r="AC146" s="144"/>
      <c r="AD146" s="144"/>
      <c r="AE146" s="144"/>
      <c r="AF146" s="144"/>
      <c r="AG146" s="144"/>
      <c r="AH146" s="144"/>
      <c r="AI146" s="144"/>
      <c r="AJ146" s="144"/>
      <c r="AK146" s="144"/>
      <c r="AL146" s="144"/>
      <c r="AM146" s="144"/>
      <c r="AN146" s="144"/>
      <c r="AO146" s="144"/>
      <c r="AP146" s="144"/>
      <c r="AQ146" s="144"/>
      <c r="AR146" s="144"/>
      <c r="AS146" s="144"/>
      <c r="AT146" s="144"/>
      <c r="AU146" s="144"/>
      <c r="AV146" s="144"/>
      <c r="AW146" s="144"/>
      <c r="AX146" s="144"/>
      <c r="AY146" s="144"/>
      <c r="AZ146" s="144"/>
      <c r="BA146" s="144"/>
      <c r="BB146" s="144"/>
      <c r="BC146" s="144"/>
      <c r="BD146" s="144"/>
      <c r="BE146" s="144"/>
      <c r="BF146" s="144"/>
      <c r="BG146" s="144"/>
      <c r="BH146" s="144" t="s">
        <v>352</v>
      </c>
      <c r="BI146" s="144"/>
      <c r="BJ146" s="144"/>
      <c r="BK146" s="144"/>
      <c r="BL146" s="144"/>
      <c r="BM146" s="144"/>
      <c r="BN146" s="144"/>
      <c r="BO146" s="144"/>
      <c r="BP146" s="144">
        <v>1</v>
      </c>
      <c r="BQ146" s="144">
        <v>1</v>
      </c>
      <c r="BR146" s="144">
        <v>1</v>
      </c>
      <c r="BS146" s="144"/>
      <c r="BT146" s="144"/>
      <c r="BU146" s="144"/>
      <c r="BV146" s="144"/>
      <c r="BW146" s="144"/>
    </row>
    <row r="147" spans="1:75" x14ac:dyDescent="0.25">
      <c r="A147" s="64">
        <v>144</v>
      </c>
      <c r="B147" s="139">
        <f t="shared" si="2"/>
        <v>1</v>
      </c>
      <c r="C147" s="143" t="str">
        <f>VLOOKUP(A147,Projects!A:B,2,FALSE)</f>
        <v>T14 Project144</v>
      </c>
      <c r="D147" s="144"/>
      <c r="E147" s="144"/>
      <c r="F147" s="144"/>
      <c r="G147" s="144"/>
      <c r="H147" s="144"/>
      <c r="I147" s="144"/>
      <c r="J147" s="144"/>
      <c r="K147" s="144"/>
      <c r="L147" s="144"/>
      <c r="M147" s="144"/>
      <c r="N147" s="144"/>
      <c r="O147" s="144"/>
      <c r="P147" s="144"/>
      <c r="Q147" s="144"/>
      <c r="R147" s="144"/>
      <c r="S147" s="144"/>
      <c r="T147" s="144"/>
      <c r="U147" s="144"/>
      <c r="V147" s="144"/>
      <c r="W147" s="144"/>
      <c r="X147" s="144"/>
      <c r="Y147" s="144"/>
      <c r="Z147" s="144"/>
      <c r="AA147" s="144"/>
      <c r="AB147" s="144"/>
      <c r="AC147" s="144"/>
      <c r="AD147" s="144"/>
      <c r="AE147" s="144"/>
      <c r="AF147" s="144"/>
      <c r="AG147" s="144"/>
      <c r="AH147" s="144"/>
      <c r="AI147" s="144"/>
      <c r="AJ147" s="144"/>
      <c r="AK147" s="144"/>
      <c r="AL147" s="144"/>
      <c r="AM147" s="144"/>
      <c r="AN147" s="144"/>
      <c r="AO147" s="144"/>
      <c r="AP147" s="144"/>
      <c r="AQ147" s="144"/>
      <c r="AR147" s="144"/>
      <c r="AS147" s="144"/>
      <c r="AT147" s="144"/>
      <c r="AU147" s="144"/>
      <c r="AV147" s="144"/>
      <c r="AW147" s="144"/>
      <c r="AX147" s="144"/>
      <c r="AY147" s="144"/>
      <c r="AZ147" s="144"/>
      <c r="BA147" s="144"/>
      <c r="BB147" s="144"/>
      <c r="BC147" s="144"/>
      <c r="BD147" s="144"/>
      <c r="BE147" s="144"/>
      <c r="BF147" s="144" t="s">
        <v>352</v>
      </c>
      <c r="BG147" s="144"/>
      <c r="BH147" s="144"/>
      <c r="BI147" s="144"/>
      <c r="BJ147" s="144"/>
      <c r="BK147" s="144"/>
      <c r="BL147" s="144"/>
      <c r="BM147" s="144"/>
      <c r="BN147" s="144"/>
      <c r="BO147" s="144"/>
      <c r="BP147" s="144">
        <v>1</v>
      </c>
      <c r="BQ147" s="144">
        <v>1</v>
      </c>
      <c r="BR147" s="144">
        <v>1</v>
      </c>
      <c r="BS147" s="144"/>
      <c r="BT147" s="144"/>
      <c r="BU147" s="144"/>
      <c r="BV147" s="144"/>
      <c r="BW147" s="144"/>
    </row>
    <row r="148" spans="1:75" x14ac:dyDescent="0.25">
      <c r="A148" s="64">
        <v>145</v>
      </c>
      <c r="B148" s="139">
        <f t="shared" si="2"/>
        <v>1</v>
      </c>
      <c r="C148" s="143" t="str">
        <f>VLOOKUP(A148,Projects!A:B,2,FALSE)</f>
        <v>T14 Project145</v>
      </c>
      <c r="D148" s="144"/>
      <c r="E148" s="144"/>
      <c r="F148" s="144"/>
      <c r="G148" s="144"/>
      <c r="H148" s="144"/>
      <c r="I148" s="144"/>
      <c r="J148" s="144"/>
      <c r="K148" s="144"/>
      <c r="L148" s="144"/>
      <c r="M148" s="144"/>
      <c r="N148" s="144"/>
      <c r="O148" s="144"/>
      <c r="P148" s="144"/>
      <c r="Q148" s="144"/>
      <c r="R148" s="144"/>
      <c r="S148" s="144"/>
      <c r="T148" s="144"/>
      <c r="U148" s="144"/>
      <c r="V148" s="144"/>
      <c r="W148" s="144"/>
      <c r="X148" s="144"/>
      <c r="Y148" s="144"/>
      <c r="Z148" s="144"/>
      <c r="AA148" s="144"/>
      <c r="AB148" s="144"/>
      <c r="AC148" s="144"/>
      <c r="AD148" s="144"/>
      <c r="AE148" s="144"/>
      <c r="AF148" s="144"/>
      <c r="AG148" s="144"/>
      <c r="AH148" s="144"/>
      <c r="AI148" s="144"/>
      <c r="AJ148" s="144"/>
      <c r="AK148" s="144"/>
      <c r="AL148" s="144"/>
      <c r="AM148" s="144"/>
      <c r="AN148" s="144"/>
      <c r="AO148" s="144"/>
      <c r="AP148" s="144"/>
      <c r="AQ148" s="144"/>
      <c r="AR148" s="144"/>
      <c r="AS148" s="144"/>
      <c r="AT148" s="144"/>
      <c r="AU148" s="144"/>
      <c r="AV148" s="144"/>
      <c r="AW148" s="144"/>
      <c r="AX148" s="144"/>
      <c r="AY148" s="144"/>
      <c r="AZ148" s="144" t="s">
        <v>352</v>
      </c>
      <c r="BA148" s="144"/>
      <c r="BB148" s="144"/>
      <c r="BC148" s="144"/>
      <c r="BD148" s="144"/>
      <c r="BE148" s="144"/>
      <c r="BF148" s="144"/>
      <c r="BG148" s="144"/>
      <c r="BH148" s="144"/>
      <c r="BI148" s="144"/>
      <c r="BJ148" s="144"/>
      <c r="BK148" s="144"/>
      <c r="BL148" s="144"/>
      <c r="BM148" s="144"/>
      <c r="BN148" s="144"/>
      <c r="BO148" s="144"/>
      <c r="BP148" s="144">
        <v>1</v>
      </c>
      <c r="BQ148" s="144">
        <v>1</v>
      </c>
      <c r="BR148" s="144">
        <v>1</v>
      </c>
      <c r="BS148" s="144"/>
      <c r="BT148" s="144"/>
      <c r="BU148" s="144"/>
      <c r="BV148" s="144"/>
      <c r="BW148" s="144"/>
    </row>
    <row r="149" spans="1:75" x14ac:dyDescent="0.25">
      <c r="A149" s="64">
        <v>146</v>
      </c>
      <c r="B149" s="139">
        <f t="shared" si="2"/>
        <v>1</v>
      </c>
      <c r="C149" s="143" t="str">
        <f>VLOOKUP(A149,Projects!A:B,2,FALSE)</f>
        <v>T15 Project146</v>
      </c>
      <c r="D149" s="144"/>
      <c r="E149" s="144"/>
      <c r="F149" s="144"/>
      <c r="G149" s="144"/>
      <c r="H149" s="144"/>
      <c r="I149" s="144"/>
      <c r="J149" s="144"/>
      <c r="K149" s="144"/>
      <c r="L149" s="144"/>
      <c r="M149" s="144"/>
      <c r="N149" s="144"/>
      <c r="O149" s="144"/>
      <c r="P149" s="144"/>
      <c r="Q149" s="144"/>
      <c r="R149" s="144"/>
      <c r="S149" s="144"/>
      <c r="T149" s="144"/>
      <c r="U149" s="144"/>
      <c r="V149" s="144"/>
      <c r="W149" s="144" t="s">
        <v>352</v>
      </c>
      <c r="X149" s="144"/>
      <c r="Y149" s="144"/>
      <c r="Z149" s="144"/>
      <c r="AA149" s="144"/>
      <c r="AB149" s="144"/>
      <c r="AC149" s="144"/>
      <c r="AD149" s="144"/>
      <c r="AE149" s="144"/>
      <c r="AF149" s="144"/>
      <c r="AG149" s="144"/>
      <c r="AH149" s="144"/>
      <c r="AI149" s="144"/>
      <c r="AJ149" s="144"/>
      <c r="AK149" s="144"/>
      <c r="AL149" s="144"/>
      <c r="AM149" s="144"/>
      <c r="AN149" s="144"/>
      <c r="AO149" s="144"/>
      <c r="AP149" s="144"/>
      <c r="AQ149" s="144"/>
      <c r="AR149" s="144"/>
      <c r="AS149" s="144"/>
      <c r="AT149" s="144"/>
      <c r="AU149" s="144"/>
      <c r="AV149" s="144"/>
      <c r="AW149" s="144"/>
      <c r="AX149" s="144"/>
      <c r="AY149" s="144"/>
      <c r="AZ149" s="144"/>
      <c r="BA149" s="144"/>
      <c r="BB149" s="144"/>
      <c r="BC149" s="144"/>
      <c r="BD149" s="144"/>
      <c r="BE149" s="144"/>
      <c r="BF149" s="144"/>
      <c r="BG149" s="144"/>
      <c r="BH149" s="144"/>
      <c r="BI149" s="144"/>
      <c r="BJ149" s="144"/>
      <c r="BK149" s="144"/>
      <c r="BL149" s="144"/>
      <c r="BM149" s="144"/>
      <c r="BN149" s="144"/>
      <c r="BO149" s="144"/>
      <c r="BP149" s="144"/>
      <c r="BQ149" s="144"/>
      <c r="BR149" s="144"/>
      <c r="BS149" s="144">
        <v>1</v>
      </c>
      <c r="BT149" s="144">
        <v>1</v>
      </c>
      <c r="BU149" s="144">
        <v>1</v>
      </c>
      <c r="BV149" s="144">
        <v>1</v>
      </c>
      <c r="BW149" s="144">
        <v>1</v>
      </c>
    </row>
    <row r="150" spans="1:75" x14ac:dyDescent="0.25">
      <c r="A150" s="64">
        <v>147</v>
      </c>
      <c r="B150" s="139">
        <f t="shared" si="2"/>
        <v>1</v>
      </c>
      <c r="C150" s="143" t="str">
        <f>VLOOKUP(A150,Projects!A:B,2,FALSE)</f>
        <v>T15 Project147</v>
      </c>
      <c r="D150" s="144"/>
      <c r="E150" s="144"/>
      <c r="F150" s="144"/>
      <c r="G150" s="144"/>
      <c r="H150" s="144"/>
      <c r="I150" s="144"/>
      <c r="J150" s="144"/>
      <c r="K150" s="144"/>
      <c r="L150" s="144"/>
      <c r="M150" s="144"/>
      <c r="N150" s="144"/>
      <c r="O150" s="144"/>
      <c r="P150" s="144"/>
      <c r="Q150" s="144"/>
      <c r="R150" s="144"/>
      <c r="S150" s="144"/>
      <c r="T150" s="144"/>
      <c r="U150" s="144"/>
      <c r="V150" s="144" t="s">
        <v>352</v>
      </c>
      <c r="W150" s="144"/>
      <c r="X150" s="144"/>
      <c r="Y150" s="144"/>
      <c r="Z150" s="144"/>
      <c r="AA150" s="144"/>
      <c r="AB150" s="144"/>
      <c r="AC150" s="144"/>
      <c r="AD150" s="144"/>
      <c r="AE150" s="144"/>
      <c r="AF150" s="144"/>
      <c r="AG150" s="144"/>
      <c r="AH150" s="144"/>
      <c r="AI150" s="144"/>
      <c r="AJ150" s="144"/>
      <c r="AK150" s="144"/>
      <c r="AL150" s="144"/>
      <c r="AM150" s="144"/>
      <c r="AN150" s="144"/>
      <c r="AO150" s="144"/>
      <c r="AP150" s="144"/>
      <c r="AQ150" s="144"/>
      <c r="AR150" s="144"/>
      <c r="AS150" s="144"/>
      <c r="AT150" s="144"/>
      <c r="AU150" s="144"/>
      <c r="AV150" s="144"/>
      <c r="AW150" s="144"/>
      <c r="AX150" s="144"/>
      <c r="AY150" s="144"/>
      <c r="AZ150" s="144"/>
      <c r="BA150" s="144"/>
      <c r="BB150" s="144"/>
      <c r="BC150" s="144"/>
      <c r="BD150" s="144"/>
      <c r="BE150" s="144"/>
      <c r="BF150" s="144"/>
      <c r="BG150" s="144"/>
      <c r="BH150" s="144"/>
      <c r="BI150" s="144"/>
      <c r="BJ150" s="144"/>
      <c r="BK150" s="144"/>
      <c r="BL150" s="144"/>
      <c r="BM150" s="144"/>
      <c r="BN150" s="144"/>
      <c r="BO150" s="144"/>
      <c r="BP150" s="144"/>
      <c r="BQ150" s="144"/>
      <c r="BR150" s="144"/>
      <c r="BS150" s="144">
        <v>1</v>
      </c>
      <c r="BT150" s="144">
        <v>1</v>
      </c>
      <c r="BU150" s="144">
        <v>1</v>
      </c>
      <c r="BV150" s="144">
        <v>1</v>
      </c>
      <c r="BW150" s="144">
        <v>1</v>
      </c>
    </row>
    <row r="151" spans="1:75" x14ac:dyDescent="0.25">
      <c r="A151" s="64">
        <v>148</v>
      </c>
      <c r="B151" s="139">
        <f t="shared" si="2"/>
        <v>1</v>
      </c>
      <c r="C151" s="143" t="str">
        <f>VLOOKUP(A151,Projects!A:B,2,FALSE)</f>
        <v>T15 Project148</v>
      </c>
      <c r="D151" s="144"/>
      <c r="E151" s="144"/>
      <c r="F151" s="144"/>
      <c r="G151" s="144"/>
      <c r="H151" s="144"/>
      <c r="I151" s="144"/>
      <c r="J151" s="144"/>
      <c r="K151" s="144"/>
      <c r="L151" s="144"/>
      <c r="M151" s="144"/>
      <c r="N151" s="144"/>
      <c r="O151" s="144"/>
      <c r="P151" s="144"/>
      <c r="Q151" s="144"/>
      <c r="R151" s="144"/>
      <c r="S151" s="144"/>
      <c r="T151" s="144"/>
      <c r="U151" s="144"/>
      <c r="V151" s="144"/>
      <c r="W151" s="144"/>
      <c r="X151" s="144"/>
      <c r="Y151" s="144"/>
      <c r="Z151" s="144"/>
      <c r="AA151" s="144"/>
      <c r="AB151" s="144"/>
      <c r="AC151" s="144"/>
      <c r="AD151" s="144"/>
      <c r="AE151" s="144"/>
      <c r="AF151" s="144"/>
      <c r="AG151" s="144"/>
      <c r="AH151" s="144"/>
      <c r="AI151" s="144"/>
      <c r="AJ151" s="144" t="s">
        <v>352</v>
      </c>
      <c r="AK151" s="144"/>
      <c r="AL151" s="144"/>
      <c r="AM151" s="144"/>
      <c r="AN151" s="144"/>
      <c r="AO151" s="144"/>
      <c r="AP151" s="144"/>
      <c r="AQ151" s="144"/>
      <c r="AR151" s="144"/>
      <c r="AS151" s="144"/>
      <c r="AT151" s="144"/>
      <c r="AU151" s="144"/>
      <c r="AV151" s="144"/>
      <c r="AW151" s="144"/>
      <c r="AX151" s="144"/>
      <c r="AY151" s="144"/>
      <c r="AZ151" s="144"/>
      <c r="BA151" s="144"/>
      <c r="BB151" s="144"/>
      <c r="BC151" s="144"/>
      <c r="BD151" s="144"/>
      <c r="BE151" s="144"/>
      <c r="BF151" s="144"/>
      <c r="BG151" s="144"/>
      <c r="BH151" s="144"/>
      <c r="BI151" s="144"/>
      <c r="BJ151" s="144"/>
      <c r="BK151" s="144"/>
      <c r="BL151" s="144"/>
      <c r="BM151" s="144"/>
      <c r="BN151" s="144"/>
      <c r="BO151" s="144"/>
      <c r="BP151" s="144"/>
      <c r="BQ151" s="144"/>
      <c r="BR151" s="144"/>
      <c r="BS151" s="144">
        <v>1</v>
      </c>
      <c r="BT151" s="144">
        <v>1</v>
      </c>
      <c r="BU151" s="144">
        <v>1</v>
      </c>
      <c r="BV151" s="144">
        <v>1</v>
      </c>
      <c r="BW151" s="144">
        <v>1</v>
      </c>
    </row>
    <row r="152" spans="1:75" x14ac:dyDescent="0.25">
      <c r="A152" s="64">
        <v>149</v>
      </c>
      <c r="B152" s="139">
        <f t="shared" si="2"/>
        <v>1</v>
      </c>
      <c r="C152" s="143" t="str">
        <f>VLOOKUP(A152,Projects!A:B,2,FALSE)</f>
        <v>T15 Project149</v>
      </c>
      <c r="D152" s="144"/>
      <c r="E152" s="144"/>
      <c r="F152" s="144"/>
      <c r="G152" s="144"/>
      <c r="H152" s="144"/>
      <c r="I152" s="144"/>
      <c r="J152" s="144"/>
      <c r="K152" s="144"/>
      <c r="L152" s="144"/>
      <c r="M152" s="144"/>
      <c r="N152" s="144"/>
      <c r="O152" s="144"/>
      <c r="P152" s="144"/>
      <c r="Q152" s="144"/>
      <c r="R152" s="144"/>
      <c r="S152" s="144"/>
      <c r="T152" s="144"/>
      <c r="U152" s="144"/>
      <c r="V152" s="144"/>
      <c r="W152" s="144"/>
      <c r="X152" s="144"/>
      <c r="Y152" s="144"/>
      <c r="Z152" s="144"/>
      <c r="AA152" s="144"/>
      <c r="AB152" s="144"/>
      <c r="AC152" s="144"/>
      <c r="AD152" s="144"/>
      <c r="AE152" s="144"/>
      <c r="AF152" s="144"/>
      <c r="AG152" s="144"/>
      <c r="AH152" s="144"/>
      <c r="AI152" s="144"/>
      <c r="AJ152" s="144"/>
      <c r="AK152" s="144"/>
      <c r="AL152" s="144"/>
      <c r="AM152" s="144"/>
      <c r="AN152" s="144"/>
      <c r="AO152" s="144"/>
      <c r="AP152" s="144"/>
      <c r="AQ152" s="144"/>
      <c r="AR152" s="144"/>
      <c r="AS152" s="144"/>
      <c r="AT152" s="144"/>
      <c r="AU152" s="144"/>
      <c r="AV152" s="144"/>
      <c r="AW152" s="144"/>
      <c r="AX152" s="144"/>
      <c r="AY152" s="144"/>
      <c r="AZ152" s="144"/>
      <c r="BA152" s="144"/>
      <c r="BB152" s="144"/>
      <c r="BC152" s="144"/>
      <c r="BD152" s="144"/>
      <c r="BE152" s="144"/>
      <c r="BF152" s="144" t="s">
        <v>352</v>
      </c>
      <c r="BG152" s="144"/>
      <c r="BH152" s="144"/>
      <c r="BI152" s="144"/>
      <c r="BJ152" s="144"/>
      <c r="BK152" s="144"/>
      <c r="BL152" s="144"/>
      <c r="BM152" s="144"/>
      <c r="BN152" s="144"/>
      <c r="BO152" s="144"/>
      <c r="BP152" s="144"/>
      <c r="BQ152" s="144"/>
      <c r="BR152" s="144"/>
      <c r="BS152" s="144">
        <v>1</v>
      </c>
      <c r="BT152" s="144">
        <v>1</v>
      </c>
      <c r="BU152" s="144">
        <v>1</v>
      </c>
      <c r="BV152" s="144">
        <v>1</v>
      </c>
      <c r="BW152" s="144">
        <v>1</v>
      </c>
    </row>
    <row r="153" spans="1:75" x14ac:dyDescent="0.25">
      <c r="A153" s="64">
        <v>150</v>
      </c>
      <c r="B153" s="139">
        <f t="shared" si="2"/>
        <v>1</v>
      </c>
      <c r="C153" s="143" t="str">
        <f>VLOOKUP(A153,Projects!A:B,2,FALSE)</f>
        <v>T15 Project150</v>
      </c>
      <c r="D153" s="144"/>
      <c r="E153" s="144"/>
      <c r="F153" s="144"/>
      <c r="G153" s="144"/>
      <c r="H153" s="144"/>
      <c r="I153" s="144"/>
      <c r="J153" s="144"/>
      <c r="K153" s="144"/>
      <c r="L153" s="144"/>
      <c r="M153" s="144"/>
      <c r="N153" s="144"/>
      <c r="O153" s="144"/>
      <c r="P153" s="144"/>
      <c r="Q153" s="144"/>
      <c r="R153" s="144"/>
      <c r="S153" s="144"/>
      <c r="T153" s="144" t="s">
        <v>352</v>
      </c>
      <c r="U153" s="144"/>
      <c r="V153" s="144"/>
      <c r="W153" s="144"/>
      <c r="X153" s="144"/>
      <c r="Y153" s="144"/>
      <c r="Z153" s="144"/>
      <c r="AA153" s="144"/>
      <c r="AB153" s="144"/>
      <c r="AC153" s="144"/>
      <c r="AD153" s="144"/>
      <c r="AE153" s="144"/>
      <c r="AF153" s="144"/>
      <c r="AG153" s="144"/>
      <c r="AH153" s="144"/>
      <c r="AI153" s="144"/>
      <c r="AJ153" s="144"/>
      <c r="AK153" s="144"/>
      <c r="AL153" s="144"/>
      <c r="AM153" s="144"/>
      <c r="AN153" s="144"/>
      <c r="AO153" s="144"/>
      <c r="AP153" s="144"/>
      <c r="AQ153" s="144"/>
      <c r="AR153" s="144"/>
      <c r="AS153" s="144"/>
      <c r="AT153" s="144"/>
      <c r="AU153" s="144"/>
      <c r="AV153" s="144"/>
      <c r="AW153" s="144"/>
      <c r="AX153" s="144"/>
      <c r="AY153" s="144"/>
      <c r="AZ153" s="144"/>
      <c r="BA153" s="144"/>
      <c r="BB153" s="144"/>
      <c r="BC153" s="144"/>
      <c r="BD153" s="144"/>
      <c r="BE153" s="144"/>
      <c r="BF153" s="144"/>
      <c r="BG153" s="144"/>
      <c r="BH153" s="144"/>
      <c r="BI153" s="144"/>
      <c r="BJ153" s="144"/>
      <c r="BK153" s="144"/>
      <c r="BL153" s="144"/>
      <c r="BM153" s="144"/>
      <c r="BN153" s="144"/>
      <c r="BO153" s="144"/>
      <c r="BP153" s="144"/>
      <c r="BQ153" s="144"/>
      <c r="BR153" s="144"/>
      <c r="BS153" s="144">
        <v>1</v>
      </c>
      <c r="BT153" s="144">
        <v>1</v>
      </c>
      <c r="BU153" s="144">
        <v>1</v>
      </c>
      <c r="BV153" s="144">
        <v>1</v>
      </c>
      <c r="BW153" s="144">
        <v>1</v>
      </c>
    </row>
    <row r="154" spans="1:75" x14ac:dyDescent="0.25">
      <c r="A154" s="64">
        <v>151</v>
      </c>
      <c r="B154" s="139">
        <f t="shared" si="2"/>
        <v>1</v>
      </c>
      <c r="C154" s="143" t="str">
        <f>VLOOKUP(A154,Projects!A:B,2,FALSE)</f>
        <v>T15 Project151</v>
      </c>
      <c r="D154" s="144"/>
      <c r="E154" s="144"/>
      <c r="F154" s="144"/>
      <c r="G154" s="144"/>
      <c r="H154" s="144"/>
      <c r="I154" s="144"/>
      <c r="J154" s="144" t="s">
        <v>352</v>
      </c>
      <c r="K154" s="144"/>
      <c r="L154" s="144"/>
      <c r="M154" s="144"/>
      <c r="N154" s="144"/>
      <c r="O154" s="144"/>
      <c r="P154" s="144"/>
      <c r="Q154" s="144"/>
      <c r="R154" s="144"/>
      <c r="S154" s="144"/>
      <c r="T154" s="144"/>
      <c r="U154" s="144"/>
      <c r="V154" s="144"/>
      <c r="W154" s="144"/>
      <c r="X154" s="144"/>
      <c r="Y154" s="144"/>
      <c r="Z154" s="144"/>
      <c r="AA154" s="144"/>
      <c r="AB154" s="144"/>
      <c r="AC154" s="144"/>
      <c r="AD154" s="144"/>
      <c r="AE154" s="144"/>
      <c r="AF154" s="144"/>
      <c r="AG154" s="144"/>
      <c r="AH154" s="144"/>
      <c r="AI154" s="144"/>
      <c r="AJ154" s="144"/>
      <c r="AK154" s="144"/>
      <c r="AL154" s="144"/>
      <c r="AM154" s="144"/>
      <c r="AN154" s="144"/>
      <c r="AO154" s="144"/>
      <c r="AP154" s="144"/>
      <c r="AQ154" s="144"/>
      <c r="AR154" s="144"/>
      <c r="AS154" s="144"/>
      <c r="AT154" s="144"/>
      <c r="AU154" s="144"/>
      <c r="AV154" s="144"/>
      <c r="AW154" s="144"/>
      <c r="AX154" s="144"/>
      <c r="AY154" s="144"/>
      <c r="AZ154" s="144"/>
      <c r="BA154" s="144"/>
      <c r="BB154" s="144"/>
      <c r="BC154" s="144"/>
      <c r="BD154" s="144"/>
      <c r="BE154" s="144"/>
      <c r="BF154" s="144"/>
      <c r="BG154" s="144"/>
      <c r="BH154" s="144"/>
      <c r="BI154" s="144"/>
      <c r="BJ154" s="144"/>
      <c r="BK154" s="144"/>
      <c r="BL154" s="144"/>
      <c r="BM154" s="144"/>
      <c r="BN154" s="144"/>
      <c r="BO154" s="144"/>
      <c r="BP154" s="144"/>
      <c r="BQ154" s="144"/>
      <c r="BR154" s="144"/>
      <c r="BS154" s="144">
        <v>1</v>
      </c>
      <c r="BT154" s="144">
        <v>1</v>
      </c>
      <c r="BU154" s="144">
        <v>1</v>
      </c>
      <c r="BV154" s="144">
        <v>1</v>
      </c>
      <c r="BW154" s="144">
        <v>1</v>
      </c>
    </row>
    <row r="155" spans="1:75" x14ac:dyDescent="0.25">
      <c r="A155" s="64">
        <v>152</v>
      </c>
      <c r="B155" s="139">
        <f t="shared" si="2"/>
        <v>1</v>
      </c>
      <c r="C155" s="143" t="str">
        <f>VLOOKUP(A155,Projects!A:B,2,FALSE)</f>
        <v>T15 Project152</v>
      </c>
      <c r="D155" s="144"/>
      <c r="E155" s="144"/>
      <c r="F155" s="144"/>
      <c r="G155" s="144"/>
      <c r="H155" s="144"/>
      <c r="I155" s="144"/>
      <c r="J155" s="144"/>
      <c r="K155" s="144"/>
      <c r="L155" s="144"/>
      <c r="M155" s="144"/>
      <c r="N155" s="144"/>
      <c r="O155" s="144"/>
      <c r="P155" s="144"/>
      <c r="Q155" s="144"/>
      <c r="R155" s="144"/>
      <c r="S155" s="144"/>
      <c r="T155" s="144"/>
      <c r="U155" s="144"/>
      <c r="V155" s="144"/>
      <c r="W155" s="144"/>
      <c r="X155" s="144"/>
      <c r="Y155" s="144"/>
      <c r="Z155" s="144"/>
      <c r="AA155" s="144"/>
      <c r="AB155" s="144"/>
      <c r="AC155" s="144"/>
      <c r="AD155" s="144"/>
      <c r="AE155" s="144"/>
      <c r="AF155" s="144"/>
      <c r="AG155" s="144"/>
      <c r="AH155" s="144"/>
      <c r="AI155" s="144"/>
      <c r="AJ155" s="144"/>
      <c r="AK155" s="144"/>
      <c r="AL155" s="144"/>
      <c r="AM155" s="144"/>
      <c r="AN155" s="144"/>
      <c r="AO155" s="144"/>
      <c r="AP155" s="144"/>
      <c r="AQ155" s="144"/>
      <c r="AR155" s="144"/>
      <c r="AS155" s="144"/>
      <c r="AT155" s="144"/>
      <c r="AU155" s="144"/>
      <c r="AV155" s="144"/>
      <c r="AW155" s="144"/>
      <c r="AX155" s="144"/>
      <c r="AY155" s="144"/>
      <c r="AZ155" s="144"/>
      <c r="BA155" s="144"/>
      <c r="BB155" s="144"/>
      <c r="BC155" s="144"/>
      <c r="BD155" s="144"/>
      <c r="BE155" s="144"/>
      <c r="BF155" s="144"/>
      <c r="BG155" s="144"/>
      <c r="BH155" s="144"/>
      <c r="BI155" s="144"/>
      <c r="BJ155" s="144"/>
      <c r="BK155" s="144"/>
      <c r="BL155" s="144"/>
      <c r="BM155" s="144"/>
      <c r="BN155" s="144"/>
      <c r="BO155" s="144"/>
      <c r="BP155" s="144"/>
      <c r="BQ155" s="144"/>
      <c r="BR155" s="144"/>
      <c r="BS155" s="144">
        <v>1</v>
      </c>
      <c r="BT155" s="144">
        <v>1</v>
      </c>
      <c r="BU155" s="144">
        <v>1</v>
      </c>
      <c r="BV155" s="144">
        <v>1</v>
      </c>
      <c r="BW155" s="144">
        <v>1</v>
      </c>
    </row>
    <row r="156" spans="1:75" x14ac:dyDescent="0.25">
      <c r="A156" s="64">
        <v>153</v>
      </c>
      <c r="B156" s="139">
        <f t="shared" si="2"/>
        <v>1</v>
      </c>
      <c r="C156" s="143" t="str">
        <f>VLOOKUP(A156,Projects!A:B,2,FALSE)</f>
        <v>T15 Project153</v>
      </c>
      <c r="D156" s="144"/>
      <c r="E156" s="144"/>
      <c r="F156" s="144"/>
      <c r="G156" s="144"/>
      <c r="H156" s="144"/>
      <c r="I156" s="144"/>
      <c r="J156" s="144"/>
      <c r="K156" s="144"/>
      <c r="L156" s="144"/>
      <c r="M156" s="144"/>
      <c r="N156" s="144"/>
      <c r="O156" s="144"/>
      <c r="P156" s="144"/>
      <c r="Q156" s="144"/>
      <c r="R156" s="144"/>
      <c r="S156" s="144"/>
      <c r="T156" s="144"/>
      <c r="U156" s="144"/>
      <c r="V156" s="144"/>
      <c r="W156" s="144"/>
      <c r="X156" s="144"/>
      <c r="Y156" s="144"/>
      <c r="Z156" s="144"/>
      <c r="AA156" s="144"/>
      <c r="AB156" s="144"/>
      <c r="AC156" s="144"/>
      <c r="AD156" s="144"/>
      <c r="AE156" s="144"/>
      <c r="AF156" s="144"/>
      <c r="AG156" s="144"/>
      <c r="AH156" s="144"/>
      <c r="AI156" s="144"/>
      <c r="AJ156" s="144"/>
      <c r="AK156" s="144"/>
      <c r="AL156" s="144"/>
      <c r="AM156" s="144"/>
      <c r="AN156" s="144"/>
      <c r="AO156" s="144"/>
      <c r="AP156" s="144"/>
      <c r="AQ156" s="144"/>
      <c r="AR156" s="144"/>
      <c r="AS156" s="144"/>
      <c r="AT156" s="144"/>
      <c r="AU156" s="144"/>
      <c r="AV156" s="144"/>
      <c r="AW156" s="144"/>
      <c r="AX156" s="144"/>
      <c r="AY156" s="144"/>
      <c r="AZ156" s="144"/>
      <c r="BA156" s="144"/>
      <c r="BB156" s="144"/>
      <c r="BC156" s="144"/>
      <c r="BD156" s="144"/>
      <c r="BE156" s="144"/>
      <c r="BF156" s="144"/>
      <c r="BG156" s="144"/>
      <c r="BH156" s="144"/>
      <c r="BI156" s="144"/>
      <c r="BJ156" s="144"/>
      <c r="BK156" s="144"/>
      <c r="BL156" s="144"/>
      <c r="BM156" s="144"/>
      <c r="BN156" s="144"/>
      <c r="BO156" s="144"/>
      <c r="BP156" s="144"/>
      <c r="BQ156" s="144"/>
      <c r="BR156" s="144"/>
      <c r="BS156" s="144">
        <v>1</v>
      </c>
      <c r="BT156" s="144">
        <v>1</v>
      </c>
      <c r="BU156" s="144">
        <v>1</v>
      </c>
      <c r="BV156" s="144">
        <v>1</v>
      </c>
      <c r="BW156" s="144">
        <v>1</v>
      </c>
    </row>
    <row r="157" spans="1:75" x14ac:dyDescent="0.25">
      <c r="A157" s="64">
        <v>154</v>
      </c>
      <c r="B157" s="139">
        <f t="shared" si="2"/>
        <v>1</v>
      </c>
      <c r="C157" s="143" t="str">
        <f>VLOOKUP(A157,Projects!A:B,2,FALSE)</f>
        <v>T15 Project154</v>
      </c>
      <c r="D157" s="144"/>
      <c r="E157" s="144"/>
      <c r="F157" s="144"/>
      <c r="G157" s="144"/>
      <c r="H157" s="144"/>
      <c r="I157" s="144"/>
      <c r="J157" s="144"/>
      <c r="K157" s="144"/>
      <c r="L157" s="144"/>
      <c r="M157" s="144"/>
      <c r="N157" s="144"/>
      <c r="O157" s="144"/>
      <c r="P157" s="144"/>
      <c r="Q157" s="144"/>
      <c r="R157" s="144"/>
      <c r="S157" s="144"/>
      <c r="T157" s="144"/>
      <c r="U157" s="144"/>
      <c r="V157" s="144"/>
      <c r="W157" s="144"/>
      <c r="X157" s="144"/>
      <c r="Y157" s="144"/>
      <c r="Z157" s="144"/>
      <c r="AA157" s="144"/>
      <c r="AB157" s="144"/>
      <c r="AC157" s="144"/>
      <c r="AD157" s="144"/>
      <c r="AE157" s="144"/>
      <c r="AF157" s="144"/>
      <c r="AG157" s="144"/>
      <c r="AH157" s="144"/>
      <c r="AI157" s="144"/>
      <c r="AJ157" s="144"/>
      <c r="AK157" s="144"/>
      <c r="AL157" s="144"/>
      <c r="AM157" s="144"/>
      <c r="AN157" s="144"/>
      <c r="AO157" s="144"/>
      <c r="AP157" s="144"/>
      <c r="AQ157" s="144"/>
      <c r="AR157" s="144"/>
      <c r="AS157" s="144"/>
      <c r="AT157" s="144"/>
      <c r="AU157" s="144"/>
      <c r="AV157" s="144"/>
      <c r="AW157" s="144"/>
      <c r="AX157" s="144"/>
      <c r="AY157" s="144"/>
      <c r="AZ157" s="144"/>
      <c r="BA157" s="144"/>
      <c r="BB157" s="144"/>
      <c r="BC157" s="144"/>
      <c r="BD157" s="144"/>
      <c r="BE157" s="144"/>
      <c r="BF157" s="144"/>
      <c r="BG157" s="144"/>
      <c r="BH157" s="144"/>
      <c r="BI157" s="144"/>
      <c r="BJ157" s="144"/>
      <c r="BK157" s="144"/>
      <c r="BL157" s="144"/>
      <c r="BM157" s="144"/>
      <c r="BN157" s="144"/>
      <c r="BO157" s="144"/>
      <c r="BP157" s="144"/>
      <c r="BQ157" s="144"/>
      <c r="BR157" s="144"/>
      <c r="BS157" s="144">
        <v>1</v>
      </c>
      <c r="BT157" s="144">
        <v>1</v>
      </c>
      <c r="BU157" s="144">
        <v>1</v>
      </c>
      <c r="BV157" s="144">
        <v>1</v>
      </c>
      <c r="BW157" s="144">
        <v>1</v>
      </c>
    </row>
    <row r="158" spans="1:75" x14ac:dyDescent="0.25">
      <c r="A158" s="64">
        <v>155</v>
      </c>
      <c r="B158" s="139">
        <f t="shared" si="2"/>
        <v>1</v>
      </c>
      <c r="C158" s="143" t="str">
        <f>VLOOKUP(A158,Projects!A:B,2,FALSE)</f>
        <v>T15 Project155</v>
      </c>
      <c r="D158" s="144"/>
      <c r="E158" s="144"/>
      <c r="F158" s="144"/>
      <c r="G158" s="144"/>
      <c r="H158" s="144"/>
      <c r="I158" s="144"/>
      <c r="J158" s="144"/>
      <c r="K158" s="144"/>
      <c r="L158" s="144"/>
      <c r="M158" s="144"/>
      <c r="N158" s="144"/>
      <c r="O158" s="144"/>
      <c r="P158" s="144"/>
      <c r="Q158" s="144"/>
      <c r="R158" s="144"/>
      <c r="S158" s="144"/>
      <c r="T158" s="144"/>
      <c r="U158" s="144"/>
      <c r="V158" s="144"/>
      <c r="W158" s="144"/>
      <c r="X158" s="144"/>
      <c r="Y158" s="144"/>
      <c r="Z158" s="144"/>
      <c r="AA158" s="144"/>
      <c r="AB158" s="144"/>
      <c r="AC158" s="144"/>
      <c r="AD158" s="144"/>
      <c r="AE158" s="144"/>
      <c r="AF158" s="144"/>
      <c r="AG158" s="144"/>
      <c r="AH158" s="144"/>
      <c r="AI158" s="144"/>
      <c r="AJ158" s="144"/>
      <c r="AK158" s="144"/>
      <c r="AL158" s="144"/>
      <c r="AM158" s="144"/>
      <c r="AN158" s="144"/>
      <c r="AO158" s="144"/>
      <c r="AP158" s="144"/>
      <c r="AQ158" s="144"/>
      <c r="AR158" s="144"/>
      <c r="AS158" s="144"/>
      <c r="AT158" s="144"/>
      <c r="AU158" s="144"/>
      <c r="AV158" s="144"/>
      <c r="AW158" s="144"/>
      <c r="AX158" s="144"/>
      <c r="AY158" s="144"/>
      <c r="AZ158" s="144"/>
      <c r="BA158" s="144"/>
      <c r="BB158" s="144"/>
      <c r="BC158" s="144"/>
      <c r="BD158" s="144"/>
      <c r="BE158" s="144"/>
      <c r="BF158" s="144"/>
      <c r="BG158" s="144"/>
      <c r="BH158" s="144"/>
      <c r="BI158" s="144"/>
      <c r="BJ158" s="144"/>
      <c r="BK158" s="144"/>
      <c r="BL158" s="144"/>
      <c r="BM158" s="144"/>
      <c r="BN158" s="144"/>
      <c r="BO158" s="144"/>
      <c r="BP158" s="144"/>
      <c r="BQ158" s="144"/>
      <c r="BR158" s="144"/>
      <c r="BS158" s="144">
        <v>1</v>
      </c>
      <c r="BT158" s="144">
        <v>1</v>
      </c>
      <c r="BU158" s="144">
        <v>1</v>
      </c>
      <c r="BV158" s="144">
        <v>1</v>
      </c>
      <c r="BW158" s="144">
        <v>1</v>
      </c>
    </row>
    <row r="159" spans="1:75" x14ac:dyDescent="0.25">
      <c r="A159" s="64">
        <v>156</v>
      </c>
      <c r="B159" s="139">
        <f t="shared" si="2"/>
        <v>1</v>
      </c>
      <c r="C159" s="143" t="str">
        <f>VLOOKUP(A159,Projects!A:B,2,FALSE)</f>
        <v>T15 Project156</v>
      </c>
      <c r="D159" s="144"/>
      <c r="E159" s="144"/>
      <c r="F159" s="144"/>
      <c r="G159" s="144"/>
      <c r="H159" s="144"/>
      <c r="I159" s="144"/>
      <c r="J159" s="144"/>
      <c r="K159" s="144"/>
      <c r="L159" s="144"/>
      <c r="M159" s="144"/>
      <c r="N159" s="144"/>
      <c r="O159" s="144"/>
      <c r="P159" s="144"/>
      <c r="Q159" s="144"/>
      <c r="R159" s="144"/>
      <c r="S159" s="144"/>
      <c r="T159" s="144"/>
      <c r="U159" s="144"/>
      <c r="V159" s="144"/>
      <c r="W159" s="144"/>
      <c r="X159" s="144"/>
      <c r="Y159" s="144"/>
      <c r="Z159" s="144"/>
      <c r="AA159" s="144"/>
      <c r="AB159" s="144"/>
      <c r="AC159" s="144"/>
      <c r="AD159" s="144"/>
      <c r="AE159" s="144"/>
      <c r="AF159" s="144"/>
      <c r="AG159" s="144"/>
      <c r="AH159" s="144"/>
      <c r="AI159" s="144"/>
      <c r="AJ159" s="144"/>
      <c r="AK159" s="144"/>
      <c r="AL159" s="144"/>
      <c r="AM159" s="144"/>
      <c r="AN159" s="144"/>
      <c r="AO159" s="144"/>
      <c r="AP159" s="144"/>
      <c r="AQ159" s="144"/>
      <c r="AR159" s="144"/>
      <c r="AS159" s="144"/>
      <c r="AT159" s="144"/>
      <c r="AU159" s="144"/>
      <c r="AV159" s="144"/>
      <c r="AW159" s="144"/>
      <c r="AX159" s="144"/>
      <c r="AY159" s="144"/>
      <c r="AZ159" s="144"/>
      <c r="BA159" s="144"/>
      <c r="BB159" s="144"/>
      <c r="BC159" s="144"/>
      <c r="BD159" s="144"/>
      <c r="BE159" s="144"/>
      <c r="BF159" s="144"/>
      <c r="BG159" s="144"/>
      <c r="BH159" s="144"/>
      <c r="BI159" s="144"/>
      <c r="BJ159" s="144"/>
      <c r="BK159" s="144"/>
      <c r="BL159" s="144"/>
      <c r="BM159" s="144"/>
      <c r="BN159" s="144"/>
      <c r="BO159" s="144"/>
      <c r="BP159" s="144"/>
      <c r="BQ159" s="144"/>
      <c r="BR159" s="144"/>
      <c r="BS159" s="144">
        <v>1</v>
      </c>
      <c r="BT159" s="144">
        <v>1</v>
      </c>
      <c r="BU159" s="144">
        <v>1</v>
      </c>
      <c r="BV159" s="144">
        <v>1</v>
      </c>
      <c r="BW159" s="144">
        <v>1</v>
      </c>
    </row>
    <row r="160" spans="1:75" x14ac:dyDescent="0.25">
      <c r="A160" s="64">
        <v>157</v>
      </c>
      <c r="B160" s="139">
        <f t="shared" si="2"/>
        <v>1</v>
      </c>
      <c r="C160" s="143" t="str">
        <f>VLOOKUP(A160,Projects!A:B,2,FALSE)</f>
        <v>T15 Project157</v>
      </c>
      <c r="D160" s="144"/>
      <c r="E160" s="144"/>
      <c r="F160" s="144"/>
      <c r="G160" s="144"/>
      <c r="H160" s="144"/>
      <c r="I160" s="144"/>
      <c r="J160" s="144"/>
      <c r="K160" s="144"/>
      <c r="L160" s="144"/>
      <c r="M160" s="144"/>
      <c r="N160" s="144"/>
      <c r="O160" s="144"/>
      <c r="P160" s="144"/>
      <c r="Q160" s="144"/>
      <c r="R160" s="144"/>
      <c r="S160" s="144"/>
      <c r="T160" s="144"/>
      <c r="U160" s="144"/>
      <c r="V160" s="144"/>
      <c r="W160" s="144"/>
      <c r="X160" s="144"/>
      <c r="Y160" s="144"/>
      <c r="Z160" s="144"/>
      <c r="AA160" s="144"/>
      <c r="AB160" s="144"/>
      <c r="AC160" s="144"/>
      <c r="AD160" s="144"/>
      <c r="AE160" s="144"/>
      <c r="AF160" s="144"/>
      <c r="AG160" s="144"/>
      <c r="AH160" s="144"/>
      <c r="AI160" s="144"/>
      <c r="AJ160" s="144"/>
      <c r="AK160" s="144"/>
      <c r="AL160" s="144"/>
      <c r="AM160" s="144"/>
      <c r="AN160" s="144"/>
      <c r="AO160" s="144"/>
      <c r="AP160" s="144"/>
      <c r="AQ160" s="144"/>
      <c r="AR160" s="144"/>
      <c r="AS160" s="144"/>
      <c r="AT160" s="144"/>
      <c r="AU160" s="144"/>
      <c r="AV160" s="144"/>
      <c r="AW160" s="144"/>
      <c r="AX160" s="144"/>
      <c r="AY160" s="144"/>
      <c r="AZ160" s="144"/>
      <c r="BA160" s="144"/>
      <c r="BB160" s="144"/>
      <c r="BC160" s="144"/>
      <c r="BD160" s="144"/>
      <c r="BE160" s="144"/>
      <c r="BF160" s="144"/>
      <c r="BG160" s="144"/>
      <c r="BH160" s="144"/>
      <c r="BI160" s="144"/>
      <c r="BJ160" s="144"/>
      <c r="BK160" s="144"/>
      <c r="BL160" s="144"/>
      <c r="BM160" s="144"/>
      <c r="BN160" s="144"/>
      <c r="BO160" s="144"/>
      <c r="BP160" s="144"/>
      <c r="BQ160" s="144"/>
      <c r="BR160" s="144"/>
      <c r="BS160" s="144">
        <v>1</v>
      </c>
      <c r="BT160" s="144">
        <v>1</v>
      </c>
      <c r="BU160" s="144">
        <v>1</v>
      </c>
      <c r="BV160" s="144">
        <v>1</v>
      </c>
      <c r="BW160" s="144">
        <v>1</v>
      </c>
    </row>
    <row r="161" spans="1:4" x14ac:dyDescent="0.25">
      <c r="A161" s="145"/>
      <c r="B161" s="146"/>
      <c r="C161" s="146"/>
      <c r="D161" s="15"/>
    </row>
    <row r="162" spans="1:4" x14ac:dyDescent="0.25">
      <c r="B162" s="147"/>
      <c r="C162" s="147"/>
    </row>
    <row r="163" spans="1:4" x14ac:dyDescent="0.25">
      <c r="B163" s="147"/>
      <c r="C163" s="147"/>
    </row>
    <row r="164" spans="1:4" x14ac:dyDescent="0.25">
      <c r="B164" s="147"/>
      <c r="C164" s="147"/>
    </row>
    <row r="165" spans="1:4" x14ac:dyDescent="0.25">
      <c r="B165" s="147"/>
      <c r="C165" s="147"/>
    </row>
    <row r="166" spans="1:4" x14ac:dyDescent="0.25">
      <c r="B166" s="147"/>
      <c r="C166" s="147"/>
    </row>
    <row r="167" spans="1:4" x14ac:dyDescent="0.25">
      <c r="B167" s="147"/>
      <c r="C167" s="147"/>
    </row>
    <row r="168" spans="1:4" x14ac:dyDescent="0.25">
      <c r="B168" s="147"/>
      <c r="C168" s="147"/>
    </row>
    <row r="169" spans="1:4" x14ac:dyDescent="0.25">
      <c r="B169" s="147"/>
      <c r="C169" s="147"/>
    </row>
    <row r="170" spans="1:4" x14ac:dyDescent="0.25">
      <c r="B170" s="147"/>
      <c r="C170" s="147"/>
    </row>
    <row r="171" spans="1:4" x14ac:dyDescent="0.25">
      <c r="B171" s="147"/>
      <c r="C171" s="147"/>
    </row>
    <row r="172" spans="1:4" x14ac:dyDescent="0.25">
      <c r="B172" s="147"/>
      <c r="C172" s="147"/>
    </row>
    <row r="173" spans="1:4" x14ac:dyDescent="0.25">
      <c r="B173" s="147"/>
      <c r="C173" s="147"/>
    </row>
    <row r="174" spans="1:4" x14ac:dyDescent="0.25">
      <c r="B174" s="147"/>
      <c r="C174" s="147"/>
    </row>
    <row r="175" spans="1:4" x14ac:dyDescent="0.25">
      <c r="B175" s="147"/>
      <c r="C175" s="147"/>
    </row>
    <row r="176" spans="1:4" x14ac:dyDescent="0.25">
      <c r="B176" s="147"/>
      <c r="C176" s="147"/>
    </row>
    <row r="177" spans="2:3" x14ac:dyDescent="0.25">
      <c r="B177" s="147"/>
      <c r="C177" s="147"/>
    </row>
    <row r="178" spans="2:3" x14ac:dyDescent="0.25">
      <c r="B178" s="147"/>
      <c r="C178" s="147"/>
    </row>
    <row r="179" spans="2:3" x14ac:dyDescent="0.25">
      <c r="B179" s="147"/>
      <c r="C179" s="147"/>
    </row>
    <row r="180" spans="2:3" x14ac:dyDescent="0.25">
      <c r="B180" s="147"/>
      <c r="C180" s="147"/>
    </row>
    <row r="181" spans="2:3" x14ac:dyDescent="0.25">
      <c r="B181" s="147"/>
      <c r="C181" s="147"/>
    </row>
    <row r="182" spans="2:3" x14ac:dyDescent="0.25">
      <c r="B182" s="147"/>
      <c r="C182" s="147"/>
    </row>
    <row r="183" spans="2:3" x14ac:dyDescent="0.25">
      <c r="B183" s="147"/>
      <c r="C183" s="147"/>
    </row>
    <row r="184" spans="2:3" x14ac:dyDescent="0.25">
      <c r="B184" s="147"/>
      <c r="C184" s="147"/>
    </row>
    <row r="185" spans="2:3" x14ac:dyDescent="0.25">
      <c r="B185" s="147"/>
      <c r="C185" s="147"/>
    </row>
    <row r="186" spans="2:3" x14ac:dyDescent="0.25">
      <c r="B186" s="147"/>
      <c r="C186" s="147"/>
    </row>
    <row r="187" spans="2:3" x14ac:dyDescent="0.25">
      <c r="B187" s="147"/>
      <c r="C187" s="147"/>
    </row>
    <row r="188" spans="2:3" x14ac:dyDescent="0.25">
      <c r="B188" s="147"/>
      <c r="C188" s="147"/>
    </row>
    <row r="189" spans="2:3" x14ac:dyDescent="0.25">
      <c r="B189" s="147"/>
      <c r="C189" s="147"/>
    </row>
    <row r="190" spans="2:3" x14ac:dyDescent="0.25">
      <c r="B190" s="147"/>
      <c r="C190" s="147"/>
    </row>
    <row r="191" spans="2:3" x14ac:dyDescent="0.25">
      <c r="B191" s="147"/>
      <c r="C191" s="147"/>
    </row>
    <row r="192" spans="2:3" x14ac:dyDescent="0.25">
      <c r="B192" s="147"/>
      <c r="C192" s="147"/>
    </row>
    <row r="193" spans="2:3" x14ac:dyDescent="0.25">
      <c r="B193" s="147"/>
      <c r="C193" s="147"/>
    </row>
    <row r="194" spans="2:3" x14ac:dyDescent="0.25">
      <c r="B194" s="147"/>
      <c r="C194" s="147"/>
    </row>
    <row r="195" spans="2:3" x14ac:dyDescent="0.25">
      <c r="B195" s="147"/>
      <c r="C195" s="147"/>
    </row>
    <row r="196" spans="2:3" x14ac:dyDescent="0.25">
      <c r="B196" s="147"/>
      <c r="C196" s="147"/>
    </row>
    <row r="197" spans="2:3" x14ac:dyDescent="0.25">
      <c r="B197" s="147"/>
      <c r="C197" s="147"/>
    </row>
    <row r="198" spans="2:3" x14ac:dyDescent="0.25">
      <c r="B198" s="147"/>
      <c r="C198" s="147"/>
    </row>
    <row r="199" spans="2:3" x14ac:dyDescent="0.25">
      <c r="B199" s="147"/>
      <c r="C199" s="147"/>
    </row>
    <row r="200" spans="2:3" x14ac:dyDescent="0.25">
      <c r="B200" s="147"/>
      <c r="C200" s="147"/>
    </row>
    <row r="201" spans="2:3" x14ac:dyDescent="0.25">
      <c r="B201" s="147"/>
      <c r="C201" s="147"/>
    </row>
    <row r="202" spans="2:3" x14ac:dyDescent="0.25">
      <c r="B202" s="147"/>
      <c r="C202" s="147"/>
    </row>
    <row r="203" spans="2:3" x14ac:dyDescent="0.25">
      <c r="B203" s="147"/>
      <c r="C203" s="147"/>
    </row>
    <row r="204" spans="2:3" x14ac:dyDescent="0.25">
      <c r="B204" s="147"/>
      <c r="C204" s="147"/>
    </row>
    <row r="205" spans="2:3" x14ac:dyDescent="0.25">
      <c r="B205" s="147"/>
      <c r="C205" s="147"/>
    </row>
    <row r="206" spans="2:3" x14ac:dyDescent="0.25">
      <c r="B206" s="147"/>
      <c r="C206" s="147"/>
    </row>
    <row r="207" spans="2:3" x14ac:dyDescent="0.25">
      <c r="B207" s="147"/>
      <c r="C207" s="147"/>
    </row>
    <row r="208" spans="2:3" x14ac:dyDescent="0.25">
      <c r="B208" s="147"/>
      <c r="C208" s="147"/>
    </row>
    <row r="209" spans="2:3" x14ac:dyDescent="0.25">
      <c r="B209" s="147"/>
      <c r="C209" s="147"/>
    </row>
    <row r="210" spans="2:3" x14ac:dyDescent="0.25">
      <c r="B210" s="147"/>
      <c r="C210" s="147"/>
    </row>
    <row r="211" spans="2:3" x14ac:dyDescent="0.25">
      <c r="B211" s="147"/>
      <c r="C211" s="147"/>
    </row>
    <row r="212" spans="2:3" x14ac:dyDescent="0.25">
      <c r="B212" s="147"/>
      <c r="C212" s="147"/>
    </row>
    <row r="213" spans="2:3" x14ac:dyDescent="0.25">
      <c r="B213" s="147"/>
      <c r="C213" s="147"/>
    </row>
    <row r="214" spans="2:3" x14ac:dyDescent="0.25">
      <c r="B214" s="147"/>
      <c r="C214" s="147"/>
    </row>
    <row r="215" spans="2:3" x14ac:dyDescent="0.25">
      <c r="B215" s="147"/>
      <c r="C215" s="147"/>
    </row>
    <row r="216" spans="2:3" x14ac:dyDescent="0.25">
      <c r="B216" s="147"/>
      <c r="C216" s="147"/>
    </row>
    <row r="217" spans="2:3" x14ac:dyDescent="0.25">
      <c r="B217" s="147"/>
      <c r="C217" s="147"/>
    </row>
    <row r="218" spans="2:3" x14ac:dyDescent="0.25">
      <c r="B218" s="147"/>
      <c r="C218" s="147"/>
    </row>
    <row r="219" spans="2:3" x14ac:dyDescent="0.25">
      <c r="B219" s="147"/>
      <c r="C219" s="147"/>
    </row>
    <row r="220" spans="2:3" x14ac:dyDescent="0.25">
      <c r="B220" s="147"/>
      <c r="C220" s="147"/>
    </row>
    <row r="221" spans="2:3" x14ac:dyDescent="0.25">
      <c r="B221" s="147"/>
      <c r="C221" s="147"/>
    </row>
    <row r="222" spans="2:3" x14ac:dyDescent="0.25">
      <c r="B222" s="147"/>
      <c r="C222" s="147"/>
    </row>
    <row r="223" spans="2:3" x14ac:dyDescent="0.25">
      <c r="B223" s="147"/>
      <c r="C223" s="147"/>
    </row>
    <row r="224" spans="2:3" x14ac:dyDescent="0.25">
      <c r="B224" s="147"/>
      <c r="C224" s="147"/>
    </row>
    <row r="225" spans="2:3" x14ac:dyDescent="0.25">
      <c r="B225" s="147"/>
      <c r="C225" s="147"/>
    </row>
    <row r="226" spans="2:3" x14ac:dyDescent="0.25">
      <c r="B226" s="147"/>
      <c r="C226" s="147"/>
    </row>
    <row r="227" spans="2:3" x14ac:dyDescent="0.25">
      <c r="B227" s="147"/>
      <c r="C227" s="147"/>
    </row>
  </sheetData>
  <conditionalFormatting sqref="D2:BX3">
    <cfRule type="colorScale" priority="15">
      <colorScale>
        <cfvo type="min"/>
        <cfvo type="max"/>
        <color rgb="FFFFEF9C"/>
        <color rgb="FF63BE7B"/>
      </colorScale>
    </cfRule>
  </conditionalFormatting>
  <conditionalFormatting sqref="B4:C227">
    <cfRule type="colorScale" priority="18">
      <colorScale>
        <cfvo type="min"/>
        <cfvo type="max"/>
        <color rgb="FFFFEF9C"/>
        <color rgb="FF63BE7B"/>
      </colorScale>
    </cfRule>
  </conditionalFormatting>
  <conditionalFormatting sqref="D4:BW160">
    <cfRule type="colorScale" priority="20">
      <colorScale>
        <cfvo type="min"/>
        <cfvo type="percentile" val="50"/>
        <cfvo type="max"/>
        <color rgb="FFF8696B"/>
        <color rgb="FFFCFCFF"/>
        <color rgb="FF5A8AC6"/>
      </colorScale>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4A46A-4971-4379-9C51-EA57B5FEE4C1}">
  <sheetPr codeName="Sheet31">
    <tabColor theme="9" tint="0.79998168889431442"/>
  </sheetPr>
  <dimension ref="A1:FP338"/>
  <sheetViews>
    <sheetView topLeftCell="C1" zoomScale="130" zoomScaleNormal="130" workbookViewId="0">
      <pane ySplit="6" topLeftCell="A7" activePane="bottomLeft" state="frozen"/>
      <selection activeCell="B10" sqref="B10"/>
      <selection pane="bottomLeft" activeCell="S1" sqref="S1"/>
    </sheetView>
  </sheetViews>
  <sheetFormatPr defaultColWidth="4.5703125" defaultRowHeight="15" x14ac:dyDescent="0.25"/>
  <cols>
    <col min="1" max="1" width="9.140625" customWidth="1"/>
    <col min="2" max="2" width="37.42578125" customWidth="1"/>
    <col min="3" max="4" width="8.140625" customWidth="1"/>
    <col min="5" max="8" width="6.7109375" customWidth="1"/>
    <col min="9" max="9" width="5" style="124" customWidth="1"/>
    <col min="10" max="10" width="5.7109375" customWidth="1"/>
    <col min="11" max="13" width="2.140625" bestFit="1" customWidth="1"/>
    <col min="14" max="14" width="5.7109375" customWidth="1"/>
    <col min="15" max="16" width="3.28515625" bestFit="1" customWidth="1"/>
    <col min="17" max="17" width="5.7109375" customWidth="1"/>
    <col min="18" max="18" width="4.5703125" customWidth="1"/>
    <col min="19" max="20" width="2.28515625" bestFit="1" customWidth="1"/>
    <col min="21" max="33" width="3.7109375" bestFit="1" customWidth="1"/>
    <col min="34" max="35" width="3.28515625" bestFit="1" customWidth="1"/>
    <col min="36" max="40" width="3.7109375" bestFit="1" customWidth="1"/>
    <col min="41" max="44" width="3.28515625" bestFit="1" customWidth="1"/>
    <col min="45" max="57" width="3.7109375" bestFit="1" customWidth="1"/>
    <col min="58" max="63" width="3.28515625" bestFit="1" customWidth="1"/>
    <col min="64" max="76" width="3.7109375" bestFit="1" customWidth="1"/>
    <col min="77" max="85" width="3.28515625" bestFit="1" customWidth="1"/>
    <col min="86" max="98" width="3.7109375" bestFit="1" customWidth="1"/>
    <col min="99" max="494" width="4.5703125" customWidth="1"/>
  </cols>
  <sheetData>
    <row r="1" spans="1:172" ht="15.75" customHeight="1" thickBot="1" x14ac:dyDescent="0.3">
      <c r="A1" s="148" t="s">
        <v>348</v>
      </c>
      <c r="B1" s="148"/>
      <c r="C1" s="148"/>
      <c r="D1" s="148"/>
      <c r="E1" s="148"/>
      <c r="F1" s="149"/>
      <c r="G1" s="149"/>
      <c r="H1" s="150" t="s">
        <v>349</v>
      </c>
      <c r="J1" s="87"/>
      <c r="K1" s="87"/>
      <c r="L1" s="87"/>
      <c r="M1" s="87"/>
      <c r="N1" s="151"/>
      <c r="O1" s="151"/>
      <c r="P1" s="151"/>
      <c r="Q1" s="151"/>
      <c r="R1" s="152" t="s">
        <v>350</v>
      </c>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c r="BC1" s="55"/>
      <c r="BD1" s="55"/>
      <c r="BE1" s="55"/>
      <c r="BF1" s="55"/>
      <c r="BG1" s="55"/>
      <c r="BH1" s="55"/>
      <c r="BI1" s="55"/>
      <c r="BJ1" s="55"/>
      <c r="BK1" s="55"/>
      <c r="BL1" s="55"/>
      <c r="BM1" s="55"/>
      <c r="BN1" s="55"/>
      <c r="BO1" s="55"/>
      <c r="BP1" s="55"/>
      <c r="BQ1" s="55"/>
      <c r="BR1" s="55"/>
      <c r="BS1" s="55"/>
      <c r="BT1" s="55"/>
      <c r="BU1" s="55"/>
      <c r="BV1" s="55"/>
      <c r="BW1" s="55"/>
      <c r="BX1" s="55"/>
      <c r="BY1" s="55"/>
      <c r="BZ1" s="55"/>
      <c r="CA1" s="55"/>
      <c r="CB1" s="55"/>
      <c r="CC1" s="55"/>
      <c r="CD1" s="55"/>
      <c r="CE1" s="55"/>
      <c r="CF1" s="55"/>
      <c r="CG1" s="55"/>
      <c r="CH1" s="55"/>
      <c r="CI1" s="55"/>
      <c r="CJ1" s="55"/>
      <c r="CK1" s="55"/>
      <c r="CL1" s="55"/>
    </row>
    <row r="2" spans="1:172" ht="15" customHeight="1" x14ac:dyDescent="0.25">
      <c r="A2" s="153" t="s">
        <v>351</v>
      </c>
      <c r="B2" s="55"/>
      <c r="C2" s="55"/>
      <c r="D2" s="55"/>
      <c r="E2" s="61" t="s">
        <v>352</v>
      </c>
      <c r="F2" s="154">
        <f>1/3</f>
        <v>0.33333333333333331</v>
      </c>
      <c r="G2" s="155">
        <f>2/3</f>
        <v>0.66666666666666663</v>
      </c>
      <c r="H2" s="156">
        <v>1</v>
      </c>
      <c r="I2" s="446" t="s">
        <v>353</v>
      </c>
      <c r="J2" s="157"/>
      <c r="K2" s="157"/>
      <c r="L2" s="157"/>
      <c r="M2" s="157"/>
      <c r="N2" s="158"/>
      <c r="O2" s="158"/>
      <c r="P2" s="158"/>
      <c r="Q2" s="158"/>
      <c r="R2" s="159" t="s">
        <v>354</v>
      </c>
      <c r="S2" s="160">
        <f>COUNTIF(S7:S163,"="&amp;"X")</f>
        <v>1</v>
      </c>
      <c r="T2" s="160">
        <f>COUNTIF(T7:T163,"="&amp;"X")</f>
        <v>3</v>
      </c>
      <c r="U2" s="160">
        <f>COUNTIF(U7:U163,"="&amp;"X")</f>
        <v>1</v>
      </c>
      <c r="V2" s="160">
        <f>COUNTIF(V7:V163,"="&amp;"X")</f>
        <v>4</v>
      </c>
      <c r="W2" s="160">
        <f>COUNTIF(W7:W163,"="&amp;"X")</f>
        <v>6</v>
      </c>
      <c r="X2" s="160">
        <f>COUNTIF(X7:X163,"="&amp;"X")</f>
        <v>1</v>
      </c>
      <c r="Y2" s="160">
        <f>COUNTIF(Y7:Y163,"="&amp;"X")</f>
        <v>2</v>
      </c>
      <c r="Z2" s="160">
        <f>COUNTIF(Z7:Z163,"="&amp;"X")</f>
        <v>1</v>
      </c>
      <c r="AA2" s="160">
        <f>COUNTIF(AA7:AA163,"="&amp;"X")</f>
        <v>0</v>
      </c>
      <c r="AB2" s="160">
        <f>COUNTIF(AB7:AB163,"="&amp;"X")</f>
        <v>4</v>
      </c>
      <c r="AC2" s="160">
        <f>COUNTIF(AC7:AC163,"="&amp;"X")</f>
        <v>2</v>
      </c>
      <c r="AD2" s="160">
        <f>COUNTIF(AD7:AD163,"="&amp;"X")</f>
        <v>3</v>
      </c>
      <c r="AE2" s="160">
        <f>COUNTIF(AE7:AE163,"="&amp;"X")</f>
        <v>1</v>
      </c>
      <c r="AF2" s="160">
        <f>COUNTIF(AF7:AF163,"="&amp;"X")</f>
        <v>2</v>
      </c>
      <c r="AG2" s="160">
        <f>COUNTIF(AG7:AG163,"="&amp;"X")</f>
        <v>2</v>
      </c>
      <c r="AH2" s="160">
        <f>COUNTIF(AH7:AH163,"="&amp;"X")</f>
        <v>0</v>
      </c>
      <c r="AI2" s="160">
        <f>COUNTIF(AI7:AI163,"="&amp;"X")</f>
        <v>1</v>
      </c>
      <c r="AJ2" s="160">
        <f>COUNTIF(AJ7:AJ163,"="&amp;"X")</f>
        <v>5</v>
      </c>
      <c r="AK2" s="160">
        <f>COUNTIF(AK7:AK163,"="&amp;"X")</f>
        <v>3</v>
      </c>
      <c r="AL2" s="160">
        <f>COUNTIF(AL7:AL163,"="&amp;"X")</f>
        <v>3</v>
      </c>
      <c r="AM2" s="160">
        <f>COUNTIF(AM7:AM163,"="&amp;"X")</f>
        <v>2</v>
      </c>
      <c r="AN2" s="160">
        <f>COUNTIF(AN7:AN163,"="&amp;"X")</f>
        <v>3</v>
      </c>
      <c r="AO2" s="160">
        <f>COUNTIF(AO7:AO163,"="&amp;"X")</f>
        <v>6</v>
      </c>
      <c r="AP2" s="160">
        <f>COUNTIF(AP7:AP163,"="&amp;"X")</f>
        <v>2</v>
      </c>
      <c r="AQ2" s="160">
        <f>COUNTIF(AQ7:AQ163,"="&amp;"X")</f>
        <v>1</v>
      </c>
      <c r="AR2" s="160">
        <f>COUNTIF(AR7:AR163,"="&amp;"X")</f>
        <v>2</v>
      </c>
      <c r="AS2" s="160">
        <f>COUNTIF(AS7:AS163,"="&amp;"X")</f>
        <v>5</v>
      </c>
      <c r="AT2" s="160">
        <f>COUNTIF(AT7:AT163,"="&amp;"X")</f>
        <v>1</v>
      </c>
      <c r="AU2" s="160">
        <f>COUNTIF(AU7:AU163,"="&amp;"X")</f>
        <v>3</v>
      </c>
      <c r="AV2" s="160">
        <f>COUNTIF(AV7:AV163,"="&amp;"X")</f>
        <v>2</v>
      </c>
      <c r="AW2" s="160">
        <f>COUNTIF(AW7:AW163,"="&amp;"X")</f>
        <v>4</v>
      </c>
      <c r="AX2" s="160">
        <f>COUNTIF(AX7:AX163,"="&amp;"X")</f>
        <v>1</v>
      </c>
      <c r="AY2" s="160">
        <f>COUNTIF(AY7:AY163,"="&amp;"X")</f>
        <v>2</v>
      </c>
      <c r="AZ2" s="160">
        <f>COUNTIF(AZ7:AZ163,"="&amp;"X")</f>
        <v>5</v>
      </c>
      <c r="BA2" s="160">
        <f>COUNTIF(BA7:BA163,"="&amp;"X")</f>
        <v>3</v>
      </c>
      <c r="BB2" s="160">
        <f>COUNTIF(BB7:BB163,"="&amp;"X")</f>
        <v>0</v>
      </c>
      <c r="BC2" s="160">
        <f>COUNTIF(BC7:BC163,"="&amp;"X")</f>
        <v>5</v>
      </c>
      <c r="BD2" s="160">
        <f>COUNTIF(BD7:BD163,"="&amp;"X")</f>
        <v>1</v>
      </c>
      <c r="BE2" s="160">
        <f>COUNTIF(BE7:BE163,"="&amp;"X")</f>
        <v>3</v>
      </c>
      <c r="BF2" s="160">
        <f>COUNTIF(BF7:BF163,"="&amp;"X")</f>
        <v>1</v>
      </c>
      <c r="BG2" s="160">
        <f>COUNTIF(BG7:BG163,"="&amp;"X")</f>
        <v>4</v>
      </c>
      <c r="BH2" s="160">
        <f>COUNTIF(BH7:BH163,"="&amp;"X")</f>
        <v>1</v>
      </c>
      <c r="BI2" s="160">
        <f>COUNTIF(BI7:BI163,"="&amp;"X")</f>
        <v>2</v>
      </c>
      <c r="BJ2" s="160">
        <f>COUNTIF(BJ7:BJ163,"="&amp;"X")</f>
        <v>4</v>
      </c>
      <c r="BK2" s="160">
        <f>COUNTIF(BK7:BK163,"="&amp;"X")</f>
        <v>3</v>
      </c>
      <c r="BL2" s="160">
        <f>COUNTIF(BL7:BL163,"="&amp;"X")</f>
        <v>2</v>
      </c>
      <c r="BM2" s="160">
        <f>COUNTIF(BM7:BM163,"="&amp;"X")</f>
        <v>4</v>
      </c>
      <c r="BN2" s="160">
        <f>COUNTIF(BN7:BN163,"="&amp;"X")</f>
        <v>4</v>
      </c>
      <c r="BO2" s="160">
        <f>COUNTIF(BO7:BO163,"="&amp;"X")</f>
        <v>7</v>
      </c>
      <c r="BP2" s="160">
        <f>COUNTIF(BP7:BP163,"="&amp;"X")</f>
        <v>6</v>
      </c>
      <c r="BQ2" s="160">
        <f>COUNTIF(BQ7:BQ163,"="&amp;"X")</f>
        <v>3</v>
      </c>
      <c r="BR2" s="160">
        <f>COUNTIF(BR7:BR163,"="&amp;"X")</f>
        <v>0</v>
      </c>
      <c r="BS2" s="160">
        <f>COUNTIF(BS7:BS163,"="&amp;"X")</f>
        <v>3</v>
      </c>
      <c r="BT2" s="160">
        <f>COUNTIF(BT7:BT163,"="&amp;"X")</f>
        <v>0</v>
      </c>
      <c r="BU2" s="160">
        <f>COUNTIF(BU7:BU163,"="&amp;"X")</f>
        <v>3</v>
      </c>
      <c r="BV2" s="160">
        <f>COUNTIF(BV7:BV163,"="&amp;"X")</f>
        <v>1</v>
      </c>
      <c r="BW2" s="160">
        <f>COUNTIF(BW7:BW163,"="&amp;"X")</f>
        <v>2</v>
      </c>
      <c r="BX2" s="160">
        <f>COUNTIF(BX7:BX163,"="&amp;"X")</f>
        <v>2</v>
      </c>
      <c r="BY2" s="160">
        <f>COUNTIF(BY7:BY163,"="&amp;"X")</f>
        <v>1</v>
      </c>
      <c r="BZ2" s="160">
        <f>COUNTIF(BZ7:BZ163,"="&amp;"X")</f>
        <v>1</v>
      </c>
      <c r="CA2" s="160">
        <f>COUNTIF(CA7:CA163,"="&amp;"X")</f>
        <v>0</v>
      </c>
      <c r="CB2" s="160">
        <f>COUNTIF(CB7:CB163,"="&amp;"X")</f>
        <v>0</v>
      </c>
      <c r="CC2" s="160">
        <f>COUNTIF(CC7:CC163,"="&amp;"X")</f>
        <v>0</v>
      </c>
      <c r="CD2" s="160">
        <f>COUNTIF(CD7:CD163,"="&amp;"X")</f>
        <v>0</v>
      </c>
      <c r="CE2" s="160">
        <f>COUNTIF(CE7:CE163,"="&amp;"X")</f>
        <v>0</v>
      </c>
      <c r="CF2" s="160">
        <f>COUNTIF(CF7:CF163,"="&amp;"X")</f>
        <v>0</v>
      </c>
      <c r="CG2" s="160">
        <f>COUNTIF(CG7:CG163,"="&amp;"X")</f>
        <v>0</v>
      </c>
      <c r="CH2" s="160">
        <f>COUNTIF(CH7:CH163,"="&amp;"X")</f>
        <v>0</v>
      </c>
      <c r="CI2" s="160">
        <f>COUNTIF(CI7:CI163,"="&amp;"X")</f>
        <v>0</v>
      </c>
      <c r="CJ2" s="160">
        <f>COUNTIF(CJ7:CJ163,"="&amp;"X")</f>
        <v>0</v>
      </c>
      <c r="CK2" s="160">
        <f>COUNTIF(CK7:CK163,"="&amp;"X")</f>
        <v>0</v>
      </c>
      <c r="CL2" s="160">
        <f>COUNTIF(CL7:CL163,"="&amp;"X")</f>
        <v>0</v>
      </c>
    </row>
    <row r="3" spans="1:172" ht="15.75" customHeight="1" x14ac:dyDescent="0.25">
      <c r="A3" s="161" t="s">
        <v>355</v>
      </c>
      <c r="B3" s="55"/>
      <c r="C3" s="55"/>
      <c r="D3" s="55"/>
      <c r="E3" s="64">
        <f>SUM(E7:E163)</f>
        <v>150</v>
      </c>
      <c r="F3" s="64">
        <f>SUM(F7:F163)</f>
        <v>0</v>
      </c>
      <c r="G3" s="162">
        <f>SUM(G7:G163)</f>
        <v>0</v>
      </c>
      <c r="H3" s="162">
        <f>SUM(H7:H163)</f>
        <v>486</v>
      </c>
      <c r="I3" s="446"/>
      <c r="J3" s="163"/>
      <c r="K3" s="163"/>
      <c r="L3" s="163"/>
      <c r="M3" s="163"/>
      <c r="N3" s="164"/>
      <c r="O3" s="164"/>
      <c r="P3" s="164"/>
      <c r="Q3" s="164"/>
      <c r="R3" s="136" t="s">
        <v>356</v>
      </c>
      <c r="S3" s="64">
        <f>COUNTIF(S7:S163,"&lt;="&amp;$F$2)</f>
        <v>0</v>
      </c>
      <c r="T3" s="64">
        <f>COUNTIF(T7:T163,"&lt;="&amp;$F$2)</f>
        <v>0</v>
      </c>
      <c r="U3" s="64">
        <f>COUNTIF(U7:U163,"&lt;="&amp;$F$2)</f>
        <v>0</v>
      </c>
      <c r="V3" s="64">
        <f>COUNTIF(V7:V163,"&lt;="&amp;$F$2)</f>
        <v>0</v>
      </c>
      <c r="W3" s="64">
        <f>COUNTIF(W7:W163,"&lt;="&amp;$F$2)</f>
        <v>0</v>
      </c>
      <c r="X3" s="64">
        <f>COUNTIF(X7:X163,"&lt;="&amp;$F$2)</f>
        <v>0</v>
      </c>
      <c r="Y3" s="64">
        <f>COUNTIF(Y7:Y163,"&lt;="&amp;$F$2)</f>
        <v>0</v>
      </c>
      <c r="Z3" s="64">
        <f>COUNTIF(Z7:Z163,"&lt;="&amp;$F$2)</f>
        <v>0</v>
      </c>
      <c r="AA3" s="64">
        <f>COUNTIF(AA7:AA163,"&lt;="&amp;$F$2)</f>
        <v>0</v>
      </c>
      <c r="AB3" s="64">
        <f>COUNTIF(AB7:AB163,"&lt;="&amp;$F$2)</f>
        <v>0</v>
      </c>
      <c r="AC3" s="64">
        <f>COUNTIF(AC7:AC163,"&lt;="&amp;$F$2)</f>
        <v>0</v>
      </c>
      <c r="AD3" s="64">
        <f>COUNTIF(AD7:AD163,"&lt;="&amp;$F$2)</f>
        <v>0</v>
      </c>
      <c r="AE3" s="64">
        <f>COUNTIF(AE7:AE163,"&lt;="&amp;$F$2)</f>
        <v>0</v>
      </c>
      <c r="AF3" s="64">
        <f>COUNTIF(AF7:AF163,"&lt;="&amp;$F$2)</f>
        <v>0</v>
      </c>
      <c r="AG3" s="64">
        <f>COUNTIF(AG7:AG163,"&lt;="&amp;$F$2)</f>
        <v>0</v>
      </c>
      <c r="AH3" s="64">
        <f>COUNTIF(AH7:AH163,"&lt;="&amp;$F$2)</f>
        <v>0</v>
      </c>
      <c r="AI3" s="64">
        <f>COUNTIF(AI7:AI163,"&lt;="&amp;$F$2)</f>
        <v>0</v>
      </c>
      <c r="AJ3" s="64">
        <f>COUNTIF(AJ7:AJ163,"&lt;="&amp;$F$2)</f>
        <v>0</v>
      </c>
      <c r="AK3" s="64">
        <f>COUNTIF(AK7:AK163,"&lt;="&amp;$F$2)</f>
        <v>0</v>
      </c>
      <c r="AL3" s="64">
        <f>COUNTIF(AL7:AL163,"&lt;="&amp;$F$2)</f>
        <v>0</v>
      </c>
      <c r="AM3" s="64">
        <f>COUNTIF(AM7:AM163,"&lt;="&amp;$F$2)</f>
        <v>0</v>
      </c>
      <c r="AN3" s="64">
        <f>COUNTIF(AN7:AN163,"&lt;="&amp;$F$2)</f>
        <v>0</v>
      </c>
      <c r="AO3" s="64">
        <f>COUNTIF(AO7:AO163,"&lt;="&amp;$F$2)</f>
        <v>0</v>
      </c>
      <c r="AP3" s="64">
        <f>COUNTIF(AP7:AP163,"&lt;="&amp;$F$2)</f>
        <v>0</v>
      </c>
      <c r="AQ3" s="64">
        <f>COUNTIF(AQ7:AQ163,"&lt;="&amp;$F$2)</f>
        <v>0</v>
      </c>
      <c r="AR3" s="64">
        <f>COUNTIF(AR7:AR163,"&lt;="&amp;$F$2)</f>
        <v>0</v>
      </c>
      <c r="AS3" s="64">
        <f>COUNTIF(AS7:AS163,"&lt;="&amp;$F$2)</f>
        <v>0</v>
      </c>
      <c r="AT3" s="64">
        <f>COUNTIF(AT7:AT163,"&lt;="&amp;$F$2)</f>
        <v>0</v>
      </c>
      <c r="AU3" s="64">
        <f>COUNTIF(AU7:AU163,"&lt;="&amp;$F$2)</f>
        <v>0</v>
      </c>
      <c r="AV3" s="64">
        <f>COUNTIF(AV7:AV163,"&lt;="&amp;$F$2)</f>
        <v>0</v>
      </c>
      <c r="AW3" s="64">
        <f>COUNTIF(AW7:AW163,"&lt;="&amp;$F$2)</f>
        <v>0</v>
      </c>
      <c r="AX3" s="64">
        <f>COUNTIF(AX7:AX163,"&lt;="&amp;$F$2)</f>
        <v>0</v>
      </c>
      <c r="AY3" s="64">
        <f>COUNTIF(AY7:AY163,"&lt;="&amp;$F$2)</f>
        <v>0</v>
      </c>
      <c r="AZ3" s="64">
        <f>COUNTIF(AZ7:AZ163,"&lt;="&amp;$F$2)</f>
        <v>0</v>
      </c>
      <c r="BA3" s="64">
        <f>COUNTIF(BA7:BA163,"&lt;="&amp;$F$2)</f>
        <v>0</v>
      </c>
      <c r="BB3" s="64">
        <f>COUNTIF(BB7:BB163,"&lt;="&amp;$F$2)</f>
        <v>0</v>
      </c>
      <c r="BC3" s="64">
        <f>COUNTIF(BC7:BC163,"&lt;="&amp;$F$2)</f>
        <v>0</v>
      </c>
      <c r="BD3" s="64">
        <f>COUNTIF(BD7:BD163,"&lt;="&amp;$F$2)</f>
        <v>0</v>
      </c>
      <c r="BE3" s="64">
        <f>COUNTIF(BE7:BE163,"&lt;="&amp;$F$2)</f>
        <v>0</v>
      </c>
      <c r="BF3" s="64">
        <f>COUNTIF(BF7:BF163,"&lt;="&amp;$F$2)</f>
        <v>0</v>
      </c>
      <c r="BG3" s="64">
        <f>COUNTIF(BG7:BG163,"&lt;="&amp;$F$2)</f>
        <v>0</v>
      </c>
      <c r="BH3" s="64">
        <f>COUNTIF(BH7:BH163,"&lt;="&amp;$F$2)</f>
        <v>0</v>
      </c>
      <c r="BI3" s="64">
        <f>COUNTIF(BI7:BI163,"&lt;="&amp;$F$2)</f>
        <v>0</v>
      </c>
      <c r="BJ3" s="64">
        <f>COUNTIF(BJ7:BJ163,"&lt;="&amp;$F$2)</f>
        <v>0</v>
      </c>
      <c r="BK3" s="64">
        <f>COUNTIF(BK7:BK163,"&lt;="&amp;$F$2)</f>
        <v>0</v>
      </c>
      <c r="BL3" s="64">
        <f>COUNTIF(BL7:BL163,"&lt;="&amp;$F$2)</f>
        <v>0</v>
      </c>
      <c r="BM3" s="64">
        <f>COUNTIF(BM7:BM163,"&lt;="&amp;$F$2)</f>
        <v>0</v>
      </c>
      <c r="BN3" s="64">
        <f>COUNTIF(BN7:BN163,"&lt;="&amp;$F$2)</f>
        <v>0</v>
      </c>
      <c r="BO3" s="64">
        <f>COUNTIF(BO7:BO163,"&lt;="&amp;$F$2)</f>
        <v>0</v>
      </c>
      <c r="BP3" s="64">
        <f>COUNTIF(BP7:BP163,"&lt;="&amp;$F$2)</f>
        <v>0</v>
      </c>
      <c r="BQ3" s="64">
        <f>COUNTIF(BQ7:BQ163,"&lt;="&amp;$F$2)</f>
        <v>0</v>
      </c>
      <c r="BR3" s="64">
        <f>COUNTIF(BR7:BR163,"&lt;="&amp;$F$2)</f>
        <v>0</v>
      </c>
      <c r="BS3" s="64">
        <f>COUNTIF(BS7:BS163,"&lt;="&amp;$F$2)</f>
        <v>0</v>
      </c>
      <c r="BT3" s="64">
        <f>COUNTIF(BT7:BT163,"&lt;="&amp;$F$2)</f>
        <v>0</v>
      </c>
      <c r="BU3" s="64">
        <f>COUNTIF(BU7:BU163,"&lt;="&amp;$F$2)</f>
        <v>0</v>
      </c>
      <c r="BV3" s="64">
        <f>COUNTIF(BV7:BV163,"&lt;="&amp;$F$2)</f>
        <v>0</v>
      </c>
      <c r="BW3" s="64">
        <f>COUNTIF(BW7:BW163,"&lt;="&amp;$F$2)</f>
        <v>0</v>
      </c>
      <c r="BX3" s="64">
        <f>COUNTIF(BX7:BX163,"&lt;="&amp;$F$2)</f>
        <v>0</v>
      </c>
      <c r="BY3" s="64">
        <f>COUNTIF(BY7:BY163,"&lt;="&amp;$F$2)</f>
        <v>0</v>
      </c>
      <c r="BZ3" s="64">
        <f>COUNTIF(BZ7:BZ163,"&lt;="&amp;$F$2)</f>
        <v>0</v>
      </c>
      <c r="CA3" s="64">
        <f>COUNTIF(CA7:CA163,"&lt;="&amp;$F$2)</f>
        <v>0</v>
      </c>
      <c r="CB3" s="64">
        <f>COUNTIF(CB7:CB163,"&lt;="&amp;$F$2)</f>
        <v>0</v>
      </c>
      <c r="CC3" s="64">
        <f>COUNTIF(CC7:CC163,"&lt;="&amp;$F$2)</f>
        <v>0</v>
      </c>
      <c r="CD3" s="64">
        <f>COUNTIF(CD7:CD163,"&lt;="&amp;$F$2)</f>
        <v>0</v>
      </c>
      <c r="CE3" s="64">
        <f>COUNTIF(CE7:CE163,"&lt;="&amp;$F$2)</f>
        <v>0</v>
      </c>
      <c r="CF3" s="64">
        <f>COUNTIF(CF7:CF163,"&lt;="&amp;$F$2)</f>
        <v>0</v>
      </c>
      <c r="CG3" s="64">
        <f>COUNTIF(CG7:CG163,"&lt;="&amp;$F$2)</f>
        <v>0</v>
      </c>
      <c r="CH3" s="64">
        <f>COUNTIF(CH7:CH163,"&lt;="&amp;$F$2)</f>
        <v>0</v>
      </c>
      <c r="CI3" s="64">
        <f>COUNTIF(CI7:CI163,"&lt;="&amp;$F$2)</f>
        <v>0</v>
      </c>
      <c r="CJ3" s="64">
        <f>COUNTIF(CJ7:CJ163,"&lt;="&amp;$F$2)</f>
        <v>0</v>
      </c>
      <c r="CK3" s="64">
        <f>COUNTIF(CK7:CK163,"&lt;="&amp;$F$2)</f>
        <v>0</v>
      </c>
      <c r="CL3" s="64">
        <f>COUNTIF(CL7:CL163,"&lt;="&amp;$F$2)</f>
        <v>0</v>
      </c>
    </row>
    <row r="4" spans="1:172" s="87" customFormat="1" ht="15.75" customHeight="1" x14ac:dyDescent="0.25">
      <c r="A4" s="165"/>
      <c r="B4" s="166"/>
      <c r="C4" s="166"/>
      <c r="D4" s="167"/>
      <c r="E4" s="168" t="s">
        <v>357</v>
      </c>
      <c r="F4" s="169"/>
      <c r="G4" s="169"/>
      <c r="H4" s="170"/>
      <c r="I4" s="446"/>
      <c r="J4" s="171" t="s">
        <v>358</v>
      </c>
      <c r="K4" s="171"/>
      <c r="L4" s="171"/>
      <c r="M4" s="171"/>
      <c r="N4" s="172"/>
      <c r="O4" s="172"/>
      <c r="P4" s="172"/>
      <c r="Q4" s="172"/>
      <c r="R4" s="136" t="s">
        <v>359</v>
      </c>
      <c r="S4" s="162">
        <f>COUNTIF(S7:S163,"&lt;="&amp;$G$2)-S3</f>
        <v>0</v>
      </c>
      <c r="T4" s="162">
        <f>COUNTIF(T7:T163,"&lt;="&amp;$G$2)-T3</f>
        <v>0</v>
      </c>
      <c r="U4" s="162">
        <f>COUNTIF(U7:U163,"&lt;="&amp;$G$2)-U3</f>
        <v>0</v>
      </c>
      <c r="V4" s="162">
        <f>COUNTIF(V7:V163,"&lt;="&amp;$G$2)-V3</f>
        <v>0</v>
      </c>
      <c r="W4" s="162">
        <f>COUNTIF(W7:W163,"&lt;="&amp;$G$2)-W3</f>
        <v>0</v>
      </c>
      <c r="X4" s="162">
        <f>COUNTIF(X7:X163,"&lt;="&amp;$G$2)-X3</f>
        <v>0</v>
      </c>
      <c r="Y4" s="162">
        <f>COUNTIF(Y7:Y163,"&lt;="&amp;$G$2)-Y3</f>
        <v>0</v>
      </c>
      <c r="Z4" s="162">
        <f>COUNTIF(Z7:Z163,"&lt;="&amp;$G$2)-Z3</f>
        <v>0</v>
      </c>
      <c r="AA4" s="162">
        <f>COUNTIF(AA7:AA163,"&lt;="&amp;$G$2)-AA3</f>
        <v>0</v>
      </c>
      <c r="AB4" s="162">
        <f>COUNTIF(AB7:AB163,"&lt;="&amp;$G$2)-AB3</f>
        <v>0</v>
      </c>
      <c r="AC4" s="162">
        <f>COUNTIF(AC7:AC163,"&lt;="&amp;$G$2)-AC3</f>
        <v>0</v>
      </c>
      <c r="AD4" s="162">
        <f>COUNTIF(AD7:AD163,"&lt;="&amp;$G$2)-AD3</f>
        <v>0</v>
      </c>
      <c r="AE4" s="162">
        <f>COUNTIF(AE7:AE163,"&lt;="&amp;$G$2)-AE3</f>
        <v>0</v>
      </c>
      <c r="AF4" s="162">
        <f>COUNTIF(AF7:AF163,"&lt;="&amp;$G$2)-AF3</f>
        <v>0</v>
      </c>
      <c r="AG4" s="162">
        <f>COUNTIF(AG7:AG163,"&lt;="&amp;$G$2)-AG3</f>
        <v>0</v>
      </c>
      <c r="AH4" s="162">
        <f>COUNTIF(AH7:AH163,"&lt;="&amp;$G$2)-AH3</f>
        <v>0</v>
      </c>
      <c r="AI4" s="162">
        <f>COUNTIF(AI7:AI163,"&lt;="&amp;$G$2)-AI3</f>
        <v>0</v>
      </c>
      <c r="AJ4" s="162">
        <f>COUNTIF(AJ7:AJ163,"&lt;="&amp;$G$2)-AJ3</f>
        <v>0</v>
      </c>
      <c r="AK4" s="162">
        <f>COUNTIF(AK7:AK163,"&lt;="&amp;$G$2)-AK3</f>
        <v>0</v>
      </c>
      <c r="AL4" s="162">
        <f>COUNTIF(AL7:AL163,"&lt;="&amp;$G$2)-AL3</f>
        <v>0</v>
      </c>
      <c r="AM4" s="162">
        <f>COUNTIF(AM7:AM163,"&lt;="&amp;$G$2)-AM3</f>
        <v>0</v>
      </c>
      <c r="AN4" s="162">
        <f>COUNTIF(AN7:AN163,"&lt;="&amp;$G$2)-AN3</f>
        <v>0</v>
      </c>
      <c r="AO4" s="162">
        <f>COUNTIF(AO7:AO163,"&lt;="&amp;$G$2)-AO3</f>
        <v>0</v>
      </c>
      <c r="AP4" s="162">
        <f>COUNTIF(AP7:AP163,"&lt;="&amp;$G$2)-AP3</f>
        <v>0</v>
      </c>
      <c r="AQ4" s="162">
        <f>COUNTIF(AQ7:AQ163,"&lt;="&amp;$G$2)-AQ3</f>
        <v>0</v>
      </c>
      <c r="AR4" s="162">
        <f>COUNTIF(AR7:AR163,"&lt;="&amp;$G$2)-AR3</f>
        <v>0</v>
      </c>
      <c r="AS4" s="162">
        <f>COUNTIF(AS7:AS163,"&lt;="&amp;$G$2)-AS3</f>
        <v>0</v>
      </c>
      <c r="AT4" s="162">
        <f>COUNTIF(AT7:AT163,"&lt;="&amp;$G$2)-AT3</f>
        <v>0</v>
      </c>
      <c r="AU4" s="162">
        <f>COUNTIF(AU7:AU163,"&lt;="&amp;$G$2)-AU3</f>
        <v>0</v>
      </c>
      <c r="AV4" s="162">
        <f>COUNTIF(AV7:AV163,"&lt;="&amp;$G$2)-AV3</f>
        <v>0</v>
      </c>
      <c r="AW4" s="162">
        <f>COUNTIF(AW7:AW163,"&lt;="&amp;$G$2)-AW3</f>
        <v>0</v>
      </c>
      <c r="AX4" s="162">
        <f>COUNTIF(AX7:AX163,"&lt;="&amp;$G$2)-AX3</f>
        <v>0</v>
      </c>
      <c r="AY4" s="162">
        <f>COUNTIF(AY7:AY163,"&lt;="&amp;$G$2)-AY3</f>
        <v>0</v>
      </c>
      <c r="AZ4" s="162">
        <f>COUNTIF(AZ7:AZ163,"&lt;="&amp;$G$2)-AZ3</f>
        <v>0</v>
      </c>
      <c r="BA4" s="162">
        <f>COUNTIF(BA7:BA163,"&lt;="&amp;$G$2)-BA3</f>
        <v>0</v>
      </c>
      <c r="BB4" s="162">
        <f>COUNTIF(BB7:BB163,"&lt;="&amp;$G$2)-BB3</f>
        <v>0</v>
      </c>
      <c r="BC4" s="162">
        <f>COUNTIF(BC7:BC163,"&lt;="&amp;$G$2)-BC3</f>
        <v>0</v>
      </c>
      <c r="BD4" s="162">
        <f>COUNTIF(BD7:BD163,"&lt;="&amp;$G$2)-BD3</f>
        <v>0</v>
      </c>
      <c r="BE4" s="162">
        <f>COUNTIF(BE7:BE163,"&lt;="&amp;$G$2)-BE3</f>
        <v>0</v>
      </c>
      <c r="BF4" s="162">
        <f>COUNTIF(BF7:BF163,"&lt;="&amp;$G$2)-BF3</f>
        <v>0</v>
      </c>
      <c r="BG4" s="162">
        <f>COUNTIF(BG7:BG163,"&lt;="&amp;$G$2)-BG3</f>
        <v>0</v>
      </c>
      <c r="BH4" s="162">
        <f>COUNTIF(BH7:BH163,"&lt;="&amp;$G$2)-BH3</f>
        <v>0</v>
      </c>
      <c r="BI4" s="162">
        <f>COUNTIF(BI7:BI163,"&lt;="&amp;$G$2)-BI3</f>
        <v>0</v>
      </c>
      <c r="BJ4" s="162">
        <f>COUNTIF(BJ7:BJ163,"&lt;="&amp;$G$2)-BJ3</f>
        <v>0</v>
      </c>
      <c r="BK4" s="162">
        <f>COUNTIF(BK7:BK163,"&lt;="&amp;$G$2)-BK3</f>
        <v>0</v>
      </c>
      <c r="BL4" s="162">
        <f>COUNTIF(BL7:BL163,"&lt;="&amp;$G$2)-BL3</f>
        <v>0</v>
      </c>
      <c r="BM4" s="162">
        <f>COUNTIF(BM7:BM163,"&lt;="&amp;$G$2)-BM3</f>
        <v>0</v>
      </c>
      <c r="BN4" s="162">
        <f>COUNTIF(BN7:BN163,"&lt;="&amp;$G$2)-BN3</f>
        <v>0</v>
      </c>
      <c r="BO4" s="162">
        <f>COUNTIF(BO7:BO163,"&lt;="&amp;$G$2)-BO3</f>
        <v>0</v>
      </c>
      <c r="BP4" s="162">
        <f>COUNTIF(BP7:BP163,"&lt;="&amp;$G$2)-BP3</f>
        <v>0</v>
      </c>
      <c r="BQ4" s="162">
        <f>COUNTIF(BQ7:BQ163,"&lt;="&amp;$G$2)-BQ3</f>
        <v>0</v>
      </c>
      <c r="BR4" s="162">
        <f>COUNTIF(BR7:BR163,"&lt;="&amp;$G$2)-BR3</f>
        <v>0</v>
      </c>
      <c r="BS4" s="162">
        <f>COUNTIF(BS7:BS163,"&lt;="&amp;$G$2)-BS3</f>
        <v>0</v>
      </c>
      <c r="BT4" s="162">
        <f>COUNTIF(BT7:BT163,"&lt;="&amp;$G$2)-BT3</f>
        <v>0</v>
      </c>
      <c r="BU4" s="162">
        <f>COUNTIF(BU7:BU163,"&lt;="&amp;$G$2)-BU3</f>
        <v>0</v>
      </c>
      <c r="BV4" s="162">
        <f>COUNTIF(BV7:BV163,"&lt;="&amp;$G$2)-BV3</f>
        <v>0</v>
      </c>
      <c r="BW4" s="162">
        <f>COUNTIF(BW7:BW163,"&lt;="&amp;$G$2)-BW3</f>
        <v>0</v>
      </c>
      <c r="BX4" s="162">
        <f>COUNTIF(BX7:BX163,"&lt;="&amp;$G$2)-BX3</f>
        <v>0</v>
      </c>
      <c r="BY4" s="162">
        <f>COUNTIF(BY7:BY163,"&lt;="&amp;$G$2)-BY3</f>
        <v>0</v>
      </c>
      <c r="BZ4" s="162">
        <f>COUNTIF(BZ7:BZ163,"&lt;="&amp;$G$2)-BZ3</f>
        <v>0</v>
      </c>
      <c r="CA4" s="162">
        <f>COUNTIF(CA7:CA163,"&lt;="&amp;$G$2)-CA3</f>
        <v>0</v>
      </c>
      <c r="CB4" s="162">
        <f>COUNTIF(CB7:CB163,"&lt;="&amp;$G$2)-CB3</f>
        <v>0</v>
      </c>
      <c r="CC4" s="162">
        <f>COUNTIF(CC7:CC163,"&lt;="&amp;$G$2)-CC3</f>
        <v>0</v>
      </c>
      <c r="CD4" s="162">
        <f>COUNTIF(CD7:CD163,"&lt;="&amp;$G$2)-CD3</f>
        <v>0</v>
      </c>
      <c r="CE4" s="162">
        <f>COUNTIF(CE7:CE163,"&lt;="&amp;$G$2)-CE3</f>
        <v>0</v>
      </c>
      <c r="CF4" s="162">
        <f>COUNTIF(CF7:CF163,"&lt;="&amp;$G$2)-CF3</f>
        <v>0</v>
      </c>
      <c r="CG4" s="162">
        <f>COUNTIF(CG7:CG163,"&lt;="&amp;$G$2)-CG3</f>
        <v>0</v>
      </c>
      <c r="CH4" s="162">
        <f>COUNTIF(CH7:CH163,"&lt;="&amp;$G$2)-CH3</f>
        <v>0</v>
      </c>
      <c r="CI4" s="162">
        <f>COUNTIF(CI7:CI163,"&lt;="&amp;$G$2)-CI3</f>
        <v>0</v>
      </c>
      <c r="CJ4" s="162">
        <f>COUNTIF(CJ7:CJ163,"&lt;="&amp;$G$2)-CJ3</f>
        <v>0</v>
      </c>
      <c r="CK4" s="162">
        <f>COUNTIF(CK7:CK163,"&lt;="&amp;$G$2)-CK3</f>
        <v>0</v>
      </c>
      <c r="CL4" s="162">
        <f>COUNTIF(CL7:CL163,"&lt;="&amp;$G$2)-CL3</f>
        <v>0</v>
      </c>
    </row>
    <row r="5" spans="1:172" s="87" customFormat="1" ht="15" customHeight="1" thickBot="1" x14ac:dyDescent="0.3">
      <c r="A5" s="173"/>
      <c r="B5" s="86"/>
      <c r="C5" s="174"/>
      <c r="D5" s="174"/>
      <c r="E5" s="175"/>
      <c r="F5" s="175"/>
      <c r="G5" s="176" t="s">
        <v>360</v>
      </c>
      <c r="H5" s="177"/>
      <c r="I5" s="446"/>
      <c r="J5" s="178"/>
      <c r="K5" s="178"/>
      <c r="L5" s="178"/>
      <c r="M5" s="178"/>
      <c r="N5" s="179" t="s">
        <v>361</v>
      </c>
      <c r="O5" s="179"/>
      <c r="P5" s="179"/>
      <c r="Q5" s="179"/>
      <c r="R5" s="136" t="s">
        <v>362</v>
      </c>
      <c r="S5" s="162">
        <f>COUNTIF(S7:S163,"&lt;="&amp;$H$2)-S3-S4</f>
        <v>0</v>
      </c>
      <c r="T5" s="162">
        <f>COUNTIF(T7:T163,"&lt;="&amp;$H$2)-T3-T4</f>
        <v>0</v>
      </c>
      <c r="U5" s="162">
        <f>COUNTIF(U7:U163,"&lt;="&amp;$H$2)-U3-U4</f>
        <v>1</v>
      </c>
      <c r="V5" s="162">
        <f>COUNTIF(V7:V163,"&lt;="&amp;$H$2)-V3-V4</f>
        <v>2</v>
      </c>
      <c r="W5" s="162">
        <f>COUNTIF(W7:W163,"&lt;="&amp;$H$2)-W3-W4</f>
        <v>2</v>
      </c>
      <c r="X5" s="162">
        <f>COUNTIF(X7:X163,"&lt;="&amp;$H$2)-X3-X4</f>
        <v>2</v>
      </c>
      <c r="Y5" s="162">
        <f>COUNTIF(Y7:Y163,"&lt;="&amp;$H$2)-Y3-Y4</f>
        <v>2</v>
      </c>
      <c r="Z5" s="162">
        <f>COUNTIF(Z7:Z163,"&lt;="&amp;$H$2)-Z3-Z4</f>
        <v>9</v>
      </c>
      <c r="AA5" s="162">
        <f>COUNTIF(AA7:AA163,"&lt;="&amp;$H$2)-AA3-AA4</f>
        <v>9</v>
      </c>
      <c r="AB5" s="162">
        <f>COUNTIF(AB7:AB163,"&lt;="&amp;$H$2)-AB3-AB4</f>
        <v>9</v>
      </c>
      <c r="AC5" s="162">
        <f>COUNTIF(AC7:AC163,"&lt;="&amp;$H$2)-AC3-AC4</f>
        <v>9</v>
      </c>
      <c r="AD5" s="162">
        <f>COUNTIF(AD7:AD163,"&lt;="&amp;$H$2)-AD3-AD4</f>
        <v>9</v>
      </c>
      <c r="AE5" s="162">
        <f>COUNTIF(AE7:AE163,"&lt;="&amp;$H$2)-AE3-AE4</f>
        <v>9</v>
      </c>
      <c r="AF5" s="162">
        <f>COUNTIF(AF7:AF163,"&lt;="&amp;$H$2)-AF3-AF4</f>
        <v>9</v>
      </c>
      <c r="AG5" s="162">
        <f>COUNTIF(AG7:AG163,"&lt;="&amp;$H$2)-AG3-AG4</f>
        <v>9</v>
      </c>
      <c r="AH5" s="162">
        <f>COUNTIF(AH7:AH163,"&lt;="&amp;$H$2)-AH3-AH4</f>
        <v>0</v>
      </c>
      <c r="AI5" s="162">
        <f>COUNTIF(AI7:AI163,"&lt;="&amp;$H$2)-AI3-AI4</f>
        <v>0</v>
      </c>
      <c r="AJ5" s="162">
        <f>COUNTIF(AJ7:AJ163,"&lt;="&amp;$H$2)-AJ3-AJ4</f>
        <v>2</v>
      </c>
      <c r="AK5" s="162">
        <f>COUNTIF(AK7:AK163,"&lt;="&amp;$H$2)-AK3-AK4</f>
        <v>1</v>
      </c>
      <c r="AL5" s="162">
        <f>COUNTIF(AL7:AL163,"&lt;="&amp;$H$2)-AL3-AL4</f>
        <v>1</v>
      </c>
      <c r="AM5" s="162">
        <f>COUNTIF(AM7:AM163,"&lt;="&amp;$H$2)-AM3-AM4</f>
        <v>2</v>
      </c>
      <c r="AN5" s="162">
        <f>COUNTIF(AN7:AN163,"&lt;="&amp;$H$2)-AN3-AN4</f>
        <v>3</v>
      </c>
      <c r="AO5" s="162">
        <f>COUNTIF(AO7:AO163,"&lt;="&amp;$H$2)-AO3-AO4</f>
        <v>0</v>
      </c>
      <c r="AP5" s="162">
        <f>COUNTIF(AP7:AP163,"&lt;="&amp;$H$2)-AP3-AP4</f>
        <v>0</v>
      </c>
      <c r="AQ5" s="162">
        <f>COUNTIF(AQ7:AQ163,"&lt;="&amp;$H$2)-AQ3-AQ4</f>
        <v>0</v>
      </c>
      <c r="AR5" s="162">
        <f>COUNTIF(AR7:AR163,"&lt;="&amp;$H$2)-AR3-AR4</f>
        <v>0</v>
      </c>
      <c r="AS5" s="162">
        <f>COUNTIF(AS7:AS163,"&lt;="&amp;$H$2)-AS3-AS4</f>
        <v>23</v>
      </c>
      <c r="AT5" s="162">
        <f>COUNTIF(AT7:AT163,"&lt;="&amp;$H$2)-AT3-AT4</f>
        <v>23</v>
      </c>
      <c r="AU5" s="162">
        <f>COUNTIF(AU7:AU163,"&lt;="&amp;$H$2)-AU3-AU4</f>
        <v>24</v>
      </c>
      <c r="AV5" s="162">
        <f>COUNTIF(AV7:AV163,"&lt;="&amp;$H$2)-AV3-AV4</f>
        <v>24</v>
      </c>
      <c r="AW5" s="162">
        <f>COUNTIF(AW7:AW163,"&lt;="&amp;$H$2)-AW3-AW4</f>
        <v>23</v>
      </c>
      <c r="AX5" s="162">
        <f>COUNTIF(AX7:AX163,"&lt;="&amp;$H$2)-AX3-AX4</f>
        <v>24</v>
      </c>
      <c r="AY5" s="162">
        <f>COUNTIF(AY7:AY163,"&lt;="&amp;$H$2)-AY3-AY4</f>
        <v>24</v>
      </c>
      <c r="AZ5" s="162">
        <f>COUNTIF(AZ7:AZ163,"&lt;="&amp;$H$2)-AZ3-AZ4</f>
        <v>22</v>
      </c>
      <c r="BA5" s="162">
        <f>COUNTIF(BA7:BA163,"&lt;="&amp;$H$2)-BA3-BA4</f>
        <v>24</v>
      </c>
      <c r="BB5" s="162">
        <f>COUNTIF(BB7:BB163,"&lt;="&amp;$H$2)-BB3-BB4</f>
        <v>24</v>
      </c>
      <c r="BC5" s="162">
        <f>COUNTIF(BC7:BC163,"&lt;="&amp;$H$2)-BC3-BC4</f>
        <v>23</v>
      </c>
      <c r="BD5" s="162">
        <f>COUNTIF(BD7:BD163,"&lt;="&amp;$H$2)-BD3-BD4</f>
        <v>23</v>
      </c>
      <c r="BE5" s="162">
        <f>COUNTIF(BE7:BE163,"&lt;="&amp;$H$2)-BE3-BE4</f>
        <v>21</v>
      </c>
      <c r="BF5" s="162">
        <f>COUNTIF(BF7:BF163,"&lt;="&amp;$H$2)-BF3-BF4</f>
        <v>0</v>
      </c>
      <c r="BG5" s="162">
        <f>COUNTIF(BG7:BG163,"&lt;="&amp;$H$2)-BG3-BG4</f>
        <v>0</v>
      </c>
      <c r="BH5" s="162">
        <f>COUNTIF(BH7:BH163,"&lt;="&amp;$H$2)-BH3-BH4</f>
        <v>0</v>
      </c>
      <c r="BI5" s="162">
        <f>COUNTIF(BI7:BI163,"&lt;="&amp;$H$2)-BI3-BI4</f>
        <v>0</v>
      </c>
      <c r="BJ5" s="162">
        <f>COUNTIF(BJ7:BJ163,"&lt;="&amp;$H$2)-BJ3-BJ4</f>
        <v>0</v>
      </c>
      <c r="BK5" s="162">
        <f>COUNTIF(BK7:BK163,"&lt;="&amp;$H$2)-BK3-BK4</f>
        <v>0</v>
      </c>
      <c r="BL5" s="162">
        <f>COUNTIF(BL7:BL163,"&lt;="&amp;$H$2)-BL3-BL4</f>
        <v>8</v>
      </c>
      <c r="BM5" s="162">
        <f>COUNTIF(BM7:BM163,"&lt;="&amp;$H$2)-BM3-BM4</f>
        <v>9</v>
      </c>
      <c r="BN5" s="162">
        <f>COUNTIF(BN7:BN163,"&lt;="&amp;$H$2)-BN3-BN4</f>
        <v>9</v>
      </c>
      <c r="BO5" s="162">
        <f>COUNTIF(BO7:BO163,"&lt;="&amp;$H$2)-BO3-BO4</f>
        <v>9</v>
      </c>
      <c r="BP5" s="162">
        <f>COUNTIF(BP7:BP163,"&lt;="&amp;$H$2)-BP3-BP4</f>
        <v>9</v>
      </c>
      <c r="BQ5" s="162">
        <f>COUNTIF(BQ7:BQ163,"&lt;="&amp;$H$2)-BQ3-BQ4</f>
        <v>9</v>
      </c>
      <c r="BR5" s="162">
        <f>COUNTIF(BR7:BR163,"&lt;="&amp;$H$2)-BR3-BR4</f>
        <v>9</v>
      </c>
      <c r="BS5" s="162">
        <f>COUNTIF(BS7:BS163,"&lt;="&amp;$H$2)-BS3-BS4</f>
        <v>9</v>
      </c>
      <c r="BT5" s="162">
        <f>COUNTIF(BT7:BT163,"&lt;="&amp;$H$2)-BT3-BT4</f>
        <v>2</v>
      </c>
      <c r="BU5" s="162">
        <f>COUNTIF(BU7:BU163,"&lt;="&amp;$H$2)-BU3-BU4</f>
        <v>2</v>
      </c>
      <c r="BV5" s="162">
        <f>COUNTIF(BV7:BV163,"&lt;="&amp;$H$2)-BV3-BV4</f>
        <v>2</v>
      </c>
      <c r="BW5" s="162">
        <f>COUNTIF(BW7:BW163,"&lt;="&amp;$H$2)-BW3-BW4</f>
        <v>2</v>
      </c>
      <c r="BX5" s="162">
        <f>COUNTIF(BX7:BX163,"&lt;="&amp;$H$2)-BX3-BX4</f>
        <v>3</v>
      </c>
      <c r="BY5" s="162">
        <f>COUNTIF(BY7:BY163,"&lt;="&amp;$H$2)-BY3-BY4</f>
        <v>0</v>
      </c>
      <c r="BZ5" s="162">
        <f>COUNTIF(BZ7:BZ163,"&lt;="&amp;$H$2)-BZ3-BZ4</f>
        <v>0</v>
      </c>
      <c r="CA5" s="162">
        <f>COUNTIF(CA7:CA163,"&lt;="&amp;$H$2)-CA3-CA4</f>
        <v>0</v>
      </c>
      <c r="CB5" s="162">
        <f>COUNTIF(CB7:CB163,"&lt;="&amp;$H$2)-CB3-CB4</f>
        <v>0</v>
      </c>
      <c r="CC5" s="162">
        <f>COUNTIF(CC7:CC163,"&lt;="&amp;$H$2)-CC3-CC4</f>
        <v>0</v>
      </c>
      <c r="CD5" s="162">
        <f>COUNTIF(CD7:CD163,"&lt;="&amp;$H$2)-CD3-CD4</f>
        <v>0</v>
      </c>
      <c r="CE5" s="162">
        <f>COUNTIF(CE7:CE163,"&lt;="&amp;$H$2)-CE3-CE4</f>
        <v>0</v>
      </c>
      <c r="CF5" s="162">
        <f>COUNTIF(CF7:CF163,"&lt;="&amp;$H$2)-CF3-CF4</f>
        <v>0</v>
      </c>
      <c r="CG5" s="162">
        <f>COUNTIF(CG7:CG163,"&lt;="&amp;$H$2)-CG3-CG4</f>
        <v>0</v>
      </c>
      <c r="CH5" s="162">
        <f>COUNTIF(CH7:CH163,"&lt;="&amp;$H$2)-CH3-CH4</f>
        <v>2</v>
      </c>
      <c r="CI5" s="162">
        <f>COUNTIF(CI7:CI163,"&lt;="&amp;$H$2)-CI3-CI4</f>
        <v>2</v>
      </c>
      <c r="CJ5" s="162">
        <f>COUNTIF(CJ7:CJ163,"&lt;="&amp;$H$2)-CJ3-CJ4</f>
        <v>2</v>
      </c>
      <c r="CK5" s="162">
        <f>COUNTIF(CK7:CK163,"&lt;="&amp;$H$2)-CK3-CK4</f>
        <v>3</v>
      </c>
      <c r="CL5" s="162">
        <f>COUNTIF(CL7:CL163,"&lt;="&amp;$H$2)-CL3-CL4</f>
        <v>3</v>
      </c>
    </row>
    <row r="6" spans="1:172" s="87" customFormat="1" ht="30.75" customHeight="1" thickBot="1" x14ac:dyDescent="0.3">
      <c r="A6" s="180" t="s">
        <v>70</v>
      </c>
      <c r="B6" s="181" t="s">
        <v>363</v>
      </c>
      <c r="C6" s="182" t="s">
        <v>364</v>
      </c>
      <c r="D6" s="182" t="s">
        <v>365</v>
      </c>
      <c r="E6" s="183" t="s">
        <v>366</v>
      </c>
      <c r="F6" s="184" t="s">
        <v>367</v>
      </c>
      <c r="G6" s="185" t="s">
        <v>368</v>
      </c>
      <c r="H6" s="186" t="s">
        <v>369</v>
      </c>
      <c r="I6" s="446"/>
      <c r="J6" s="187">
        <v>1</v>
      </c>
      <c r="K6" s="187">
        <v>2</v>
      </c>
      <c r="L6" s="187">
        <v>3</v>
      </c>
      <c r="M6" s="187">
        <v>4</v>
      </c>
      <c r="N6" s="188">
        <v>1</v>
      </c>
      <c r="O6" s="188">
        <v>2</v>
      </c>
      <c r="P6" s="188">
        <v>3</v>
      </c>
      <c r="Q6" s="188">
        <v>4</v>
      </c>
      <c r="R6" s="189" t="s">
        <v>370</v>
      </c>
      <c r="S6" s="190">
        <v>1</v>
      </c>
      <c r="T6" s="190">
        <v>2</v>
      </c>
      <c r="U6" s="190">
        <v>3</v>
      </c>
      <c r="V6" s="190">
        <v>4</v>
      </c>
      <c r="W6" s="190">
        <v>5</v>
      </c>
      <c r="X6" s="190">
        <v>6</v>
      </c>
      <c r="Y6" s="190">
        <v>7</v>
      </c>
      <c r="Z6" s="190">
        <v>8</v>
      </c>
      <c r="AA6" s="190">
        <v>9</v>
      </c>
      <c r="AB6" s="190">
        <v>10</v>
      </c>
      <c r="AC6" s="190">
        <v>11</v>
      </c>
      <c r="AD6" s="190">
        <v>12</v>
      </c>
      <c r="AE6" s="190">
        <v>13</v>
      </c>
      <c r="AF6" s="190">
        <v>14</v>
      </c>
      <c r="AG6" s="190">
        <v>15</v>
      </c>
      <c r="AH6" s="190">
        <v>16</v>
      </c>
      <c r="AI6" s="190">
        <v>17</v>
      </c>
      <c r="AJ6" s="190">
        <v>18</v>
      </c>
      <c r="AK6" s="190">
        <v>19</v>
      </c>
      <c r="AL6" s="190">
        <v>20</v>
      </c>
      <c r="AM6" s="190">
        <v>21</v>
      </c>
      <c r="AN6" s="190">
        <v>22</v>
      </c>
      <c r="AO6" s="190">
        <v>23</v>
      </c>
      <c r="AP6" s="190">
        <v>24</v>
      </c>
      <c r="AQ6" s="190">
        <v>25</v>
      </c>
      <c r="AR6" s="190">
        <v>26</v>
      </c>
      <c r="AS6" s="190">
        <v>27</v>
      </c>
      <c r="AT6" s="190">
        <v>28</v>
      </c>
      <c r="AU6" s="190">
        <v>29</v>
      </c>
      <c r="AV6" s="190">
        <v>30</v>
      </c>
      <c r="AW6" s="190">
        <v>31</v>
      </c>
      <c r="AX6" s="190">
        <v>32</v>
      </c>
      <c r="AY6" s="190">
        <v>33</v>
      </c>
      <c r="AZ6" s="190">
        <v>34</v>
      </c>
      <c r="BA6" s="190">
        <v>35</v>
      </c>
      <c r="BB6" s="190">
        <v>36</v>
      </c>
      <c r="BC6" s="190">
        <v>37</v>
      </c>
      <c r="BD6" s="190">
        <v>38</v>
      </c>
      <c r="BE6" s="190">
        <v>39</v>
      </c>
      <c r="BF6" s="190">
        <v>40</v>
      </c>
      <c r="BG6" s="190">
        <v>41</v>
      </c>
      <c r="BH6" s="190">
        <v>42</v>
      </c>
      <c r="BI6" s="190">
        <v>43</v>
      </c>
      <c r="BJ6" s="190">
        <v>44</v>
      </c>
      <c r="BK6" s="190">
        <v>45</v>
      </c>
      <c r="BL6" s="190">
        <v>46</v>
      </c>
      <c r="BM6" s="190">
        <v>47</v>
      </c>
      <c r="BN6" s="190">
        <v>48</v>
      </c>
      <c r="BO6" s="190">
        <v>49</v>
      </c>
      <c r="BP6" s="190">
        <v>50</v>
      </c>
      <c r="BQ6" s="190">
        <v>51</v>
      </c>
      <c r="BR6" s="190">
        <v>52</v>
      </c>
      <c r="BS6" s="190">
        <v>53</v>
      </c>
      <c r="BT6" s="190">
        <v>54</v>
      </c>
      <c r="BU6" s="190">
        <v>55</v>
      </c>
      <c r="BV6" s="190">
        <v>56</v>
      </c>
      <c r="BW6" s="190">
        <v>57</v>
      </c>
      <c r="BX6" s="190">
        <v>58</v>
      </c>
      <c r="BY6" s="190">
        <v>59</v>
      </c>
      <c r="BZ6" s="190">
        <v>60</v>
      </c>
      <c r="CA6" s="190">
        <v>61</v>
      </c>
      <c r="CB6" s="190">
        <v>62</v>
      </c>
      <c r="CC6" s="190">
        <v>63</v>
      </c>
      <c r="CD6" s="190">
        <v>64</v>
      </c>
      <c r="CE6" s="190">
        <v>65</v>
      </c>
      <c r="CF6" s="190">
        <v>66</v>
      </c>
      <c r="CG6" s="190">
        <v>67</v>
      </c>
      <c r="CH6" s="190">
        <v>68</v>
      </c>
      <c r="CI6" s="190">
        <v>69</v>
      </c>
      <c r="CJ6" s="190">
        <v>70</v>
      </c>
      <c r="CK6" s="190">
        <v>71</v>
      </c>
      <c r="CL6" s="190">
        <v>72</v>
      </c>
    </row>
    <row r="7" spans="1:172" ht="15.75" thickBot="1" x14ac:dyDescent="0.3">
      <c r="A7" s="191">
        <f>IF(LEN(Projects!A3)&gt;0,Projects!A3,"")</f>
        <v>1</v>
      </c>
      <c r="B7" s="125" t="str">
        <f>IF(ISNA(VLOOKUP(A7,Projects!A:B,2,FALSE)), "",VLOOKUP(A7,Projects!A:B,2,FALSE))</f>
        <v>T1  Project1</v>
      </c>
      <c r="C7" s="192">
        <f>3*H7+2*G7+1*F7</f>
        <v>0</v>
      </c>
      <c r="D7" s="192">
        <f>SUM(F7:F7)</f>
        <v>0</v>
      </c>
      <c r="E7" s="192">
        <f>COUNTIF(S7:CL7,"="&amp;"X")</f>
        <v>0</v>
      </c>
      <c r="F7" s="192">
        <f>COUNTIF($S7:$CL7,"&lt;="&amp;F$2)</f>
        <v>0</v>
      </c>
      <c r="G7" s="193">
        <f>COUNTIF($S7:$CL7,"&lt;="&amp;G$2)-F7</f>
        <v>0</v>
      </c>
      <c r="H7" s="193">
        <f>COUNTIF($S7:$CL7,"&lt;="&amp;H$2)-G7-F7</f>
        <v>0</v>
      </c>
      <c r="I7" s="194">
        <f>SUM(J7:M7)</f>
        <v>6</v>
      </c>
      <c r="J7" s="192">
        <v>3</v>
      </c>
      <c r="K7" s="192">
        <v>3</v>
      </c>
      <c r="L7" s="192"/>
      <c r="M7" s="192"/>
      <c r="N7" s="195">
        <v>1</v>
      </c>
      <c r="O7" s="195">
        <v>2</v>
      </c>
      <c r="P7" s="195"/>
      <c r="Q7" s="195"/>
      <c r="R7" s="196"/>
      <c r="S7" s="463" t="s">
        <v>483</v>
      </c>
      <c r="T7" s="463" t="s">
        <v>483</v>
      </c>
      <c r="U7" s="463"/>
      <c r="V7" s="463"/>
      <c r="W7" s="463"/>
      <c r="X7" s="463"/>
      <c r="Y7" s="463"/>
      <c r="Z7" s="463"/>
      <c r="AA7" s="463"/>
      <c r="AB7" s="463"/>
      <c r="AC7" s="463"/>
      <c r="AD7" s="463"/>
      <c r="AE7" s="463"/>
      <c r="AF7" s="463"/>
      <c r="AG7" s="463"/>
      <c r="AH7" s="463"/>
      <c r="AI7" s="463"/>
      <c r="AJ7" s="463"/>
      <c r="AK7" s="463"/>
      <c r="AL7" s="463"/>
      <c r="AM7" s="463"/>
      <c r="AN7" s="463"/>
      <c r="AO7" s="463"/>
      <c r="AP7" s="463"/>
      <c r="AQ7" s="463"/>
      <c r="AR7" s="463"/>
      <c r="AS7" s="463"/>
      <c r="AT7" s="463"/>
      <c r="AU7" s="463"/>
      <c r="AV7" s="463"/>
      <c r="AW7" s="463"/>
      <c r="AX7" s="463"/>
      <c r="AY7" s="463"/>
      <c r="AZ7" s="463"/>
      <c r="BA7" s="463"/>
      <c r="BB7" s="463"/>
      <c r="BC7" s="463"/>
      <c r="BD7" s="463"/>
      <c r="BE7" s="463"/>
      <c r="BF7" s="463"/>
      <c r="BG7" s="463"/>
      <c r="BH7" s="463"/>
      <c r="BI7" s="463"/>
      <c r="BJ7" s="463"/>
      <c r="BK7" s="463"/>
      <c r="BL7" s="463"/>
      <c r="BM7" s="463"/>
      <c r="BN7" s="463"/>
      <c r="BO7" s="463"/>
      <c r="BP7" s="463"/>
      <c r="BQ7" s="463"/>
      <c r="BR7" s="463"/>
      <c r="BS7" s="463"/>
      <c r="BT7" s="463"/>
      <c r="BU7" s="463"/>
      <c r="BV7" s="463"/>
      <c r="BW7" s="463"/>
      <c r="BX7" s="463"/>
      <c r="BY7" s="463"/>
      <c r="BZ7" s="463"/>
      <c r="CA7" s="463"/>
      <c r="CB7" s="463"/>
      <c r="CC7" s="463"/>
      <c r="CD7" s="463"/>
      <c r="CE7" s="463"/>
      <c r="CF7" s="463"/>
      <c r="CG7" s="463"/>
      <c r="CH7" s="463"/>
      <c r="CI7" s="463"/>
      <c r="CJ7" s="463"/>
      <c r="CK7" s="463"/>
      <c r="CL7" s="463"/>
      <c r="CO7" s="197"/>
      <c r="CP7" s="197"/>
      <c r="CQ7" s="197"/>
      <c r="CR7" s="197"/>
      <c r="CS7" s="197"/>
      <c r="CT7" s="197"/>
      <c r="CU7" s="197"/>
      <c r="CV7" s="197"/>
      <c r="CW7" s="197"/>
      <c r="CX7" s="197"/>
      <c r="CY7" s="197"/>
      <c r="CZ7" s="197"/>
      <c r="DA7" s="197"/>
      <c r="DB7" s="197"/>
      <c r="DC7" s="197"/>
      <c r="DD7" s="197"/>
      <c r="DE7" s="197"/>
      <c r="DF7" s="197"/>
      <c r="DG7" s="197"/>
      <c r="DH7" s="197"/>
      <c r="DI7" s="197"/>
      <c r="DJ7" s="197"/>
      <c r="DK7" s="197"/>
      <c r="DL7" s="197"/>
      <c r="DM7" s="197"/>
      <c r="DN7" s="197"/>
      <c r="DO7" s="197"/>
      <c r="DP7" s="197"/>
      <c r="DQ7" s="197"/>
      <c r="DR7" s="197"/>
      <c r="DS7" s="197"/>
      <c r="DT7" s="197"/>
      <c r="DU7" s="197"/>
      <c r="DV7" s="197"/>
      <c r="DW7" s="197"/>
      <c r="DX7" s="197"/>
      <c r="DY7" s="197"/>
      <c r="DZ7" s="197"/>
      <c r="EA7" s="197"/>
      <c r="EB7" s="197"/>
      <c r="EC7" s="197"/>
      <c r="ED7" s="197"/>
      <c r="EE7" s="197"/>
      <c r="EF7" s="197"/>
      <c r="EG7" s="197"/>
      <c r="EH7" s="197"/>
      <c r="EI7" s="197"/>
      <c r="EJ7" s="197"/>
      <c r="EK7" s="197"/>
      <c r="EL7" s="197"/>
      <c r="EM7" s="197"/>
      <c r="EN7" s="197"/>
      <c r="EO7" s="197"/>
      <c r="EP7" s="197"/>
      <c r="EQ7" s="197"/>
      <c r="ER7" s="197"/>
      <c r="ES7" s="197"/>
      <c r="ET7" s="197"/>
      <c r="EU7" s="197"/>
      <c r="EV7" s="197"/>
      <c r="EW7" s="197"/>
      <c r="EX7" s="197"/>
      <c r="EY7" s="197"/>
      <c r="EZ7" s="197"/>
      <c r="FA7" s="197"/>
      <c r="FB7" s="197"/>
      <c r="FC7" s="197"/>
      <c r="FD7" s="197"/>
      <c r="FE7" s="197"/>
      <c r="FF7" s="197"/>
      <c r="FG7" s="197"/>
      <c r="FH7" s="197"/>
      <c r="FI7" s="197"/>
      <c r="FJ7" s="197"/>
      <c r="FK7" s="197"/>
      <c r="FL7" s="197"/>
      <c r="FM7" s="197"/>
      <c r="FN7" s="197"/>
      <c r="FO7" s="197"/>
      <c r="FP7" s="197"/>
    </row>
    <row r="8" spans="1:172" ht="15.75" thickBot="1" x14ac:dyDescent="0.3">
      <c r="A8" s="191">
        <f>IF(LEN(Projects!A4)&gt;0,Projects!A4,"")</f>
        <v>2</v>
      </c>
      <c r="B8" s="125" t="str">
        <f>IF(ISNA(VLOOKUP(A8,Projects!A:B,2,FALSE)), "",VLOOKUP(A8,Projects!A:B,2,FALSE))</f>
        <v>T1  Project2</v>
      </c>
      <c r="C8" s="192">
        <f t="shared" ref="C8:C71" si="0">3*H8+2*G8+1*F8</f>
        <v>0</v>
      </c>
      <c r="D8" s="192">
        <f t="shared" ref="D8:D71" si="1">SUM(F8:F8)</f>
        <v>0</v>
      </c>
      <c r="E8" s="192">
        <f t="shared" ref="E8:E71" si="2">COUNTIF(S8:CL8,"="&amp;"X")</f>
        <v>1</v>
      </c>
      <c r="F8" s="192">
        <f t="shared" ref="F8:F71" si="3">COUNTIF($S8:$CL8,"&lt;="&amp;F$2)</f>
        <v>0</v>
      </c>
      <c r="G8" s="193">
        <f t="shared" ref="G8:G71" si="4">COUNTIF($S8:$CL8,"&lt;="&amp;G$2)-F8</f>
        <v>0</v>
      </c>
      <c r="H8" s="193">
        <f t="shared" ref="H8:H71" si="5">COUNTIF($S8:$CL8,"&lt;="&amp;H$2)-G8-F8</f>
        <v>0</v>
      </c>
      <c r="I8" s="194">
        <f t="shared" ref="I8:I71" si="6">SUM(J8:M8)</f>
        <v>6</v>
      </c>
      <c r="J8" s="192">
        <v>3</v>
      </c>
      <c r="K8" s="192">
        <v>3</v>
      </c>
      <c r="L8" s="192"/>
      <c r="M8" s="192"/>
      <c r="N8" s="195">
        <v>2</v>
      </c>
      <c r="O8" s="195">
        <v>1</v>
      </c>
      <c r="P8" s="195"/>
      <c r="Q8" s="195"/>
      <c r="R8" s="196"/>
      <c r="S8" s="463" t="s">
        <v>483</v>
      </c>
      <c r="T8" s="463" t="s">
        <v>483</v>
      </c>
      <c r="U8" s="463"/>
      <c r="V8" s="463" t="s">
        <v>352</v>
      </c>
      <c r="W8" s="463"/>
      <c r="X8" s="463"/>
      <c r="Y8" s="463"/>
      <c r="Z8" s="463"/>
      <c r="AA8" s="463"/>
      <c r="AB8" s="463"/>
      <c r="AC8" s="463"/>
      <c r="AD8" s="463"/>
      <c r="AE8" s="463"/>
      <c r="AF8" s="463"/>
      <c r="AG8" s="463"/>
      <c r="AH8" s="463"/>
      <c r="AI8" s="463"/>
      <c r="AJ8" s="463"/>
      <c r="AK8" s="463"/>
      <c r="AL8" s="463"/>
      <c r="AM8" s="463"/>
      <c r="AN8" s="463"/>
      <c r="AO8" s="463"/>
      <c r="AP8" s="463"/>
      <c r="AQ8" s="463"/>
      <c r="AR8" s="463"/>
      <c r="AS8" s="463"/>
      <c r="AT8" s="463"/>
      <c r="AU8" s="463"/>
      <c r="AV8" s="463"/>
      <c r="AW8" s="463"/>
      <c r="AX8" s="463"/>
      <c r="AY8" s="463"/>
      <c r="AZ8" s="463"/>
      <c r="BA8" s="463"/>
      <c r="BB8" s="463"/>
      <c r="BC8" s="463"/>
      <c r="BD8" s="463"/>
      <c r="BE8" s="463"/>
      <c r="BF8" s="463"/>
      <c r="BG8" s="463"/>
      <c r="BH8" s="463"/>
      <c r="BI8" s="463"/>
      <c r="BJ8" s="463"/>
      <c r="BK8" s="463"/>
      <c r="BL8" s="463"/>
      <c r="BM8" s="463"/>
      <c r="BN8" s="463"/>
      <c r="BO8" s="463"/>
      <c r="BP8" s="463"/>
      <c r="BQ8" s="463"/>
      <c r="BR8" s="463"/>
      <c r="BS8" s="463"/>
      <c r="BT8" s="463"/>
      <c r="BU8" s="463"/>
      <c r="BV8" s="463"/>
      <c r="BW8" s="463"/>
      <c r="BX8" s="463"/>
      <c r="BY8" s="463"/>
      <c r="BZ8" s="463"/>
      <c r="CA8" s="463"/>
      <c r="CB8" s="463"/>
      <c r="CC8" s="463"/>
      <c r="CD8" s="463"/>
      <c r="CE8" s="463"/>
      <c r="CF8" s="463"/>
      <c r="CG8" s="463"/>
      <c r="CH8" s="463"/>
      <c r="CI8" s="463"/>
      <c r="CJ8" s="463"/>
      <c r="CK8" s="463"/>
      <c r="CL8" s="463"/>
      <c r="CO8" s="197"/>
      <c r="CP8" s="197"/>
      <c r="CQ8" s="197"/>
      <c r="CR8" s="197"/>
      <c r="CS8" s="197"/>
      <c r="CT8" s="197"/>
      <c r="CU8" s="197"/>
      <c r="CV8" s="197"/>
      <c r="CW8" s="197"/>
      <c r="CX8" s="197"/>
      <c r="CY8" s="197"/>
      <c r="CZ8" s="197"/>
      <c r="DA8" s="197"/>
      <c r="DB8" s="197"/>
      <c r="DC8" s="197"/>
      <c r="DD8" s="197"/>
      <c r="DE8" s="197"/>
      <c r="DF8" s="197"/>
      <c r="DG8" s="197"/>
      <c r="DH8" s="197"/>
      <c r="DI8" s="197"/>
      <c r="DJ8" s="197"/>
      <c r="DK8" s="197"/>
      <c r="DL8" s="197"/>
      <c r="DM8" s="197"/>
      <c r="DN8" s="197"/>
      <c r="DO8" s="197"/>
      <c r="DP8" s="197"/>
      <c r="DQ8" s="197"/>
      <c r="DR8" s="197"/>
      <c r="DS8" s="197"/>
      <c r="DT8" s="197"/>
      <c r="DU8" s="197"/>
      <c r="DV8" s="197"/>
      <c r="DW8" s="197"/>
      <c r="DX8" s="197"/>
      <c r="DY8" s="197"/>
      <c r="DZ8" s="197"/>
      <c r="EA8" s="197"/>
      <c r="EB8" s="197"/>
      <c r="EC8" s="197"/>
      <c r="ED8" s="197"/>
      <c r="EE8" s="197"/>
      <c r="EF8" s="197"/>
      <c r="EG8" s="197"/>
      <c r="EH8" s="197"/>
      <c r="EI8" s="197"/>
      <c r="EJ8" s="197"/>
      <c r="EK8" s="197"/>
      <c r="EL8" s="197"/>
      <c r="EM8" s="197"/>
      <c r="EN8" s="197"/>
      <c r="EO8" s="197"/>
      <c r="EP8" s="197"/>
      <c r="EQ8" s="197"/>
      <c r="ER8" s="197"/>
      <c r="ES8" s="197"/>
      <c r="ET8" s="197"/>
      <c r="EU8" s="197"/>
      <c r="EV8" s="197"/>
      <c r="EW8" s="197"/>
      <c r="EX8" s="197"/>
      <c r="EY8" s="197"/>
      <c r="EZ8" s="197"/>
      <c r="FA8" s="197"/>
      <c r="FB8" s="197"/>
      <c r="FC8" s="197"/>
      <c r="FD8" s="197"/>
      <c r="FE8" s="197"/>
      <c r="FF8" s="197"/>
      <c r="FG8" s="197"/>
      <c r="FH8" s="197"/>
      <c r="FI8" s="197"/>
      <c r="FJ8" s="197"/>
      <c r="FK8" s="197"/>
      <c r="FL8" s="197"/>
      <c r="FM8" s="197"/>
      <c r="FN8" s="197"/>
      <c r="FO8" s="197"/>
      <c r="FP8" s="197"/>
    </row>
    <row r="9" spans="1:172" ht="15.75" thickBot="1" x14ac:dyDescent="0.3">
      <c r="A9" s="191">
        <f>IF(LEN(Projects!A5)&gt;0,Projects!A5,"")</f>
        <v>3</v>
      </c>
      <c r="B9" s="125" t="str">
        <f>IF(ISNA(VLOOKUP(A9,Projects!A:B,2,FALSE)), "",VLOOKUP(A9,Projects!A:B,2,FALSE))</f>
        <v>T1  Project3</v>
      </c>
      <c r="C9" s="192">
        <f t="shared" si="0"/>
        <v>0</v>
      </c>
      <c r="D9" s="192">
        <f t="shared" si="1"/>
        <v>0</v>
      </c>
      <c r="E9" s="192">
        <f t="shared" si="2"/>
        <v>1</v>
      </c>
      <c r="F9" s="192">
        <f t="shared" si="3"/>
        <v>0</v>
      </c>
      <c r="G9" s="193">
        <f t="shared" si="4"/>
        <v>0</v>
      </c>
      <c r="H9" s="193">
        <f t="shared" si="5"/>
        <v>0</v>
      </c>
      <c r="I9" s="194">
        <f t="shared" si="6"/>
        <v>6</v>
      </c>
      <c r="J9" s="192">
        <v>3</v>
      </c>
      <c r="K9" s="192">
        <v>3</v>
      </c>
      <c r="L9" s="192"/>
      <c r="M9" s="192"/>
      <c r="N9" s="195">
        <v>1</v>
      </c>
      <c r="O9" s="195">
        <v>2</v>
      </c>
      <c r="P9" s="195"/>
      <c r="Q9" s="195"/>
      <c r="R9" s="196"/>
      <c r="S9" s="463" t="s">
        <v>483</v>
      </c>
      <c r="T9" s="463" t="s">
        <v>483</v>
      </c>
      <c r="U9" s="463"/>
      <c r="V9" s="463"/>
      <c r="W9" s="463"/>
      <c r="X9" s="463"/>
      <c r="Y9" s="463"/>
      <c r="Z9" s="463"/>
      <c r="AA9" s="463"/>
      <c r="AB9" s="463"/>
      <c r="AC9" s="463"/>
      <c r="AD9" s="463"/>
      <c r="AE9" s="463"/>
      <c r="AF9" s="463" t="s">
        <v>352</v>
      </c>
      <c r="AG9" s="463"/>
      <c r="AH9" s="463"/>
      <c r="AI9" s="463"/>
      <c r="AJ9" s="463"/>
      <c r="AK9" s="463"/>
      <c r="AL9" s="463"/>
      <c r="AM9" s="463"/>
      <c r="AN9" s="463"/>
      <c r="AO9" s="463"/>
      <c r="AP9" s="463"/>
      <c r="AQ9" s="463"/>
      <c r="AR9" s="463"/>
      <c r="AS9" s="463"/>
      <c r="AT9" s="463"/>
      <c r="AU9" s="463"/>
      <c r="AV9" s="463"/>
      <c r="AW9" s="463"/>
      <c r="AX9" s="463"/>
      <c r="AY9" s="463"/>
      <c r="AZ9" s="463"/>
      <c r="BA9" s="463"/>
      <c r="BB9" s="463"/>
      <c r="BC9" s="463"/>
      <c r="BD9" s="463"/>
      <c r="BE9" s="463"/>
      <c r="BF9" s="463"/>
      <c r="BG9" s="463"/>
      <c r="BH9" s="463"/>
      <c r="BI9" s="463"/>
      <c r="BJ9" s="463"/>
      <c r="BK9" s="463"/>
      <c r="BL9" s="463"/>
      <c r="BM9" s="463"/>
      <c r="BN9" s="463"/>
      <c r="BO9" s="463"/>
      <c r="BP9" s="463"/>
      <c r="BQ9" s="463"/>
      <c r="BR9" s="463"/>
      <c r="BS9" s="463"/>
      <c r="BT9" s="463"/>
      <c r="BU9" s="463"/>
      <c r="BV9" s="463"/>
      <c r="BW9" s="463"/>
      <c r="BX9" s="463"/>
      <c r="BY9" s="463"/>
      <c r="BZ9" s="463"/>
      <c r="CA9" s="463"/>
      <c r="CB9" s="463"/>
      <c r="CC9" s="463"/>
      <c r="CD9" s="463"/>
      <c r="CE9" s="463"/>
      <c r="CF9" s="463"/>
      <c r="CG9" s="463"/>
      <c r="CH9" s="463"/>
      <c r="CI9" s="463"/>
      <c r="CJ9" s="463"/>
      <c r="CK9" s="463"/>
      <c r="CL9" s="463"/>
      <c r="CM9" s="197"/>
      <c r="CN9" s="197"/>
      <c r="CO9" s="197"/>
      <c r="CP9" s="197"/>
      <c r="CQ9" s="197"/>
      <c r="CR9" s="197"/>
      <c r="CS9" s="197"/>
      <c r="CT9" s="197"/>
    </row>
    <row r="10" spans="1:172" ht="15.75" thickBot="1" x14ac:dyDescent="0.3">
      <c r="A10" s="191">
        <f>IF(LEN(Projects!A6)&gt;0,Projects!A6,"")</f>
        <v>4</v>
      </c>
      <c r="B10" s="125" t="str">
        <f>IF(ISNA(VLOOKUP(A10,Projects!A:B,2,FALSE)), "",VLOOKUP(A10,Projects!A:B,2,FALSE))</f>
        <v>T1  Project4</v>
      </c>
      <c r="C10" s="192">
        <f t="shared" si="0"/>
        <v>0</v>
      </c>
      <c r="D10" s="192">
        <f t="shared" si="1"/>
        <v>0</v>
      </c>
      <c r="E10" s="192">
        <f t="shared" si="2"/>
        <v>1</v>
      </c>
      <c r="F10" s="192">
        <f t="shared" si="3"/>
        <v>0</v>
      </c>
      <c r="G10" s="193">
        <f t="shared" si="4"/>
        <v>0</v>
      </c>
      <c r="H10" s="193">
        <f t="shared" si="5"/>
        <v>0</v>
      </c>
      <c r="I10" s="194">
        <f t="shared" si="6"/>
        <v>6</v>
      </c>
      <c r="J10" s="192">
        <v>3</v>
      </c>
      <c r="K10" s="192">
        <v>3</v>
      </c>
      <c r="L10" s="192"/>
      <c r="M10" s="192"/>
      <c r="N10" s="195">
        <v>2</v>
      </c>
      <c r="O10" s="195">
        <v>1</v>
      </c>
      <c r="P10" s="195"/>
      <c r="Q10" s="195"/>
      <c r="R10" s="196"/>
      <c r="S10" s="463" t="s">
        <v>483</v>
      </c>
      <c r="T10" s="463" t="s">
        <v>483</v>
      </c>
      <c r="U10" s="463"/>
      <c r="V10" s="463"/>
      <c r="W10" s="463"/>
      <c r="X10" s="463"/>
      <c r="Y10" s="463"/>
      <c r="Z10" s="463"/>
      <c r="AA10" s="463"/>
      <c r="AB10" s="463"/>
      <c r="AC10" s="463"/>
      <c r="AD10" s="463"/>
      <c r="AE10" s="463"/>
      <c r="AF10" s="463"/>
      <c r="AG10" s="463"/>
      <c r="AH10" s="463"/>
      <c r="AI10" s="463"/>
      <c r="AJ10" s="463"/>
      <c r="AK10" s="463"/>
      <c r="AL10" s="463"/>
      <c r="AM10" s="463"/>
      <c r="AN10" s="463"/>
      <c r="AO10" s="463"/>
      <c r="AP10" s="463"/>
      <c r="AQ10" s="463"/>
      <c r="AR10" s="463"/>
      <c r="AS10" s="463"/>
      <c r="AT10" s="463"/>
      <c r="AU10" s="463"/>
      <c r="AV10" s="463"/>
      <c r="AW10" s="463"/>
      <c r="AX10" s="463"/>
      <c r="AY10" s="463"/>
      <c r="AZ10" s="463"/>
      <c r="BA10" s="463"/>
      <c r="BB10" s="463"/>
      <c r="BC10" s="463"/>
      <c r="BD10" s="463"/>
      <c r="BE10" s="463"/>
      <c r="BF10" s="463"/>
      <c r="BG10" s="463"/>
      <c r="BH10" s="463"/>
      <c r="BI10" s="463"/>
      <c r="BJ10" s="463"/>
      <c r="BK10" s="463"/>
      <c r="BL10" s="463"/>
      <c r="BM10" s="463"/>
      <c r="BN10" s="463"/>
      <c r="BO10" s="463"/>
      <c r="BP10" s="463"/>
      <c r="BQ10" s="463"/>
      <c r="BR10" s="463"/>
      <c r="BS10" s="463"/>
      <c r="BT10" s="463"/>
      <c r="BU10" s="463"/>
      <c r="BV10" s="463"/>
      <c r="BW10" s="463" t="s">
        <v>352</v>
      </c>
      <c r="BX10" s="463"/>
      <c r="BY10" s="463"/>
      <c r="BZ10" s="463"/>
      <c r="CA10" s="463"/>
      <c r="CB10" s="463"/>
      <c r="CC10" s="463"/>
      <c r="CD10" s="463"/>
      <c r="CE10" s="463"/>
      <c r="CF10" s="463"/>
      <c r="CG10" s="463"/>
      <c r="CH10" s="463"/>
      <c r="CI10" s="463"/>
      <c r="CJ10" s="463"/>
      <c r="CK10" s="463"/>
      <c r="CL10" s="463"/>
      <c r="CM10" s="197"/>
      <c r="CN10" s="197"/>
      <c r="CO10" s="197"/>
      <c r="CP10" s="197"/>
      <c r="CQ10" s="197"/>
      <c r="CR10" s="197"/>
      <c r="CS10" s="197"/>
      <c r="CT10" s="197"/>
    </row>
    <row r="11" spans="1:172" ht="15.75" thickBot="1" x14ac:dyDescent="0.3">
      <c r="A11" s="191">
        <f>IF(LEN(Projects!A7)&gt;0,Projects!A7,"")</f>
        <v>5</v>
      </c>
      <c r="B11" s="125" t="str">
        <f>IF(ISNA(VLOOKUP(A11,Projects!A:B,2,FALSE)), "",VLOOKUP(A11,Projects!A:B,2,FALSE))</f>
        <v>T2  Project5</v>
      </c>
      <c r="C11" s="192">
        <f t="shared" si="0"/>
        <v>3</v>
      </c>
      <c r="D11" s="192">
        <f t="shared" si="1"/>
        <v>0</v>
      </c>
      <c r="E11" s="192">
        <f t="shared" si="2"/>
        <v>1</v>
      </c>
      <c r="F11" s="192">
        <f t="shared" si="3"/>
        <v>0</v>
      </c>
      <c r="G11" s="193">
        <f t="shared" si="4"/>
        <v>0</v>
      </c>
      <c r="H11" s="193">
        <f t="shared" si="5"/>
        <v>1</v>
      </c>
      <c r="I11" s="194">
        <f t="shared" si="6"/>
        <v>12</v>
      </c>
      <c r="J11" s="192">
        <v>3</v>
      </c>
      <c r="K11" s="192">
        <v>3</v>
      </c>
      <c r="L11" s="192">
        <v>3</v>
      </c>
      <c r="M11" s="192">
        <v>3</v>
      </c>
      <c r="N11" s="195">
        <v>4</v>
      </c>
      <c r="O11" s="195">
        <v>5</v>
      </c>
      <c r="P11" s="195">
        <v>7</v>
      </c>
      <c r="Q11" s="195">
        <v>3</v>
      </c>
      <c r="R11" s="196"/>
      <c r="S11" s="463"/>
      <c r="T11" s="463"/>
      <c r="U11" s="463" t="s">
        <v>483</v>
      </c>
      <c r="V11" s="463" t="s">
        <v>483</v>
      </c>
      <c r="W11" s="463" t="s">
        <v>483</v>
      </c>
      <c r="X11" s="463">
        <v>1</v>
      </c>
      <c r="Y11" s="463" t="s">
        <v>483</v>
      </c>
      <c r="Z11" s="463"/>
      <c r="AA11" s="463"/>
      <c r="AB11" s="463"/>
      <c r="AC11" s="463"/>
      <c r="AD11" s="463"/>
      <c r="AE11" s="463"/>
      <c r="AF11" s="463"/>
      <c r="AG11" s="463"/>
      <c r="AH11" s="463"/>
      <c r="AI11" s="463"/>
      <c r="AJ11" s="463" t="s">
        <v>352</v>
      </c>
      <c r="AK11" s="463"/>
      <c r="AL11" s="463"/>
      <c r="AM11" s="463"/>
      <c r="AN11" s="463"/>
      <c r="AO11" s="463"/>
      <c r="AP11" s="463"/>
      <c r="AQ11" s="463"/>
      <c r="AR11" s="463"/>
      <c r="AS11" s="463"/>
      <c r="AT11" s="463"/>
      <c r="AU11" s="463"/>
      <c r="AV11" s="463"/>
      <c r="AW11" s="463"/>
      <c r="AX11" s="463"/>
      <c r="AY11" s="463"/>
      <c r="AZ11" s="463"/>
      <c r="BA11" s="463"/>
      <c r="BB11" s="463"/>
      <c r="BC11" s="463"/>
      <c r="BD11" s="463"/>
      <c r="BE11" s="463"/>
      <c r="BF11" s="463"/>
      <c r="BG11" s="463"/>
      <c r="BH11" s="463"/>
      <c r="BI11" s="463"/>
      <c r="BJ11" s="463"/>
      <c r="BK11" s="463"/>
      <c r="BL11" s="463"/>
      <c r="BM11" s="463"/>
      <c r="BN11" s="463"/>
      <c r="BO11" s="463"/>
      <c r="BP11" s="463"/>
      <c r="BQ11" s="463"/>
      <c r="BR11" s="463"/>
      <c r="BS11" s="463"/>
      <c r="BT11" s="463"/>
      <c r="BU11" s="463"/>
      <c r="BV11" s="463"/>
      <c r="BW11" s="463"/>
      <c r="BX11" s="463"/>
      <c r="BY11" s="463"/>
      <c r="BZ11" s="463"/>
      <c r="CA11" s="463"/>
      <c r="CB11" s="463"/>
      <c r="CC11" s="463"/>
      <c r="CD11" s="463"/>
      <c r="CE11" s="463"/>
      <c r="CF11" s="463"/>
      <c r="CG11" s="463"/>
      <c r="CH11" s="463"/>
      <c r="CI11" s="463"/>
      <c r="CJ11" s="463"/>
      <c r="CK11" s="463"/>
      <c r="CL11" s="463"/>
      <c r="CM11" s="197"/>
      <c r="CN11" s="197"/>
      <c r="CO11" s="197"/>
      <c r="CP11" s="197"/>
      <c r="CQ11" s="197"/>
      <c r="CR11" s="197"/>
      <c r="CS11" s="197"/>
      <c r="CT11" s="197"/>
    </row>
    <row r="12" spans="1:172" ht="15.75" thickBot="1" x14ac:dyDescent="0.3">
      <c r="A12" s="191">
        <f>IF(LEN(Projects!A8)&gt;0,Projects!A8,"")</f>
        <v>6</v>
      </c>
      <c r="B12" s="125" t="str">
        <f>IF(ISNA(VLOOKUP(A12,Projects!A:B,2,FALSE)), "",VLOOKUP(A12,Projects!A:B,2,FALSE))</f>
        <v>T2  Project6</v>
      </c>
      <c r="C12" s="192">
        <f t="shared" si="0"/>
        <v>3</v>
      </c>
      <c r="D12" s="192">
        <f t="shared" si="1"/>
        <v>0</v>
      </c>
      <c r="E12" s="192">
        <f t="shared" si="2"/>
        <v>1</v>
      </c>
      <c r="F12" s="192">
        <f t="shared" si="3"/>
        <v>0</v>
      </c>
      <c r="G12" s="193">
        <f t="shared" si="4"/>
        <v>0</v>
      </c>
      <c r="H12" s="193">
        <f t="shared" si="5"/>
        <v>1</v>
      </c>
      <c r="I12" s="194">
        <f t="shared" si="6"/>
        <v>12</v>
      </c>
      <c r="J12" s="192">
        <v>3</v>
      </c>
      <c r="K12" s="192">
        <v>3</v>
      </c>
      <c r="L12" s="192">
        <v>3</v>
      </c>
      <c r="M12" s="192">
        <v>3</v>
      </c>
      <c r="N12" s="195">
        <v>6</v>
      </c>
      <c r="O12" s="195">
        <v>7</v>
      </c>
      <c r="P12" s="195">
        <v>4</v>
      </c>
      <c r="Q12" s="195">
        <v>3</v>
      </c>
      <c r="R12" s="196"/>
      <c r="S12" s="463"/>
      <c r="T12" s="463"/>
      <c r="U12" s="463" t="s">
        <v>483</v>
      </c>
      <c r="V12" s="463" t="s">
        <v>483</v>
      </c>
      <c r="W12" s="463">
        <v>1</v>
      </c>
      <c r="X12" s="463" t="s">
        <v>483</v>
      </c>
      <c r="Y12" s="463" t="s">
        <v>483</v>
      </c>
      <c r="Z12" s="463"/>
      <c r="AA12" s="463"/>
      <c r="AB12" s="463"/>
      <c r="AC12" s="463"/>
      <c r="AD12" s="463"/>
      <c r="AE12" s="463"/>
      <c r="AF12" s="463"/>
      <c r="AG12" s="463"/>
      <c r="AH12" s="463"/>
      <c r="AI12" s="463"/>
      <c r="AJ12" s="463"/>
      <c r="AK12" s="463"/>
      <c r="AL12" s="463"/>
      <c r="AM12" s="463"/>
      <c r="AN12" s="463"/>
      <c r="AO12" s="463"/>
      <c r="AP12" s="463"/>
      <c r="AQ12" s="463"/>
      <c r="AR12" s="463"/>
      <c r="AS12" s="463"/>
      <c r="AT12" s="463"/>
      <c r="AU12" s="463"/>
      <c r="AV12" s="463"/>
      <c r="AW12" s="463"/>
      <c r="AX12" s="463"/>
      <c r="AY12" s="463"/>
      <c r="AZ12" s="463"/>
      <c r="BA12" s="463"/>
      <c r="BB12" s="463"/>
      <c r="BC12" s="463" t="s">
        <v>352</v>
      </c>
      <c r="BD12" s="463"/>
      <c r="BE12" s="463"/>
      <c r="BF12" s="463"/>
      <c r="BG12" s="463"/>
      <c r="BH12" s="463"/>
      <c r="BI12" s="463"/>
      <c r="BJ12" s="463"/>
      <c r="BK12" s="463"/>
      <c r="BL12" s="463"/>
      <c r="BM12" s="463"/>
      <c r="BN12" s="463"/>
      <c r="BO12" s="463"/>
      <c r="BP12" s="463"/>
      <c r="BQ12" s="463"/>
      <c r="BR12" s="463"/>
      <c r="BS12" s="463"/>
      <c r="BT12" s="463"/>
      <c r="BU12" s="463"/>
      <c r="BV12" s="463"/>
      <c r="BW12" s="463"/>
      <c r="BX12" s="463"/>
      <c r="BY12" s="463"/>
      <c r="BZ12" s="463"/>
      <c r="CA12" s="463"/>
      <c r="CB12" s="463"/>
      <c r="CC12" s="463"/>
      <c r="CD12" s="463"/>
      <c r="CE12" s="463"/>
      <c r="CF12" s="463"/>
      <c r="CG12" s="463"/>
      <c r="CH12" s="463"/>
      <c r="CI12" s="463"/>
      <c r="CJ12" s="463"/>
      <c r="CK12" s="463"/>
      <c r="CL12" s="463"/>
      <c r="CM12" s="197"/>
      <c r="CN12" s="197"/>
      <c r="CO12" s="197"/>
      <c r="CP12" s="197"/>
      <c r="CQ12" s="197"/>
      <c r="CR12" s="197"/>
      <c r="CS12" s="197"/>
      <c r="CT12" s="197"/>
    </row>
    <row r="13" spans="1:172" ht="15.75" thickBot="1" x14ac:dyDescent="0.3">
      <c r="A13" s="191">
        <f>IF(LEN(Projects!A9)&gt;0,Projects!A9,"")</f>
        <v>7</v>
      </c>
      <c r="B13" s="125" t="str">
        <f>IF(ISNA(VLOOKUP(A13,Projects!A:B,2,FALSE)), "",VLOOKUP(A13,Projects!A:B,2,FALSE))</f>
        <v>T2  Project7</v>
      </c>
      <c r="C13" s="192">
        <f t="shared" si="0"/>
        <v>3</v>
      </c>
      <c r="D13" s="192">
        <f t="shared" si="1"/>
        <v>0</v>
      </c>
      <c r="E13" s="192">
        <f t="shared" si="2"/>
        <v>1</v>
      </c>
      <c r="F13" s="192">
        <f t="shared" si="3"/>
        <v>0</v>
      </c>
      <c r="G13" s="193">
        <f t="shared" si="4"/>
        <v>0</v>
      </c>
      <c r="H13" s="193">
        <f t="shared" si="5"/>
        <v>1</v>
      </c>
      <c r="I13" s="194">
        <f t="shared" si="6"/>
        <v>12</v>
      </c>
      <c r="J13" s="192">
        <v>3</v>
      </c>
      <c r="K13" s="192">
        <v>3</v>
      </c>
      <c r="L13" s="192">
        <v>3</v>
      </c>
      <c r="M13" s="192">
        <v>3</v>
      </c>
      <c r="N13" s="195">
        <v>7</v>
      </c>
      <c r="O13" s="195">
        <v>6</v>
      </c>
      <c r="P13" s="195">
        <v>5</v>
      </c>
      <c r="Q13" s="195">
        <v>4</v>
      </c>
      <c r="R13" s="196"/>
      <c r="S13" s="463"/>
      <c r="T13" s="463"/>
      <c r="U13" s="463">
        <v>1</v>
      </c>
      <c r="V13" s="463" t="s">
        <v>483</v>
      </c>
      <c r="W13" s="463" t="s">
        <v>483</v>
      </c>
      <c r="X13" s="463" t="s">
        <v>483</v>
      </c>
      <c r="Y13" s="463" t="s">
        <v>483</v>
      </c>
      <c r="Z13" s="463"/>
      <c r="AA13" s="463"/>
      <c r="AB13" s="463"/>
      <c r="AC13" s="463"/>
      <c r="AD13" s="463"/>
      <c r="AE13" s="463"/>
      <c r="AF13" s="463"/>
      <c r="AG13" s="463"/>
      <c r="AH13" s="463"/>
      <c r="AI13" s="463"/>
      <c r="AJ13" s="463"/>
      <c r="AK13" s="463"/>
      <c r="AL13" s="463"/>
      <c r="AM13" s="463"/>
      <c r="AN13" s="463"/>
      <c r="AO13" s="463"/>
      <c r="AP13" s="463"/>
      <c r="AQ13" s="463"/>
      <c r="AR13" s="463"/>
      <c r="AS13" s="463"/>
      <c r="AT13" s="463"/>
      <c r="AU13" s="463"/>
      <c r="AV13" s="463"/>
      <c r="AW13" s="463"/>
      <c r="AX13" s="463"/>
      <c r="AY13" s="463"/>
      <c r="AZ13" s="463"/>
      <c r="BA13" s="463"/>
      <c r="BB13" s="463"/>
      <c r="BC13" s="463"/>
      <c r="BD13" s="463"/>
      <c r="BE13" s="463"/>
      <c r="BF13" s="463"/>
      <c r="BG13" s="463"/>
      <c r="BH13" s="463"/>
      <c r="BI13" s="463"/>
      <c r="BJ13" s="463"/>
      <c r="BK13" s="463"/>
      <c r="BL13" s="463"/>
      <c r="BM13" s="463"/>
      <c r="BN13" s="463"/>
      <c r="BO13" s="463" t="s">
        <v>352</v>
      </c>
      <c r="BP13" s="463"/>
      <c r="BQ13" s="463"/>
      <c r="BR13" s="463"/>
      <c r="BS13" s="463"/>
      <c r="BT13" s="463"/>
      <c r="BU13" s="463"/>
      <c r="BV13" s="463"/>
      <c r="BW13" s="463"/>
      <c r="BX13" s="463"/>
      <c r="BY13" s="463"/>
      <c r="BZ13" s="463"/>
      <c r="CA13" s="463"/>
      <c r="CB13" s="463"/>
      <c r="CC13" s="463"/>
      <c r="CD13" s="463"/>
      <c r="CE13" s="463"/>
      <c r="CF13" s="463"/>
      <c r="CG13" s="463"/>
      <c r="CH13" s="463"/>
      <c r="CI13" s="463"/>
      <c r="CJ13" s="463"/>
      <c r="CK13" s="463"/>
      <c r="CL13" s="463"/>
      <c r="CM13" s="197"/>
      <c r="CN13" s="197"/>
      <c r="CO13" s="197"/>
      <c r="CP13" s="197"/>
      <c r="CQ13" s="197"/>
      <c r="CR13" s="197"/>
      <c r="CS13" s="197"/>
      <c r="CT13" s="197"/>
    </row>
    <row r="14" spans="1:172" ht="15.75" thickBot="1" x14ac:dyDescent="0.3">
      <c r="A14" s="191">
        <f>IF(LEN(Projects!A10)&gt;0,Projects!A10,"")</f>
        <v>8</v>
      </c>
      <c r="B14" s="125" t="str">
        <f>IF(ISNA(VLOOKUP(A14,Projects!A:B,2,FALSE)), "",VLOOKUP(A14,Projects!A:B,2,FALSE))</f>
        <v>T2  Project8</v>
      </c>
      <c r="C14" s="192">
        <f t="shared" si="0"/>
        <v>3</v>
      </c>
      <c r="D14" s="192">
        <f t="shared" si="1"/>
        <v>0</v>
      </c>
      <c r="E14" s="192">
        <f t="shared" si="2"/>
        <v>1</v>
      </c>
      <c r="F14" s="192">
        <f t="shared" si="3"/>
        <v>0</v>
      </c>
      <c r="G14" s="193">
        <f t="shared" si="4"/>
        <v>0</v>
      </c>
      <c r="H14" s="193">
        <f t="shared" si="5"/>
        <v>1</v>
      </c>
      <c r="I14" s="194">
        <f t="shared" si="6"/>
        <v>12</v>
      </c>
      <c r="J14" s="192">
        <v>3</v>
      </c>
      <c r="K14" s="192">
        <v>3</v>
      </c>
      <c r="L14" s="192">
        <v>3</v>
      </c>
      <c r="M14" s="192">
        <v>3</v>
      </c>
      <c r="N14" s="195">
        <v>3</v>
      </c>
      <c r="O14" s="195">
        <v>4</v>
      </c>
      <c r="P14" s="195">
        <v>5</v>
      </c>
      <c r="Q14" s="195">
        <v>6</v>
      </c>
      <c r="R14" s="196"/>
      <c r="S14" s="463"/>
      <c r="T14" s="463"/>
      <c r="U14" s="463" t="s">
        <v>483</v>
      </c>
      <c r="V14" s="463" t="s">
        <v>483</v>
      </c>
      <c r="W14" s="463" t="s">
        <v>483</v>
      </c>
      <c r="X14" s="463" t="s">
        <v>483</v>
      </c>
      <c r="Y14" s="463">
        <v>1</v>
      </c>
      <c r="Z14" s="463"/>
      <c r="AA14" s="463"/>
      <c r="AB14" s="463"/>
      <c r="AC14" s="463"/>
      <c r="AD14" s="463"/>
      <c r="AE14" s="463"/>
      <c r="AF14" s="463"/>
      <c r="AG14" s="463"/>
      <c r="AH14" s="463"/>
      <c r="AI14" s="463"/>
      <c r="AJ14" s="463"/>
      <c r="AK14" s="463"/>
      <c r="AL14" s="463"/>
      <c r="AM14" s="463"/>
      <c r="AN14" s="463"/>
      <c r="AO14" s="463"/>
      <c r="AP14" s="463"/>
      <c r="AQ14" s="463"/>
      <c r="AR14" s="463"/>
      <c r="AS14" s="463" t="s">
        <v>352</v>
      </c>
      <c r="AT14" s="463"/>
      <c r="AU14" s="463"/>
      <c r="AV14" s="463"/>
      <c r="AW14" s="463"/>
      <c r="AX14" s="463"/>
      <c r="AY14" s="463"/>
      <c r="AZ14" s="463"/>
      <c r="BA14" s="463"/>
      <c r="BB14" s="463"/>
      <c r="BC14" s="463"/>
      <c r="BD14" s="463"/>
      <c r="BE14" s="463"/>
      <c r="BF14" s="463"/>
      <c r="BG14" s="463"/>
      <c r="BH14" s="463"/>
      <c r="BI14" s="463"/>
      <c r="BJ14" s="463"/>
      <c r="BK14" s="463"/>
      <c r="BL14" s="463"/>
      <c r="BM14" s="463"/>
      <c r="BN14" s="463"/>
      <c r="BO14" s="463"/>
      <c r="BP14" s="463"/>
      <c r="BQ14" s="463"/>
      <c r="BR14" s="463"/>
      <c r="BS14" s="463"/>
      <c r="BT14" s="463"/>
      <c r="BU14" s="463"/>
      <c r="BV14" s="463"/>
      <c r="BW14" s="463"/>
      <c r="BX14" s="463"/>
      <c r="BY14" s="463"/>
      <c r="BZ14" s="463"/>
      <c r="CA14" s="463"/>
      <c r="CB14" s="463"/>
      <c r="CC14" s="463"/>
      <c r="CD14" s="463"/>
      <c r="CE14" s="463"/>
      <c r="CF14" s="463"/>
      <c r="CG14" s="463"/>
      <c r="CH14" s="463"/>
      <c r="CI14" s="463"/>
      <c r="CJ14" s="463"/>
      <c r="CK14" s="463"/>
      <c r="CL14" s="463"/>
      <c r="CM14" s="197"/>
      <c r="CN14" s="197"/>
      <c r="CO14" s="197"/>
      <c r="CP14" s="197"/>
      <c r="CQ14" s="197"/>
      <c r="CR14" s="197"/>
      <c r="CS14" s="197"/>
      <c r="CT14" s="197"/>
    </row>
    <row r="15" spans="1:172" ht="15.75" thickBot="1" x14ac:dyDescent="0.3">
      <c r="A15" s="191">
        <f>IF(LEN(Projects!A11)&gt;0,Projects!A11,"")</f>
        <v>9</v>
      </c>
      <c r="B15" s="125" t="str">
        <f>IF(ISNA(VLOOKUP(A15,Projects!A:B,2,FALSE)), "",VLOOKUP(A15,Projects!A:B,2,FALSE))</f>
        <v>T2  Project9</v>
      </c>
      <c r="C15" s="192">
        <f t="shared" si="0"/>
        <v>3</v>
      </c>
      <c r="D15" s="192">
        <f t="shared" si="1"/>
        <v>0</v>
      </c>
      <c r="E15" s="192">
        <f t="shared" si="2"/>
        <v>1</v>
      </c>
      <c r="F15" s="192">
        <f t="shared" si="3"/>
        <v>0</v>
      </c>
      <c r="G15" s="193">
        <f t="shared" si="4"/>
        <v>0</v>
      </c>
      <c r="H15" s="193">
        <f t="shared" si="5"/>
        <v>1</v>
      </c>
      <c r="I15" s="194">
        <f t="shared" si="6"/>
        <v>12</v>
      </c>
      <c r="J15" s="192">
        <v>3</v>
      </c>
      <c r="K15" s="192">
        <v>3</v>
      </c>
      <c r="L15" s="192">
        <v>3</v>
      </c>
      <c r="M15" s="192">
        <v>3</v>
      </c>
      <c r="N15" s="195">
        <v>4</v>
      </c>
      <c r="O15" s="195">
        <v>3</v>
      </c>
      <c r="P15" s="195">
        <v>6</v>
      </c>
      <c r="Q15" s="195">
        <v>7</v>
      </c>
      <c r="R15" s="196"/>
      <c r="S15" s="463"/>
      <c r="T15" s="463"/>
      <c r="U15" s="463" t="s">
        <v>483</v>
      </c>
      <c r="V15" s="463" t="s">
        <v>483</v>
      </c>
      <c r="W15" s="463">
        <v>1</v>
      </c>
      <c r="X15" s="463" t="s">
        <v>483</v>
      </c>
      <c r="Y15" s="463" t="s">
        <v>483</v>
      </c>
      <c r="Z15" s="463"/>
      <c r="AA15" s="463"/>
      <c r="AB15" s="463"/>
      <c r="AC15" s="463"/>
      <c r="AD15" s="463"/>
      <c r="AE15" s="463"/>
      <c r="AF15" s="463"/>
      <c r="AG15" s="463"/>
      <c r="AH15" s="463"/>
      <c r="AI15" s="463"/>
      <c r="AJ15" s="463"/>
      <c r="AK15" s="463"/>
      <c r="AL15" s="463"/>
      <c r="AM15" s="463"/>
      <c r="AN15" s="463"/>
      <c r="AO15" s="463"/>
      <c r="AP15" s="463"/>
      <c r="AQ15" s="463"/>
      <c r="AR15" s="463"/>
      <c r="AS15" s="463"/>
      <c r="AT15" s="463"/>
      <c r="AU15" s="463"/>
      <c r="AV15" s="463"/>
      <c r="AW15" s="463"/>
      <c r="AX15" s="463"/>
      <c r="AY15" s="463"/>
      <c r="AZ15" s="463"/>
      <c r="BA15" s="463"/>
      <c r="BB15" s="463"/>
      <c r="BC15" s="463"/>
      <c r="BD15" s="463"/>
      <c r="BE15" s="463"/>
      <c r="BF15" s="463"/>
      <c r="BG15" s="463"/>
      <c r="BH15" s="463"/>
      <c r="BI15" s="463"/>
      <c r="BJ15" s="463"/>
      <c r="BK15" s="463" t="s">
        <v>352</v>
      </c>
      <c r="BL15" s="463"/>
      <c r="BM15" s="463"/>
      <c r="BN15" s="463"/>
      <c r="BO15" s="463"/>
      <c r="BP15" s="463"/>
      <c r="BQ15" s="463"/>
      <c r="BR15" s="463"/>
      <c r="BS15" s="463"/>
      <c r="BT15" s="463"/>
      <c r="BU15" s="463"/>
      <c r="BV15" s="463"/>
      <c r="BW15" s="463"/>
      <c r="BX15" s="463"/>
      <c r="BY15" s="463"/>
      <c r="BZ15" s="463"/>
      <c r="CA15" s="463"/>
      <c r="CB15" s="463"/>
      <c r="CC15" s="463"/>
      <c r="CD15" s="463"/>
      <c r="CE15" s="463"/>
      <c r="CF15" s="463"/>
      <c r="CG15" s="463"/>
      <c r="CH15" s="463"/>
      <c r="CI15" s="463"/>
      <c r="CJ15" s="463"/>
      <c r="CK15" s="463"/>
      <c r="CL15" s="463"/>
      <c r="CM15" s="197"/>
      <c r="CN15" s="197"/>
      <c r="CO15" s="197"/>
      <c r="CP15" s="197"/>
      <c r="CQ15" s="197"/>
      <c r="CR15" s="197"/>
      <c r="CS15" s="197"/>
      <c r="CT15" s="197"/>
    </row>
    <row r="16" spans="1:172" ht="15.75" thickBot="1" x14ac:dyDescent="0.3">
      <c r="A16" s="191">
        <f>IF(LEN(Projects!A12)&gt;0,Projects!A12,"")</f>
        <v>10</v>
      </c>
      <c r="B16" s="125" t="str">
        <f>IF(ISNA(VLOOKUP(A16,Projects!A:B,2,FALSE)), "",VLOOKUP(A16,Projects!A:B,2,FALSE))</f>
        <v>T2  Project10</v>
      </c>
      <c r="C16" s="192">
        <f t="shared" si="0"/>
        <v>3</v>
      </c>
      <c r="D16" s="192">
        <f t="shared" si="1"/>
        <v>0</v>
      </c>
      <c r="E16" s="192">
        <f t="shared" si="2"/>
        <v>1</v>
      </c>
      <c r="F16" s="192">
        <f t="shared" si="3"/>
        <v>0</v>
      </c>
      <c r="G16" s="193">
        <f t="shared" si="4"/>
        <v>0</v>
      </c>
      <c r="H16" s="193">
        <f t="shared" si="5"/>
        <v>1</v>
      </c>
      <c r="I16" s="194">
        <f t="shared" si="6"/>
        <v>12</v>
      </c>
      <c r="J16" s="192">
        <v>3</v>
      </c>
      <c r="K16" s="192">
        <v>3</v>
      </c>
      <c r="L16" s="192">
        <v>3</v>
      </c>
      <c r="M16" s="192">
        <v>3</v>
      </c>
      <c r="N16" s="195">
        <v>5</v>
      </c>
      <c r="O16" s="195">
        <v>6</v>
      </c>
      <c r="P16" s="195">
        <v>3</v>
      </c>
      <c r="Q16" s="195">
        <v>7</v>
      </c>
      <c r="R16" s="196"/>
      <c r="S16" s="463"/>
      <c r="T16" s="463"/>
      <c r="U16" s="463" t="s">
        <v>483</v>
      </c>
      <c r="V16" s="463">
        <v>1</v>
      </c>
      <c r="W16" s="463" t="s">
        <v>483</v>
      </c>
      <c r="X16" s="463" t="s">
        <v>483</v>
      </c>
      <c r="Y16" s="463" t="s">
        <v>483</v>
      </c>
      <c r="Z16" s="463"/>
      <c r="AA16" s="463"/>
      <c r="AB16" s="463"/>
      <c r="AC16" s="463"/>
      <c r="AD16" s="463"/>
      <c r="AE16" s="463"/>
      <c r="AF16" s="463"/>
      <c r="AG16" s="463"/>
      <c r="AH16" s="463"/>
      <c r="AI16" s="463"/>
      <c r="AJ16" s="463"/>
      <c r="AK16" s="463"/>
      <c r="AL16" s="463"/>
      <c r="AM16" s="463"/>
      <c r="AN16" s="463"/>
      <c r="AO16" s="463"/>
      <c r="AP16" s="463"/>
      <c r="AQ16" s="463"/>
      <c r="AR16" s="463"/>
      <c r="AS16" s="463"/>
      <c r="AT16" s="463"/>
      <c r="AU16" s="463"/>
      <c r="AV16" s="463"/>
      <c r="AW16" s="463" t="s">
        <v>352</v>
      </c>
      <c r="AX16" s="463"/>
      <c r="AY16" s="463"/>
      <c r="AZ16" s="463"/>
      <c r="BA16" s="463"/>
      <c r="BB16" s="463"/>
      <c r="BC16" s="463"/>
      <c r="BD16" s="463"/>
      <c r="BE16" s="463"/>
      <c r="BF16" s="463"/>
      <c r="BG16" s="463"/>
      <c r="BH16" s="463"/>
      <c r="BI16" s="463"/>
      <c r="BJ16" s="463"/>
      <c r="BK16" s="463"/>
      <c r="BL16" s="463"/>
      <c r="BM16" s="463"/>
      <c r="BN16" s="463"/>
      <c r="BO16" s="463"/>
      <c r="BP16" s="463"/>
      <c r="BQ16" s="463"/>
      <c r="BR16" s="463"/>
      <c r="BS16" s="463"/>
      <c r="BT16" s="463"/>
      <c r="BU16" s="463"/>
      <c r="BV16" s="463"/>
      <c r="BW16" s="463"/>
      <c r="BX16" s="463"/>
      <c r="BY16" s="463"/>
      <c r="BZ16" s="463"/>
      <c r="CA16" s="463"/>
      <c r="CB16" s="463"/>
      <c r="CC16" s="463"/>
      <c r="CD16" s="463"/>
      <c r="CE16" s="463"/>
      <c r="CF16" s="463"/>
      <c r="CG16" s="463"/>
      <c r="CH16" s="463"/>
      <c r="CI16" s="463"/>
      <c r="CJ16" s="463"/>
      <c r="CK16" s="463"/>
      <c r="CL16" s="463"/>
      <c r="CM16" s="197"/>
      <c r="CN16" s="197"/>
      <c r="CO16" s="197"/>
      <c r="CP16" s="197"/>
      <c r="CQ16" s="197"/>
      <c r="CR16" s="197"/>
      <c r="CS16" s="197"/>
      <c r="CT16" s="197"/>
    </row>
    <row r="17" spans="1:98" ht="15.75" thickBot="1" x14ac:dyDescent="0.3">
      <c r="A17" s="191">
        <f>IF(LEN(Projects!A13)&gt;0,Projects!A13,"")</f>
        <v>11</v>
      </c>
      <c r="B17" s="125" t="str">
        <f>IF(ISNA(VLOOKUP(A17,Projects!A:B,2,FALSE)), "",VLOOKUP(A17,Projects!A:B,2,FALSE))</f>
        <v>T2  Project11</v>
      </c>
      <c r="C17" s="192">
        <f t="shared" si="0"/>
        <v>3</v>
      </c>
      <c r="D17" s="192">
        <f t="shared" si="1"/>
        <v>0</v>
      </c>
      <c r="E17" s="192">
        <f t="shared" si="2"/>
        <v>1</v>
      </c>
      <c r="F17" s="192">
        <f t="shared" si="3"/>
        <v>0</v>
      </c>
      <c r="G17" s="193">
        <f t="shared" si="4"/>
        <v>0</v>
      </c>
      <c r="H17" s="193">
        <f t="shared" si="5"/>
        <v>1</v>
      </c>
      <c r="I17" s="194">
        <f t="shared" si="6"/>
        <v>12</v>
      </c>
      <c r="J17" s="192">
        <v>3</v>
      </c>
      <c r="K17" s="192">
        <v>3</v>
      </c>
      <c r="L17" s="192">
        <v>3</v>
      </c>
      <c r="M17" s="192">
        <v>3</v>
      </c>
      <c r="N17" s="195">
        <v>6</v>
      </c>
      <c r="O17" s="195">
        <v>5</v>
      </c>
      <c r="P17" s="195">
        <v>4</v>
      </c>
      <c r="Q17" s="195">
        <v>3</v>
      </c>
      <c r="R17" s="196"/>
      <c r="S17" s="463"/>
      <c r="T17" s="463" t="s">
        <v>352</v>
      </c>
      <c r="U17" s="463" t="s">
        <v>483</v>
      </c>
      <c r="V17" s="463" t="s">
        <v>483</v>
      </c>
      <c r="W17" s="463" t="s">
        <v>483</v>
      </c>
      <c r="X17" s="463" t="s">
        <v>483</v>
      </c>
      <c r="Y17" s="463">
        <v>1</v>
      </c>
      <c r="Z17" s="463"/>
      <c r="AA17" s="463"/>
      <c r="AB17" s="463"/>
      <c r="AC17" s="463"/>
      <c r="AD17" s="463"/>
      <c r="AE17" s="463"/>
      <c r="AF17" s="463"/>
      <c r="AG17" s="463"/>
      <c r="AH17" s="463"/>
      <c r="AI17" s="463"/>
      <c r="AJ17" s="463"/>
      <c r="AK17" s="463"/>
      <c r="AL17" s="463"/>
      <c r="AM17" s="463"/>
      <c r="AN17" s="463"/>
      <c r="AO17" s="463"/>
      <c r="AP17" s="463"/>
      <c r="AQ17" s="463"/>
      <c r="AR17" s="463"/>
      <c r="AS17" s="463"/>
      <c r="AT17" s="463"/>
      <c r="AU17" s="463"/>
      <c r="AV17" s="463"/>
      <c r="AW17" s="463"/>
      <c r="AX17" s="463"/>
      <c r="AY17" s="463"/>
      <c r="AZ17" s="463"/>
      <c r="BA17" s="463"/>
      <c r="BB17" s="463"/>
      <c r="BC17" s="463"/>
      <c r="BD17" s="463"/>
      <c r="BE17" s="463"/>
      <c r="BF17" s="463"/>
      <c r="BG17" s="463"/>
      <c r="BH17" s="463"/>
      <c r="BI17" s="463"/>
      <c r="BJ17" s="463"/>
      <c r="BK17" s="463"/>
      <c r="BL17" s="463"/>
      <c r="BM17" s="463"/>
      <c r="BN17" s="463"/>
      <c r="BO17" s="463"/>
      <c r="BP17" s="463"/>
      <c r="BQ17" s="463"/>
      <c r="BR17" s="463"/>
      <c r="BS17" s="463"/>
      <c r="BT17" s="463"/>
      <c r="BU17" s="463"/>
      <c r="BV17" s="463"/>
      <c r="BW17" s="463"/>
      <c r="BX17" s="463"/>
      <c r="BY17" s="463"/>
      <c r="BZ17" s="463"/>
      <c r="CA17" s="463"/>
      <c r="CB17" s="463"/>
      <c r="CC17" s="463"/>
      <c r="CD17" s="463"/>
      <c r="CE17" s="463"/>
      <c r="CF17" s="463"/>
      <c r="CG17" s="463"/>
      <c r="CH17" s="463"/>
      <c r="CI17" s="463"/>
      <c r="CJ17" s="463"/>
      <c r="CK17" s="463"/>
      <c r="CL17" s="463"/>
      <c r="CM17" s="197"/>
      <c r="CN17" s="197"/>
      <c r="CO17" s="197"/>
      <c r="CP17" s="197"/>
      <c r="CQ17" s="197"/>
      <c r="CR17" s="197"/>
      <c r="CS17" s="197"/>
      <c r="CT17" s="197"/>
    </row>
    <row r="18" spans="1:98" ht="15.75" thickBot="1" x14ac:dyDescent="0.3">
      <c r="A18" s="191">
        <f>IF(LEN(Projects!A14)&gt;0,Projects!A14,"")</f>
        <v>12</v>
      </c>
      <c r="B18" s="125" t="str">
        <f>IF(ISNA(VLOOKUP(A18,Projects!A:B,2,FALSE)), "",VLOOKUP(A18,Projects!A:B,2,FALSE))</f>
        <v>T2  Project12</v>
      </c>
      <c r="C18" s="192">
        <f t="shared" si="0"/>
        <v>3</v>
      </c>
      <c r="D18" s="192">
        <f t="shared" si="1"/>
        <v>0</v>
      </c>
      <c r="E18" s="192">
        <f t="shared" si="2"/>
        <v>1</v>
      </c>
      <c r="F18" s="192">
        <f t="shared" si="3"/>
        <v>0</v>
      </c>
      <c r="G18" s="193">
        <f t="shared" si="4"/>
        <v>0</v>
      </c>
      <c r="H18" s="193">
        <f t="shared" si="5"/>
        <v>1</v>
      </c>
      <c r="I18" s="194">
        <f t="shared" si="6"/>
        <v>12</v>
      </c>
      <c r="J18" s="192">
        <v>3</v>
      </c>
      <c r="K18" s="192">
        <v>3</v>
      </c>
      <c r="L18" s="192">
        <v>3</v>
      </c>
      <c r="M18" s="192">
        <v>3</v>
      </c>
      <c r="N18" s="195">
        <v>7</v>
      </c>
      <c r="O18" s="195">
        <v>3</v>
      </c>
      <c r="P18" s="195">
        <v>4</v>
      </c>
      <c r="Q18" s="195">
        <v>5</v>
      </c>
      <c r="R18" s="196"/>
      <c r="S18" s="463"/>
      <c r="T18" s="463"/>
      <c r="U18" s="463" t="s">
        <v>483</v>
      </c>
      <c r="V18" s="463" t="s">
        <v>483</v>
      </c>
      <c r="W18" s="463" t="s">
        <v>483</v>
      </c>
      <c r="X18" s="463">
        <v>1</v>
      </c>
      <c r="Y18" s="463" t="s">
        <v>483</v>
      </c>
      <c r="Z18" s="463"/>
      <c r="AA18" s="463"/>
      <c r="AB18" s="463"/>
      <c r="AC18" s="463"/>
      <c r="AD18" s="463"/>
      <c r="AE18" s="463"/>
      <c r="AF18" s="463"/>
      <c r="AG18" s="463"/>
      <c r="AH18" s="463"/>
      <c r="AI18" s="463"/>
      <c r="AJ18" s="463" t="s">
        <v>352</v>
      </c>
      <c r="AK18" s="463"/>
      <c r="AL18" s="463"/>
      <c r="AM18" s="463"/>
      <c r="AN18" s="463"/>
      <c r="AO18" s="463"/>
      <c r="AP18" s="463"/>
      <c r="AQ18" s="463"/>
      <c r="AR18" s="463"/>
      <c r="AS18" s="463"/>
      <c r="AT18" s="463"/>
      <c r="AU18" s="463"/>
      <c r="AV18" s="463"/>
      <c r="AW18" s="463"/>
      <c r="AX18" s="463"/>
      <c r="AY18" s="463"/>
      <c r="AZ18" s="463"/>
      <c r="BA18" s="463"/>
      <c r="BB18" s="463"/>
      <c r="BC18" s="463"/>
      <c r="BD18" s="463"/>
      <c r="BE18" s="463"/>
      <c r="BF18" s="463"/>
      <c r="BG18" s="463"/>
      <c r="BH18" s="463"/>
      <c r="BI18" s="463"/>
      <c r="BJ18" s="463"/>
      <c r="BK18" s="463"/>
      <c r="BL18" s="463"/>
      <c r="BM18" s="463"/>
      <c r="BN18" s="463"/>
      <c r="BO18" s="463"/>
      <c r="BP18" s="463"/>
      <c r="BQ18" s="463"/>
      <c r="BR18" s="463"/>
      <c r="BS18" s="463"/>
      <c r="BT18" s="463"/>
      <c r="BU18" s="463"/>
      <c r="BV18" s="463"/>
      <c r="BW18" s="463"/>
      <c r="BX18" s="463"/>
      <c r="BY18" s="463"/>
      <c r="BZ18" s="463"/>
      <c r="CA18" s="463"/>
      <c r="CB18" s="463"/>
      <c r="CC18" s="463"/>
      <c r="CD18" s="463"/>
      <c r="CE18" s="463"/>
      <c r="CF18" s="463"/>
      <c r="CG18" s="463"/>
      <c r="CH18" s="463"/>
      <c r="CI18" s="463"/>
      <c r="CJ18" s="463"/>
      <c r="CK18" s="463"/>
      <c r="CL18" s="463"/>
      <c r="CM18" s="197"/>
      <c r="CN18" s="197"/>
      <c r="CO18" s="197"/>
      <c r="CP18" s="197"/>
      <c r="CQ18" s="197"/>
      <c r="CR18" s="197"/>
      <c r="CS18" s="197"/>
      <c r="CT18" s="197"/>
    </row>
    <row r="19" spans="1:98" ht="15.75" thickBot="1" x14ac:dyDescent="0.3">
      <c r="A19" s="191">
        <f>IF(LEN(Projects!A15)&gt;0,Projects!A15,"")</f>
        <v>13</v>
      </c>
      <c r="B19" s="125" t="str">
        <f>IF(ISNA(VLOOKUP(A19,Projects!A:B,2,FALSE)), "",VLOOKUP(A19,Projects!A:B,2,FALSE))</f>
        <v>T2  Project13</v>
      </c>
      <c r="C19" s="192">
        <f t="shared" si="0"/>
        <v>0</v>
      </c>
      <c r="D19" s="192">
        <f t="shared" si="1"/>
        <v>0</v>
      </c>
      <c r="E19" s="192">
        <f t="shared" si="2"/>
        <v>1</v>
      </c>
      <c r="F19" s="192">
        <f t="shared" si="3"/>
        <v>0</v>
      </c>
      <c r="G19" s="193">
        <f t="shared" si="4"/>
        <v>0</v>
      </c>
      <c r="H19" s="193">
        <f t="shared" si="5"/>
        <v>0</v>
      </c>
      <c r="I19" s="194">
        <f t="shared" si="6"/>
        <v>12</v>
      </c>
      <c r="J19" s="192">
        <v>3</v>
      </c>
      <c r="K19" s="192">
        <v>3</v>
      </c>
      <c r="L19" s="192">
        <v>3</v>
      </c>
      <c r="M19" s="192">
        <v>3</v>
      </c>
      <c r="N19" s="195">
        <v>3</v>
      </c>
      <c r="O19" s="195">
        <v>4</v>
      </c>
      <c r="P19" s="195">
        <v>6</v>
      </c>
      <c r="Q19" s="195">
        <v>7</v>
      </c>
      <c r="R19" s="196"/>
      <c r="S19" s="463"/>
      <c r="T19" s="463"/>
      <c r="U19" s="463" t="s">
        <v>483</v>
      </c>
      <c r="V19" s="463" t="s">
        <v>483</v>
      </c>
      <c r="W19" s="463" t="s">
        <v>352</v>
      </c>
      <c r="X19" s="463" t="s">
        <v>483</v>
      </c>
      <c r="Y19" s="463" t="s">
        <v>483</v>
      </c>
      <c r="Z19" s="463"/>
      <c r="AA19" s="463"/>
      <c r="AB19" s="463"/>
      <c r="AC19" s="463"/>
      <c r="AD19" s="463"/>
      <c r="AE19" s="463"/>
      <c r="AF19" s="463"/>
      <c r="AG19" s="463"/>
      <c r="AH19" s="463"/>
      <c r="AI19" s="463"/>
      <c r="AJ19" s="463"/>
      <c r="AK19" s="463"/>
      <c r="AL19" s="463"/>
      <c r="AM19" s="463"/>
      <c r="AN19" s="463"/>
      <c r="AO19" s="463"/>
      <c r="AP19" s="463"/>
      <c r="AQ19" s="463"/>
      <c r="AR19" s="463"/>
      <c r="AS19" s="463"/>
      <c r="AT19" s="463"/>
      <c r="AU19" s="463"/>
      <c r="AV19" s="463"/>
      <c r="AW19" s="463"/>
      <c r="AX19" s="463"/>
      <c r="AY19" s="463"/>
      <c r="AZ19" s="463"/>
      <c r="BA19" s="463"/>
      <c r="BB19" s="463"/>
      <c r="BC19" s="463"/>
      <c r="BD19" s="463"/>
      <c r="BE19" s="463"/>
      <c r="BF19" s="463"/>
      <c r="BG19" s="463"/>
      <c r="BH19" s="463"/>
      <c r="BI19" s="463"/>
      <c r="BJ19" s="463"/>
      <c r="BK19" s="463"/>
      <c r="BL19" s="463"/>
      <c r="BM19" s="463"/>
      <c r="BN19" s="463"/>
      <c r="BO19" s="463"/>
      <c r="BP19" s="463"/>
      <c r="BQ19" s="463"/>
      <c r="BR19" s="463"/>
      <c r="BS19" s="463"/>
      <c r="BT19" s="463"/>
      <c r="BU19" s="463"/>
      <c r="BV19" s="463"/>
      <c r="BW19" s="463"/>
      <c r="BX19" s="463"/>
      <c r="BY19" s="463"/>
      <c r="BZ19" s="463"/>
      <c r="CA19" s="463"/>
      <c r="CB19" s="463"/>
      <c r="CC19" s="463"/>
      <c r="CD19" s="463"/>
      <c r="CE19" s="463"/>
      <c r="CF19" s="463"/>
      <c r="CG19" s="463"/>
      <c r="CH19" s="463"/>
      <c r="CI19" s="463"/>
      <c r="CJ19" s="463"/>
      <c r="CK19" s="463"/>
      <c r="CL19" s="463"/>
      <c r="CM19" s="197"/>
      <c r="CN19" s="197"/>
      <c r="CO19" s="197"/>
      <c r="CP19" s="197"/>
      <c r="CQ19" s="197"/>
      <c r="CR19" s="197"/>
      <c r="CS19" s="197"/>
      <c r="CT19" s="197"/>
    </row>
    <row r="20" spans="1:98" ht="15.75" thickBot="1" x14ac:dyDescent="0.3">
      <c r="A20" s="191">
        <f>IF(LEN(Projects!A16)&gt;0,Projects!A16,"")</f>
        <v>14</v>
      </c>
      <c r="B20" s="125" t="str">
        <f>IF(ISNA(VLOOKUP(A20,Projects!A:B,2,FALSE)), "",VLOOKUP(A20,Projects!A:B,2,FALSE))</f>
        <v>T2  Project14</v>
      </c>
      <c r="C20" s="192">
        <f t="shared" si="0"/>
        <v>3</v>
      </c>
      <c r="D20" s="192">
        <f t="shared" si="1"/>
        <v>0</v>
      </c>
      <c r="E20" s="192">
        <f t="shared" si="2"/>
        <v>1</v>
      </c>
      <c r="F20" s="192">
        <f t="shared" si="3"/>
        <v>0</v>
      </c>
      <c r="G20" s="193">
        <f t="shared" si="4"/>
        <v>0</v>
      </c>
      <c r="H20" s="193">
        <f t="shared" si="5"/>
        <v>1</v>
      </c>
      <c r="I20" s="194">
        <f t="shared" si="6"/>
        <v>12</v>
      </c>
      <c r="J20" s="192">
        <v>3</v>
      </c>
      <c r="K20" s="192">
        <v>3</v>
      </c>
      <c r="L20" s="192">
        <v>3</v>
      </c>
      <c r="M20" s="192">
        <v>3</v>
      </c>
      <c r="N20" s="195">
        <v>3</v>
      </c>
      <c r="O20" s="195">
        <v>7</v>
      </c>
      <c r="P20" s="195">
        <v>5</v>
      </c>
      <c r="Q20" s="195">
        <v>6</v>
      </c>
      <c r="R20" s="196"/>
      <c r="S20" s="463"/>
      <c r="T20" s="463"/>
      <c r="U20" s="463" t="s">
        <v>483</v>
      </c>
      <c r="V20" s="463">
        <v>1</v>
      </c>
      <c r="W20" s="463" t="s">
        <v>483</v>
      </c>
      <c r="X20" s="463" t="s">
        <v>483</v>
      </c>
      <c r="Y20" s="463" t="s">
        <v>483</v>
      </c>
      <c r="Z20" s="463"/>
      <c r="AA20" s="463"/>
      <c r="AB20" s="463"/>
      <c r="AC20" s="463"/>
      <c r="AD20" s="463"/>
      <c r="AE20" s="463" t="s">
        <v>352</v>
      </c>
      <c r="AF20" s="463"/>
      <c r="AG20" s="463"/>
      <c r="AH20" s="463"/>
      <c r="AI20" s="463"/>
      <c r="AJ20" s="463"/>
      <c r="AK20" s="463"/>
      <c r="AL20" s="463"/>
      <c r="AM20" s="463"/>
      <c r="AN20" s="463"/>
      <c r="AO20" s="463"/>
      <c r="AP20" s="463"/>
      <c r="AQ20" s="463"/>
      <c r="AR20" s="463"/>
      <c r="AS20" s="463"/>
      <c r="AT20" s="463"/>
      <c r="AU20" s="463"/>
      <c r="AV20" s="463"/>
      <c r="AW20" s="463"/>
      <c r="AX20" s="463"/>
      <c r="AY20" s="463"/>
      <c r="AZ20" s="463"/>
      <c r="BA20" s="463"/>
      <c r="BB20" s="463"/>
      <c r="BC20" s="463"/>
      <c r="BD20" s="463"/>
      <c r="BE20" s="463"/>
      <c r="BF20" s="463"/>
      <c r="BG20" s="463"/>
      <c r="BH20" s="463"/>
      <c r="BI20" s="463"/>
      <c r="BJ20" s="463"/>
      <c r="BK20" s="463"/>
      <c r="BL20" s="463"/>
      <c r="BM20" s="463"/>
      <c r="BN20" s="463"/>
      <c r="BO20" s="463"/>
      <c r="BP20" s="463"/>
      <c r="BQ20" s="463"/>
      <c r="BR20" s="463"/>
      <c r="BS20" s="463"/>
      <c r="BT20" s="463"/>
      <c r="BU20" s="463"/>
      <c r="BV20" s="463"/>
      <c r="BW20" s="463"/>
      <c r="BX20" s="463"/>
      <c r="BY20" s="463"/>
      <c r="BZ20" s="463"/>
      <c r="CA20" s="463"/>
      <c r="CB20" s="463"/>
      <c r="CC20" s="463"/>
      <c r="CD20" s="463"/>
      <c r="CE20" s="463"/>
      <c r="CF20" s="463"/>
      <c r="CG20" s="463"/>
      <c r="CH20" s="463"/>
      <c r="CI20" s="463"/>
      <c r="CJ20" s="463"/>
      <c r="CK20" s="463"/>
      <c r="CL20" s="463"/>
      <c r="CM20" s="197"/>
      <c r="CN20" s="197"/>
      <c r="CO20" s="197"/>
      <c r="CP20" s="197"/>
      <c r="CQ20" s="197"/>
      <c r="CR20" s="197"/>
      <c r="CS20" s="197"/>
      <c r="CT20" s="197"/>
    </row>
    <row r="21" spans="1:98" ht="15.75" thickBot="1" x14ac:dyDescent="0.3">
      <c r="A21" s="191">
        <f>IF(LEN(Projects!A17)&gt;0,Projects!A17,"")</f>
        <v>15</v>
      </c>
      <c r="B21" s="125" t="str">
        <f>IF(ISNA(VLOOKUP(A21,Projects!A:B,2,FALSE)), "",VLOOKUP(A21,Projects!A:B,2,FALSE))</f>
        <v>T3  Project15</v>
      </c>
      <c r="C21" s="192">
        <f t="shared" si="0"/>
        <v>12</v>
      </c>
      <c r="D21" s="192">
        <f t="shared" si="1"/>
        <v>0</v>
      </c>
      <c r="E21" s="192">
        <f t="shared" si="2"/>
        <v>1</v>
      </c>
      <c r="F21" s="192">
        <f t="shared" si="3"/>
        <v>0</v>
      </c>
      <c r="G21" s="193">
        <f t="shared" si="4"/>
        <v>0</v>
      </c>
      <c r="H21" s="193">
        <f t="shared" si="5"/>
        <v>4</v>
      </c>
      <c r="I21" s="194">
        <f t="shared" si="6"/>
        <v>12</v>
      </c>
      <c r="J21" s="192">
        <v>3</v>
      </c>
      <c r="K21" s="192">
        <v>3</v>
      </c>
      <c r="L21" s="192">
        <v>3</v>
      </c>
      <c r="M21" s="192">
        <v>3</v>
      </c>
      <c r="N21" s="195">
        <v>8</v>
      </c>
      <c r="O21" s="195">
        <v>10</v>
      </c>
      <c r="P21" s="195">
        <v>12</v>
      </c>
      <c r="Q21" s="195">
        <v>14</v>
      </c>
      <c r="R21" s="196"/>
      <c r="S21" s="463"/>
      <c r="T21" s="463"/>
      <c r="U21" s="463"/>
      <c r="V21" s="463"/>
      <c r="W21" s="463"/>
      <c r="X21" s="463"/>
      <c r="Y21" s="463"/>
      <c r="Z21" s="463" t="s">
        <v>483</v>
      </c>
      <c r="AA21" s="463">
        <v>1</v>
      </c>
      <c r="AB21" s="463" t="s">
        <v>483</v>
      </c>
      <c r="AC21" s="463">
        <v>1</v>
      </c>
      <c r="AD21" s="463" t="s">
        <v>483</v>
      </c>
      <c r="AE21" s="463">
        <v>1</v>
      </c>
      <c r="AF21" s="463" t="s">
        <v>483</v>
      </c>
      <c r="AG21" s="463">
        <v>1</v>
      </c>
      <c r="AH21" s="463"/>
      <c r="AI21" s="463"/>
      <c r="AJ21" s="463"/>
      <c r="AK21" s="463"/>
      <c r="AL21" s="463"/>
      <c r="AM21" s="463"/>
      <c r="AN21" s="463"/>
      <c r="AO21" s="463"/>
      <c r="AP21" s="463" t="s">
        <v>352</v>
      </c>
      <c r="AQ21" s="463"/>
      <c r="AR21" s="463"/>
      <c r="AS21" s="463"/>
      <c r="AT21" s="463"/>
      <c r="AU21" s="463"/>
      <c r="AV21" s="463"/>
      <c r="AW21" s="463"/>
      <c r="AX21" s="463"/>
      <c r="AY21" s="463"/>
      <c r="AZ21" s="463"/>
      <c r="BA21" s="463"/>
      <c r="BB21" s="463"/>
      <c r="BC21" s="463"/>
      <c r="BD21" s="463"/>
      <c r="BE21" s="463"/>
      <c r="BF21" s="463"/>
      <c r="BG21" s="463"/>
      <c r="BH21" s="463"/>
      <c r="BI21" s="463"/>
      <c r="BJ21" s="463"/>
      <c r="BK21" s="463"/>
      <c r="BL21" s="463"/>
      <c r="BM21" s="463"/>
      <c r="BN21" s="463"/>
      <c r="BO21" s="463"/>
      <c r="BP21" s="463"/>
      <c r="BQ21" s="463"/>
      <c r="BR21" s="463"/>
      <c r="BS21" s="463"/>
      <c r="BT21" s="463"/>
      <c r="BU21" s="463"/>
      <c r="BV21" s="463"/>
      <c r="BW21" s="463"/>
      <c r="BX21" s="463"/>
      <c r="BY21" s="463"/>
      <c r="BZ21" s="463"/>
      <c r="CA21" s="463"/>
      <c r="CB21" s="463"/>
      <c r="CC21" s="463"/>
      <c r="CD21" s="463"/>
      <c r="CE21" s="463"/>
      <c r="CF21" s="463"/>
      <c r="CG21" s="463"/>
      <c r="CH21" s="463"/>
      <c r="CI21" s="463"/>
      <c r="CJ21" s="463"/>
      <c r="CK21" s="463"/>
      <c r="CL21" s="463"/>
      <c r="CM21" s="197"/>
      <c r="CN21" s="197"/>
      <c r="CO21" s="197"/>
      <c r="CP21" s="197"/>
      <c r="CQ21" s="197"/>
      <c r="CR21" s="197"/>
      <c r="CS21" s="197"/>
      <c r="CT21" s="197"/>
    </row>
    <row r="22" spans="1:98" ht="15.75" thickBot="1" x14ac:dyDescent="0.3">
      <c r="A22" s="191">
        <f>IF(LEN(Projects!A18)&gt;0,Projects!A18,"")</f>
        <v>16</v>
      </c>
      <c r="B22" s="125" t="str">
        <f>IF(ISNA(VLOOKUP(A22,Projects!A:B,2,FALSE)), "",VLOOKUP(A22,Projects!A:B,2,FALSE))</f>
        <v>T3  Project16</v>
      </c>
      <c r="C22" s="192">
        <f t="shared" si="0"/>
        <v>12</v>
      </c>
      <c r="D22" s="192">
        <f t="shared" si="1"/>
        <v>0</v>
      </c>
      <c r="E22" s="192">
        <f t="shared" si="2"/>
        <v>1</v>
      </c>
      <c r="F22" s="192">
        <f t="shared" si="3"/>
        <v>0</v>
      </c>
      <c r="G22" s="193">
        <f t="shared" si="4"/>
        <v>0</v>
      </c>
      <c r="H22" s="193">
        <f t="shared" si="5"/>
        <v>4</v>
      </c>
      <c r="I22" s="194">
        <f t="shared" si="6"/>
        <v>12</v>
      </c>
      <c r="J22" s="192">
        <v>3</v>
      </c>
      <c r="K22" s="192">
        <v>3</v>
      </c>
      <c r="L22" s="192">
        <v>3</v>
      </c>
      <c r="M22" s="192">
        <v>3</v>
      </c>
      <c r="N22" s="195">
        <v>9</v>
      </c>
      <c r="O22" s="195">
        <v>11</v>
      </c>
      <c r="P22" s="195">
        <v>13</v>
      </c>
      <c r="Q22" s="195">
        <v>15</v>
      </c>
      <c r="R22" s="196"/>
      <c r="S22" s="463"/>
      <c r="T22" s="463"/>
      <c r="U22" s="463"/>
      <c r="V22" s="463"/>
      <c r="W22" s="463"/>
      <c r="X22" s="463"/>
      <c r="Y22" s="463"/>
      <c r="Z22" s="463">
        <v>1</v>
      </c>
      <c r="AA22" s="463" t="s">
        <v>483</v>
      </c>
      <c r="AB22" s="463">
        <v>1</v>
      </c>
      <c r="AC22" s="463" t="s">
        <v>483</v>
      </c>
      <c r="AD22" s="463">
        <v>1</v>
      </c>
      <c r="AE22" s="463" t="s">
        <v>483</v>
      </c>
      <c r="AF22" s="463">
        <v>1</v>
      </c>
      <c r="AG22" s="463" t="s">
        <v>483</v>
      </c>
      <c r="AH22" s="463"/>
      <c r="AI22" s="463"/>
      <c r="AJ22" s="463" t="s">
        <v>352</v>
      </c>
      <c r="AK22" s="463"/>
      <c r="AL22" s="463"/>
      <c r="AM22" s="463"/>
      <c r="AN22" s="463"/>
      <c r="AO22" s="463"/>
      <c r="AP22" s="463"/>
      <c r="AQ22" s="463"/>
      <c r="AR22" s="463"/>
      <c r="AS22" s="463"/>
      <c r="AT22" s="463"/>
      <c r="AU22" s="463"/>
      <c r="AV22" s="463"/>
      <c r="AW22" s="463"/>
      <c r="AX22" s="463"/>
      <c r="AY22" s="463"/>
      <c r="AZ22" s="463"/>
      <c r="BA22" s="463"/>
      <c r="BB22" s="463"/>
      <c r="BC22" s="463"/>
      <c r="BD22" s="463"/>
      <c r="BE22" s="463"/>
      <c r="BF22" s="463"/>
      <c r="BG22" s="463"/>
      <c r="BH22" s="463"/>
      <c r="BI22" s="463"/>
      <c r="BJ22" s="463"/>
      <c r="BK22" s="463"/>
      <c r="BL22" s="463"/>
      <c r="BM22" s="463"/>
      <c r="BN22" s="463"/>
      <c r="BO22" s="463"/>
      <c r="BP22" s="463"/>
      <c r="BQ22" s="463"/>
      <c r="BR22" s="463"/>
      <c r="BS22" s="463"/>
      <c r="BT22" s="463"/>
      <c r="BU22" s="463"/>
      <c r="BV22" s="463"/>
      <c r="BW22" s="463"/>
      <c r="BX22" s="463"/>
      <c r="BY22" s="463"/>
      <c r="BZ22" s="463"/>
      <c r="CA22" s="463"/>
      <c r="CB22" s="463"/>
      <c r="CC22" s="463"/>
      <c r="CD22" s="463"/>
      <c r="CE22" s="463"/>
      <c r="CF22" s="463"/>
      <c r="CG22" s="463"/>
      <c r="CH22" s="463"/>
      <c r="CI22" s="463"/>
      <c r="CJ22" s="463"/>
      <c r="CK22" s="463"/>
      <c r="CL22" s="463"/>
      <c r="CM22" s="197"/>
      <c r="CN22" s="197"/>
      <c r="CO22" s="197"/>
      <c r="CP22" s="197"/>
      <c r="CQ22" s="197"/>
      <c r="CR22" s="197"/>
      <c r="CS22" s="197"/>
      <c r="CT22" s="197"/>
    </row>
    <row r="23" spans="1:98" ht="15.75" thickBot="1" x14ac:dyDescent="0.3">
      <c r="A23" s="191">
        <f>IF(LEN(Projects!A19)&gt;0,Projects!A19,"")</f>
        <v>17</v>
      </c>
      <c r="B23" s="125" t="str">
        <f>IF(ISNA(VLOOKUP(A23,Projects!A:B,2,FALSE)), "",VLOOKUP(A23,Projects!A:B,2,FALSE))</f>
        <v>T3  Project17</v>
      </c>
      <c r="C23" s="192">
        <f t="shared" si="0"/>
        <v>12</v>
      </c>
      <c r="D23" s="192">
        <f t="shared" si="1"/>
        <v>0</v>
      </c>
      <c r="E23" s="192">
        <f t="shared" si="2"/>
        <v>1</v>
      </c>
      <c r="F23" s="192">
        <f t="shared" si="3"/>
        <v>0</v>
      </c>
      <c r="G23" s="193">
        <f t="shared" si="4"/>
        <v>0</v>
      </c>
      <c r="H23" s="193">
        <f t="shared" si="5"/>
        <v>4</v>
      </c>
      <c r="I23" s="194">
        <f t="shared" si="6"/>
        <v>12</v>
      </c>
      <c r="J23" s="192">
        <v>3</v>
      </c>
      <c r="K23" s="192">
        <v>3</v>
      </c>
      <c r="L23" s="192">
        <v>3</v>
      </c>
      <c r="M23" s="192">
        <v>3</v>
      </c>
      <c r="N23" s="195">
        <v>10</v>
      </c>
      <c r="O23" s="195">
        <v>12</v>
      </c>
      <c r="P23" s="195">
        <v>14</v>
      </c>
      <c r="Q23" s="195">
        <v>8</v>
      </c>
      <c r="R23" s="196"/>
      <c r="S23" s="463"/>
      <c r="T23" s="463"/>
      <c r="U23" s="463"/>
      <c r="V23" s="463"/>
      <c r="W23" s="463"/>
      <c r="X23" s="463"/>
      <c r="Y23" s="463"/>
      <c r="Z23" s="463" t="s">
        <v>483</v>
      </c>
      <c r="AA23" s="463">
        <v>1</v>
      </c>
      <c r="AB23" s="463" t="s">
        <v>483</v>
      </c>
      <c r="AC23" s="463">
        <v>1</v>
      </c>
      <c r="AD23" s="463" t="s">
        <v>483</v>
      </c>
      <c r="AE23" s="463">
        <v>1</v>
      </c>
      <c r="AF23" s="463" t="s">
        <v>483</v>
      </c>
      <c r="AG23" s="463">
        <v>1</v>
      </c>
      <c r="AH23" s="463"/>
      <c r="AI23" s="463"/>
      <c r="AJ23" s="463"/>
      <c r="AK23" s="463"/>
      <c r="AL23" s="463"/>
      <c r="AM23" s="463"/>
      <c r="AN23" s="463"/>
      <c r="AO23" s="463"/>
      <c r="AP23" s="463"/>
      <c r="AQ23" s="463"/>
      <c r="AR23" s="463"/>
      <c r="AS23" s="463"/>
      <c r="AT23" s="463"/>
      <c r="AU23" s="463"/>
      <c r="AV23" s="463"/>
      <c r="AW23" s="463"/>
      <c r="AX23" s="463"/>
      <c r="AY23" s="463"/>
      <c r="AZ23" s="463"/>
      <c r="BA23" s="463"/>
      <c r="BB23" s="463"/>
      <c r="BC23" s="463"/>
      <c r="BD23" s="463"/>
      <c r="BE23" s="463"/>
      <c r="BF23" s="463"/>
      <c r="BG23" s="463"/>
      <c r="BH23" s="463"/>
      <c r="BI23" s="463"/>
      <c r="BJ23" s="463"/>
      <c r="BK23" s="463"/>
      <c r="BL23" s="463" t="s">
        <v>352</v>
      </c>
      <c r="BM23" s="463"/>
      <c r="BN23" s="463"/>
      <c r="BO23" s="463"/>
      <c r="BP23" s="463"/>
      <c r="BQ23" s="463"/>
      <c r="BR23" s="463"/>
      <c r="BS23" s="463"/>
      <c r="BT23" s="463"/>
      <c r="BU23" s="463"/>
      <c r="BV23" s="463"/>
      <c r="BW23" s="463"/>
      <c r="BX23" s="463"/>
      <c r="BY23" s="463"/>
      <c r="BZ23" s="463"/>
      <c r="CA23" s="463"/>
      <c r="CB23" s="463"/>
      <c r="CC23" s="463"/>
      <c r="CD23" s="463"/>
      <c r="CE23" s="463"/>
      <c r="CF23" s="463"/>
      <c r="CG23" s="463"/>
      <c r="CH23" s="463"/>
      <c r="CI23" s="463"/>
      <c r="CJ23" s="463"/>
      <c r="CK23" s="463"/>
      <c r="CL23" s="463"/>
      <c r="CM23" s="197"/>
      <c r="CN23" s="197"/>
      <c r="CO23" s="197"/>
      <c r="CP23" s="197"/>
      <c r="CQ23" s="197"/>
      <c r="CR23" s="197"/>
      <c r="CS23" s="197"/>
      <c r="CT23" s="197"/>
    </row>
    <row r="24" spans="1:98" ht="15.75" thickBot="1" x14ac:dyDescent="0.3">
      <c r="A24" s="191">
        <f>IF(LEN(Projects!A20)&gt;0,Projects!A20,"")</f>
        <v>18</v>
      </c>
      <c r="B24" s="125" t="str">
        <f>IF(ISNA(VLOOKUP(A24,Projects!A:B,2,FALSE)), "",VLOOKUP(A24,Projects!A:B,2,FALSE))</f>
        <v>T3  Project18</v>
      </c>
      <c r="C24" s="192">
        <f t="shared" si="0"/>
        <v>12</v>
      </c>
      <c r="D24" s="192">
        <f t="shared" si="1"/>
        <v>0</v>
      </c>
      <c r="E24" s="192">
        <f t="shared" si="2"/>
        <v>1</v>
      </c>
      <c r="F24" s="192">
        <f t="shared" si="3"/>
        <v>0</v>
      </c>
      <c r="G24" s="193">
        <f t="shared" si="4"/>
        <v>0</v>
      </c>
      <c r="H24" s="193">
        <f t="shared" si="5"/>
        <v>4</v>
      </c>
      <c r="I24" s="194">
        <f t="shared" si="6"/>
        <v>12</v>
      </c>
      <c r="J24" s="192">
        <v>3</v>
      </c>
      <c r="K24" s="192">
        <v>3</v>
      </c>
      <c r="L24" s="192">
        <v>3</v>
      </c>
      <c r="M24" s="192">
        <v>3</v>
      </c>
      <c r="N24" s="195">
        <v>11</v>
      </c>
      <c r="O24" s="195">
        <v>13</v>
      </c>
      <c r="P24" s="195">
        <v>15</v>
      </c>
      <c r="Q24" s="195">
        <v>9</v>
      </c>
      <c r="R24" s="196"/>
      <c r="S24" s="463"/>
      <c r="T24" s="463"/>
      <c r="U24" s="463"/>
      <c r="V24" s="463"/>
      <c r="W24" s="463"/>
      <c r="X24" s="463"/>
      <c r="Y24" s="463"/>
      <c r="Z24" s="463">
        <v>1</v>
      </c>
      <c r="AA24" s="463" t="s">
        <v>483</v>
      </c>
      <c r="AB24" s="463">
        <v>1</v>
      </c>
      <c r="AC24" s="463" t="s">
        <v>483</v>
      </c>
      <c r="AD24" s="463">
        <v>1</v>
      </c>
      <c r="AE24" s="463" t="s">
        <v>483</v>
      </c>
      <c r="AF24" s="463">
        <v>1</v>
      </c>
      <c r="AG24" s="463" t="s">
        <v>483</v>
      </c>
      <c r="AH24" s="463"/>
      <c r="AI24" s="463"/>
      <c r="AJ24" s="463"/>
      <c r="AK24" s="463"/>
      <c r="AL24" s="463"/>
      <c r="AM24" s="463"/>
      <c r="AN24" s="463"/>
      <c r="AO24" s="463"/>
      <c r="AP24" s="463"/>
      <c r="AQ24" s="463"/>
      <c r="AR24" s="463"/>
      <c r="AS24" s="463"/>
      <c r="AT24" s="463"/>
      <c r="AU24" s="463"/>
      <c r="AV24" s="463"/>
      <c r="AW24" s="463"/>
      <c r="AX24" s="463"/>
      <c r="AY24" s="463"/>
      <c r="AZ24" s="463"/>
      <c r="BA24" s="463"/>
      <c r="BB24" s="463"/>
      <c r="BC24" s="463" t="s">
        <v>352</v>
      </c>
      <c r="BD24" s="463"/>
      <c r="BE24" s="463"/>
      <c r="BF24" s="463"/>
      <c r="BG24" s="463"/>
      <c r="BH24" s="463"/>
      <c r="BI24" s="463"/>
      <c r="BJ24" s="463"/>
      <c r="BK24" s="463"/>
      <c r="BL24" s="463"/>
      <c r="BM24" s="463"/>
      <c r="BN24" s="463"/>
      <c r="BO24" s="463"/>
      <c r="BP24" s="463"/>
      <c r="BQ24" s="463"/>
      <c r="BR24" s="463"/>
      <c r="BS24" s="463"/>
      <c r="BT24" s="463"/>
      <c r="BU24" s="463"/>
      <c r="BV24" s="463"/>
      <c r="BW24" s="463"/>
      <c r="BX24" s="463"/>
      <c r="BY24" s="463"/>
      <c r="BZ24" s="463"/>
      <c r="CA24" s="463"/>
      <c r="CB24" s="463"/>
      <c r="CC24" s="463"/>
      <c r="CD24" s="463"/>
      <c r="CE24" s="463"/>
      <c r="CF24" s="463"/>
      <c r="CG24" s="463"/>
      <c r="CH24" s="463"/>
      <c r="CI24" s="463"/>
      <c r="CJ24" s="463"/>
      <c r="CK24" s="463"/>
      <c r="CL24" s="463"/>
      <c r="CM24" s="197"/>
      <c r="CN24" s="197"/>
      <c r="CO24" s="197"/>
      <c r="CP24" s="197"/>
      <c r="CQ24" s="197"/>
      <c r="CR24" s="197"/>
      <c r="CS24" s="197"/>
      <c r="CT24" s="197"/>
    </row>
    <row r="25" spans="1:98" ht="15.75" thickBot="1" x14ac:dyDescent="0.3">
      <c r="A25" s="191">
        <f>IF(LEN(Projects!A21)&gt;0,Projects!A21,"")</f>
        <v>19</v>
      </c>
      <c r="B25" s="125" t="str">
        <f>IF(ISNA(VLOOKUP(A25,Projects!A:B,2,FALSE)), "",VLOOKUP(A25,Projects!A:B,2,FALSE))</f>
        <v>T3  Project19</v>
      </c>
      <c r="C25" s="192">
        <f t="shared" si="0"/>
        <v>12</v>
      </c>
      <c r="D25" s="192">
        <f t="shared" si="1"/>
        <v>0</v>
      </c>
      <c r="E25" s="192">
        <f t="shared" si="2"/>
        <v>1</v>
      </c>
      <c r="F25" s="192">
        <f t="shared" si="3"/>
        <v>0</v>
      </c>
      <c r="G25" s="193">
        <f t="shared" si="4"/>
        <v>0</v>
      </c>
      <c r="H25" s="193">
        <f t="shared" si="5"/>
        <v>4</v>
      </c>
      <c r="I25" s="194">
        <f t="shared" si="6"/>
        <v>12</v>
      </c>
      <c r="J25" s="192">
        <v>3</v>
      </c>
      <c r="K25" s="192">
        <v>3</v>
      </c>
      <c r="L25" s="192">
        <v>3</v>
      </c>
      <c r="M25" s="192">
        <v>3</v>
      </c>
      <c r="N25" s="195">
        <v>12</v>
      </c>
      <c r="O25" s="195">
        <v>14</v>
      </c>
      <c r="P25" s="195">
        <v>8</v>
      </c>
      <c r="Q25" s="195">
        <v>10</v>
      </c>
      <c r="R25" s="196"/>
      <c r="S25" s="463"/>
      <c r="T25" s="463"/>
      <c r="U25" s="463"/>
      <c r="V25" s="463"/>
      <c r="W25" s="463"/>
      <c r="X25" s="463"/>
      <c r="Y25" s="463"/>
      <c r="Z25" s="463" t="s">
        <v>483</v>
      </c>
      <c r="AA25" s="463">
        <v>1</v>
      </c>
      <c r="AB25" s="463" t="s">
        <v>483</v>
      </c>
      <c r="AC25" s="463">
        <v>1</v>
      </c>
      <c r="AD25" s="463" t="s">
        <v>483</v>
      </c>
      <c r="AE25" s="463">
        <v>1</v>
      </c>
      <c r="AF25" s="463" t="s">
        <v>483</v>
      </c>
      <c r="AG25" s="463">
        <v>1</v>
      </c>
      <c r="AH25" s="463"/>
      <c r="AI25" s="463"/>
      <c r="AJ25" s="463"/>
      <c r="AK25" s="463"/>
      <c r="AL25" s="463"/>
      <c r="AM25" s="463"/>
      <c r="AN25" s="463" t="s">
        <v>352</v>
      </c>
      <c r="AO25" s="463"/>
      <c r="AP25" s="463"/>
      <c r="AQ25" s="463"/>
      <c r="AR25" s="463"/>
      <c r="AS25" s="463"/>
      <c r="AT25" s="463"/>
      <c r="AU25" s="463"/>
      <c r="AV25" s="463"/>
      <c r="AW25" s="463"/>
      <c r="AX25" s="463"/>
      <c r="AY25" s="463"/>
      <c r="AZ25" s="463"/>
      <c r="BA25" s="463"/>
      <c r="BB25" s="463"/>
      <c r="BC25" s="463"/>
      <c r="BD25" s="463"/>
      <c r="BE25" s="463"/>
      <c r="BF25" s="463"/>
      <c r="BG25" s="463"/>
      <c r="BH25" s="463"/>
      <c r="BI25" s="463"/>
      <c r="BJ25" s="463"/>
      <c r="BK25" s="463"/>
      <c r="BL25" s="463"/>
      <c r="BM25" s="463"/>
      <c r="BN25" s="463"/>
      <c r="BO25" s="463"/>
      <c r="BP25" s="463"/>
      <c r="BQ25" s="463"/>
      <c r="BR25" s="463"/>
      <c r="BS25" s="463"/>
      <c r="BT25" s="463"/>
      <c r="BU25" s="463"/>
      <c r="BV25" s="463"/>
      <c r="BW25" s="463"/>
      <c r="BX25" s="463"/>
      <c r="BY25" s="463"/>
      <c r="BZ25" s="463"/>
      <c r="CA25" s="463"/>
      <c r="CB25" s="463"/>
      <c r="CC25" s="463"/>
      <c r="CD25" s="463"/>
      <c r="CE25" s="463"/>
      <c r="CF25" s="463"/>
      <c r="CG25" s="463"/>
      <c r="CH25" s="463"/>
      <c r="CI25" s="463"/>
      <c r="CJ25" s="463"/>
      <c r="CK25" s="463"/>
      <c r="CL25" s="463"/>
      <c r="CM25" s="197"/>
      <c r="CN25" s="197"/>
      <c r="CO25" s="197"/>
      <c r="CP25" s="197"/>
      <c r="CQ25" s="197"/>
      <c r="CR25" s="197"/>
      <c r="CS25" s="197"/>
      <c r="CT25" s="197"/>
    </row>
    <row r="26" spans="1:98" ht="15.75" thickBot="1" x14ac:dyDescent="0.3">
      <c r="A26" s="191">
        <f>IF(LEN(Projects!A22)&gt;0,Projects!A22,"")</f>
        <v>20</v>
      </c>
      <c r="B26" s="125" t="str">
        <f>IF(ISNA(VLOOKUP(A26,Projects!A:B,2,FALSE)), "",VLOOKUP(A26,Projects!A:B,2,FALSE))</f>
        <v>T3  Project20</v>
      </c>
      <c r="C26" s="192">
        <f t="shared" si="0"/>
        <v>12</v>
      </c>
      <c r="D26" s="192">
        <f t="shared" si="1"/>
        <v>0</v>
      </c>
      <c r="E26" s="192">
        <f t="shared" si="2"/>
        <v>1</v>
      </c>
      <c r="F26" s="192">
        <f t="shared" si="3"/>
        <v>0</v>
      </c>
      <c r="G26" s="193">
        <f t="shared" si="4"/>
        <v>0</v>
      </c>
      <c r="H26" s="193">
        <f t="shared" si="5"/>
        <v>4</v>
      </c>
      <c r="I26" s="194">
        <f t="shared" si="6"/>
        <v>12</v>
      </c>
      <c r="J26" s="192">
        <v>3</v>
      </c>
      <c r="K26" s="192">
        <v>3</v>
      </c>
      <c r="L26" s="192">
        <v>3</v>
      </c>
      <c r="M26" s="192">
        <v>3</v>
      </c>
      <c r="N26" s="195">
        <v>13</v>
      </c>
      <c r="O26" s="195">
        <v>15</v>
      </c>
      <c r="P26" s="195">
        <v>9</v>
      </c>
      <c r="Q26" s="195">
        <v>11</v>
      </c>
      <c r="R26" s="196"/>
      <c r="S26" s="463"/>
      <c r="T26" s="463"/>
      <c r="U26" s="463"/>
      <c r="V26" s="463"/>
      <c r="W26" s="463"/>
      <c r="X26" s="463"/>
      <c r="Y26" s="463"/>
      <c r="Z26" s="463">
        <v>1</v>
      </c>
      <c r="AA26" s="463" t="s">
        <v>483</v>
      </c>
      <c r="AB26" s="463">
        <v>1</v>
      </c>
      <c r="AC26" s="463" t="s">
        <v>483</v>
      </c>
      <c r="AD26" s="463">
        <v>1</v>
      </c>
      <c r="AE26" s="463" t="s">
        <v>483</v>
      </c>
      <c r="AF26" s="463">
        <v>1</v>
      </c>
      <c r="AG26" s="463" t="s">
        <v>483</v>
      </c>
      <c r="AH26" s="463"/>
      <c r="AI26" s="463"/>
      <c r="AJ26" s="463"/>
      <c r="AK26" s="463"/>
      <c r="AL26" s="463"/>
      <c r="AM26" s="463"/>
      <c r="AN26" s="463"/>
      <c r="AO26" s="463" t="s">
        <v>352</v>
      </c>
      <c r="AP26" s="463"/>
      <c r="AQ26" s="463"/>
      <c r="AR26" s="463"/>
      <c r="AS26" s="463"/>
      <c r="AT26" s="463"/>
      <c r="AU26" s="463"/>
      <c r="AV26" s="463"/>
      <c r="AW26" s="463"/>
      <c r="AX26" s="463"/>
      <c r="AY26" s="463"/>
      <c r="AZ26" s="463"/>
      <c r="BA26" s="463"/>
      <c r="BB26" s="463"/>
      <c r="BC26" s="463"/>
      <c r="BD26" s="463"/>
      <c r="BE26" s="463"/>
      <c r="BF26" s="463"/>
      <c r="BG26" s="463"/>
      <c r="BH26" s="463"/>
      <c r="BI26" s="463"/>
      <c r="BJ26" s="463"/>
      <c r="BK26" s="463"/>
      <c r="BL26" s="463"/>
      <c r="BM26" s="463"/>
      <c r="BN26" s="463"/>
      <c r="BO26" s="463"/>
      <c r="BP26" s="463"/>
      <c r="BQ26" s="463"/>
      <c r="BR26" s="463"/>
      <c r="BS26" s="463"/>
      <c r="BT26" s="463"/>
      <c r="BU26" s="463"/>
      <c r="BV26" s="463"/>
      <c r="BW26" s="463"/>
      <c r="BX26" s="463"/>
      <c r="BY26" s="463"/>
      <c r="BZ26" s="463"/>
      <c r="CA26" s="463"/>
      <c r="CB26" s="463"/>
      <c r="CC26" s="463"/>
      <c r="CD26" s="463"/>
      <c r="CE26" s="463"/>
      <c r="CF26" s="463"/>
      <c r="CG26" s="463"/>
      <c r="CH26" s="463"/>
      <c r="CI26" s="463"/>
      <c r="CJ26" s="463"/>
      <c r="CK26" s="463"/>
      <c r="CL26" s="463"/>
      <c r="CM26" s="197"/>
      <c r="CN26" s="197"/>
      <c r="CO26" s="197"/>
      <c r="CP26" s="197"/>
      <c r="CQ26" s="197"/>
      <c r="CR26" s="197"/>
      <c r="CS26" s="197"/>
      <c r="CT26" s="197"/>
    </row>
    <row r="27" spans="1:98" ht="15.75" thickBot="1" x14ac:dyDescent="0.3">
      <c r="A27" s="191">
        <f>IF(LEN(Projects!A23)&gt;0,Projects!A23,"")</f>
        <v>21</v>
      </c>
      <c r="B27" s="125" t="str">
        <f>IF(ISNA(VLOOKUP(A27,Projects!A:B,2,FALSE)), "",VLOOKUP(A27,Projects!A:B,2,FALSE))</f>
        <v>T3  Project21</v>
      </c>
      <c r="C27" s="192">
        <f t="shared" si="0"/>
        <v>12</v>
      </c>
      <c r="D27" s="192">
        <f t="shared" si="1"/>
        <v>0</v>
      </c>
      <c r="E27" s="192">
        <f t="shared" si="2"/>
        <v>1</v>
      </c>
      <c r="F27" s="192">
        <f t="shared" si="3"/>
        <v>0</v>
      </c>
      <c r="G27" s="193">
        <f t="shared" si="4"/>
        <v>0</v>
      </c>
      <c r="H27" s="193">
        <f t="shared" si="5"/>
        <v>4</v>
      </c>
      <c r="I27" s="194">
        <f t="shared" si="6"/>
        <v>12</v>
      </c>
      <c r="J27" s="192">
        <v>3</v>
      </c>
      <c r="K27" s="192">
        <v>3</v>
      </c>
      <c r="L27" s="192">
        <v>3</v>
      </c>
      <c r="M27" s="192">
        <v>3</v>
      </c>
      <c r="N27" s="195">
        <v>14</v>
      </c>
      <c r="O27" s="195">
        <v>8</v>
      </c>
      <c r="P27" s="195">
        <v>10</v>
      </c>
      <c r="Q27" s="195">
        <v>12</v>
      </c>
      <c r="R27" s="196"/>
      <c r="S27" s="463"/>
      <c r="T27" s="463"/>
      <c r="U27" s="463"/>
      <c r="V27" s="463"/>
      <c r="W27" s="463"/>
      <c r="X27" s="463"/>
      <c r="Y27" s="463"/>
      <c r="Z27" s="463" t="s">
        <v>483</v>
      </c>
      <c r="AA27" s="463">
        <v>1</v>
      </c>
      <c r="AB27" s="463" t="s">
        <v>483</v>
      </c>
      <c r="AC27" s="463">
        <v>1</v>
      </c>
      <c r="AD27" s="463" t="s">
        <v>483</v>
      </c>
      <c r="AE27" s="463">
        <v>1</v>
      </c>
      <c r="AF27" s="463" t="s">
        <v>483</v>
      </c>
      <c r="AG27" s="463">
        <v>1</v>
      </c>
      <c r="AH27" s="463"/>
      <c r="AI27" s="463"/>
      <c r="AJ27" s="463"/>
      <c r="AK27" s="463"/>
      <c r="AL27" s="463"/>
      <c r="AM27" s="463"/>
      <c r="AN27" s="463"/>
      <c r="AO27" s="463"/>
      <c r="AP27" s="463"/>
      <c r="AQ27" s="463"/>
      <c r="AR27" s="463"/>
      <c r="AS27" s="463"/>
      <c r="AT27" s="463"/>
      <c r="AU27" s="463"/>
      <c r="AV27" s="463"/>
      <c r="AW27" s="463"/>
      <c r="AX27" s="463"/>
      <c r="AY27" s="463"/>
      <c r="AZ27" s="463"/>
      <c r="BA27" s="463"/>
      <c r="BB27" s="463"/>
      <c r="BC27" s="463"/>
      <c r="BD27" s="463"/>
      <c r="BE27" s="463"/>
      <c r="BF27" s="463"/>
      <c r="BG27" s="463"/>
      <c r="BH27" s="463"/>
      <c r="BI27" s="463"/>
      <c r="BJ27" s="463"/>
      <c r="BK27" s="463"/>
      <c r="BL27" s="463"/>
      <c r="BM27" s="463"/>
      <c r="BN27" s="463"/>
      <c r="BO27" s="463"/>
      <c r="BP27" s="463"/>
      <c r="BQ27" s="463"/>
      <c r="BR27" s="463"/>
      <c r="BS27" s="463"/>
      <c r="BT27" s="463"/>
      <c r="BU27" s="463"/>
      <c r="BV27" s="463"/>
      <c r="BW27" s="463"/>
      <c r="BX27" s="463"/>
      <c r="BY27" s="463"/>
      <c r="BZ27" s="463" t="s">
        <v>352</v>
      </c>
      <c r="CA27" s="463"/>
      <c r="CB27" s="463"/>
      <c r="CC27" s="463"/>
      <c r="CD27" s="463"/>
      <c r="CE27" s="463"/>
      <c r="CF27" s="463"/>
      <c r="CG27" s="463"/>
      <c r="CH27" s="463"/>
      <c r="CI27" s="463"/>
      <c r="CJ27" s="463"/>
      <c r="CK27" s="463"/>
      <c r="CL27" s="463"/>
      <c r="CM27" s="197"/>
      <c r="CN27" s="197"/>
      <c r="CO27" s="197"/>
      <c r="CP27" s="197"/>
      <c r="CQ27" s="197"/>
      <c r="CR27" s="197"/>
      <c r="CS27" s="197"/>
      <c r="CT27" s="197"/>
    </row>
    <row r="28" spans="1:98" ht="15.75" thickBot="1" x14ac:dyDescent="0.3">
      <c r="A28" s="191">
        <f>IF(LEN(Projects!A24)&gt;0,Projects!A24,"")</f>
        <v>22</v>
      </c>
      <c r="B28" s="125" t="str">
        <f>IF(ISNA(VLOOKUP(A28,Projects!A:B,2,FALSE)), "",VLOOKUP(A28,Projects!A:B,2,FALSE))</f>
        <v>T3  Project22</v>
      </c>
      <c r="C28" s="192">
        <f t="shared" si="0"/>
        <v>12</v>
      </c>
      <c r="D28" s="192">
        <f t="shared" si="1"/>
        <v>0</v>
      </c>
      <c r="E28" s="192">
        <f t="shared" si="2"/>
        <v>1</v>
      </c>
      <c r="F28" s="192">
        <f t="shared" si="3"/>
        <v>0</v>
      </c>
      <c r="G28" s="193">
        <f t="shared" si="4"/>
        <v>0</v>
      </c>
      <c r="H28" s="193">
        <f t="shared" si="5"/>
        <v>4</v>
      </c>
      <c r="I28" s="194">
        <f t="shared" si="6"/>
        <v>12</v>
      </c>
      <c r="J28" s="192">
        <v>3</v>
      </c>
      <c r="K28" s="192">
        <v>3</v>
      </c>
      <c r="L28" s="192">
        <v>3</v>
      </c>
      <c r="M28" s="192">
        <v>3</v>
      </c>
      <c r="N28" s="195">
        <v>15</v>
      </c>
      <c r="O28" s="195">
        <v>9</v>
      </c>
      <c r="P28" s="195">
        <v>11</v>
      </c>
      <c r="Q28" s="195">
        <v>13</v>
      </c>
      <c r="R28" s="196"/>
      <c r="S28" s="463"/>
      <c r="T28" s="463"/>
      <c r="U28" s="463"/>
      <c r="V28" s="463"/>
      <c r="W28" s="463"/>
      <c r="X28" s="463"/>
      <c r="Y28" s="463"/>
      <c r="Z28" s="463">
        <v>1</v>
      </c>
      <c r="AA28" s="463" t="s">
        <v>483</v>
      </c>
      <c r="AB28" s="463">
        <v>1</v>
      </c>
      <c r="AC28" s="463" t="s">
        <v>483</v>
      </c>
      <c r="AD28" s="463">
        <v>1</v>
      </c>
      <c r="AE28" s="463" t="s">
        <v>483</v>
      </c>
      <c r="AF28" s="463">
        <v>1</v>
      </c>
      <c r="AG28" s="463" t="s">
        <v>483</v>
      </c>
      <c r="AH28" s="463"/>
      <c r="AI28" s="463"/>
      <c r="AJ28" s="463"/>
      <c r="AK28" s="463"/>
      <c r="AL28" s="463"/>
      <c r="AM28" s="463"/>
      <c r="AN28" s="463"/>
      <c r="AO28" s="463"/>
      <c r="AP28" s="463"/>
      <c r="AQ28" s="463"/>
      <c r="AR28" s="463"/>
      <c r="AS28" s="463"/>
      <c r="AT28" s="463"/>
      <c r="AU28" s="463"/>
      <c r="AV28" s="463"/>
      <c r="AW28" s="463"/>
      <c r="AX28" s="463"/>
      <c r="AY28" s="463"/>
      <c r="AZ28" s="463"/>
      <c r="BA28" s="463"/>
      <c r="BB28" s="463"/>
      <c r="BC28" s="463"/>
      <c r="BD28" s="463"/>
      <c r="BE28" s="463"/>
      <c r="BF28" s="463"/>
      <c r="BG28" s="463"/>
      <c r="BH28" s="463"/>
      <c r="BI28" s="463"/>
      <c r="BJ28" s="463"/>
      <c r="BK28" s="463"/>
      <c r="BL28" s="463"/>
      <c r="BM28" s="463"/>
      <c r="BN28" s="463"/>
      <c r="BO28" s="463"/>
      <c r="BP28" s="463" t="s">
        <v>352</v>
      </c>
      <c r="BQ28" s="463"/>
      <c r="BR28" s="463"/>
      <c r="BS28" s="463"/>
      <c r="BT28" s="463"/>
      <c r="BU28" s="463"/>
      <c r="BV28" s="463"/>
      <c r="BW28" s="463"/>
      <c r="BX28" s="463"/>
      <c r="BY28" s="463"/>
      <c r="BZ28" s="463"/>
      <c r="CA28" s="463"/>
      <c r="CB28" s="463"/>
      <c r="CC28" s="463"/>
      <c r="CD28" s="463"/>
      <c r="CE28" s="463"/>
      <c r="CF28" s="463"/>
      <c r="CG28" s="463"/>
      <c r="CH28" s="463"/>
      <c r="CI28" s="463"/>
      <c r="CJ28" s="463"/>
      <c r="CK28" s="463"/>
      <c r="CL28" s="463"/>
      <c r="CM28" s="197"/>
      <c r="CN28" s="197"/>
      <c r="CO28" s="197"/>
      <c r="CP28" s="197"/>
      <c r="CQ28" s="197"/>
      <c r="CR28" s="197"/>
      <c r="CS28" s="197"/>
      <c r="CT28" s="197"/>
    </row>
    <row r="29" spans="1:98" ht="15.75" thickBot="1" x14ac:dyDescent="0.3">
      <c r="A29" s="191">
        <f>IF(LEN(Projects!A25)&gt;0,Projects!A25,"")</f>
        <v>23</v>
      </c>
      <c r="B29" s="125" t="str">
        <f>IF(ISNA(VLOOKUP(A29,Projects!A:B,2,FALSE)), "",VLOOKUP(A29,Projects!A:B,2,FALSE))</f>
        <v>T3  Project23</v>
      </c>
      <c r="C29" s="192">
        <f t="shared" si="0"/>
        <v>12</v>
      </c>
      <c r="D29" s="192">
        <f t="shared" si="1"/>
        <v>0</v>
      </c>
      <c r="E29" s="192">
        <f t="shared" si="2"/>
        <v>1</v>
      </c>
      <c r="F29" s="192">
        <f t="shared" si="3"/>
        <v>0</v>
      </c>
      <c r="G29" s="193">
        <f t="shared" si="4"/>
        <v>0</v>
      </c>
      <c r="H29" s="193">
        <f t="shared" si="5"/>
        <v>4</v>
      </c>
      <c r="I29" s="194">
        <f t="shared" si="6"/>
        <v>12</v>
      </c>
      <c r="J29" s="192">
        <v>3</v>
      </c>
      <c r="K29" s="192">
        <v>3</v>
      </c>
      <c r="L29" s="192">
        <v>3</v>
      </c>
      <c r="M29" s="192">
        <v>3</v>
      </c>
      <c r="N29" s="195">
        <v>8</v>
      </c>
      <c r="O29" s="195">
        <v>10</v>
      </c>
      <c r="P29" s="195">
        <v>12</v>
      </c>
      <c r="Q29" s="195">
        <v>14</v>
      </c>
      <c r="R29" s="196"/>
      <c r="S29" s="463"/>
      <c r="T29" s="463"/>
      <c r="U29" s="463"/>
      <c r="V29" s="463"/>
      <c r="W29" s="463"/>
      <c r="X29" s="463"/>
      <c r="Y29" s="463"/>
      <c r="Z29" s="463" t="s">
        <v>483</v>
      </c>
      <c r="AA29" s="463">
        <v>1</v>
      </c>
      <c r="AB29" s="463" t="s">
        <v>483</v>
      </c>
      <c r="AC29" s="463">
        <v>1</v>
      </c>
      <c r="AD29" s="463" t="s">
        <v>483</v>
      </c>
      <c r="AE29" s="463">
        <v>1</v>
      </c>
      <c r="AF29" s="463" t="s">
        <v>483</v>
      </c>
      <c r="AG29" s="463">
        <v>1</v>
      </c>
      <c r="AH29" s="463"/>
      <c r="AI29" s="463"/>
      <c r="AJ29" s="463"/>
      <c r="AK29" s="463"/>
      <c r="AL29" s="463"/>
      <c r="AM29" s="463"/>
      <c r="AN29" s="463"/>
      <c r="AO29" s="463"/>
      <c r="AP29" s="463"/>
      <c r="AQ29" s="463"/>
      <c r="AR29" s="463"/>
      <c r="AS29" s="463"/>
      <c r="AT29" s="463"/>
      <c r="AU29" s="463"/>
      <c r="AV29" s="463" t="s">
        <v>352</v>
      </c>
      <c r="AW29" s="463"/>
      <c r="AX29" s="463"/>
      <c r="AY29" s="463"/>
      <c r="AZ29" s="463"/>
      <c r="BA29" s="463"/>
      <c r="BB29" s="463"/>
      <c r="BC29" s="463"/>
      <c r="BD29" s="463"/>
      <c r="BE29" s="463"/>
      <c r="BF29" s="463"/>
      <c r="BG29" s="463"/>
      <c r="BH29" s="463"/>
      <c r="BI29" s="463"/>
      <c r="BJ29" s="463"/>
      <c r="BK29" s="463"/>
      <c r="BL29" s="463"/>
      <c r="BM29" s="463"/>
      <c r="BN29" s="463"/>
      <c r="BO29" s="463"/>
      <c r="BP29" s="463"/>
      <c r="BQ29" s="463"/>
      <c r="BR29" s="463"/>
      <c r="BS29" s="463"/>
      <c r="BT29" s="463"/>
      <c r="BU29" s="463"/>
      <c r="BV29" s="463"/>
      <c r="BW29" s="463"/>
      <c r="BX29" s="463"/>
      <c r="BY29" s="463"/>
      <c r="BZ29" s="463"/>
      <c r="CA29" s="463"/>
      <c r="CB29" s="463"/>
      <c r="CC29" s="463"/>
      <c r="CD29" s="463"/>
      <c r="CE29" s="463"/>
      <c r="CF29" s="463"/>
      <c r="CG29" s="463"/>
      <c r="CH29" s="463"/>
      <c r="CI29" s="463"/>
      <c r="CJ29" s="463"/>
      <c r="CK29" s="463"/>
      <c r="CL29" s="463"/>
      <c r="CM29" s="197"/>
      <c r="CN29" s="197"/>
      <c r="CO29" s="197"/>
      <c r="CP29" s="197"/>
      <c r="CQ29" s="197"/>
      <c r="CR29" s="197"/>
      <c r="CS29" s="197"/>
      <c r="CT29" s="197"/>
    </row>
    <row r="30" spans="1:98" ht="15.75" thickBot="1" x14ac:dyDescent="0.3">
      <c r="A30" s="191">
        <f>IF(LEN(Projects!A26)&gt;0,Projects!A26,"")</f>
        <v>24</v>
      </c>
      <c r="B30" s="125" t="str">
        <f>IF(ISNA(VLOOKUP(A30,Projects!A:B,2,FALSE)), "",VLOOKUP(A30,Projects!A:B,2,FALSE))</f>
        <v>T3  Project24</v>
      </c>
      <c r="C30" s="192">
        <f t="shared" si="0"/>
        <v>12</v>
      </c>
      <c r="D30" s="192">
        <f t="shared" si="1"/>
        <v>0</v>
      </c>
      <c r="E30" s="192">
        <f t="shared" si="2"/>
        <v>1</v>
      </c>
      <c r="F30" s="192">
        <f t="shared" si="3"/>
        <v>0</v>
      </c>
      <c r="G30" s="193">
        <f t="shared" si="4"/>
        <v>0</v>
      </c>
      <c r="H30" s="193">
        <f t="shared" si="5"/>
        <v>4</v>
      </c>
      <c r="I30" s="194">
        <f t="shared" si="6"/>
        <v>12</v>
      </c>
      <c r="J30" s="192">
        <v>3</v>
      </c>
      <c r="K30" s="192">
        <v>3</v>
      </c>
      <c r="L30" s="192">
        <v>3</v>
      </c>
      <c r="M30" s="192">
        <v>3</v>
      </c>
      <c r="N30" s="195">
        <v>9</v>
      </c>
      <c r="O30" s="195">
        <v>11</v>
      </c>
      <c r="P30" s="195">
        <v>13</v>
      </c>
      <c r="Q30" s="195">
        <v>15</v>
      </c>
      <c r="R30" s="196"/>
      <c r="S30" s="463"/>
      <c r="T30" s="463"/>
      <c r="U30" s="463"/>
      <c r="V30" s="463"/>
      <c r="W30" s="463"/>
      <c r="X30" s="463"/>
      <c r="Y30" s="463"/>
      <c r="Z30" s="463">
        <v>1</v>
      </c>
      <c r="AA30" s="463" t="s">
        <v>483</v>
      </c>
      <c r="AB30" s="463">
        <v>1</v>
      </c>
      <c r="AC30" s="463" t="s">
        <v>483</v>
      </c>
      <c r="AD30" s="463">
        <v>1</v>
      </c>
      <c r="AE30" s="463" t="s">
        <v>483</v>
      </c>
      <c r="AF30" s="463">
        <v>1</v>
      </c>
      <c r="AG30" s="463" t="s">
        <v>483</v>
      </c>
      <c r="AH30" s="463"/>
      <c r="AI30" s="463"/>
      <c r="AJ30" s="463"/>
      <c r="AK30" s="463"/>
      <c r="AL30" s="463"/>
      <c r="AM30" s="463"/>
      <c r="AN30" s="463"/>
      <c r="AO30" s="463"/>
      <c r="AP30" s="463"/>
      <c r="AQ30" s="463"/>
      <c r="AR30" s="463"/>
      <c r="AS30" s="463"/>
      <c r="AT30" s="463"/>
      <c r="AU30" s="463"/>
      <c r="AV30" s="463"/>
      <c r="AW30" s="463"/>
      <c r="AX30" s="463"/>
      <c r="AY30" s="463"/>
      <c r="AZ30" s="463"/>
      <c r="BA30" s="463"/>
      <c r="BB30" s="463"/>
      <c r="BC30" s="463"/>
      <c r="BD30" s="463"/>
      <c r="BE30" s="463"/>
      <c r="BF30" s="463"/>
      <c r="BG30" s="463" t="s">
        <v>352</v>
      </c>
      <c r="BH30" s="463"/>
      <c r="BI30" s="463"/>
      <c r="BJ30" s="463"/>
      <c r="BK30" s="463"/>
      <c r="BL30" s="463"/>
      <c r="BM30" s="463"/>
      <c r="BN30" s="463"/>
      <c r="BO30" s="463"/>
      <c r="BP30" s="463"/>
      <c r="BQ30" s="463"/>
      <c r="BR30" s="463"/>
      <c r="BS30" s="463"/>
      <c r="BT30" s="463"/>
      <c r="BU30" s="463"/>
      <c r="BV30" s="463"/>
      <c r="BW30" s="463"/>
      <c r="BX30" s="463"/>
      <c r="BY30" s="463"/>
      <c r="BZ30" s="463"/>
      <c r="CA30" s="463"/>
      <c r="CB30" s="463"/>
      <c r="CC30" s="463"/>
      <c r="CD30" s="463"/>
      <c r="CE30" s="463"/>
      <c r="CF30" s="463"/>
      <c r="CG30" s="463"/>
      <c r="CH30" s="463"/>
      <c r="CI30" s="463"/>
      <c r="CJ30" s="463"/>
      <c r="CK30" s="463"/>
      <c r="CL30" s="463"/>
      <c r="CM30" s="197"/>
      <c r="CN30" s="197"/>
      <c r="CO30" s="197"/>
      <c r="CP30" s="197"/>
      <c r="CQ30" s="197"/>
      <c r="CR30" s="197"/>
      <c r="CS30" s="197"/>
      <c r="CT30" s="197"/>
    </row>
    <row r="31" spans="1:98" ht="15.75" thickBot="1" x14ac:dyDescent="0.3">
      <c r="A31" s="191">
        <f>IF(LEN(Projects!A27)&gt;0,Projects!A27,"")</f>
        <v>25</v>
      </c>
      <c r="B31" s="125" t="str">
        <f>IF(ISNA(VLOOKUP(A31,Projects!A:B,2,FALSE)), "",VLOOKUP(A31,Projects!A:B,2,FALSE))</f>
        <v>T3  Project25</v>
      </c>
      <c r="C31" s="192">
        <f t="shared" si="0"/>
        <v>12</v>
      </c>
      <c r="D31" s="192">
        <f t="shared" si="1"/>
        <v>0</v>
      </c>
      <c r="E31" s="192">
        <f t="shared" si="2"/>
        <v>1</v>
      </c>
      <c r="F31" s="192">
        <f t="shared" si="3"/>
        <v>0</v>
      </c>
      <c r="G31" s="193">
        <f t="shared" si="4"/>
        <v>0</v>
      </c>
      <c r="H31" s="193">
        <f t="shared" si="5"/>
        <v>4</v>
      </c>
      <c r="I31" s="194">
        <f t="shared" si="6"/>
        <v>12</v>
      </c>
      <c r="J31" s="192">
        <v>3</v>
      </c>
      <c r="K31" s="192">
        <v>3</v>
      </c>
      <c r="L31" s="192">
        <v>3</v>
      </c>
      <c r="M31" s="192">
        <v>3</v>
      </c>
      <c r="N31" s="195">
        <v>10</v>
      </c>
      <c r="O31" s="195">
        <v>12</v>
      </c>
      <c r="P31" s="195">
        <v>14</v>
      </c>
      <c r="Q31" s="195">
        <v>8</v>
      </c>
      <c r="R31" s="196"/>
      <c r="S31" s="463"/>
      <c r="T31" s="463"/>
      <c r="U31" s="463"/>
      <c r="V31" s="463"/>
      <c r="W31" s="463"/>
      <c r="X31" s="463"/>
      <c r="Y31" s="463"/>
      <c r="Z31" s="463" t="s">
        <v>483</v>
      </c>
      <c r="AA31" s="463">
        <v>1</v>
      </c>
      <c r="AB31" s="463" t="s">
        <v>483</v>
      </c>
      <c r="AC31" s="463">
        <v>1</v>
      </c>
      <c r="AD31" s="463" t="s">
        <v>483</v>
      </c>
      <c r="AE31" s="463">
        <v>1</v>
      </c>
      <c r="AF31" s="463" t="s">
        <v>483</v>
      </c>
      <c r="AG31" s="463">
        <v>1</v>
      </c>
      <c r="AH31" s="463"/>
      <c r="AI31" s="463"/>
      <c r="AJ31" s="463"/>
      <c r="AK31" s="463"/>
      <c r="AL31" s="463"/>
      <c r="AM31" s="463"/>
      <c r="AN31" s="463"/>
      <c r="AO31" s="463"/>
      <c r="AP31" s="463"/>
      <c r="AQ31" s="463"/>
      <c r="AR31" s="463"/>
      <c r="AS31" s="463"/>
      <c r="AT31" s="463"/>
      <c r="AU31" s="463"/>
      <c r="AV31" s="463"/>
      <c r="AW31" s="463"/>
      <c r="AX31" s="463"/>
      <c r="AY31" s="463"/>
      <c r="AZ31" s="463"/>
      <c r="BA31" s="463" t="s">
        <v>352</v>
      </c>
      <c r="BB31" s="463"/>
      <c r="BC31" s="463"/>
      <c r="BD31" s="463"/>
      <c r="BE31" s="463"/>
      <c r="BF31" s="463"/>
      <c r="BG31" s="463"/>
      <c r="BH31" s="463"/>
      <c r="BI31" s="463"/>
      <c r="BJ31" s="463"/>
      <c r="BK31" s="463"/>
      <c r="BL31" s="463"/>
      <c r="BM31" s="463"/>
      <c r="BN31" s="463"/>
      <c r="BO31" s="463"/>
      <c r="BP31" s="463"/>
      <c r="BQ31" s="463"/>
      <c r="BR31" s="463"/>
      <c r="BS31" s="463"/>
      <c r="BT31" s="463"/>
      <c r="BU31" s="463"/>
      <c r="BV31" s="463"/>
      <c r="BW31" s="463"/>
      <c r="BX31" s="463"/>
      <c r="BY31" s="463"/>
      <c r="BZ31" s="463"/>
      <c r="CA31" s="463"/>
      <c r="CB31" s="463"/>
      <c r="CC31" s="463"/>
      <c r="CD31" s="463"/>
      <c r="CE31" s="463"/>
      <c r="CF31" s="463"/>
      <c r="CG31" s="463"/>
      <c r="CH31" s="463"/>
      <c r="CI31" s="463"/>
      <c r="CJ31" s="463"/>
      <c r="CK31" s="463"/>
      <c r="CL31" s="463"/>
      <c r="CM31" s="197"/>
      <c r="CN31" s="197"/>
      <c r="CO31" s="197"/>
      <c r="CP31" s="197"/>
      <c r="CQ31" s="197"/>
      <c r="CR31" s="197"/>
      <c r="CS31" s="197"/>
      <c r="CT31" s="197"/>
    </row>
    <row r="32" spans="1:98" ht="15.75" thickBot="1" x14ac:dyDescent="0.3">
      <c r="A32" s="191">
        <f>IF(LEN(Projects!A28)&gt;0,Projects!A28,"")</f>
        <v>26</v>
      </c>
      <c r="B32" s="125" t="str">
        <f>IF(ISNA(VLOOKUP(A32,Projects!A:B,2,FALSE)), "",VLOOKUP(A32,Projects!A:B,2,FALSE))</f>
        <v>T3  Project26</v>
      </c>
      <c r="C32" s="192">
        <f t="shared" si="0"/>
        <v>12</v>
      </c>
      <c r="D32" s="192">
        <f t="shared" si="1"/>
        <v>0</v>
      </c>
      <c r="E32" s="192">
        <f t="shared" si="2"/>
        <v>1</v>
      </c>
      <c r="F32" s="192">
        <f t="shared" si="3"/>
        <v>0</v>
      </c>
      <c r="G32" s="193">
        <f t="shared" si="4"/>
        <v>0</v>
      </c>
      <c r="H32" s="193">
        <f t="shared" si="5"/>
        <v>4</v>
      </c>
      <c r="I32" s="194">
        <f t="shared" si="6"/>
        <v>12</v>
      </c>
      <c r="J32" s="192">
        <v>3</v>
      </c>
      <c r="K32" s="192">
        <v>3</v>
      </c>
      <c r="L32" s="192">
        <v>3</v>
      </c>
      <c r="M32" s="192">
        <v>3</v>
      </c>
      <c r="N32" s="195">
        <v>11</v>
      </c>
      <c r="O32" s="195">
        <v>13</v>
      </c>
      <c r="P32" s="195">
        <v>15</v>
      </c>
      <c r="Q32" s="195">
        <v>9</v>
      </c>
      <c r="R32" s="196"/>
      <c r="S32" s="463"/>
      <c r="T32" s="463" t="s">
        <v>352</v>
      </c>
      <c r="U32" s="463"/>
      <c r="V32" s="463"/>
      <c r="W32" s="463"/>
      <c r="X32" s="463"/>
      <c r="Y32" s="463"/>
      <c r="Z32" s="463">
        <v>1</v>
      </c>
      <c r="AA32" s="463" t="s">
        <v>483</v>
      </c>
      <c r="AB32" s="463">
        <v>1</v>
      </c>
      <c r="AC32" s="463" t="s">
        <v>483</v>
      </c>
      <c r="AD32" s="463">
        <v>1</v>
      </c>
      <c r="AE32" s="463" t="s">
        <v>483</v>
      </c>
      <c r="AF32" s="463">
        <v>1</v>
      </c>
      <c r="AG32" s="463" t="s">
        <v>483</v>
      </c>
      <c r="AH32" s="463"/>
      <c r="AI32" s="463"/>
      <c r="AJ32" s="463"/>
      <c r="AK32" s="463"/>
      <c r="AL32" s="463"/>
      <c r="AM32" s="463"/>
      <c r="AN32" s="463"/>
      <c r="AO32" s="463"/>
      <c r="AP32" s="463"/>
      <c r="AQ32" s="463"/>
      <c r="AR32" s="463"/>
      <c r="AS32" s="463"/>
      <c r="AT32" s="463"/>
      <c r="AU32" s="463"/>
      <c r="AV32" s="463"/>
      <c r="AW32" s="463"/>
      <c r="AX32" s="463"/>
      <c r="AY32" s="463"/>
      <c r="AZ32" s="463"/>
      <c r="BA32" s="463"/>
      <c r="BB32" s="463"/>
      <c r="BC32" s="463"/>
      <c r="BD32" s="463"/>
      <c r="BE32" s="463"/>
      <c r="BF32" s="463"/>
      <c r="BG32" s="463"/>
      <c r="BH32" s="463"/>
      <c r="BI32" s="463"/>
      <c r="BJ32" s="463"/>
      <c r="BK32" s="463"/>
      <c r="BL32" s="463"/>
      <c r="BM32" s="463"/>
      <c r="BN32" s="463"/>
      <c r="BO32" s="463"/>
      <c r="BP32" s="463"/>
      <c r="BQ32" s="463"/>
      <c r="BR32" s="463"/>
      <c r="BS32" s="463"/>
      <c r="BT32" s="463"/>
      <c r="BU32" s="463"/>
      <c r="BV32" s="463"/>
      <c r="BW32" s="463"/>
      <c r="BX32" s="463"/>
      <c r="BY32" s="463"/>
      <c r="BZ32" s="463"/>
      <c r="CA32" s="463"/>
      <c r="CB32" s="463"/>
      <c r="CC32" s="463"/>
      <c r="CD32" s="463"/>
      <c r="CE32" s="463"/>
      <c r="CF32" s="463"/>
      <c r="CG32" s="463"/>
      <c r="CH32" s="463"/>
      <c r="CI32" s="463"/>
      <c r="CJ32" s="463"/>
      <c r="CK32" s="463"/>
      <c r="CL32" s="463"/>
      <c r="CM32" s="197"/>
      <c r="CN32" s="197"/>
      <c r="CO32" s="197"/>
      <c r="CP32" s="197"/>
      <c r="CQ32" s="197"/>
      <c r="CR32" s="197"/>
      <c r="CS32" s="197"/>
      <c r="CT32" s="197"/>
    </row>
    <row r="33" spans="1:98" ht="15.75" thickBot="1" x14ac:dyDescent="0.3">
      <c r="A33" s="191">
        <f>IF(LEN(Projects!A29)&gt;0,Projects!A29,"")</f>
        <v>27</v>
      </c>
      <c r="B33" s="125" t="str">
        <f>IF(ISNA(VLOOKUP(A33,Projects!A:B,2,FALSE)), "",VLOOKUP(A33,Projects!A:B,2,FALSE))</f>
        <v>T3  Project27</v>
      </c>
      <c r="C33" s="192">
        <f t="shared" si="0"/>
        <v>12</v>
      </c>
      <c r="D33" s="192">
        <f t="shared" si="1"/>
        <v>0</v>
      </c>
      <c r="E33" s="192">
        <f t="shared" si="2"/>
        <v>1</v>
      </c>
      <c r="F33" s="192">
        <f t="shared" si="3"/>
        <v>0</v>
      </c>
      <c r="G33" s="193">
        <f t="shared" si="4"/>
        <v>0</v>
      </c>
      <c r="H33" s="193">
        <f t="shared" si="5"/>
        <v>4</v>
      </c>
      <c r="I33" s="194">
        <f t="shared" si="6"/>
        <v>12</v>
      </c>
      <c r="J33" s="192">
        <v>3</v>
      </c>
      <c r="K33" s="192">
        <v>3</v>
      </c>
      <c r="L33" s="192">
        <v>3</v>
      </c>
      <c r="M33" s="192">
        <v>3</v>
      </c>
      <c r="N33" s="195">
        <v>12</v>
      </c>
      <c r="O33" s="195">
        <v>14</v>
      </c>
      <c r="P33" s="195">
        <v>8</v>
      </c>
      <c r="Q33" s="195">
        <v>10</v>
      </c>
      <c r="R33" s="196"/>
      <c r="S33" s="463"/>
      <c r="T33" s="463"/>
      <c r="U33" s="463"/>
      <c r="V33" s="463"/>
      <c r="W33" s="463"/>
      <c r="X33" s="463"/>
      <c r="Y33" s="463"/>
      <c r="Z33" s="463" t="s">
        <v>483</v>
      </c>
      <c r="AA33" s="463">
        <v>1</v>
      </c>
      <c r="AB33" s="463" t="s">
        <v>483</v>
      </c>
      <c r="AC33" s="463">
        <v>1</v>
      </c>
      <c r="AD33" s="463" t="s">
        <v>483</v>
      </c>
      <c r="AE33" s="463">
        <v>1</v>
      </c>
      <c r="AF33" s="463" t="s">
        <v>483</v>
      </c>
      <c r="AG33" s="463">
        <v>1</v>
      </c>
      <c r="AH33" s="463"/>
      <c r="AI33" s="463"/>
      <c r="AJ33" s="463"/>
      <c r="AK33" s="463"/>
      <c r="AL33" s="463"/>
      <c r="AM33" s="463"/>
      <c r="AN33" s="463"/>
      <c r="AO33" s="463"/>
      <c r="AP33" s="463"/>
      <c r="AQ33" s="463"/>
      <c r="AR33" s="463"/>
      <c r="AS33" s="463"/>
      <c r="AT33" s="463"/>
      <c r="AU33" s="463"/>
      <c r="AV33" s="463"/>
      <c r="AW33" s="463"/>
      <c r="AX33" s="463"/>
      <c r="AY33" s="463"/>
      <c r="AZ33" s="463"/>
      <c r="BA33" s="463"/>
      <c r="BB33" s="463"/>
      <c r="BC33" s="463"/>
      <c r="BD33" s="463"/>
      <c r="BE33" s="463"/>
      <c r="BF33" s="463"/>
      <c r="BG33" s="463"/>
      <c r="BH33" s="463"/>
      <c r="BI33" s="463"/>
      <c r="BJ33" s="463"/>
      <c r="BK33" s="463"/>
      <c r="BL33" s="463"/>
      <c r="BM33" s="463"/>
      <c r="BN33" s="463"/>
      <c r="BO33" s="463" t="s">
        <v>352</v>
      </c>
      <c r="BP33" s="463"/>
      <c r="BQ33" s="463"/>
      <c r="BR33" s="463"/>
      <c r="BS33" s="463"/>
      <c r="BT33" s="463"/>
      <c r="BU33" s="463"/>
      <c r="BV33" s="463"/>
      <c r="BW33" s="463"/>
      <c r="BX33" s="463"/>
      <c r="BY33" s="463"/>
      <c r="BZ33" s="463"/>
      <c r="CA33" s="463"/>
      <c r="CB33" s="463"/>
      <c r="CC33" s="463"/>
      <c r="CD33" s="463"/>
      <c r="CE33" s="463"/>
      <c r="CF33" s="463"/>
      <c r="CG33" s="463"/>
      <c r="CH33" s="463"/>
      <c r="CI33" s="463"/>
      <c r="CJ33" s="463"/>
      <c r="CK33" s="463"/>
      <c r="CL33" s="463"/>
      <c r="CM33" s="197"/>
      <c r="CN33" s="197"/>
      <c r="CO33" s="197"/>
      <c r="CP33" s="197"/>
      <c r="CQ33" s="197"/>
      <c r="CR33" s="197"/>
      <c r="CS33" s="197"/>
      <c r="CT33" s="197"/>
    </row>
    <row r="34" spans="1:98" ht="15.75" thickBot="1" x14ac:dyDescent="0.3">
      <c r="A34" s="191">
        <f>IF(LEN(Projects!A30)&gt;0,Projects!A30,"")</f>
        <v>28</v>
      </c>
      <c r="B34" s="125" t="str">
        <f>IF(ISNA(VLOOKUP(A34,Projects!A:B,2,FALSE)), "",VLOOKUP(A34,Projects!A:B,2,FALSE))</f>
        <v>T3  Project28</v>
      </c>
      <c r="C34" s="192">
        <f t="shared" si="0"/>
        <v>12</v>
      </c>
      <c r="D34" s="192">
        <f t="shared" si="1"/>
        <v>0</v>
      </c>
      <c r="E34" s="192">
        <f t="shared" si="2"/>
        <v>1</v>
      </c>
      <c r="F34" s="192">
        <f t="shared" si="3"/>
        <v>0</v>
      </c>
      <c r="G34" s="193">
        <f t="shared" si="4"/>
        <v>0</v>
      </c>
      <c r="H34" s="193">
        <f t="shared" si="5"/>
        <v>4</v>
      </c>
      <c r="I34" s="194">
        <f t="shared" si="6"/>
        <v>12</v>
      </c>
      <c r="J34" s="192">
        <v>3</v>
      </c>
      <c r="K34" s="192">
        <v>3</v>
      </c>
      <c r="L34" s="192">
        <v>3</v>
      </c>
      <c r="M34" s="192">
        <v>3</v>
      </c>
      <c r="N34" s="195">
        <v>13</v>
      </c>
      <c r="O34" s="195">
        <v>15</v>
      </c>
      <c r="P34" s="195">
        <v>9</v>
      </c>
      <c r="Q34" s="195">
        <v>11</v>
      </c>
      <c r="R34" s="196"/>
      <c r="S34" s="463" t="s">
        <v>352</v>
      </c>
      <c r="T34" s="463"/>
      <c r="U34" s="463"/>
      <c r="V34" s="463"/>
      <c r="W34" s="463"/>
      <c r="X34" s="463"/>
      <c r="Y34" s="463"/>
      <c r="Z34" s="463">
        <v>1</v>
      </c>
      <c r="AA34" s="463" t="s">
        <v>483</v>
      </c>
      <c r="AB34" s="463">
        <v>1</v>
      </c>
      <c r="AC34" s="463" t="s">
        <v>483</v>
      </c>
      <c r="AD34" s="463">
        <v>1</v>
      </c>
      <c r="AE34" s="463" t="s">
        <v>483</v>
      </c>
      <c r="AF34" s="463">
        <v>1</v>
      </c>
      <c r="AG34" s="463" t="s">
        <v>483</v>
      </c>
      <c r="AH34" s="463"/>
      <c r="AI34" s="463"/>
      <c r="AJ34" s="463"/>
      <c r="AK34" s="463"/>
      <c r="AL34" s="463"/>
      <c r="AM34" s="463"/>
      <c r="AN34" s="463"/>
      <c r="AO34" s="463"/>
      <c r="AP34" s="463"/>
      <c r="AQ34" s="463"/>
      <c r="AR34" s="463"/>
      <c r="AS34" s="463"/>
      <c r="AT34" s="463"/>
      <c r="AU34" s="463"/>
      <c r="AV34" s="463"/>
      <c r="AW34" s="463"/>
      <c r="AX34" s="463"/>
      <c r="AY34" s="463"/>
      <c r="AZ34" s="463"/>
      <c r="BA34" s="463"/>
      <c r="BB34" s="463"/>
      <c r="BC34" s="463"/>
      <c r="BD34" s="463"/>
      <c r="BE34" s="463"/>
      <c r="BF34" s="463"/>
      <c r="BG34" s="463"/>
      <c r="BH34" s="463"/>
      <c r="BI34" s="463"/>
      <c r="BJ34" s="463"/>
      <c r="BK34" s="463"/>
      <c r="BL34" s="463"/>
      <c r="BM34" s="463"/>
      <c r="BN34" s="463"/>
      <c r="BO34" s="463"/>
      <c r="BP34" s="463"/>
      <c r="BQ34" s="463"/>
      <c r="BR34" s="463"/>
      <c r="BS34" s="463"/>
      <c r="BT34" s="463"/>
      <c r="BU34" s="463"/>
      <c r="BV34" s="463"/>
      <c r="BW34" s="463"/>
      <c r="BX34" s="463"/>
      <c r="BY34" s="463"/>
      <c r="BZ34" s="463"/>
      <c r="CA34" s="463"/>
      <c r="CB34" s="463"/>
      <c r="CC34" s="463"/>
      <c r="CD34" s="463"/>
      <c r="CE34" s="463"/>
      <c r="CF34" s="463"/>
      <c r="CG34" s="463"/>
      <c r="CH34" s="463"/>
      <c r="CI34" s="463"/>
      <c r="CJ34" s="463"/>
      <c r="CK34" s="463"/>
      <c r="CL34" s="463"/>
      <c r="CM34" s="197"/>
      <c r="CN34" s="197"/>
      <c r="CO34" s="197"/>
      <c r="CP34" s="197"/>
      <c r="CQ34" s="197"/>
      <c r="CR34" s="197"/>
      <c r="CS34" s="197"/>
      <c r="CT34" s="197"/>
    </row>
    <row r="35" spans="1:98" ht="15.75" thickBot="1" x14ac:dyDescent="0.3">
      <c r="A35" s="191">
        <f>IF(LEN(Projects!A31)&gt;0,Projects!A31,"")</f>
        <v>29</v>
      </c>
      <c r="B35" s="125" t="str">
        <f>IF(ISNA(VLOOKUP(A35,Projects!A:B,2,FALSE)), "",VLOOKUP(A35,Projects!A:B,2,FALSE))</f>
        <v>T3  Project29</v>
      </c>
      <c r="C35" s="192">
        <f t="shared" si="0"/>
        <v>12</v>
      </c>
      <c r="D35" s="192">
        <f t="shared" si="1"/>
        <v>0</v>
      </c>
      <c r="E35" s="192">
        <f t="shared" si="2"/>
        <v>1</v>
      </c>
      <c r="F35" s="192">
        <f t="shared" si="3"/>
        <v>0</v>
      </c>
      <c r="G35" s="193">
        <f t="shared" si="4"/>
        <v>0</v>
      </c>
      <c r="H35" s="193">
        <f t="shared" si="5"/>
        <v>4</v>
      </c>
      <c r="I35" s="194">
        <f t="shared" si="6"/>
        <v>12</v>
      </c>
      <c r="J35" s="192">
        <v>3</v>
      </c>
      <c r="K35" s="192">
        <v>3</v>
      </c>
      <c r="L35" s="192">
        <v>3</v>
      </c>
      <c r="M35" s="192">
        <v>3</v>
      </c>
      <c r="N35" s="195">
        <v>14</v>
      </c>
      <c r="O35" s="195">
        <v>8</v>
      </c>
      <c r="P35" s="195">
        <v>10</v>
      </c>
      <c r="Q35" s="195">
        <v>12</v>
      </c>
      <c r="R35" s="196"/>
      <c r="S35" s="463"/>
      <c r="T35" s="463"/>
      <c r="U35" s="463"/>
      <c r="V35" s="463"/>
      <c r="W35" s="463"/>
      <c r="X35" s="463"/>
      <c r="Y35" s="463"/>
      <c r="Z35" s="463" t="s">
        <v>483</v>
      </c>
      <c r="AA35" s="463">
        <v>1</v>
      </c>
      <c r="AB35" s="463" t="s">
        <v>483</v>
      </c>
      <c r="AC35" s="463">
        <v>1</v>
      </c>
      <c r="AD35" s="463" t="s">
        <v>483</v>
      </c>
      <c r="AE35" s="463">
        <v>1</v>
      </c>
      <c r="AF35" s="463" t="s">
        <v>483</v>
      </c>
      <c r="AG35" s="463">
        <v>1</v>
      </c>
      <c r="AH35" s="463"/>
      <c r="AI35" s="463"/>
      <c r="AJ35" s="463"/>
      <c r="AK35" s="463"/>
      <c r="AL35" s="463"/>
      <c r="AM35" s="463"/>
      <c r="AN35" s="463"/>
      <c r="AO35" s="463"/>
      <c r="AP35" s="463"/>
      <c r="AQ35" s="463"/>
      <c r="AR35" s="463"/>
      <c r="AS35" s="463"/>
      <c r="AT35" s="463"/>
      <c r="AU35" s="463"/>
      <c r="AV35" s="463"/>
      <c r="AW35" s="463"/>
      <c r="AX35" s="463"/>
      <c r="AY35" s="463"/>
      <c r="AZ35" s="463"/>
      <c r="BA35" s="463"/>
      <c r="BB35" s="463"/>
      <c r="BC35" s="463"/>
      <c r="BD35" s="463"/>
      <c r="BE35" s="463"/>
      <c r="BF35" s="463"/>
      <c r="BG35" s="463"/>
      <c r="BH35" s="463"/>
      <c r="BI35" s="463"/>
      <c r="BJ35" s="463"/>
      <c r="BK35" s="463" t="s">
        <v>352</v>
      </c>
      <c r="BL35" s="463"/>
      <c r="BM35" s="463"/>
      <c r="BN35" s="463"/>
      <c r="BO35" s="463"/>
      <c r="BP35" s="463"/>
      <c r="BQ35" s="463"/>
      <c r="BR35" s="463"/>
      <c r="BS35" s="463"/>
      <c r="BT35" s="463"/>
      <c r="BU35" s="463"/>
      <c r="BV35" s="463"/>
      <c r="BW35" s="463"/>
      <c r="BX35" s="463"/>
      <c r="BY35" s="463"/>
      <c r="BZ35" s="463"/>
      <c r="CA35" s="463"/>
      <c r="CB35" s="463"/>
      <c r="CC35" s="463"/>
      <c r="CD35" s="463"/>
      <c r="CE35" s="463"/>
      <c r="CF35" s="463"/>
      <c r="CG35" s="463"/>
      <c r="CH35" s="463"/>
      <c r="CI35" s="463"/>
      <c r="CJ35" s="463"/>
      <c r="CK35" s="463"/>
      <c r="CL35" s="463"/>
      <c r="CM35" s="197"/>
      <c r="CN35" s="197"/>
      <c r="CO35" s="197"/>
      <c r="CP35" s="197"/>
      <c r="CQ35" s="197"/>
      <c r="CR35" s="197"/>
      <c r="CS35" s="197"/>
      <c r="CT35" s="197"/>
    </row>
    <row r="36" spans="1:98" ht="15.75" thickBot="1" x14ac:dyDescent="0.3">
      <c r="A36" s="191">
        <f>IF(LEN(Projects!A32)&gt;0,Projects!A32,"")</f>
        <v>30</v>
      </c>
      <c r="B36" s="125" t="str">
        <f>IF(ISNA(VLOOKUP(A36,Projects!A:B,2,FALSE)), "",VLOOKUP(A36,Projects!A:B,2,FALSE))</f>
        <v>T3  Project30</v>
      </c>
      <c r="C36" s="192">
        <f t="shared" si="0"/>
        <v>12</v>
      </c>
      <c r="D36" s="192">
        <f t="shared" si="1"/>
        <v>0</v>
      </c>
      <c r="E36" s="192">
        <f t="shared" si="2"/>
        <v>1</v>
      </c>
      <c r="F36" s="192">
        <f t="shared" si="3"/>
        <v>0</v>
      </c>
      <c r="G36" s="193">
        <f t="shared" si="4"/>
        <v>0</v>
      </c>
      <c r="H36" s="193">
        <f t="shared" si="5"/>
        <v>4</v>
      </c>
      <c r="I36" s="194">
        <f t="shared" si="6"/>
        <v>12</v>
      </c>
      <c r="J36" s="192">
        <v>3</v>
      </c>
      <c r="K36" s="192">
        <v>3</v>
      </c>
      <c r="L36" s="192">
        <v>3</v>
      </c>
      <c r="M36" s="192">
        <v>3</v>
      </c>
      <c r="N36" s="195">
        <v>15</v>
      </c>
      <c r="O36" s="195">
        <v>9</v>
      </c>
      <c r="P36" s="195">
        <v>11</v>
      </c>
      <c r="Q36" s="195">
        <v>13</v>
      </c>
      <c r="R36" s="196"/>
      <c r="S36" s="463"/>
      <c r="T36" s="463"/>
      <c r="U36" s="463"/>
      <c r="V36" s="463"/>
      <c r="W36" s="463"/>
      <c r="X36" s="463"/>
      <c r="Y36" s="463"/>
      <c r="Z36" s="463">
        <v>1</v>
      </c>
      <c r="AA36" s="463" t="s">
        <v>483</v>
      </c>
      <c r="AB36" s="463">
        <v>1</v>
      </c>
      <c r="AC36" s="463" t="s">
        <v>483</v>
      </c>
      <c r="AD36" s="463">
        <v>1</v>
      </c>
      <c r="AE36" s="463" t="s">
        <v>483</v>
      </c>
      <c r="AF36" s="463">
        <v>1</v>
      </c>
      <c r="AG36" s="463" t="s">
        <v>483</v>
      </c>
      <c r="AH36" s="463"/>
      <c r="AI36" s="463"/>
      <c r="AJ36" s="463"/>
      <c r="AK36" s="463"/>
      <c r="AL36" s="463"/>
      <c r="AM36" s="463"/>
      <c r="AN36" s="463"/>
      <c r="AO36" s="463"/>
      <c r="AP36" s="463"/>
      <c r="AQ36" s="463"/>
      <c r="AR36" s="463"/>
      <c r="AS36" s="463"/>
      <c r="AT36" s="463"/>
      <c r="AU36" s="463"/>
      <c r="AV36" s="463"/>
      <c r="AW36" s="463"/>
      <c r="AX36" s="463"/>
      <c r="AY36" s="463"/>
      <c r="AZ36" s="463"/>
      <c r="BA36" s="463"/>
      <c r="BB36" s="463"/>
      <c r="BC36" s="463"/>
      <c r="BD36" s="463"/>
      <c r="BE36" s="463"/>
      <c r="BF36" s="463"/>
      <c r="BG36" s="463"/>
      <c r="BH36" s="463"/>
      <c r="BI36" s="463"/>
      <c r="BJ36" s="463"/>
      <c r="BK36" s="463"/>
      <c r="BL36" s="463"/>
      <c r="BM36" s="463"/>
      <c r="BN36" s="463" t="s">
        <v>352</v>
      </c>
      <c r="BO36" s="463"/>
      <c r="BP36" s="463"/>
      <c r="BQ36" s="463"/>
      <c r="BR36" s="463"/>
      <c r="BS36" s="463"/>
      <c r="BT36" s="463"/>
      <c r="BU36" s="463"/>
      <c r="BV36" s="463"/>
      <c r="BW36" s="463"/>
      <c r="BX36" s="463"/>
      <c r="BY36" s="463"/>
      <c r="BZ36" s="463"/>
      <c r="CA36" s="463"/>
      <c r="CB36" s="463"/>
      <c r="CC36" s="463"/>
      <c r="CD36" s="463"/>
      <c r="CE36" s="463"/>
      <c r="CF36" s="463"/>
      <c r="CG36" s="463"/>
      <c r="CH36" s="463"/>
      <c r="CI36" s="463"/>
      <c r="CJ36" s="463"/>
      <c r="CK36" s="463"/>
      <c r="CL36" s="463"/>
      <c r="CM36" s="197"/>
      <c r="CN36" s="197"/>
      <c r="CO36" s="197"/>
      <c r="CP36" s="197"/>
      <c r="CQ36" s="197"/>
      <c r="CR36" s="197"/>
      <c r="CS36" s="197"/>
      <c r="CT36" s="197"/>
    </row>
    <row r="37" spans="1:98" ht="15.75" thickBot="1" x14ac:dyDescent="0.3">
      <c r="A37" s="191">
        <f>IF(LEN(Projects!A33)&gt;0,Projects!A33,"")</f>
        <v>31</v>
      </c>
      <c r="B37" s="125" t="str">
        <f>IF(ISNA(VLOOKUP(A37,Projects!A:B,2,FALSE)), "",VLOOKUP(A37,Projects!A:B,2,FALSE))</f>
        <v>T3  Project31</v>
      </c>
      <c r="C37" s="192">
        <f t="shared" si="0"/>
        <v>12</v>
      </c>
      <c r="D37" s="192">
        <f t="shared" si="1"/>
        <v>0</v>
      </c>
      <c r="E37" s="192">
        <f t="shared" si="2"/>
        <v>1</v>
      </c>
      <c r="F37" s="192">
        <f t="shared" si="3"/>
        <v>0</v>
      </c>
      <c r="G37" s="193">
        <f t="shared" si="4"/>
        <v>0</v>
      </c>
      <c r="H37" s="193">
        <f t="shared" si="5"/>
        <v>4</v>
      </c>
      <c r="I37" s="194">
        <f t="shared" si="6"/>
        <v>12</v>
      </c>
      <c r="J37" s="192">
        <v>3</v>
      </c>
      <c r="K37" s="192">
        <v>3</v>
      </c>
      <c r="L37" s="192">
        <v>3</v>
      </c>
      <c r="M37" s="192">
        <v>3</v>
      </c>
      <c r="N37" s="195">
        <v>8</v>
      </c>
      <c r="O37" s="195">
        <v>10</v>
      </c>
      <c r="P37" s="195">
        <v>12</v>
      </c>
      <c r="Q37" s="195">
        <v>14</v>
      </c>
      <c r="R37" s="196"/>
      <c r="S37" s="463"/>
      <c r="T37" s="463"/>
      <c r="U37" s="463"/>
      <c r="V37" s="463"/>
      <c r="W37" s="463"/>
      <c r="X37" s="463"/>
      <c r="Y37" s="463"/>
      <c r="Z37" s="463" t="s">
        <v>483</v>
      </c>
      <c r="AA37" s="463">
        <v>1</v>
      </c>
      <c r="AB37" s="463" t="s">
        <v>483</v>
      </c>
      <c r="AC37" s="463">
        <v>1</v>
      </c>
      <c r="AD37" s="463" t="s">
        <v>483</v>
      </c>
      <c r="AE37" s="463">
        <v>1</v>
      </c>
      <c r="AF37" s="463" t="s">
        <v>483</v>
      </c>
      <c r="AG37" s="463">
        <v>1</v>
      </c>
      <c r="AH37" s="463"/>
      <c r="AI37" s="463"/>
      <c r="AJ37" s="463"/>
      <c r="AK37" s="463"/>
      <c r="AL37" s="463"/>
      <c r="AM37" s="463"/>
      <c r="AN37" s="463"/>
      <c r="AO37" s="463"/>
      <c r="AP37" s="463"/>
      <c r="AQ37" s="463"/>
      <c r="AR37" s="463"/>
      <c r="AS37" s="463"/>
      <c r="AT37" s="463"/>
      <c r="AU37" s="463"/>
      <c r="AV37" s="463"/>
      <c r="AW37" s="463"/>
      <c r="AX37" s="463"/>
      <c r="AY37" s="463"/>
      <c r="AZ37" s="463"/>
      <c r="BA37" s="463"/>
      <c r="BB37" s="463"/>
      <c r="BC37" s="463" t="s">
        <v>352</v>
      </c>
      <c r="BD37" s="463"/>
      <c r="BE37" s="463"/>
      <c r="BF37" s="463"/>
      <c r="BG37" s="463"/>
      <c r="BH37" s="463"/>
      <c r="BI37" s="463"/>
      <c r="BJ37" s="463"/>
      <c r="BK37" s="463"/>
      <c r="BL37" s="463"/>
      <c r="BM37" s="463"/>
      <c r="BN37" s="463"/>
      <c r="BO37" s="463"/>
      <c r="BP37" s="463"/>
      <c r="BQ37" s="463"/>
      <c r="BR37" s="463"/>
      <c r="BS37" s="463"/>
      <c r="BT37" s="463"/>
      <c r="BU37" s="463"/>
      <c r="BV37" s="463"/>
      <c r="BW37" s="463"/>
      <c r="BX37" s="463"/>
      <c r="BY37" s="463"/>
      <c r="BZ37" s="463"/>
      <c r="CA37" s="463"/>
      <c r="CB37" s="463"/>
      <c r="CC37" s="463"/>
      <c r="CD37" s="463"/>
      <c r="CE37" s="463"/>
      <c r="CF37" s="463"/>
      <c r="CG37" s="463"/>
      <c r="CH37" s="463"/>
      <c r="CI37" s="463"/>
      <c r="CJ37" s="463"/>
      <c r="CK37" s="463"/>
      <c r="CL37" s="463"/>
      <c r="CM37" s="197"/>
      <c r="CN37" s="197"/>
      <c r="CO37" s="197"/>
      <c r="CP37" s="197"/>
      <c r="CQ37" s="197"/>
      <c r="CR37" s="197"/>
      <c r="CS37" s="197"/>
      <c r="CT37" s="197"/>
    </row>
    <row r="38" spans="1:98" ht="15.75" thickBot="1" x14ac:dyDescent="0.3">
      <c r="A38" s="191">
        <f>IF(LEN(Projects!A34)&gt;0,Projects!A34,"")</f>
        <v>32</v>
      </c>
      <c r="B38" s="125" t="str">
        <f>IF(ISNA(VLOOKUP(A38,Projects!A:B,2,FALSE)), "",VLOOKUP(A38,Projects!A:B,2,FALSE))</f>
        <v>T3  Project32</v>
      </c>
      <c r="C38" s="192">
        <f t="shared" si="0"/>
        <v>12</v>
      </c>
      <c r="D38" s="192">
        <f t="shared" si="1"/>
        <v>0</v>
      </c>
      <c r="E38" s="192">
        <f t="shared" si="2"/>
        <v>1</v>
      </c>
      <c r="F38" s="192">
        <f t="shared" si="3"/>
        <v>0</v>
      </c>
      <c r="G38" s="193">
        <f t="shared" si="4"/>
        <v>0</v>
      </c>
      <c r="H38" s="193">
        <f t="shared" si="5"/>
        <v>4</v>
      </c>
      <c r="I38" s="194">
        <f t="shared" si="6"/>
        <v>12</v>
      </c>
      <c r="J38" s="192">
        <v>3</v>
      </c>
      <c r="K38" s="192">
        <v>3</v>
      </c>
      <c r="L38" s="192">
        <v>3</v>
      </c>
      <c r="M38" s="192">
        <v>3</v>
      </c>
      <c r="N38" s="195">
        <v>9</v>
      </c>
      <c r="O38" s="195">
        <v>11</v>
      </c>
      <c r="P38" s="195">
        <v>13</v>
      </c>
      <c r="Q38" s="195">
        <v>15</v>
      </c>
      <c r="R38" s="196"/>
      <c r="S38" s="463"/>
      <c r="T38" s="463"/>
      <c r="U38" s="463"/>
      <c r="V38" s="463"/>
      <c r="W38" s="463"/>
      <c r="X38" s="463"/>
      <c r="Y38" s="463"/>
      <c r="Z38" s="463">
        <v>1</v>
      </c>
      <c r="AA38" s="463" t="s">
        <v>483</v>
      </c>
      <c r="AB38" s="463">
        <v>1</v>
      </c>
      <c r="AC38" s="463" t="s">
        <v>483</v>
      </c>
      <c r="AD38" s="463">
        <v>1</v>
      </c>
      <c r="AE38" s="463" t="s">
        <v>483</v>
      </c>
      <c r="AF38" s="463">
        <v>1</v>
      </c>
      <c r="AG38" s="463" t="s">
        <v>483</v>
      </c>
      <c r="AH38" s="463"/>
      <c r="AI38" s="463"/>
      <c r="AJ38" s="463"/>
      <c r="AK38" s="463"/>
      <c r="AL38" s="463"/>
      <c r="AM38" s="463"/>
      <c r="AN38" s="463"/>
      <c r="AO38" s="463"/>
      <c r="AP38" s="463"/>
      <c r="AQ38" s="463"/>
      <c r="AR38" s="463"/>
      <c r="AS38" s="463"/>
      <c r="AT38" s="463"/>
      <c r="AU38" s="463"/>
      <c r="AV38" s="463"/>
      <c r="AW38" s="463"/>
      <c r="AX38" s="463"/>
      <c r="AY38" s="463"/>
      <c r="AZ38" s="463" t="s">
        <v>352</v>
      </c>
      <c r="BA38" s="463"/>
      <c r="BB38" s="463"/>
      <c r="BC38" s="463"/>
      <c r="BD38" s="463"/>
      <c r="BE38" s="463"/>
      <c r="BF38" s="463"/>
      <c r="BG38" s="463"/>
      <c r="BH38" s="463"/>
      <c r="BI38" s="463"/>
      <c r="BJ38" s="463"/>
      <c r="BK38" s="463"/>
      <c r="BL38" s="463"/>
      <c r="BM38" s="463"/>
      <c r="BN38" s="463"/>
      <c r="BO38" s="463"/>
      <c r="BP38" s="463"/>
      <c r="BQ38" s="463"/>
      <c r="BR38" s="463"/>
      <c r="BS38" s="463"/>
      <c r="BT38" s="463"/>
      <c r="BU38" s="463"/>
      <c r="BV38" s="463"/>
      <c r="BW38" s="463"/>
      <c r="BX38" s="463"/>
      <c r="BY38" s="463"/>
      <c r="BZ38" s="463"/>
      <c r="CA38" s="463"/>
      <c r="CB38" s="463"/>
      <c r="CC38" s="463"/>
      <c r="CD38" s="463"/>
      <c r="CE38" s="463"/>
      <c r="CF38" s="463"/>
      <c r="CG38" s="463"/>
      <c r="CH38" s="463"/>
      <c r="CI38" s="463"/>
      <c r="CJ38" s="463"/>
      <c r="CK38" s="463"/>
      <c r="CL38" s="463"/>
      <c r="CM38" s="197"/>
      <c r="CN38" s="197"/>
      <c r="CO38" s="197"/>
      <c r="CP38" s="197"/>
      <c r="CQ38" s="197"/>
      <c r="CR38" s="197"/>
      <c r="CS38" s="197"/>
      <c r="CT38" s="197"/>
    </row>
    <row r="39" spans="1:98" ht="15.75" thickBot="1" x14ac:dyDescent="0.3">
      <c r="A39" s="191">
        <f>IF(LEN(Projects!A35)&gt;0,Projects!A35,"")</f>
        <v>33</v>
      </c>
      <c r="B39" s="125" t="str">
        <f>IF(ISNA(VLOOKUP(A39,Projects!A:B,2,FALSE)), "",VLOOKUP(A39,Projects!A:B,2,FALSE))</f>
        <v>T4  Project33</v>
      </c>
      <c r="C39" s="192">
        <f t="shared" si="0"/>
        <v>0</v>
      </c>
      <c r="D39" s="192">
        <f t="shared" si="1"/>
        <v>0</v>
      </c>
      <c r="E39" s="192">
        <f t="shared" si="2"/>
        <v>1</v>
      </c>
      <c r="F39" s="192">
        <f t="shared" si="3"/>
        <v>0</v>
      </c>
      <c r="G39" s="193">
        <f t="shared" si="4"/>
        <v>0</v>
      </c>
      <c r="H39" s="193">
        <f t="shared" si="5"/>
        <v>0</v>
      </c>
      <c r="I39" s="194">
        <f t="shared" si="6"/>
        <v>6</v>
      </c>
      <c r="J39" s="192">
        <v>3</v>
      </c>
      <c r="K39" s="192">
        <v>3</v>
      </c>
      <c r="L39" s="192"/>
      <c r="M39" s="192"/>
      <c r="N39" s="195">
        <v>16</v>
      </c>
      <c r="O39" s="195">
        <v>17</v>
      </c>
      <c r="P39" s="195"/>
      <c r="Q39" s="195"/>
      <c r="R39" s="196"/>
      <c r="S39" s="463"/>
      <c r="T39" s="463"/>
      <c r="U39" s="463"/>
      <c r="V39" s="463"/>
      <c r="W39" s="463"/>
      <c r="X39" s="463"/>
      <c r="Y39" s="463"/>
      <c r="Z39" s="463"/>
      <c r="AA39" s="463"/>
      <c r="AB39" s="463"/>
      <c r="AC39" s="463"/>
      <c r="AD39" s="463"/>
      <c r="AE39" s="463"/>
      <c r="AF39" s="463"/>
      <c r="AG39" s="463"/>
      <c r="AH39" s="463" t="s">
        <v>483</v>
      </c>
      <c r="AI39" s="463" t="s">
        <v>483</v>
      </c>
      <c r="AJ39" s="463"/>
      <c r="AK39" s="463"/>
      <c r="AL39" s="463"/>
      <c r="AM39" s="463"/>
      <c r="AN39" s="463"/>
      <c r="AO39" s="463"/>
      <c r="AP39" s="463"/>
      <c r="AQ39" s="463"/>
      <c r="AR39" s="463"/>
      <c r="AS39" s="463"/>
      <c r="AT39" s="463"/>
      <c r="AU39" s="463"/>
      <c r="AV39" s="463"/>
      <c r="AW39" s="463"/>
      <c r="AX39" s="463"/>
      <c r="AY39" s="463"/>
      <c r="AZ39" s="463"/>
      <c r="BA39" s="463"/>
      <c r="BB39" s="463"/>
      <c r="BC39" s="463"/>
      <c r="BD39" s="463"/>
      <c r="BE39" s="463"/>
      <c r="BF39" s="463"/>
      <c r="BG39" s="463"/>
      <c r="BH39" s="463"/>
      <c r="BI39" s="463"/>
      <c r="BJ39" s="463"/>
      <c r="BK39" s="463"/>
      <c r="BL39" s="463"/>
      <c r="BM39" s="463"/>
      <c r="BN39" s="463"/>
      <c r="BO39" s="463"/>
      <c r="BP39" s="463"/>
      <c r="BQ39" s="463" t="s">
        <v>352</v>
      </c>
      <c r="BR39" s="463"/>
      <c r="BS39" s="463"/>
      <c r="BT39" s="463"/>
      <c r="BU39" s="463"/>
      <c r="BV39" s="463"/>
      <c r="BW39" s="463"/>
      <c r="BX39" s="463"/>
      <c r="BY39" s="463"/>
      <c r="BZ39" s="463"/>
      <c r="CA39" s="463"/>
      <c r="CB39" s="463"/>
      <c r="CC39" s="463"/>
      <c r="CD39" s="463"/>
      <c r="CE39" s="463"/>
      <c r="CF39" s="463"/>
      <c r="CG39" s="463"/>
      <c r="CH39" s="463"/>
      <c r="CI39" s="463"/>
      <c r="CJ39" s="463"/>
      <c r="CK39" s="463"/>
      <c r="CL39" s="463"/>
      <c r="CM39" s="197"/>
      <c r="CN39" s="197"/>
      <c r="CO39" s="197"/>
      <c r="CP39" s="197"/>
      <c r="CQ39" s="197"/>
      <c r="CR39" s="197"/>
      <c r="CS39" s="197"/>
      <c r="CT39" s="197"/>
    </row>
    <row r="40" spans="1:98" ht="15.75" thickBot="1" x14ac:dyDescent="0.3">
      <c r="A40" s="191">
        <f>IF(LEN(Projects!A36)&gt;0,Projects!A36,"")</f>
        <v>34</v>
      </c>
      <c r="B40" s="125" t="str">
        <f>IF(ISNA(VLOOKUP(A40,Projects!A:B,2,FALSE)), "",VLOOKUP(A40,Projects!A:B,2,FALSE))</f>
        <v>T4  Project34</v>
      </c>
      <c r="C40" s="192">
        <f t="shared" si="0"/>
        <v>0</v>
      </c>
      <c r="D40" s="192">
        <f t="shared" si="1"/>
        <v>0</v>
      </c>
      <c r="E40" s="192">
        <f t="shared" si="2"/>
        <v>1</v>
      </c>
      <c r="F40" s="192">
        <f t="shared" si="3"/>
        <v>0</v>
      </c>
      <c r="G40" s="193">
        <f t="shared" si="4"/>
        <v>0</v>
      </c>
      <c r="H40" s="193">
        <f t="shared" si="5"/>
        <v>0</v>
      </c>
      <c r="I40" s="194">
        <f t="shared" si="6"/>
        <v>6</v>
      </c>
      <c r="J40" s="192">
        <v>3</v>
      </c>
      <c r="K40" s="192">
        <v>3</v>
      </c>
      <c r="L40" s="192"/>
      <c r="M40" s="192"/>
      <c r="N40" s="195">
        <v>17</v>
      </c>
      <c r="O40" s="195">
        <v>16</v>
      </c>
      <c r="P40" s="195"/>
      <c r="Q40" s="195"/>
      <c r="R40" s="196"/>
      <c r="S40" s="463"/>
      <c r="T40" s="463"/>
      <c r="U40" s="463"/>
      <c r="V40" s="463"/>
      <c r="W40" s="463"/>
      <c r="X40" s="463"/>
      <c r="Y40" s="463"/>
      <c r="Z40" s="463"/>
      <c r="AA40" s="463"/>
      <c r="AB40" s="463"/>
      <c r="AC40" s="463"/>
      <c r="AD40" s="463"/>
      <c r="AE40" s="463"/>
      <c r="AF40" s="463"/>
      <c r="AG40" s="463"/>
      <c r="AH40" s="463" t="s">
        <v>483</v>
      </c>
      <c r="AI40" s="463" t="s">
        <v>483</v>
      </c>
      <c r="AJ40" s="463"/>
      <c r="AK40" s="463"/>
      <c r="AL40" s="463"/>
      <c r="AM40" s="463"/>
      <c r="AN40" s="463"/>
      <c r="AO40" s="463"/>
      <c r="AP40" s="463"/>
      <c r="AQ40" s="463"/>
      <c r="AR40" s="463"/>
      <c r="AS40" s="463" t="s">
        <v>352</v>
      </c>
      <c r="AT40" s="463"/>
      <c r="AU40" s="463"/>
      <c r="AV40" s="463"/>
      <c r="AW40" s="463"/>
      <c r="AX40" s="463"/>
      <c r="AY40" s="463"/>
      <c r="AZ40" s="463"/>
      <c r="BA40" s="463"/>
      <c r="BB40" s="463"/>
      <c r="BC40" s="463"/>
      <c r="BD40" s="463"/>
      <c r="BE40" s="463"/>
      <c r="BF40" s="463"/>
      <c r="BG40" s="463"/>
      <c r="BH40" s="463"/>
      <c r="BI40" s="463"/>
      <c r="BJ40" s="463"/>
      <c r="BK40" s="463"/>
      <c r="BL40" s="463"/>
      <c r="BM40" s="463"/>
      <c r="BN40" s="463"/>
      <c r="BO40" s="463"/>
      <c r="BP40" s="463"/>
      <c r="BQ40" s="463"/>
      <c r="BR40" s="463"/>
      <c r="BS40" s="463"/>
      <c r="BT40" s="463"/>
      <c r="BU40" s="463"/>
      <c r="BV40" s="463"/>
      <c r="BW40" s="463"/>
      <c r="BX40" s="463"/>
      <c r="BY40" s="463"/>
      <c r="BZ40" s="463"/>
      <c r="CA40" s="463"/>
      <c r="CB40" s="463"/>
      <c r="CC40" s="463"/>
      <c r="CD40" s="463"/>
      <c r="CE40" s="463"/>
      <c r="CF40" s="463"/>
      <c r="CG40" s="463"/>
      <c r="CH40" s="463"/>
      <c r="CI40" s="463"/>
      <c r="CJ40" s="463"/>
      <c r="CK40" s="463"/>
      <c r="CL40" s="463"/>
      <c r="CM40" s="197"/>
      <c r="CN40" s="197"/>
      <c r="CO40" s="197"/>
      <c r="CP40" s="197"/>
      <c r="CQ40" s="197"/>
      <c r="CR40" s="197"/>
      <c r="CS40" s="197"/>
      <c r="CT40" s="197"/>
    </row>
    <row r="41" spans="1:98" ht="15.75" thickBot="1" x14ac:dyDescent="0.3">
      <c r="A41" s="191">
        <f>IF(LEN(Projects!A37)&gt;0,Projects!A37,"")</f>
        <v>35</v>
      </c>
      <c r="B41" s="125" t="str">
        <f>IF(ISNA(VLOOKUP(A41,Projects!A:B,2,FALSE)), "",VLOOKUP(A41,Projects!A:B,2,FALSE))</f>
        <v>T4  Project35</v>
      </c>
      <c r="C41" s="192">
        <f t="shared" si="0"/>
        <v>0</v>
      </c>
      <c r="D41" s="192">
        <f t="shared" si="1"/>
        <v>0</v>
      </c>
      <c r="E41" s="192">
        <f t="shared" si="2"/>
        <v>1</v>
      </c>
      <c r="F41" s="192">
        <f t="shared" si="3"/>
        <v>0</v>
      </c>
      <c r="G41" s="193">
        <f t="shared" si="4"/>
        <v>0</v>
      </c>
      <c r="H41" s="193">
        <f t="shared" si="5"/>
        <v>0</v>
      </c>
      <c r="I41" s="194">
        <f t="shared" si="6"/>
        <v>6</v>
      </c>
      <c r="J41" s="192">
        <v>3</v>
      </c>
      <c r="K41" s="192">
        <v>3</v>
      </c>
      <c r="L41" s="192"/>
      <c r="M41" s="192"/>
      <c r="N41" s="195">
        <v>16</v>
      </c>
      <c r="O41" s="195">
        <v>17</v>
      </c>
      <c r="P41" s="195"/>
      <c r="Q41" s="195"/>
      <c r="R41" s="196"/>
      <c r="S41" s="463"/>
      <c r="T41" s="463"/>
      <c r="U41" s="463"/>
      <c r="V41" s="463"/>
      <c r="W41" s="463"/>
      <c r="X41" s="463"/>
      <c r="Y41" s="463"/>
      <c r="Z41" s="463"/>
      <c r="AA41" s="463"/>
      <c r="AB41" s="463"/>
      <c r="AC41" s="463"/>
      <c r="AD41" s="463"/>
      <c r="AE41" s="463"/>
      <c r="AF41" s="463"/>
      <c r="AG41" s="463"/>
      <c r="AH41" s="463" t="s">
        <v>483</v>
      </c>
      <c r="AI41" s="463" t="s">
        <v>483</v>
      </c>
      <c r="AJ41" s="463"/>
      <c r="AK41" s="463"/>
      <c r="AL41" s="463"/>
      <c r="AM41" s="463" t="s">
        <v>352</v>
      </c>
      <c r="AN41" s="463"/>
      <c r="AO41" s="463"/>
      <c r="AP41" s="463"/>
      <c r="AQ41" s="463"/>
      <c r="AR41" s="463"/>
      <c r="AS41" s="463"/>
      <c r="AT41" s="463"/>
      <c r="AU41" s="463"/>
      <c r="AV41" s="463"/>
      <c r="AW41" s="463"/>
      <c r="AX41" s="463"/>
      <c r="AY41" s="463"/>
      <c r="AZ41" s="463"/>
      <c r="BA41" s="463"/>
      <c r="BB41" s="463"/>
      <c r="BC41" s="463"/>
      <c r="BD41" s="463"/>
      <c r="BE41" s="463"/>
      <c r="BF41" s="463"/>
      <c r="BG41" s="463"/>
      <c r="BH41" s="463"/>
      <c r="BI41" s="463"/>
      <c r="BJ41" s="463"/>
      <c r="BK41" s="463"/>
      <c r="BL41" s="463"/>
      <c r="BM41" s="463"/>
      <c r="BN41" s="463"/>
      <c r="BO41" s="463"/>
      <c r="BP41" s="463"/>
      <c r="BQ41" s="463"/>
      <c r="BR41" s="463"/>
      <c r="BS41" s="463"/>
      <c r="BT41" s="463"/>
      <c r="BU41" s="463"/>
      <c r="BV41" s="463"/>
      <c r="BW41" s="463"/>
      <c r="BX41" s="463"/>
      <c r="BY41" s="463"/>
      <c r="BZ41" s="463"/>
      <c r="CA41" s="463"/>
      <c r="CB41" s="463"/>
      <c r="CC41" s="463"/>
      <c r="CD41" s="463"/>
      <c r="CE41" s="463"/>
      <c r="CF41" s="463"/>
      <c r="CG41" s="463"/>
      <c r="CH41" s="463"/>
      <c r="CI41" s="463"/>
      <c r="CJ41" s="463"/>
      <c r="CK41" s="463"/>
      <c r="CL41" s="463"/>
      <c r="CM41" s="197"/>
      <c r="CN41" s="197"/>
      <c r="CO41" s="197"/>
      <c r="CP41" s="197"/>
      <c r="CQ41" s="197"/>
      <c r="CR41" s="197"/>
      <c r="CS41" s="197"/>
      <c r="CT41" s="197"/>
    </row>
    <row r="42" spans="1:98" ht="15.75" thickBot="1" x14ac:dyDescent="0.3">
      <c r="A42" s="191">
        <f>IF(LEN(Projects!A38)&gt;0,Projects!A38,"")</f>
        <v>36</v>
      </c>
      <c r="B42" s="125" t="str">
        <f>IF(ISNA(VLOOKUP(A42,Projects!A:B,2,FALSE)), "",VLOOKUP(A42,Projects!A:B,2,FALSE))</f>
        <v>T5  Project36</v>
      </c>
      <c r="C42" s="192">
        <f t="shared" si="0"/>
        <v>3</v>
      </c>
      <c r="D42" s="192">
        <f t="shared" si="1"/>
        <v>0</v>
      </c>
      <c r="E42" s="192">
        <f t="shared" si="2"/>
        <v>1</v>
      </c>
      <c r="F42" s="192">
        <f t="shared" si="3"/>
        <v>0</v>
      </c>
      <c r="G42" s="193">
        <f t="shared" si="4"/>
        <v>0</v>
      </c>
      <c r="H42" s="193">
        <f t="shared" si="5"/>
        <v>1</v>
      </c>
      <c r="I42" s="194">
        <f t="shared" si="6"/>
        <v>12</v>
      </c>
      <c r="J42" s="192">
        <v>3</v>
      </c>
      <c r="K42" s="192">
        <v>3</v>
      </c>
      <c r="L42" s="192">
        <v>3</v>
      </c>
      <c r="M42" s="192">
        <v>3</v>
      </c>
      <c r="N42" s="195">
        <v>19</v>
      </c>
      <c r="O42" s="195">
        <v>20</v>
      </c>
      <c r="P42" s="195">
        <v>18</v>
      </c>
      <c r="Q42" s="195">
        <v>21</v>
      </c>
      <c r="R42" s="196"/>
      <c r="S42" s="463"/>
      <c r="T42" s="463"/>
      <c r="U42" s="463"/>
      <c r="V42" s="463"/>
      <c r="W42" s="463"/>
      <c r="X42" s="463"/>
      <c r="Y42" s="463"/>
      <c r="Z42" s="463"/>
      <c r="AA42" s="463"/>
      <c r="AB42" s="463"/>
      <c r="AC42" s="463"/>
      <c r="AD42" s="463"/>
      <c r="AE42" s="463"/>
      <c r="AF42" s="463"/>
      <c r="AG42" s="463"/>
      <c r="AH42" s="463"/>
      <c r="AI42" s="463"/>
      <c r="AJ42" s="463" t="s">
        <v>483</v>
      </c>
      <c r="AK42" s="463" t="s">
        <v>483</v>
      </c>
      <c r="AL42" s="463" t="s">
        <v>483</v>
      </c>
      <c r="AM42" s="463" t="s">
        <v>483</v>
      </c>
      <c r="AN42" s="463">
        <v>1</v>
      </c>
      <c r="AO42" s="463" t="s">
        <v>352</v>
      </c>
      <c r="AP42" s="463"/>
      <c r="AQ42" s="463"/>
      <c r="AR42" s="463"/>
      <c r="AS42" s="463"/>
      <c r="AT42" s="463"/>
      <c r="AU42" s="463"/>
      <c r="AV42" s="463"/>
      <c r="AW42" s="463"/>
      <c r="AX42" s="463"/>
      <c r="AY42" s="463"/>
      <c r="AZ42" s="463"/>
      <c r="BA42" s="463"/>
      <c r="BB42" s="463"/>
      <c r="BC42" s="463"/>
      <c r="BD42" s="463"/>
      <c r="BE42" s="463"/>
      <c r="BF42" s="463"/>
      <c r="BG42" s="463"/>
      <c r="BH42" s="463"/>
      <c r="BI42" s="463"/>
      <c r="BJ42" s="463"/>
      <c r="BK42" s="463"/>
      <c r="BL42" s="463"/>
      <c r="BM42" s="463"/>
      <c r="BN42" s="463"/>
      <c r="BO42" s="463"/>
      <c r="BP42" s="463"/>
      <c r="BQ42" s="463"/>
      <c r="BR42" s="463"/>
      <c r="BS42" s="463"/>
      <c r="BT42" s="463"/>
      <c r="BU42" s="463"/>
      <c r="BV42" s="463"/>
      <c r="BW42" s="463"/>
      <c r="BX42" s="463"/>
      <c r="BY42" s="463"/>
      <c r="BZ42" s="463"/>
      <c r="CA42" s="463"/>
      <c r="CB42" s="463"/>
      <c r="CC42" s="463"/>
      <c r="CD42" s="463"/>
      <c r="CE42" s="463"/>
      <c r="CF42" s="463"/>
      <c r="CG42" s="463"/>
      <c r="CH42" s="463"/>
      <c r="CI42" s="463"/>
      <c r="CJ42" s="463"/>
      <c r="CK42" s="463"/>
      <c r="CL42" s="463"/>
      <c r="CM42" s="197"/>
      <c r="CN42" s="197"/>
      <c r="CO42" s="197"/>
      <c r="CP42" s="197"/>
      <c r="CQ42" s="197"/>
      <c r="CR42" s="197"/>
      <c r="CS42" s="197"/>
      <c r="CT42" s="197"/>
    </row>
    <row r="43" spans="1:98" ht="15.75" thickBot="1" x14ac:dyDescent="0.3">
      <c r="A43" s="191">
        <f>IF(LEN(Projects!A39)&gt;0,Projects!A39,"")</f>
        <v>37</v>
      </c>
      <c r="B43" s="125" t="str">
        <f>IF(ISNA(VLOOKUP(A43,Projects!A:B,2,FALSE)), "",VLOOKUP(A43,Projects!A:B,2,FALSE))</f>
        <v>T5  Project37</v>
      </c>
      <c r="C43" s="192">
        <f t="shared" si="0"/>
        <v>3</v>
      </c>
      <c r="D43" s="192">
        <f t="shared" si="1"/>
        <v>0</v>
      </c>
      <c r="E43" s="192">
        <f t="shared" si="2"/>
        <v>1</v>
      </c>
      <c r="F43" s="192">
        <f t="shared" si="3"/>
        <v>0</v>
      </c>
      <c r="G43" s="193">
        <f t="shared" si="4"/>
        <v>0</v>
      </c>
      <c r="H43" s="193">
        <f t="shared" si="5"/>
        <v>1</v>
      </c>
      <c r="I43" s="194">
        <f t="shared" si="6"/>
        <v>12</v>
      </c>
      <c r="J43" s="192">
        <v>3</v>
      </c>
      <c r="K43" s="192">
        <v>3</v>
      </c>
      <c r="L43" s="192">
        <v>3</v>
      </c>
      <c r="M43" s="192">
        <v>3</v>
      </c>
      <c r="N43" s="195">
        <v>20</v>
      </c>
      <c r="O43" s="195">
        <v>21</v>
      </c>
      <c r="P43" s="195">
        <v>22</v>
      </c>
      <c r="Q43" s="195">
        <v>19</v>
      </c>
      <c r="R43" s="196"/>
      <c r="S43" s="463"/>
      <c r="T43" s="463"/>
      <c r="U43" s="463"/>
      <c r="V43" s="463"/>
      <c r="W43" s="463"/>
      <c r="X43" s="463"/>
      <c r="Y43" s="463"/>
      <c r="Z43" s="463"/>
      <c r="AA43" s="463"/>
      <c r="AB43" s="463"/>
      <c r="AC43" s="463"/>
      <c r="AD43" s="463"/>
      <c r="AE43" s="463"/>
      <c r="AF43" s="463"/>
      <c r="AG43" s="463"/>
      <c r="AH43" s="463"/>
      <c r="AI43" s="463"/>
      <c r="AJ43" s="463">
        <v>1</v>
      </c>
      <c r="AK43" s="463" t="s">
        <v>483</v>
      </c>
      <c r="AL43" s="463" t="s">
        <v>483</v>
      </c>
      <c r="AM43" s="463" t="s">
        <v>483</v>
      </c>
      <c r="AN43" s="463" t="s">
        <v>483</v>
      </c>
      <c r="AO43" s="463"/>
      <c r="AP43" s="463"/>
      <c r="AQ43" s="463"/>
      <c r="AR43" s="463"/>
      <c r="AS43" s="463"/>
      <c r="AT43" s="463"/>
      <c r="AU43" s="463"/>
      <c r="AV43" s="463"/>
      <c r="AW43" s="463"/>
      <c r="AX43" s="463"/>
      <c r="AY43" s="463"/>
      <c r="AZ43" s="463" t="s">
        <v>352</v>
      </c>
      <c r="BA43" s="463"/>
      <c r="BB43" s="463"/>
      <c r="BC43" s="463"/>
      <c r="BD43" s="463"/>
      <c r="BE43" s="463"/>
      <c r="BF43" s="463"/>
      <c r="BG43" s="463"/>
      <c r="BH43" s="463"/>
      <c r="BI43" s="463"/>
      <c r="BJ43" s="463"/>
      <c r="BK43" s="463"/>
      <c r="BL43" s="463"/>
      <c r="BM43" s="463"/>
      <c r="BN43" s="463"/>
      <c r="BO43" s="463"/>
      <c r="BP43" s="463"/>
      <c r="BQ43" s="463"/>
      <c r="BR43" s="463"/>
      <c r="BS43" s="463"/>
      <c r="BT43" s="463"/>
      <c r="BU43" s="463"/>
      <c r="BV43" s="463"/>
      <c r="BW43" s="463"/>
      <c r="BX43" s="463"/>
      <c r="BY43" s="463"/>
      <c r="BZ43" s="463"/>
      <c r="CA43" s="463"/>
      <c r="CB43" s="463"/>
      <c r="CC43" s="463"/>
      <c r="CD43" s="463"/>
      <c r="CE43" s="463"/>
      <c r="CF43" s="463"/>
      <c r="CG43" s="463"/>
      <c r="CH43" s="463"/>
      <c r="CI43" s="463"/>
      <c r="CJ43" s="463"/>
      <c r="CK43" s="463"/>
      <c r="CL43" s="463"/>
      <c r="CM43" s="197"/>
      <c r="CN43" s="197"/>
      <c r="CO43" s="197"/>
      <c r="CP43" s="197"/>
      <c r="CQ43" s="197"/>
      <c r="CR43" s="197"/>
      <c r="CS43" s="197"/>
      <c r="CT43" s="197"/>
    </row>
    <row r="44" spans="1:98" ht="15.75" thickBot="1" x14ac:dyDescent="0.3">
      <c r="A44" s="191">
        <f>IF(LEN(Projects!A40)&gt;0,Projects!A40,"")</f>
        <v>38</v>
      </c>
      <c r="B44" s="125" t="str">
        <f>IF(ISNA(VLOOKUP(A44,Projects!A:B,2,FALSE)), "",VLOOKUP(A44,Projects!A:B,2,FALSE))</f>
        <v>T5  Project38</v>
      </c>
      <c r="C44" s="192">
        <f t="shared" si="0"/>
        <v>3</v>
      </c>
      <c r="D44" s="192">
        <f t="shared" si="1"/>
        <v>0</v>
      </c>
      <c r="E44" s="192">
        <f t="shared" si="2"/>
        <v>1</v>
      </c>
      <c r="F44" s="192">
        <f t="shared" si="3"/>
        <v>0</v>
      </c>
      <c r="G44" s="193">
        <f t="shared" si="4"/>
        <v>0</v>
      </c>
      <c r="H44" s="193">
        <f t="shared" si="5"/>
        <v>1</v>
      </c>
      <c r="I44" s="194">
        <f t="shared" si="6"/>
        <v>12</v>
      </c>
      <c r="J44" s="192">
        <v>3</v>
      </c>
      <c r="K44" s="192">
        <v>3</v>
      </c>
      <c r="L44" s="192">
        <v>3</v>
      </c>
      <c r="M44" s="192">
        <v>3</v>
      </c>
      <c r="N44" s="195">
        <v>22</v>
      </c>
      <c r="O44" s="195">
        <v>18</v>
      </c>
      <c r="P44" s="195">
        <v>21</v>
      </c>
      <c r="Q44" s="195">
        <v>20</v>
      </c>
      <c r="R44" s="196"/>
      <c r="S44" s="463"/>
      <c r="T44" s="463"/>
      <c r="U44" s="463"/>
      <c r="V44" s="463"/>
      <c r="W44" s="463"/>
      <c r="X44" s="463"/>
      <c r="Y44" s="463"/>
      <c r="Z44" s="463"/>
      <c r="AA44" s="463"/>
      <c r="AB44" s="463" t="s">
        <v>352</v>
      </c>
      <c r="AC44" s="463"/>
      <c r="AD44" s="463"/>
      <c r="AE44" s="463"/>
      <c r="AF44" s="463"/>
      <c r="AG44" s="463"/>
      <c r="AH44" s="463"/>
      <c r="AI44" s="463"/>
      <c r="AJ44" s="463" t="s">
        <v>483</v>
      </c>
      <c r="AK44" s="463">
        <v>1</v>
      </c>
      <c r="AL44" s="463" t="s">
        <v>483</v>
      </c>
      <c r="AM44" s="463" t="s">
        <v>483</v>
      </c>
      <c r="AN44" s="463" t="s">
        <v>483</v>
      </c>
      <c r="AO44" s="463"/>
      <c r="AP44" s="463"/>
      <c r="AQ44" s="463"/>
      <c r="AR44" s="463"/>
      <c r="AS44" s="463"/>
      <c r="AT44" s="463"/>
      <c r="AU44" s="463"/>
      <c r="AV44" s="463"/>
      <c r="AW44" s="463"/>
      <c r="AX44" s="463"/>
      <c r="AY44" s="463"/>
      <c r="AZ44" s="463"/>
      <c r="BA44" s="463"/>
      <c r="BB44" s="463"/>
      <c r="BC44" s="463"/>
      <c r="BD44" s="463"/>
      <c r="BE44" s="463"/>
      <c r="BF44" s="463"/>
      <c r="BG44" s="463"/>
      <c r="BH44" s="463"/>
      <c r="BI44" s="463"/>
      <c r="BJ44" s="463"/>
      <c r="BK44" s="463"/>
      <c r="BL44" s="463"/>
      <c r="BM44" s="463"/>
      <c r="BN44" s="463"/>
      <c r="BO44" s="463"/>
      <c r="BP44" s="463"/>
      <c r="BQ44" s="463"/>
      <c r="BR44" s="463"/>
      <c r="BS44" s="463"/>
      <c r="BT44" s="463"/>
      <c r="BU44" s="463"/>
      <c r="BV44" s="463"/>
      <c r="BW44" s="463"/>
      <c r="BX44" s="463"/>
      <c r="BY44" s="463"/>
      <c r="BZ44" s="463"/>
      <c r="CA44" s="463"/>
      <c r="CB44" s="463"/>
      <c r="CC44" s="463"/>
      <c r="CD44" s="463"/>
      <c r="CE44" s="463"/>
      <c r="CF44" s="463"/>
      <c r="CG44" s="463"/>
      <c r="CH44" s="463"/>
      <c r="CI44" s="463"/>
      <c r="CJ44" s="463"/>
      <c r="CK44" s="463"/>
      <c r="CL44" s="463"/>
      <c r="CM44" s="197"/>
      <c r="CN44" s="197"/>
      <c r="CO44" s="197"/>
      <c r="CP44" s="197"/>
      <c r="CQ44" s="197"/>
      <c r="CR44" s="197"/>
      <c r="CS44" s="197"/>
      <c r="CT44" s="197"/>
    </row>
    <row r="45" spans="1:98" ht="15.75" thickBot="1" x14ac:dyDescent="0.3">
      <c r="A45" s="191">
        <f>IF(LEN(Projects!A41)&gt;0,Projects!A41,"")</f>
        <v>39</v>
      </c>
      <c r="B45" s="125" t="str">
        <f>IF(ISNA(VLOOKUP(A45,Projects!A:B,2,FALSE)), "",VLOOKUP(A45,Projects!A:B,2,FALSE))</f>
        <v>T5  Project39</v>
      </c>
      <c r="C45" s="192">
        <f t="shared" si="0"/>
        <v>3</v>
      </c>
      <c r="D45" s="192">
        <f t="shared" si="1"/>
        <v>0</v>
      </c>
      <c r="E45" s="192">
        <f t="shared" si="2"/>
        <v>1</v>
      </c>
      <c r="F45" s="192">
        <f t="shared" si="3"/>
        <v>0</v>
      </c>
      <c r="G45" s="193">
        <f t="shared" si="4"/>
        <v>0</v>
      </c>
      <c r="H45" s="193">
        <f t="shared" si="5"/>
        <v>1</v>
      </c>
      <c r="I45" s="194">
        <f t="shared" si="6"/>
        <v>12</v>
      </c>
      <c r="J45" s="192">
        <v>3</v>
      </c>
      <c r="K45" s="192">
        <v>3</v>
      </c>
      <c r="L45" s="192">
        <v>3</v>
      </c>
      <c r="M45" s="192">
        <v>3</v>
      </c>
      <c r="N45" s="195">
        <v>18</v>
      </c>
      <c r="O45" s="195">
        <v>22</v>
      </c>
      <c r="P45" s="195">
        <v>19</v>
      </c>
      <c r="Q45" s="195">
        <v>20</v>
      </c>
      <c r="R45" s="196"/>
      <c r="S45" s="463"/>
      <c r="T45" s="463"/>
      <c r="U45" s="463"/>
      <c r="V45" s="463"/>
      <c r="W45" s="463"/>
      <c r="X45" s="463"/>
      <c r="Y45" s="463"/>
      <c r="Z45" s="463"/>
      <c r="AA45" s="463"/>
      <c r="AB45" s="463"/>
      <c r="AC45" s="463"/>
      <c r="AD45" s="463" t="s">
        <v>352</v>
      </c>
      <c r="AE45" s="463"/>
      <c r="AF45" s="463"/>
      <c r="AG45" s="463"/>
      <c r="AH45" s="463"/>
      <c r="AI45" s="463"/>
      <c r="AJ45" s="463" t="s">
        <v>483</v>
      </c>
      <c r="AK45" s="463" t="s">
        <v>483</v>
      </c>
      <c r="AL45" s="463" t="s">
        <v>483</v>
      </c>
      <c r="AM45" s="463">
        <v>1</v>
      </c>
      <c r="AN45" s="463" t="s">
        <v>483</v>
      </c>
      <c r="AO45" s="463"/>
      <c r="AP45" s="463"/>
      <c r="AQ45" s="463"/>
      <c r="AR45" s="463"/>
      <c r="AS45" s="463"/>
      <c r="AT45" s="463"/>
      <c r="AU45" s="463"/>
      <c r="AV45" s="463"/>
      <c r="AW45" s="463"/>
      <c r="AX45" s="463"/>
      <c r="AY45" s="463"/>
      <c r="AZ45" s="463"/>
      <c r="BA45" s="463"/>
      <c r="BB45" s="463"/>
      <c r="BC45" s="463"/>
      <c r="BD45" s="463"/>
      <c r="BE45" s="463"/>
      <c r="BF45" s="463"/>
      <c r="BG45" s="463"/>
      <c r="BH45" s="463"/>
      <c r="BI45" s="463"/>
      <c r="BJ45" s="463"/>
      <c r="BK45" s="463"/>
      <c r="BL45" s="463"/>
      <c r="BM45" s="463"/>
      <c r="BN45" s="463"/>
      <c r="BO45" s="463"/>
      <c r="BP45" s="463"/>
      <c r="BQ45" s="463"/>
      <c r="BR45" s="463"/>
      <c r="BS45" s="463"/>
      <c r="BT45" s="463"/>
      <c r="BU45" s="463"/>
      <c r="BV45" s="463"/>
      <c r="BW45" s="463"/>
      <c r="BX45" s="463"/>
      <c r="BY45" s="463"/>
      <c r="BZ45" s="463"/>
      <c r="CA45" s="463"/>
      <c r="CB45" s="463"/>
      <c r="CC45" s="463"/>
      <c r="CD45" s="463"/>
      <c r="CE45" s="463"/>
      <c r="CF45" s="463"/>
      <c r="CG45" s="463"/>
      <c r="CH45" s="463"/>
      <c r="CI45" s="463"/>
      <c r="CJ45" s="463"/>
      <c r="CK45" s="463"/>
      <c r="CL45" s="463"/>
      <c r="CM45" s="197"/>
      <c r="CN45" s="197"/>
      <c r="CO45" s="197"/>
      <c r="CP45" s="197"/>
      <c r="CQ45" s="197"/>
      <c r="CR45" s="197"/>
      <c r="CS45" s="197"/>
      <c r="CT45" s="197"/>
    </row>
    <row r="46" spans="1:98" ht="15.75" thickBot="1" x14ac:dyDescent="0.3">
      <c r="A46" s="191">
        <f>IF(LEN(Projects!A42)&gt;0,Projects!A42,"")</f>
        <v>40</v>
      </c>
      <c r="B46" s="125" t="str">
        <f>IF(ISNA(VLOOKUP(A46,Projects!A:B,2,FALSE)), "",VLOOKUP(A46,Projects!A:B,2,FALSE))</f>
        <v>T5  Project40</v>
      </c>
      <c r="C46" s="192">
        <f t="shared" si="0"/>
        <v>3</v>
      </c>
      <c r="D46" s="192">
        <f t="shared" si="1"/>
        <v>0</v>
      </c>
      <c r="E46" s="192">
        <f t="shared" si="2"/>
        <v>1</v>
      </c>
      <c r="F46" s="192">
        <f t="shared" si="3"/>
        <v>0</v>
      </c>
      <c r="G46" s="193">
        <f t="shared" si="4"/>
        <v>0</v>
      </c>
      <c r="H46" s="193">
        <f t="shared" si="5"/>
        <v>1</v>
      </c>
      <c r="I46" s="194">
        <f t="shared" si="6"/>
        <v>12</v>
      </c>
      <c r="J46" s="192">
        <v>3</v>
      </c>
      <c r="K46" s="192">
        <v>3</v>
      </c>
      <c r="L46" s="192">
        <v>3</v>
      </c>
      <c r="M46" s="192">
        <v>3</v>
      </c>
      <c r="N46" s="195">
        <v>19</v>
      </c>
      <c r="O46" s="195">
        <v>20</v>
      </c>
      <c r="P46" s="195">
        <v>18</v>
      </c>
      <c r="Q46" s="195">
        <v>21</v>
      </c>
      <c r="R46" s="196"/>
      <c r="S46" s="463"/>
      <c r="T46" s="463"/>
      <c r="U46" s="463"/>
      <c r="V46" s="463"/>
      <c r="W46" s="463"/>
      <c r="X46" s="463"/>
      <c r="Y46" s="463"/>
      <c r="Z46" s="463"/>
      <c r="AA46" s="463"/>
      <c r="AB46" s="463"/>
      <c r="AC46" s="463"/>
      <c r="AD46" s="463"/>
      <c r="AE46" s="463"/>
      <c r="AF46" s="463"/>
      <c r="AG46" s="463"/>
      <c r="AH46" s="463"/>
      <c r="AI46" s="463"/>
      <c r="AJ46" s="463" t="s">
        <v>483</v>
      </c>
      <c r="AK46" s="463" t="s">
        <v>483</v>
      </c>
      <c r="AL46" s="463" t="s">
        <v>483</v>
      </c>
      <c r="AM46" s="463" t="s">
        <v>483</v>
      </c>
      <c r="AN46" s="463">
        <v>1</v>
      </c>
      <c r="AO46" s="463"/>
      <c r="AP46" s="463"/>
      <c r="AQ46" s="463"/>
      <c r="AR46" s="463"/>
      <c r="AS46" s="463"/>
      <c r="AT46" s="463"/>
      <c r="AU46" s="463"/>
      <c r="AV46" s="463"/>
      <c r="AW46" s="463"/>
      <c r="AX46" s="463"/>
      <c r="AY46" s="463"/>
      <c r="AZ46" s="463"/>
      <c r="BA46" s="463"/>
      <c r="BB46" s="463"/>
      <c r="BC46" s="463"/>
      <c r="BD46" s="463"/>
      <c r="BE46" s="463"/>
      <c r="BF46" s="463"/>
      <c r="BG46" s="463"/>
      <c r="BH46" s="463"/>
      <c r="BI46" s="463"/>
      <c r="BJ46" s="463" t="s">
        <v>352</v>
      </c>
      <c r="BK46" s="463"/>
      <c r="BL46" s="463"/>
      <c r="BM46" s="463"/>
      <c r="BN46" s="463"/>
      <c r="BO46" s="463"/>
      <c r="BP46" s="463"/>
      <c r="BQ46" s="463"/>
      <c r="BR46" s="463"/>
      <c r="BS46" s="463"/>
      <c r="BT46" s="463"/>
      <c r="BU46" s="463"/>
      <c r="BV46" s="463"/>
      <c r="BW46" s="463"/>
      <c r="BX46" s="463"/>
      <c r="BY46" s="463"/>
      <c r="BZ46" s="463"/>
      <c r="CA46" s="463"/>
      <c r="CB46" s="463"/>
      <c r="CC46" s="463"/>
      <c r="CD46" s="463"/>
      <c r="CE46" s="463"/>
      <c r="CF46" s="463"/>
      <c r="CG46" s="463"/>
      <c r="CH46" s="463"/>
      <c r="CI46" s="463"/>
      <c r="CJ46" s="463"/>
      <c r="CK46" s="463"/>
      <c r="CL46" s="463"/>
      <c r="CM46" s="197"/>
      <c r="CN46" s="197"/>
      <c r="CO46" s="197"/>
      <c r="CP46" s="197"/>
      <c r="CQ46" s="197"/>
      <c r="CR46" s="197"/>
      <c r="CS46" s="197"/>
      <c r="CT46" s="197"/>
    </row>
    <row r="47" spans="1:98" ht="15.75" thickBot="1" x14ac:dyDescent="0.3">
      <c r="A47" s="191">
        <f>IF(LEN(Projects!A43)&gt;0,Projects!A43,"")</f>
        <v>41</v>
      </c>
      <c r="B47" s="125" t="str">
        <f>IF(ISNA(VLOOKUP(A47,Projects!A:B,2,FALSE)), "",VLOOKUP(A47,Projects!A:B,2,FALSE))</f>
        <v>T5  Project41</v>
      </c>
      <c r="C47" s="192">
        <f t="shared" si="0"/>
        <v>3</v>
      </c>
      <c r="D47" s="192">
        <f t="shared" si="1"/>
        <v>0</v>
      </c>
      <c r="E47" s="192">
        <f t="shared" si="2"/>
        <v>1</v>
      </c>
      <c r="F47" s="192">
        <f t="shared" si="3"/>
        <v>0</v>
      </c>
      <c r="G47" s="193">
        <f t="shared" si="4"/>
        <v>0</v>
      </c>
      <c r="H47" s="193">
        <f t="shared" si="5"/>
        <v>1</v>
      </c>
      <c r="I47" s="194">
        <f t="shared" si="6"/>
        <v>12</v>
      </c>
      <c r="J47" s="192">
        <v>3</v>
      </c>
      <c r="K47" s="192">
        <v>3</v>
      </c>
      <c r="L47" s="192">
        <v>3</v>
      </c>
      <c r="M47" s="192">
        <v>3</v>
      </c>
      <c r="N47" s="195">
        <v>20</v>
      </c>
      <c r="O47" s="195">
        <v>19</v>
      </c>
      <c r="P47" s="195">
        <v>21</v>
      </c>
      <c r="Q47" s="195">
        <v>18</v>
      </c>
      <c r="R47" s="196"/>
      <c r="S47" s="463"/>
      <c r="T47" s="463"/>
      <c r="U47" s="463"/>
      <c r="V47" s="463"/>
      <c r="W47" s="463"/>
      <c r="X47" s="463"/>
      <c r="Y47" s="463"/>
      <c r="Z47" s="463"/>
      <c r="AA47" s="463"/>
      <c r="AB47" s="463"/>
      <c r="AC47" s="463"/>
      <c r="AD47" s="463"/>
      <c r="AE47" s="463"/>
      <c r="AF47" s="463"/>
      <c r="AG47" s="463"/>
      <c r="AH47" s="463"/>
      <c r="AI47" s="463"/>
      <c r="AJ47" s="463" t="s">
        <v>483</v>
      </c>
      <c r="AK47" s="463" t="s">
        <v>483</v>
      </c>
      <c r="AL47" s="463" t="s">
        <v>483</v>
      </c>
      <c r="AM47" s="463" t="s">
        <v>483</v>
      </c>
      <c r="AN47" s="463">
        <v>1</v>
      </c>
      <c r="AO47" s="463"/>
      <c r="AP47" s="463"/>
      <c r="AQ47" s="463"/>
      <c r="AR47" s="463"/>
      <c r="AS47" s="463"/>
      <c r="AT47" s="463"/>
      <c r="AU47" s="463"/>
      <c r="AV47" s="463"/>
      <c r="AW47" s="463"/>
      <c r="AX47" s="463"/>
      <c r="AY47" s="463"/>
      <c r="AZ47" s="463"/>
      <c r="BA47" s="463" t="s">
        <v>352</v>
      </c>
      <c r="BB47" s="463"/>
      <c r="BC47" s="463"/>
      <c r="BD47" s="463"/>
      <c r="BE47" s="463"/>
      <c r="BF47" s="463"/>
      <c r="BG47" s="463"/>
      <c r="BH47" s="463"/>
      <c r="BI47" s="463"/>
      <c r="BJ47" s="463"/>
      <c r="BK47" s="463"/>
      <c r="BL47" s="463"/>
      <c r="BM47" s="463"/>
      <c r="BN47" s="463"/>
      <c r="BO47" s="463"/>
      <c r="BP47" s="463"/>
      <c r="BQ47" s="463"/>
      <c r="BR47" s="463"/>
      <c r="BS47" s="463"/>
      <c r="BT47" s="463"/>
      <c r="BU47" s="463"/>
      <c r="BV47" s="463"/>
      <c r="BW47" s="463"/>
      <c r="BX47" s="463"/>
      <c r="BY47" s="463"/>
      <c r="BZ47" s="463"/>
      <c r="CA47" s="463"/>
      <c r="CB47" s="463"/>
      <c r="CC47" s="463"/>
      <c r="CD47" s="463"/>
      <c r="CE47" s="463"/>
      <c r="CF47" s="463"/>
      <c r="CG47" s="463"/>
      <c r="CH47" s="463"/>
      <c r="CI47" s="463"/>
      <c r="CJ47" s="463"/>
      <c r="CK47" s="463"/>
      <c r="CL47" s="463"/>
      <c r="CM47" s="197"/>
      <c r="CN47" s="197"/>
      <c r="CO47" s="197"/>
      <c r="CP47" s="197"/>
      <c r="CQ47" s="197"/>
      <c r="CR47" s="197"/>
      <c r="CS47" s="197"/>
      <c r="CT47" s="197"/>
    </row>
    <row r="48" spans="1:98" ht="15.75" thickBot="1" x14ac:dyDescent="0.3">
      <c r="A48" s="191">
        <f>IF(LEN(Projects!A44)&gt;0,Projects!A44,"")</f>
        <v>42</v>
      </c>
      <c r="B48" s="125" t="str">
        <f>IF(ISNA(VLOOKUP(A48,Projects!A:B,2,FALSE)), "",VLOOKUP(A48,Projects!A:B,2,FALSE))</f>
        <v>T5  Project42</v>
      </c>
      <c r="C48" s="192">
        <f t="shared" si="0"/>
        <v>0</v>
      </c>
      <c r="D48" s="192">
        <f t="shared" si="1"/>
        <v>0</v>
      </c>
      <c r="E48" s="192">
        <f t="shared" si="2"/>
        <v>1</v>
      </c>
      <c r="F48" s="192">
        <f t="shared" si="3"/>
        <v>0</v>
      </c>
      <c r="G48" s="193">
        <f t="shared" si="4"/>
        <v>0</v>
      </c>
      <c r="H48" s="193">
        <f t="shared" si="5"/>
        <v>0</v>
      </c>
      <c r="I48" s="194">
        <f t="shared" si="6"/>
        <v>12</v>
      </c>
      <c r="J48" s="192">
        <v>3</v>
      </c>
      <c r="K48" s="192">
        <v>3</v>
      </c>
      <c r="L48" s="192">
        <v>3</v>
      </c>
      <c r="M48" s="192">
        <v>3</v>
      </c>
      <c r="N48" s="195">
        <v>18</v>
      </c>
      <c r="O48" s="195">
        <v>19</v>
      </c>
      <c r="P48" s="195">
        <v>20</v>
      </c>
      <c r="Q48" s="195">
        <v>22</v>
      </c>
      <c r="R48" s="196"/>
      <c r="S48" s="463"/>
      <c r="T48" s="463"/>
      <c r="U48" s="463"/>
      <c r="V48" s="463"/>
      <c r="W48" s="463"/>
      <c r="X48" s="463"/>
      <c r="Y48" s="463"/>
      <c r="Z48" s="463"/>
      <c r="AA48" s="463"/>
      <c r="AB48" s="463"/>
      <c r="AC48" s="463"/>
      <c r="AD48" s="463"/>
      <c r="AE48" s="463"/>
      <c r="AF48" s="463"/>
      <c r="AG48" s="463"/>
      <c r="AH48" s="463"/>
      <c r="AI48" s="463"/>
      <c r="AJ48" s="463" t="s">
        <v>483</v>
      </c>
      <c r="AK48" s="463" t="s">
        <v>483</v>
      </c>
      <c r="AL48" s="463" t="s">
        <v>483</v>
      </c>
      <c r="AM48" s="463" t="s">
        <v>352</v>
      </c>
      <c r="AN48" s="463" t="s">
        <v>483</v>
      </c>
      <c r="AO48" s="463"/>
      <c r="AP48" s="463"/>
      <c r="AQ48" s="463"/>
      <c r="AR48" s="463"/>
      <c r="AS48" s="463"/>
      <c r="AT48" s="463"/>
      <c r="AU48" s="463"/>
      <c r="AV48" s="463"/>
      <c r="AW48" s="463"/>
      <c r="AX48" s="463"/>
      <c r="AY48" s="463"/>
      <c r="AZ48" s="463"/>
      <c r="BA48" s="463"/>
      <c r="BB48" s="463"/>
      <c r="BC48" s="463"/>
      <c r="BD48" s="463"/>
      <c r="BE48" s="463"/>
      <c r="BF48" s="463"/>
      <c r="BG48" s="463"/>
      <c r="BH48" s="463"/>
      <c r="BI48" s="463"/>
      <c r="BJ48" s="463"/>
      <c r="BK48" s="463"/>
      <c r="BL48" s="463"/>
      <c r="BM48" s="463"/>
      <c r="BN48" s="463"/>
      <c r="BO48" s="463"/>
      <c r="BP48" s="463"/>
      <c r="BQ48" s="463"/>
      <c r="BR48" s="463"/>
      <c r="BS48" s="463"/>
      <c r="BT48" s="463"/>
      <c r="BU48" s="463"/>
      <c r="BV48" s="463"/>
      <c r="BW48" s="463"/>
      <c r="BX48" s="463"/>
      <c r="BY48" s="463"/>
      <c r="BZ48" s="463"/>
      <c r="CA48" s="463"/>
      <c r="CB48" s="463"/>
      <c r="CC48" s="463"/>
      <c r="CD48" s="463"/>
      <c r="CE48" s="463"/>
      <c r="CF48" s="463"/>
      <c r="CG48" s="463"/>
      <c r="CH48" s="463"/>
      <c r="CI48" s="463"/>
      <c r="CJ48" s="463"/>
      <c r="CK48" s="463"/>
      <c r="CL48" s="463"/>
      <c r="CM48" s="197"/>
      <c r="CN48" s="197"/>
      <c r="CO48" s="197"/>
      <c r="CP48" s="197"/>
      <c r="CQ48" s="197"/>
      <c r="CR48" s="197"/>
      <c r="CS48" s="197"/>
      <c r="CT48" s="197"/>
    </row>
    <row r="49" spans="1:98" ht="15.75" thickBot="1" x14ac:dyDescent="0.3">
      <c r="A49" s="191">
        <f>IF(LEN(Projects!A45)&gt;0,Projects!A45,"")</f>
        <v>43</v>
      </c>
      <c r="B49" s="125" t="str">
        <f>IF(ISNA(VLOOKUP(A49,Projects!A:B,2,FALSE)), "",VLOOKUP(A49,Projects!A:B,2,FALSE))</f>
        <v>T5  Project43</v>
      </c>
      <c r="C49" s="192">
        <f t="shared" si="0"/>
        <v>3</v>
      </c>
      <c r="D49" s="192">
        <f t="shared" si="1"/>
        <v>0</v>
      </c>
      <c r="E49" s="192">
        <f t="shared" si="2"/>
        <v>1</v>
      </c>
      <c r="F49" s="192">
        <f t="shared" si="3"/>
        <v>0</v>
      </c>
      <c r="G49" s="193">
        <f t="shared" si="4"/>
        <v>0</v>
      </c>
      <c r="H49" s="193">
        <f t="shared" si="5"/>
        <v>1</v>
      </c>
      <c r="I49" s="194">
        <f t="shared" si="6"/>
        <v>12</v>
      </c>
      <c r="J49" s="192">
        <v>3</v>
      </c>
      <c r="K49" s="192">
        <v>3</v>
      </c>
      <c r="L49" s="192">
        <v>3</v>
      </c>
      <c r="M49" s="192">
        <v>3</v>
      </c>
      <c r="N49" s="195">
        <v>21</v>
      </c>
      <c r="O49" s="195">
        <v>22</v>
      </c>
      <c r="P49" s="195">
        <v>20</v>
      </c>
      <c r="Q49" s="195">
        <v>19</v>
      </c>
      <c r="R49" s="196"/>
      <c r="S49" s="463"/>
      <c r="T49" s="463" t="s">
        <v>352</v>
      </c>
      <c r="U49" s="463"/>
      <c r="V49" s="463"/>
      <c r="W49" s="463"/>
      <c r="X49" s="463"/>
      <c r="Y49" s="463"/>
      <c r="Z49" s="463"/>
      <c r="AA49" s="463"/>
      <c r="AB49" s="463"/>
      <c r="AC49" s="463"/>
      <c r="AD49" s="463"/>
      <c r="AE49" s="463"/>
      <c r="AF49" s="463"/>
      <c r="AG49" s="463"/>
      <c r="AH49" s="463"/>
      <c r="AI49" s="463"/>
      <c r="AJ49" s="463">
        <v>1</v>
      </c>
      <c r="AK49" s="463" t="s">
        <v>483</v>
      </c>
      <c r="AL49" s="463" t="s">
        <v>483</v>
      </c>
      <c r="AM49" s="463" t="s">
        <v>483</v>
      </c>
      <c r="AN49" s="463" t="s">
        <v>483</v>
      </c>
      <c r="AO49" s="463"/>
      <c r="AP49" s="463"/>
      <c r="AQ49" s="463"/>
      <c r="AR49" s="463"/>
      <c r="AS49" s="463"/>
      <c r="AT49" s="463"/>
      <c r="AU49" s="463"/>
      <c r="AV49" s="463"/>
      <c r="AW49" s="463"/>
      <c r="AX49" s="463"/>
      <c r="AY49" s="463"/>
      <c r="AZ49" s="463"/>
      <c r="BA49" s="463"/>
      <c r="BB49" s="463"/>
      <c r="BC49" s="463"/>
      <c r="BD49" s="463"/>
      <c r="BE49" s="463"/>
      <c r="BF49" s="463"/>
      <c r="BG49" s="463"/>
      <c r="BH49" s="463"/>
      <c r="BI49" s="463"/>
      <c r="BJ49" s="463"/>
      <c r="BK49" s="463"/>
      <c r="BL49" s="463"/>
      <c r="BM49" s="463"/>
      <c r="BN49" s="463"/>
      <c r="BO49" s="463"/>
      <c r="BP49" s="463"/>
      <c r="BQ49" s="463"/>
      <c r="BR49" s="463"/>
      <c r="BS49" s="463"/>
      <c r="BT49" s="463"/>
      <c r="BU49" s="463"/>
      <c r="BV49" s="463"/>
      <c r="BW49" s="463"/>
      <c r="BX49" s="463"/>
      <c r="BY49" s="463"/>
      <c r="BZ49" s="463"/>
      <c r="CA49" s="463"/>
      <c r="CB49" s="463"/>
      <c r="CC49" s="463"/>
      <c r="CD49" s="463"/>
      <c r="CE49" s="463"/>
      <c r="CF49" s="463"/>
      <c r="CG49" s="463"/>
      <c r="CH49" s="463"/>
      <c r="CI49" s="463"/>
      <c r="CJ49" s="463"/>
      <c r="CK49" s="463"/>
      <c r="CL49" s="463"/>
      <c r="CM49" s="197"/>
      <c r="CN49" s="197"/>
      <c r="CO49" s="197"/>
      <c r="CP49" s="197"/>
      <c r="CQ49" s="197"/>
      <c r="CR49" s="197"/>
      <c r="CS49" s="197"/>
      <c r="CT49" s="197"/>
    </row>
    <row r="50" spans="1:98" ht="15.75" thickBot="1" x14ac:dyDescent="0.3">
      <c r="A50" s="191">
        <f>IF(LEN(Projects!A46)&gt;0,Projects!A46,"")</f>
        <v>44</v>
      </c>
      <c r="B50" s="125" t="str">
        <f>IF(ISNA(VLOOKUP(A50,Projects!A:B,2,FALSE)), "",VLOOKUP(A50,Projects!A:B,2,FALSE))</f>
        <v>T5  Project44</v>
      </c>
      <c r="C50" s="192">
        <f t="shared" si="0"/>
        <v>3</v>
      </c>
      <c r="D50" s="192">
        <f t="shared" si="1"/>
        <v>0</v>
      </c>
      <c r="E50" s="192">
        <f t="shared" si="2"/>
        <v>1</v>
      </c>
      <c r="F50" s="192">
        <f t="shared" si="3"/>
        <v>0</v>
      </c>
      <c r="G50" s="193">
        <f t="shared" si="4"/>
        <v>0</v>
      </c>
      <c r="H50" s="193">
        <f t="shared" si="5"/>
        <v>1</v>
      </c>
      <c r="I50" s="194">
        <f t="shared" si="6"/>
        <v>12</v>
      </c>
      <c r="J50" s="192">
        <v>3</v>
      </c>
      <c r="K50" s="192">
        <v>3</v>
      </c>
      <c r="L50" s="192">
        <v>3</v>
      </c>
      <c r="M50" s="192">
        <v>3</v>
      </c>
      <c r="N50" s="195">
        <v>22</v>
      </c>
      <c r="O50" s="195">
        <v>21</v>
      </c>
      <c r="P50" s="195">
        <v>18</v>
      </c>
      <c r="Q50" s="195">
        <v>19</v>
      </c>
      <c r="R50" s="196"/>
      <c r="S50" s="463"/>
      <c r="T50" s="463"/>
      <c r="U50" s="463"/>
      <c r="V50" s="463"/>
      <c r="W50" s="463"/>
      <c r="X50" s="463"/>
      <c r="Y50" s="463"/>
      <c r="Z50" s="463"/>
      <c r="AA50" s="463"/>
      <c r="AB50" s="463"/>
      <c r="AC50" s="463"/>
      <c r="AD50" s="463"/>
      <c r="AE50" s="463"/>
      <c r="AF50" s="463"/>
      <c r="AG50" s="463"/>
      <c r="AH50" s="463"/>
      <c r="AI50" s="463"/>
      <c r="AJ50" s="463" t="s">
        <v>483</v>
      </c>
      <c r="AK50" s="463" t="s">
        <v>483</v>
      </c>
      <c r="AL50" s="463">
        <v>1</v>
      </c>
      <c r="AM50" s="463" t="s">
        <v>483</v>
      </c>
      <c r="AN50" s="463" t="s">
        <v>483</v>
      </c>
      <c r="AO50" s="463"/>
      <c r="AP50" s="463"/>
      <c r="AQ50" s="463"/>
      <c r="AR50" s="463"/>
      <c r="AS50" s="463"/>
      <c r="AT50" s="463"/>
      <c r="AU50" s="463"/>
      <c r="AV50" s="463"/>
      <c r="AW50" s="463"/>
      <c r="AX50" s="463"/>
      <c r="AY50" s="463"/>
      <c r="AZ50" s="463"/>
      <c r="BA50" s="463"/>
      <c r="BB50" s="463"/>
      <c r="BC50" s="463"/>
      <c r="BD50" s="463"/>
      <c r="BE50" s="463"/>
      <c r="BF50" s="463"/>
      <c r="BG50" s="463"/>
      <c r="BH50" s="463"/>
      <c r="BI50" s="463"/>
      <c r="BJ50" s="463"/>
      <c r="BK50" s="463"/>
      <c r="BL50" s="463"/>
      <c r="BM50" s="463"/>
      <c r="BN50" s="463"/>
      <c r="BO50" s="463"/>
      <c r="BP50" s="463"/>
      <c r="BQ50" s="463"/>
      <c r="BR50" s="463"/>
      <c r="BS50" s="463"/>
      <c r="BT50" s="463"/>
      <c r="BU50" s="463"/>
      <c r="BV50" s="463"/>
      <c r="BW50" s="463"/>
      <c r="BX50" s="463"/>
      <c r="BY50" s="463" t="s">
        <v>352</v>
      </c>
      <c r="BZ50" s="463"/>
      <c r="CA50" s="463"/>
      <c r="CB50" s="463"/>
      <c r="CC50" s="463"/>
      <c r="CD50" s="463"/>
      <c r="CE50" s="463"/>
      <c r="CF50" s="463"/>
      <c r="CG50" s="463"/>
      <c r="CH50" s="463"/>
      <c r="CI50" s="463"/>
      <c r="CJ50" s="463"/>
      <c r="CK50" s="463"/>
      <c r="CL50" s="463"/>
      <c r="CM50" s="197"/>
      <c r="CN50" s="197"/>
      <c r="CO50" s="197"/>
      <c r="CP50" s="197"/>
      <c r="CQ50" s="197"/>
      <c r="CR50" s="197"/>
      <c r="CS50" s="197"/>
      <c r="CT50" s="197"/>
    </row>
    <row r="51" spans="1:98" ht="15.75" thickBot="1" x14ac:dyDescent="0.3">
      <c r="A51" s="191">
        <f>IF(LEN(Projects!A47)&gt;0,Projects!A47,"")</f>
        <v>45</v>
      </c>
      <c r="B51" s="125" t="str">
        <f>IF(ISNA(VLOOKUP(A51,Projects!A:B,2,FALSE)), "",VLOOKUP(A51,Projects!A:B,2,FALSE))</f>
        <v>T5  Project45</v>
      </c>
      <c r="C51" s="192">
        <f t="shared" si="0"/>
        <v>3</v>
      </c>
      <c r="D51" s="192">
        <f t="shared" si="1"/>
        <v>0</v>
      </c>
      <c r="E51" s="192">
        <f t="shared" si="2"/>
        <v>1</v>
      </c>
      <c r="F51" s="192">
        <f t="shared" si="3"/>
        <v>0</v>
      </c>
      <c r="G51" s="193">
        <f t="shared" si="4"/>
        <v>0</v>
      </c>
      <c r="H51" s="193">
        <f t="shared" si="5"/>
        <v>1</v>
      </c>
      <c r="I51" s="194">
        <f t="shared" si="6"/>
        <v>12</v>
      </c>
      <c r="J51" s="192">
        <v>3</v>
      </c>
      <c r="K51" s="192">
        <v>3</v>
      </c>
      <c r="L51" s="192">
        <v>3</v>
      </c>
      <c r="M51" s="192">
        <v>3</v>
      </c>
      <c r="N51" s="195">
        <v>18</v>
      </c>
      <c r="O51" s="195">
        <v>19</v>
      </c>
      <c r="P51" s="195">
        <v>22</v>
      </c>
      <c r="Q51" s="195">
        <v>20</v>
      </c>
      <c r="R51" s="196"/>
      <c r="S51" s="463"/>
      <c r="T51" s="463"/>
      <c r="U51" s="463"/>
      <c r="V51" s="463"/>
      <c r="W51" s="463"/>
      <c r="X51" s="463"/>
      <c r="Y51" s="463"/>
      <c r="Z51" s="463"/>
      <c r="AA51" s="463"/>
      <c r="AB51" s="463"/>
      <c r="AC51" s="463"/>
      <c r="AD51" s="463"/>
      <c r="AE51" s="463"/>
      <c r="AF51" s="463"/>
      <c r="AG51" s="463"/>
      <c r="AH51" s="463"/>
      <c r="AI51" s="463"/>
      <c r="AJ51" s="463" t="s">
        <v>483</v>
      </c>
      <c r="AK51" s="463" t="s">
        <v>483</v>
      </c>
      <c r="AL51" s="463" t="s">
        <v>483</v>
      </c>
      <c r="AM51" s="463">
        <v>1</v>
      </c>
      <c r="AN51" s="463" t="s">
        <v>483</v>
      </c>
      <c r="AO51" s="463"/>
      <c r="AP51" s="463"/>
      <c r="AQ51" s="463"/>
      <c r="AR51" s="463"/>
      <c r="AS51" s="463"/>
      <c r="AT51" s="463"/>
      <c r="AU51" s="463"/>
      <c r="AV51" s="463"/>
      <c r="AW51" s="463" t="s">
        <v>352</v>
      </c>
      <c r="AX51" s="463"/>
      <c r="AY51" s="463"/>
      <c r="AZ51" s="463"/>
      <c r="BA51" s="463"/>
      <c r="BB51" s="463"/>
      <c r="BC51" s="463"/>
      <c r="BD51" s="463"/>
      <c r="BE51" s="463"/>
      <c r="BF51" s="463"/>
      <c r="BG51" s="463"/>
      <c r="BH51" s="463"/>
      <c r="BI51" s="463"/>
      <c r="BJ51" s="463"/>
      <c r="BK51" s="463"/>
      <c r="BL51" s="463"/>
      <c r="BM51" s="463"/>
      <c r="BN51" s="463"/>
      <c r="BO51" s="463"/>
      <c r="BP51" s="463"/>
      <c r="BQ51" s="463"/>
      <c r="BR51" s="463"/>
      <c r="BS51" s="463"/>
      <c r="BT51" s="463"/>
      <c r="BU51" s="463"/>
      <c r="BV51" s="463"/>
      <c r="BW51" s="463"/>
      <c r="BX51" s="463"/>
      <c r="BY51" s="463"/>
      <c r="BZ51" s="463"/>
      <c r="CA51" s="463"/>
      <c r="CB51" s="463"/>
      <c r="CC51" s="463"/>
      <c r="CD51" s="463"/>
      <c r="CE51" s="463"/>
      <c r="CF51" s="463"/>
      <c r="CG51" s="463"/>
      <c r="CH51" s="463"/>
      <c r="CI51" s="463"/>
      <c r="CJ51" s="463"/>
      <c r="CK51" s="463"/>
      <c r="CL51" s="463"/>
      <c r="CM51" s="197"/>
      <c r="CN51" s="197"/>
      <c r="CO51" s="197"/>
      <c r="CP51" s="197"/>
      <c r="CQ51" s="197"/>
      <c r="CR51" s="197"/>
      <c r="CS51" s="197"/>
      <c r="CT51" s="197"/>
    </row>
    <row r="52" spans="1:98" ht="15.75" thickBot="1" x14ac:dyDescent="0.3">
      <c r="A52" s="191">
        <f>IF(LEN(Projects!A48)&gt;0,Projects!A48,"")</f>
        <v>46</v>
      </c>
      <c r="B52" s="125" t="str">
        <f>IF(ISNA(VLOOKUP(A52,Projects!A:B,2,FALSE)), "",VLOOKUP(A52,Projects!A:B,2,FALSE))</f>
        <v>T6  Project46</v>
      </c>
      <c r="C52" s="192">
        <f t="shared" si="0"/>
        <v>0</v>
      </c>
      <c r="D52" s="192">
        <f t="shared" si="1"/>
        <v>0</v>
      </c>
      <c r="E52" s="192">
        <f t="shared" si="2"/>
        <v>1</v>
      </c>
      <c r="F52" s="192">
        <f t="shared" si="3"/>
        <v>0</v>
      </c>
      <c r="G52" s="193">
        <f t="shared" si="4"/>
        <v>0</v>
      </c>
      <c r="H52" s="193">
        <f t="shared" si="5"/>
        <v>0</v>
      </c>
      <c r="I52" s="194">
        <f t="shared" si="6"/>
        <v>9</v>
      </c>
      <c r="J52" s="192">
        <v>3</v>
      </c>
      <c r="K52" s="192">
        <v>3</v>
      </c>
      <c r="L52" s="192">
        <v>3</v>
      </c>
      <c r="M52" s="192"/>
      <c r="N52" s="195">
        <v>25</v>
      </c>
      <c r="O52" s="195">
        <v>26</v>
      </c>
      <c r="P52" s="195">
        <v>24</v>
      </c>
      <c r="Q52" s="195"/>
      <c r="R52" s="196"/>
      <c r="S52" s="463"/>
      <c r="T52" s="463"/>
      <c r="U52" s="463"/>
      <c r="V52" s="463"/>
      <c r="W52" s="463"/>
      <c r="X52" s="463"/>
      <c r="Y52" s="463"/>
      <c r="Z52" s="463"/>
      <c r="AA52" s="463"/>
      <c r="AB52" s="463"/>
      <c r="AC52" s="463"/>
      <c r="AD52" s="463"/>
      <c r="AE52" s="463"/>
      <c r="AF52" s="463"/>
      <c r="AG52" s="463"/>
      <c r="AH52" s="463"/>
      <c r="AI52" s="463"/>
      <c r="AJ52" s="463"/>
      <c r="AK52" s="463"/>
      <c r="AL52" s="463"/>
      <c r="AM52" s="463"/>
      <c r="AN52" s="463"/>
      <c r="AO52" s="463" t="s">
        <v>352</v>
      </c>
      <c r="AP52" s="463" t="s">
        <v>483</v>
      </c>
      <c r="AQ52" s="463" t="s">
        <v>483</v>
      </c>
      <c r="AR52" s="463" t="s">
        <v>483</v>
      </c>
      <c r="AS52" s="463"/>
      <c r="AT52" s="463"/>
      <c r="AU52" s="463"/>
      <c r="AV52" s="463"/>
      <c r="AW52" s="463"/>
      <c r="AX52" s="463"/>
      <c r="AY52" s="463"/>
      <c r="AZ52" s="463"/>
      <c r="BA52" s="463"/>
      <c r="BB52" s="463"/>
      <c r="BC52" s="463"/>
      <c r="BD52" s="463"/>
      <c r="BE52" s="463"/>
      <c r="BF52" s="463"/>
      <c r="BG52" s="463"/>
      <c r="BH52" s="463"/>
      <c r="BI52" s="463"/>
      <c r="BJ52" s="463"/>
      <c r="BK52" s="463"/>
      <c r="BL52" s="463"/>
      <c r="BM52" s="463"/>
      <c r="BN52" s="463"/>
      <c r="BO52" s="463"/>
      <c r="BP52" s="463"/>
      <c r="BQ52" s="463"/>
      <c r="BR52" s="463"/>
      <c r="BS52" s="463"/>
      <c r="BT52" s="463"/>
      <c r="BU52" s="463"/>
      <c r="BV52" s="463"/>
      <c r="BW52" s="463"/>
      <c r="BX52" s="463"/>
      <c r="BY52" s="463"/>
      <c r="BZ52" s="463"/>
      <c r="CA52" s="463"/>
      <c r="CB52" s="463"/>
      <c r="CC52" s="463"/>
      <c r="CD52" s="463"/>
      <c r="CE52" s="463"/>
      <c r="CF52" s="463"/>
      <c r="CG52" s="463"/>
      <c r="CH52" s="463"/>
      <c r="CI52" s="463"/>
      <c r="CJ52" s="463"/>
      <c r="CK52" s="463"/>
      <c r="CL52" s="463"/>
      <c r="CM52" s="197"/>
      <c r="CN52" s="197"/>
      <c r="CO52" s="197"/>
      <c r="CP52" s="197"/>
      <c r="CQ52" s="197"/>
      <c r="CR52" s="197"/>
      <c r="CS52" s="197"/>
      <c r="CT52" s="197"/>
    </row>
    <row r="53" spans="1:98" ht="15.75" thickBot="1" x14ac:dyDescent="0.3">
      <c r="A53" s="191">
        <f>IF(LEN(Projects!A49)&gt;0,Projects!A49,"")</f>
        <v>47</v>
      </c>
      <c r="B53" s="125" t="str">
        <f>IF(ISNA(VLOOKUP(A53,Projects!A:B,2,FALSE)), "",VLOOKUP(A53,Projects!A:B,2,FALSE))</f>
        <v>T6  Project47</v>
      </c>
      <c r="C53" s="192">
        <f t="shared" si="0"/>
        <v>0</v>
      </c>
      <c r="D53" s="192">
        <f t="shared" si="1"/>
        <v>0</v>
      </c>
      <c r="E53" s="192">
        <f t="shared" si="2"/>
        <v>1</v>
      </c>
      <c r="F53" s="192">
        <f t="shared" si="3"/>
        <v>0</v>
      </c>
      <c r="G53" s="193">
        <f t="shared" si="4"/>
        <v>0</v>
      </c>
      <c r="H53" s="193">
        <f t="shared" si="5"/>
        <v>0</v>
      </c>
      <c r="I53" s="194">
        <f t="shared" si="6"/>
        <v>12</v>
      </c>
      <c r="J53" s="192">
        <v>3</v>
      </c>
      <c r="K53" s="192">
        <v>3</v>
      </c>
      <c r="L53" s="192">
        <v>3</v>
      </c>
      <c r="M53" s="192">
        <v>3</v>
      </c>
      <c r="N53" s="195">
        <v>23</v>
      </c>
      <c r="O53" s="195">
        <v>24</v>
      </c>
      <c r="P53" s="195">
        <v>25</v>
      </c>
      <c r="Q53" s="195">
        <v>26</v>
      </c>
      <c r="R53" s="196"/>
      <c r="S53" s="463"/>
      <c r="T53" s="463"/>
      <c r="U53" s="463"/>
      <c r="V53" s="463"/>
      <c r="W53" s="463"/>
      <c r="X53" s="463"/>
      <c r="Y53" s="463"/>
      <c r="Z53" s="463"/>
      <c r="AA53" s="463"/>
      <c r="AB53" s="463"/>
      <c r="AC53" s="463"/>
      <c r="AD53" s="463"/>
      <c r="AE53" s="463"/>
      <c r="AF53" s="463"/>
      <c r="AG53" s="463"/>
      <c r="AH53" s="463"/>
      <c r="AI53" s="463"/>
      <c r="AJ53" s="463"/>
      <c r="AK53" s="463"/>
      <c r="AL53" s="463"/>
      <c r="AM53" s="463"/>
      <c r="AN53" s="463"/>
      <c r="AO53" s="463" t="s">
        <v>483</v>
      </c>
      <c r="AP53" s="463" t="s">
        <v>483</v>
      </c>
      <c r="AQ53" s="463" t="s">
        <v>483</v>
      </c>
      <c r="AR53" s="463" t="s">
        <v>483</v>
      </c>
      <c r="AS53" s="463"/>
      <c r="AT53" s="463"/>
      <c r="AU53" s="463"/>
      <c r="AV53" s="463"/>
      <c r="AW53" s="463"/>
      <c r="AX53" s="463"/>
      <c r="AY53" s="463"/>
      <c r="AZ53" s="463" t="s">
        <v>352</v>
      </c>
      <c r="BA53" s="463"/>
      <c r="BB53" s="463"/>
      <c r="BC53" s="463"/>
      <c r="BD53" s="463"/>
      <c r="BE53" s="463"/>
      <c r="BF53" s="463"/>
      <c r="BG53" s="463"/>
      <c r="BH53" s="463"/>
      <c r="BI53" s="463"/>
      <c r="BJ53" s="463"/>
      <c r="BK53" s="463"/>
      <c r="BL53" s="463"/>
      <c r="BM53" s="463"/>
      <c r="BN53" s="463"/>
      <c r="BO53" s="463"/>
      <c r="BP53" s="463"/>
      <c r="BQ53" s="463"/>
      <c r="BR53" s="463"/>
      <c r="BS53" s="463"/>
      <c r="BT53" s="463"/>
      <c r="BU53" s="463"/>
      <c r="BV53" s="463"/>
      <c r="BW53" s="463"/>
      <c r="BX53" s="463"/>
      <c r="BY53" s="463"/>
      <c r="BZ53" s="463"/>
      <c r="CA53" s="463"/>
      <c r="CB53" s="463"/>
      <c r="CC53" s="463"/>
      <c r="CD53" s="463"/>
      <c r="CE53" s="463"/>
      <c r="CF53" s="463"/>
      <c r="CG53" s="463"/>
      <c r="CH53" s="463"/>
      <c r="CI53" s="463"/>
      <c r="CJ53" s="463"/>
      <c r="CK53" s="463"/>
      <c r="CL53" s="463"/>
      <c r="CM53" s="197"/>
      <c r="CN53" s="197"/>
      <c r="CO53" s="197"/>
      <c r="CP53" s="197"/>
      <c r="CQ53" s="197"/>
      <c r="CR53" s="197"/>
      <c r="CS53" s="197"/>
      <c r="CT53" s="197"/>
    </row>
    <row r="54" spans="1:98" ht="15.75" thickBot="1" x14ac:dyDescent="0.3">
      <c r="A54" s="191">
        <f>IF(LEN(Projects!A50)&gt;0,Projects!A50,"")</f>
        <v>48</v>
      </c>
      <c r="B54" s="125" t="str">
        <f>IF(ISNA(VLOOKUP(A54,Projects!A:B,2,FALSE)), "",VLOOKUP(A54,Projects!A:B,2,FALSE))</f>
        <v>T6  Project48</v>
      </c>
      <c r="C54" s="192">
        <f t="shared" si="0"/>
        <v>0</v>
      </c>
      <c r="D54" s="192">
        <f t="shared" si="1"/>
        <v>0</v>
      </c>
      <c r="E54" s="192">
        <f t="shared" si="2"/>
        <v>1</v>
      </c>
      <c r="F54" s="192">
        <f t="shared" si="3"/>
        <v>0</v>
      </c>
      <c r="G54" s="193">
        <f t="shared" si="4"/>
        <v>0</v>
      </c>
      <c r="H54" s="193">
        <f t="shared" si="5"/>
        <v>0</v>
      </c>
      <c r="I54" s="194">
        <f t="shared" si="6"/>
        <v>9</v>
      </c>
      <c r="J54" s="192">
        <v>3</v>
      </c>
      <c r="K54" s="192">
        <v>3</v>
      </c>
      <c r="L54" s="192">
        <v>3</v>
      </c>
      <c r="M54" s="192"/>
      <c r="N54" s="195">
        <v>26</v>
      </c>
      <c r="O54" s="195">
        <v>25</v>
      </c>
      <c r="P54" s="195">
        <v>23</v>
      </c>
      <c r="Q54" s="195"/>
      <c r="R54" s="196"/>
      <c r="S54" s="463"/>
      <c r="T54" s="463"/>
      <c r="U54" s="463"/>
      <c r="V54" s="463"/>
      <c r="W54" s="463"/>
      <c r="X54" s="463"/>
      <c r="Y54" s="463"/>
      <c r="Z54" s="463"/>
      <c r="AA54" s="463"/>
      <c r="AB54" s="463"/>
      <c r="AC54" s="463"/>
      <c r="AD54" s="463"/>
      <c r="AE54" s="463"/>
      <c r="AF54" s="463"/>
      <c r="AG54" s="463"/>
      <c r="AH54" s="463"/>
      <c r="AI54" s="463"/>
      <c r="AJ54" s="463"/>
      <c r="AK54" s="463"/>
      <c r="AL54" s="463"/>
      <c r="AM54" s="463"/>
      <c r="AN54" s="463"/>
      <c r="AO54" s="463" t="s">
        <v>483</v>
      </c>
      <c r="AP54" s="463" t="s">
        <v>352</v>
      </c>
      <c r="AQ54" s="463" t="s">
        <v>483</v>
      </c>
      <c r="AR54" s="463" t="s">
        <v>483</v>
      </c>
      <c r="AS54" s="463"/>
      <c r="AT54" s="463"/>
      <c r="AU54" s="463"/>
      <c r="AV54" s="463"/>
      <c r="AW54" s="463"/>
      <c r="AX54" s="463"/>
      <c r="AY54" s="463"/>
      <c r="AZ54" s="463"/>
      <c r="BA54" s="463"/>
      <c r="BB54" s="463"/>
      <c r="BC54" s="463"/>
      <c r="BD54" s="463"/>
      <c r="BE54" s="463"/>
      <c r="BF54" s="463"/>
      <c r="BG54" s="463"/>
      <c r="BH54" s="463"/>
      <c r="BI54" s="463"/>
      <c r="BJ54" s="463"/>
      <c r="BK54" s="463"/>
      <c r="BL54" s="463"/>
      <c r="BM54" s="463"/>
      <c r="BN54" s="463"/>
      <c r="BO54" s="463"/>
      <c r="BP54" s="463"/>
      <c r="BQ54" s="463"/>
      <c r="BR54" s="463"/>
      <c r="BS54" s="463"/>
      <c r="BT54" s="463"/>
      <c r="BU54" s="463"/>
      <c r="BV54" s="463"/>
      <c r="BW54" s="463"/>
      <c r="BX54" s="463"/>
      <c r="BY54" s="463"/>
      <c r="BZ54" s="463"/>
      <c r="CA54" s="463"/>
      <c r="CB54" s="463"/>
      <c r="CC54" s="463"/>
      <c r="CD54" s="463"/>
      <c r="CE54" s="463"/>
      <c r="CF54" s="463"/>
      <c r="CG54" s="463"/>
      <c r="CH54" s="463"/>
      <c r="CI54" s="463"/>
      <c r="CJ54" s="463"/>
      <c r="CK54" s="463"/>
      <c r="CL54" s="463"/>
      <c r="CM54" s="197"/>
      <c r="CN54" s="197"/>
      <c r="CO54" s="197"/>
      <c r="CP54" s="197"/>
      <c r="CQ54" s="197"/>
      <c r="CR54" s="197"/>
      <c r="CS54" s="197"/>
      <c r="CT54" s="197"/>
    </row>
    <row r="55" spans="1:98" ht="15.75" thickBot="1" x14ac:dyDescent="0.3">
      <c r="A55" s="191">
        <f>IF(LEN(Projects!A51)&gt;0,Projects!A51,"")</f>
        <v>49</v>
      </c>
      <c r="B55" s="125" t="str">
        <f>IF(ISNA(VLOOKUP(A55,Projects!A:B,2,FALSE)), "",VLOOKUP(A55,Projects!A:B,2,FALSE))</f>
        <v>T6  Project49</v>
      </c>
      <c r="C55" s="192">
        <f t="shared" si="0"/>
        <v>0</v>
      </c>
      <c r="D55" s="192">
        <f t="shared" si="1"/>
        <v>0</v>
      </c>
      <c r="E55" s="192">
        <f t="shared" si="2"/>
        <v>1</v>
      </c>
      <c r="F55" s="192">
        <f t="shared" si="3"/>
        <v>0</v>
      </c>
      <c r="G55" s="193">
        <f t="shared" si="4"/>
        <v>0</v>
      </c>
      <c r="H55" s="193">
        <f t="shared" si="5"/>
        <v>0</v>
      </c>
      <c r="I55" s="194">
        <f t="shared" si="6"/>
        <v>12</v>
      </c>
      <c r="J55" s="192">
        <v>3</v>
      </c>
      <c r="K55" s="192">
        <v>3</v>
      </c>
      <c r="L55" s="192">
        <v>3</v>
      </c>
      <c r="M55" s="192">
        <v>3</v>
      </c>
      <c r="N55" s="195">
        <v>24</v>
      </c>
      <c r="O55" s="195">
        <v>23</v>
      </c>
      <c r="P55" s="195">
        <v>26</v>
      </c>
      <c r="Q55" s="195">
        <v>25</v>
      </c>
      <c r="R55" s="196"/>
      <c r="S55" s="463"/>
      <c r="T55" s="463"/>
      <c r="U55" s="463"/>
      <c r="V55" s="463"/>
      <c r="W55" s="463"/>
      <c r="X55" s="463"/>
      <c r="Y55" s="463"/>
      <c r="Z55" s="463"/>
      <c r="AA55" s="463"/>
      <c r="AB55" s="463"/>
      <c r="AC55" s="463"/>
      <c r="AD55" s="463"/>
      <c r="AE55" s="463"/>
      <c r="AF55" s="463"/>
      <c r="AG55" s="463"/>
      <c r="AH55" s="463"/>
      <c r="AI55" s="463"/>
      <c r="AJ55" s="463"/>
      <c r="AK55" s="463"/>
      <c r="AL55" s="463"/>
      <c r="AM55" s="463"/>
      <c r="AN55" s="463"/>
      <c r="AO55" s="463" t="s">
        <v>483</v>
      </c>
      <c r="AP55" s="463" t="s">
        <v>483</v>
      </c>
      <c r="AQ55" s="463" t="s">
        <v>483</v>
      </c>
      <c r="AR55" s="463" t="s">
        <v>483</v>
      </c>
      <c r="AS55" s="463"/>
      <c r="AT55" s="463"/>
      <c r="AU55" s="463"/>
      <c r="AV55" s="463"/>
      <c r="AW55" s="463"/>
      <c r="AX55" s="463"/>
      <c r="AY55" s="463"/>
      <c r="AZ55" s="463"/>
      <c r="BA55" s="463"/>
      <c r="BB55" s="463"/>
      <c r="BC55" s="463"/>
      <c r="BD55" s="463"/>
      <c r="BE55" s="463"/>
      <c r="BF55" s="463"/>
      <c r="BG55" s="463"/>
      <c r="BH55" s="463"/>
      <c r="BI55" s="463"/>
      <c r="BJ55" s="463"/>
      <c r="BK55" s="463"/>
      <c r="BL55" s="463"/>
      <c r="BM55" s="463" t="s">
        <v>352</v>
      </c>
      <c r="BN55" s="463"/>
      <c r="BO55" s="463"/>
      <c r="BP55" s="463"/>
      <c r="BQ55" s="463"/>
      <c r="BR55" s="463"/>
      <c r="BS55" s="463"/>
      <c r="BT55" s="463"/>
      <c r="BU55" s="463"/>
      <c r="BV55" s="463"/>
      <c r="BW55" s="463"/>
      <c r="BX55" s="463"/>
      <c r="BY55" s="463"/>
      <c r="BZ55" s="463"/>
      <c r="CA55" s="463"/>
      <c r="CB55" s="463"/>
      <c r="CC55" s="463"/>
      <c r="CD55" s="463"/>
      <c r="CE55" s="463"/>
      <c r="CF55" s="463"/>
      <c r="CG55" s="463"/>
      <c r="CH55" s="463"/>
      <c r="CI55" s="463"/>
      <c r="CJ55" s="463"/>
      <c r="CK55" s="463"/>
      <c r="CL55" s="463"/>
      <c r="CM55" s="197"/>
      <c r="CN55" s="197"/>
      <c r="CO55" s="197"/>
      <c r="CP55" s="197"/>
      <c r="CQ55" s="197"/>
      <c r="CR55" s="197"/>
      <c r="CS55" s="197"/>
      <c r="CT55" s="197"/>
    </row>
    <row r="56" spans="1:98" ht="15.75" thickBot="1" x14ac:dyDescent="0.3">
      <c r="A56" s="191">
        <f>IF(LEN(Projects!A52)&gt;0,Projects!A52,"")</f>
        <v>50</v>
      </c>
      <c r="B56" s="125" t="str">
        <f>IF(ISNA(VLOOKUP(A56,Projects!A:B,2,FALSE)), "",VLOOKUP(A56,Projects!A:B,2,FALSE))</f>
        <v>T6  Project50</v>
      </c>
      <c r="C56" s="192">
        <f t="shared" si="0"/>
        <v>0</v>
      </c>
      <c r="D56" s="192">
        <f t="shared" si="1"/>
        <v>0</v>
      </c>
      <c r="E56" s="192">
        <f t="shared" si="2"/>
        <v>1</v>
      </c>
      <c r="F56" s="192">
        <f t="shared" si="3"/>
        <v>0</v>
      </c>
      <c r="G56" s="193">
        <f t="shared" si="4"/>
        <v>0</v>
      </c>
      <c r="H56" s="193">
        <f t="shared" si="5"/>
        <v>0</v>
      </c>
      <c r="I56" s="194">
        <f t="shared" si="6"/>
        <v>12</v>
      </c>
      <c r="J56" s="192">
        <v>3</v>
      </c>
      <c r="K56" s="192">
        <v>3</v>
      </c>
      <c r="L56" s="192">
        <v>3</v>
      </c>
      <c r="M56" s="192">
        <v>3</v>
      </c>
      <c r="N56" s="195">
        <v>25</v>
      </c>
      <c r="O56" s="195">
        <v>26</v>
      </c>
      <c r="P56" s="195">
        <v>23</v>
      </c>
      <c r="Q56" s="195">
        <v>24</v>
      </c>
      <c r="R56" s="196"/>
      <c r="S56" s="463"/>
      <c r="T56" s="463"/>
      <c r="U56" s="463"/>
      <c r="V56" s="463"/>
      <c r="W56" s="463"/>
      <c r="X56" s="463"/>
      <c r="Y56" s="463"/>
      <c r="Z56" s="463"/>
      <c r="AA56" s="463"/>
      <c r="AB56" s="463"/>
      <c r="AC56" s="463"/>
      <c r="AD56" s="463"/>
      <c r="AE56" s="463"/>
      <c r="AF56" s="463" t="s">
        <v>352</v>
      </c>
      <c r="AG56" s="463"/>
      <c r="AH56" s="463"/>
      <c r="AI56" s="463"/>
      <c r="AJ56" s="463"/>
      <c r="AK56" s="463"/>
      <c r="AL56" s="463"/>
      <c r="AM56" s="463"/>
      <c r="AN56" s="463"/>
      <c r="AO56" s="463" t="s">
        <v>483</v>
      </c>
      <c r="AP56" s="463" t="s">
        <v>483</v>
      </c>
      <c r="AQ56" s="463" t="s">
        <v>483</v>
      </c>
      <c r="AR56" s="463" t="s">
        <v>483</v>
      </c>
      <c r="AS56" s="463"/>
      <c r="AT56" s="463"/>
      <c r="AU56" s="463"/>
      <c r="AV56" s="463"/>
      <c r="AW56" s="463"/>
      <c r="AX56" s="463"/>
      <c r="AY56" s="463"/>
      <c r="AZ56" s="463"/>
      <c r="BA56" s="463"/>
      <c r="BB56" s="463"/>
      <c r="BC56" s="463"/>
      <c r="BD56" s="463"/>
      <c r="BE56" s="463"/>
      <c r="BF56" s="463"/>
      <c r="BG56" s="463"/>
      <c r="BH56" s="463"/>
      <c r="BI56" s="463"/>
      <c r="BJ56" s="463"/>
      <c r="BK56" s="463"/>
      <c r="BL56" s="463"/>
      <c r="BM56" s="463"/>
      <c r="BN56" s="463"/>
      <c r="BO56" s="463"/>
      <c r="BP56" s="463"/>
      <c r="BQ56" s="463"/>
      <c r="BR56" s="463"/>
      <c r="BS56" s="463"/>
      <c r="BT56" s="463"/>
      <c r="BU56" s="463"/>
      <c r="BV56" s="463"/>
      <c r="BW56" s="463"/>
      <c r="BX56" s="463"/>
      <c r="BY56" s="463"/>
      <c r="BZ56" s="463"/>
      <c r="CA56" s="463"/>
      <c r="CB56" s="463"/>
      <c r="CC56" s="463"/>
      <c r="CD56" s="463"/>
      <c r="CE56" s="463"/>
      <c r="CF56" s="463"/>
      <c r="CG56" s="463"/>
      <c r="CH56" s="463"/>
      <c r="CI56" s="463"/>
      <c r="CJ56" s="463"/>
      <c r="CK56" s="463"/>
      <c r="CL56" s="463"/>
      <c r="CM56" s="197"/>
      <c r="CN56" s="197"/>
      <c r="CO56" s="197"/>
      <c r="CP56" s="197"/>
      <c r="CQ56" s="197"/>
      <c r="CR56" s="197"/>
      <c r="CS56" s="197"/>
      <c r="CT56" s="197"/>
    </row>
    <row r="57" spans="1:98" ht="15.75" thickBot="1" x14ac:dyDescent="0.3">
      <c r="A57" s="191">
        <f>IF(LEN(Projects!A53)&gt;0,Projects!A53,"")</f>
        <v>51</v>
      </c>
      <c r="B57" s="125" t="str">
        <f>IF(ISNA(VLOOKUP(A57,Projects!A:B,2,FALSE)), "",VLOOKUP(A57,Projects!A:B,2,FALSE))</f>
        <v>T6  Project51</v>
      </c>
      <c r="C57" s="192">
        <f t="shared" si="0"/>
        <v>0</v>
      </c>
      <c r="D57" s="192">
        <f t="shared" si="1"/>
        <v>0</v>
      </c>
      <c r="E57" s="192">
        <f t="shared" si="2"/>
        <v>1</v>
      </c>
      <c r="F57" s="192">
        <f t="shared" si="3"/>
        <v>0</v>
      </c>
      <c r="G57" s="193">
        <f t="shared" si="4"/>
        <v>0</v>
      </c>
      <c r="H57" s="193">
        <f t="shared" si="5"/>
        <v>0</v>
      </c>
      <c r="I57" s="194">
        <f t="shared" si="6"/>
        <v>12</v>
      </c>
      <c r="J57" s="192">
        <v>3</v>
      </c>
      <c r="K57" s="192">
        <v>3</v>
      </c>
      <c r="L57" s="192">
        <v>3</v>
      </c>
      <c r="M57" s="192">
        <v>3</v>
      </c>
      <c r="N57" s="195">
        <v>26</v>
      </c>
      <c r="O57" s="195">
        <v>25</v>
      </c>
      <c r="P57" s="195">
        <v>24</v>
      </c>
      <c r="Q57" s="195">
        <v>23</v>
      </c>
      <c r="R57" s="196"/>
      <c r="S57" s="463"/>
      <c r="T57" s="463"/>
      <c r="U57" s="463"/>
      <c r="V57" s="463"/>
      <c r="W57" s="463"/>
      <c r="X57" s="463"/>
      <c r="Y57" s="463"/>
      <c r="Z57" s="463"/>
      <c r="AA57" s="463"/>
      <c r="AB57" s="463"/>
      <c r="AC57" s="463"/>
      <c r="AD57" s="463"/>
      <c r="AE57" s="463"/>
      <c r="AF57" s="463"/>
      <c r="AG57" s="463"/>
      <c r="AH57" s="463"/>
      <c r="AI57" s="463"/>
      <c r="AJ57" s="463"/>
      <c r="AK57" s="463"/>
      <c r="AL57" s="463"/>
      <c r="AM57" s="463"/>
      <c r="AN57" s="463"/>
      <c r="AO57" s="463" t="s">
        <v>483</v>
      </c>
      <c r="AP57" s="463" t="s">
        <v>483</v>
      </c>
      <c r="AQ57" s="463" t="s">
        <v>483</v>
      </c>
      <c r="AR57" s="463" t="s">
        <v>483</v>
      </c>
      <c r="AS57" s="463" t="s">
        <v>352</v>
      </c>
      <c r="AT57" s="463"/>
      <c r="AU57" s="463"/>
      <c r="AV57" s="463"/>
      <c r="AW57" s="463"/>
      <c r="AX57" s="463"/>
      <c r="AY57" s="463"/>
      <c r="AZ57" s="463"/>
      <c r="BA57" s="463"/>
      <c r="BB57" s="463"/>
      <c r="BC57" s="463"/>
      <c r="BD57" s="463"/>
      <c r="BE57" s="463"/>
      <c r="BF57" s="463"/>
      <c r="BG57" s="463"/>
      <c r="BH57" s="463"/>
      <c r="BI57" s="463"/>
      <c r="BJ57" s="463"/>
      <c r="BK57" s="463"/>
      <c r="BL57" s="463"/>
      <c r="BM57" s="463"/>
      <c r="BN57" s="463"/>
      <c r="BO57" s="463"/>
      <c r="BP57" s="463"/>
      <c r="BQ57" s="463"/>
      <c r="BR57" s="463"/>
      <c r="BS57" s="463"/>
      <c r="BT57" s="463"/>
      <c r="BU57" s="463"/>
      <c r="BV57" s="463"/>
      <c r="BW57" s="463"/>
      <c r="BX57" s="463"/>
      <c r="BY57" s="463"/>
      <c r="BZ57" s="463"/>
      <c r="CA57" s="463"/>
      <c r="CB57" s="463"/>
      <c r="CC57" s="463"/>
      <c r="CD57" s="463"/>
      <c r="CE57" s="463"/>
      <c r="CF57" s="463"/>
      <c r="CG57" s="463"/>
      <c r="CH57" s="463"/>
      <c r="CI57" s="463"/>
      <c r="CJ57" s="463"/>
      <c r="CK57" s="463"/>
      <c r="CL57" s="463"/>
      <c r="CM57" s="197"/>
      <c r="CN57" s="197"/>
      <c r="CO57" s="197"/>
      <c r="CP57" s="197"/>
      <c r="CQ57" s="197"/>
      <c r="CR57" s="197"/>
      <c r="CS57" s="197"/>
      <c r="CT57" s="197"/>
    </row>
    <row r="58" spans="1:98" ht="15.75" thickBot="1" x14ac:dyDescent="0.3">
      <c r="A58" s="191">
        <f>IF(LEN(Projects!A54)&gt;0,Projects!A54,"")</f>
        <v>52</v>
      </c>
      <c r="B58" s="125" t="str">
        <f>IF(ISNA(VLOOKUP(A58,Projects!A:B,2,FALSE)), "",VLOOKUP(A58,Projects!A:B,2,FALSE))</f>
        <v>T6  Project52</v>
      </c>
      <c r="C58" s="192">
        <f t="shared" si="0"/>
        <v>0</v>
      </c>
      <c r="D58" s="192">
        <f t="shared" si="1"/>
        <v>0</v>
      </c>
      <c r="E58" s="192">
        <f t="shared" si="2"/>
        <v>1</v>
      </c>
      <c r="F58" s="192">
        <f t="shared" si="3"/>
        <v>0</v>
      </c>
      <c r="G58" s="193">
        <f t="shared" si="4"/>
        <v>0</v>
      </c>
      <c r="H58" s="193">
        <f t="shared" si="5"/>
        <v>0</v>
      </c>
      <c r="I58" s="194">
        <f t="shared" si="6"/>
        <v>12</v>
      </c>
      <c r="J58" s="192">
        <v>3</v>
      </c>
      <c r="K58" s="192">
        <v>3</v>
      </c>
      <c r="L58" s="192">
        <v>3</v>
      </c>
      <c r="M58" s="192">
        <v>3</v>
      </c>
      <c r="N58" s="195">
        <v>23</v>
      </c>
      <c r="O58" s="195">
        <v>24</v>
      </c>
      <c r="P58" s="195">
        <v>25</v>
      </c>
      <c r="Q58" s="195">
        <v>26</v>
      </c>
      <c r="R58" s="196"/>
      <c r="S58" s="463"/>
      <c r="T58" s="463"/>
      <c r="U58" s="463"/>
      <c r="V58" s="463"/>
      <c r="W58" s="463"/>
      <c r="X58" s="463"/>
      <c r="Y58" s="463"/>
      <c r="Z58" s="463"/>
      <c r="AA58" s="463"/>
      <c r="AB58" s="463"/>
      <c r="AC58" s="463"/>
      <c r="AD58" s="463"/>
      <c r="AE58" s="463"/>
      <c r="AF58" s="463"/>
      <c r="AG58" s="463"/>
      <c r="AH58" s="463"/>
      <c r="AI58" s="463"/>
      <c r="AJ58" s="463"/>
      <c r="AK58" s="463"/>
      <c r="AL58" s="463"/>
      <c r="AM58" s="463"/>
      <c r="AN58" s="463"/>
      <c r="AO58" s="463" t="s">
        <v>483</v>
      </c>
      <c r="AP58" s="463" t="s">
        <v>483</v>
      </c>
      <c r="AQ58" s="463" t="s">
        <v>483</v>
      </c>
      <c r="AR58" s="463" t="s">
        <v>483</v>
      </c>
      <c r="AS58" s="463"/>
      <c r="AT58" s="463"/>
      <c r="AU58" s="463"/>
      <c r="AV58" s="463"/>
      <c r="AW58" s="463"/>
      <c r="AX58" s="463"/>
      <c r="AY58" s="463"/>
      <c r="AZ58" s="463"/>
      <c r="BA58" s="463"/>
      <c r="BB58" s="463"/>
      <c r="BC58" s="463"/>
      <c r="BD58" s="463"/>
      <c r="BE58" s="463"/>
      <c r="BF58" s="463"/>
      <c r="BG58" s="463"/>
      <c r="BH58" s="463"/>
      <c r="BI58" s="463"/>
      <c r="BJ58" s="463"/>
      <c r="BK58" s="463"/>
      <c r="BL58" s="463"/>
      <c r="BM58" s="463"/>
      <c r="BN58" s="463"/>
      <c r="BO58" s="463"/>
      <c r="BP58" s="463"/>
      <c r="BQ58" s="463"/>
      <c r="BR58" s="463"/>
      <c r="BS58" s="463" t="s">
        <v>352</v>
      </c>
      <c r="BT58" s="463"/>
      <c r="BU58" s="463"/>
      <c r="BV58" s="463"/>
      <c r="BW58" s="463"/>
      <c r="BX58" s="463"/>
      <c r="BY58" s="463"/>
      <c r="BZ58" s="463"/>
      <c r="CA58" s="463"/>
      <c r="CB58" s="463"/>
      <c r="CC58" s="463"/>
      <c r="CD58" s="463"/>
      <c r="CE58" s="463"/>
      <c r="CF58" s="463"/>
      <c r="CG58" s="463"/>
      <c r="CH58" s="463"/>
      <c r="CI58" s="463"/>
      <c r="CJ58" s="463"/>
      <c r="CK58" s="463"/>
      <c r="CL58" s="463"/>
      <c r="CM58" s="197"/>
      <c r="CN58" s="197"/>
      <c r="CO58" s="197"/>
      <c r="CP58" s="197"/>
      <c r="CQ58" s="197"/>
      <c r="CR58" s="197"/>
      <c r="CS58" s="197"/>
      <c r="CT58" s="197"/>
    </row>
    <row r="59" spans="1:98" ht="15.75" thickBot="1" x14ac:dyDescent="0.3">
      <c r="A59" s="191">
        <f>IF(LEN(Projects!A55)&gt;0,Projects!A55,"")</f>
        <v>53</v>
      </c>
      <c r="B59" s="125" t="str">
        <f>IF(ISNA(VLOOKUP(A59,Projects!A:B,2,FALSE)), "",VLOOKUP(A59,Projects!A:B,2,FALSE))</f>
        <v>T6  Project53</v>
      </c>
      <c r="C59" s="192">
        <f t="shared" si="0"/>
        <v>0</v>
      </c>
      <c r="D59" s="192">
        <f t="shared" si="1"/>
        <v>0</v>
      </c>
      <c r="E59" s="192">
        <f t="shared" si="2"/>
        <v>1</v>
      </c>
      <c r="F59" s="192">
        <f t="shared" si="3"/>
        <v>0</v>
      </c>
      <c r="G59" s="193">
        <f t="shared" si="4"/>
        <v>0</v>
      </c>
      <c r="H59" s="193">
        <f t="shared" si="5"/>
        <v>0</v>
      </c>
      <c r="I59" s="194">
        <f t="shared" si="6"/>
        <v>12</v>
      </c>
      <c r="J59" s="192">
        <v>3</v>
      </c>
      <c r="K59" s="192">
        <v>3</v>
      </c>
      <c r="L59" s="192">
        <v>3</v>
      </c>
      <c r="M59" s="192">
        <v>3</v>
      </c>
      <c r="N59" s="195">
        <v>24</v>
      </c>
      <c r="O59" s="195">
        <v>23</v>
      </c>
      <c r="P59" s="195">
        <v>26</v>
      </c>
      <c r="Q59" s="195">
        <v>25</v>
      </c>
      <c r="R59" s="196"/>
      <c r="S59" s="463"/>
      <c r="T59" s="463"/>
      <c r="U59" s="463"/>
      <c r="V59" s="463"/>
      <c r="W59" s="463"/>
      <c r="X59" s="463"/>
      <c r="Y59" s="463"/>
      <c r="Z59" s="463"/>
      <c r="AA59" s="463"/>
      <c r="AB59" s="463"/>
      <c r="AC59" s="463"/>
      <c r="AD59" s="463"/>
      <c r="AE59" s="463"/>
      <c r="AF59" s="463"/>
      <c r="AG59" s="463"/>
      <c r="AH59" s="463"/>
      <c r="AI59" s="463"/>
      <c r="AJ59" s="463"/>
      <c r="AK59" s="463"/>
      <c r="AL59" s="463"/>
      <c r="AM59" s="463"/>
      <c r="AN59" s="463"/>
      <c r="AO59" s="463" t="s">
        <v>483</v>
      </c>
      <c r="AP59" s="463" t="s">
        <v>483</v>
      </c>
      <c r="AQ59" s="463" t="s">
        <v>483</v>
      </c>
      <c r="AR59" s="463" t="s">
        <v>483</v>
      </c>
      <c r="AS59" s="463"/>
      <c r="AT59" s="463"/>
      <c r="AU59" s="463"/>
      <c r="AV59" s="463"/>
      <c r="AW59" s="463"/>
      <c r="AX59" s="463"/>
      <c r="AY59" s="463" t="s">
        <v>352</v>
      </c>
      <c r="AZ59" s="463"/>
      <c r="BA59" s="463"/>
      <c r="BB59" s="463"/>
      <c r="BC59" s="463"/>
      <c r="BD59" s="463"/>
      <c r="BE59" s="463"/>
      <c r="BF59" s="463"/>
      <c r="BG59" s="463"/>
      <c r="BH59" s="463"/>
      <c r="BI59" s="463"/>
      <c r="BJ59" s="463"/>
      <c r="BK59" s="463"/>
      <c r="BL59" s="463"/>
      <c r="BM59" s="463"/>
      <c r="BN59" s="463"/>
      <c r="BO59" s="463"/>
      <c r="BP59" s="463"/>
      <c r="BQ59" s="463"/>
      <c r="BR59" s="463"/>
      <c r="BS59" s="463"/>
      <c r="BT59" s="463"/>
      <c r="BU59" s="463"/>
      <c r="BV59" s="463"/>
      <c r="BW59" s="463"/>
      <c r="BX59" s="463"/>
      <c r="BY59" s="463"/>
      <c r="BZ59" s="463"/>
      <c r="CA59" s="463"/>
      <c r="CB59" s="463"/>
      <c r="CC59" s="463"/>
      <c r="CD59" s="463"/>
      <c r="CE59" s="463"/>
      <c r="CF59" s="463"/>
      <c r="CG59" s="463"/>
      <c r="CH59" s="463"/>
      <c r="CI59" s="463"/>
      <c r="CJ59" s="463"/>
      <c r="CK59" s="463"/>
      <c r="CL59" s="463"/>
      <c r="CM59" s="197"/>
      <c r="CN59" s="197"/>
      <c r="CO59" s="197"/>
      <c r="CP59" s="197"/>
      <c r="CQ59" s="197"/>
      <c r="CR59" s="197"/>
      <c r="CS59" s="197"/>
      <c r="CT59" s="197"/>
    </row>
    <row r="60" spans="1:98" ht="15.75" thickBot="1" x14ac:dyDescent="0.3">
      <c r="A60" s="191">
        <f>IF(LEN(Projects!A56)&gt;0,Projects!A56,"")</f>
        <v>54</v>
      </c>
      <c r="B60" s="125" t="str">
        <f>IF(ISNA(VLOOKUP(A60,Projects!A:B,2,FALSE)), "",VLOOKUP(A60,Projects!A:B,2,FALSE))</f>
        <v>T7  Project54</v>
      </c>
      <c r="C60" s="192">
        <f t="shared" si="0"/>
        <v>27</v>
      </c>
      <c r="D60" s="192">
        <f t="shared" si="1"/>
        <v>0</v>
      </c>
      <c r="E60" s="192">
        <f t="shared" si="2"/>
        <v>1</v>
      </c>
      <c r="F60" s="192">
        <f t="shared" si="3"/>
        <v>0</v>
      </c>
      <c r="G60" s="193">
        <f t="shared" si="4"/>
        <v>0</v>
      </c>
      <c r="H60" s="193">
        <f t="shared" si="5"/>
        <v>9</v>
      </c>
      <c r="I60" s="194">
        <f t="shared" si="6"/>
        <v>12</v>
      </c>
      <c r="J60" s="192">
        <v>3</v>
      </c>
      <c r="K60" s="192">
        <v>3</v>
      </c>
      <c r="L60" s="192">
        <v>3</v>
      </c>
      <c r="M60" s="192">
        <v>3</v>
      </c>
      <c r="N60" s="195">
        <v>31</v>
      </c>
      <c r="O60" s="195">
        <v>29</v>
      </c>
      <c r="P60" s="195">
        <v>37</v>
      </c>
      <c r="Q60" s="195">
        <v>32</v>
      </c>
      <c r="R60" s="196"/>
      <c r="S60" s="463"/>
      <c r="T60" s="463"/>
      <c r="U60" s="463"/>
      <c r="V60" s="463"/>
      <c r="W60" s="463"/>
      <c r="X60" s="463"/>
      <c r="Y60" s="463"/>
      <c r="Z60" s="463"/>
      <c r="AA60" s="463"/>
      <c r="AB60" s="463"/>
      <c r="AC60" s="463"/>
      <c r="AD60" s="463"/>
      <c r="AE60" s="463"/>
      <c r="AF60" s="463"/>
      <c r="AG60" s="463"/>
      <c r="AH60" s="463"/>
      <c r="AI60" s="463"/>
      <c r="AJ60" s="463"/>
      <c r="AK60" s="463"/>
      <c r="AL60" s="463"/>
      <c r="AM60" s="463"/>
      <c r="AN60" s="463"/>
      <c r="AO60" s="463"/>
      <c r="AP60" s="463"/>
      <c r="AQ60" s="463"/>
      <c r="AR60" s="463"/>
      <c r="AS60" s="463">
        <v>1</v>
      </c>
      <c r="AT60" s="463">
        <v>1</v>
      </c>
      <c r="AU60" s="463" t="s">
        <v>483</v>
      </c>
      <c r="AV60" s="463">
        <v>1</v>
      </c>
      <c r="AW60" s="463" t="s">
        <v>483</v>
      </c>
      <c r="AX60" s="463" t="s">
        <v>483</v>
      </c>
      <c r="AY60" s="463">
        <v>1</v>
      </c>
      <c r="AZ60" s="463">
        <v>1</v>
      </c>
      <c r="BA60" s="463">
        <v>1</v>
      </c>
      <c r="BB60" s="463">
        <v>1</v>
      </c>
      <c r="BC60" s="463" t="s">
        <v>483</v>
      </c>
      <c r="BD60" s="463">
        <v>1</v>
      </c>
      <c r="BE60" s="463">
        <v>1</v>
      </c>
      <c r="BF60" s="463"/>
      <c r="BG60" s="463"/>
      <c r="BH60" s="463"/>
      <c r="BI60" s="463"/>
      <c r="BJ60" s="463"/>
      <c r="BK60" s="463"/>
      <c r="BL60" s="463"/>
      <c r="BM60" s="463"/>
      <c r="BN60" s="463"/>
      <c r="BO60" s="463"/>
      <c r="BP60" s="463" t="s">
        <v>352</v>
      </c>
      <c r="BQ60" s="463"/>
      <c r="BR60" s="463"/>
      <c r="BS60" s="463"/>
      <c r="BT60" s="463"/>
      <c r="BU60" s="463"/>
      <c r="BV60" s="463"/>
      <c r="BW60" s="463"/>
      <c r="BX60" s="463"/>
      <c r="BY60" s="463"/>
      <c r="BZ60" s="463"/>
      <c r="CA60" s="463"/>
      <c r="CB60" s="463"/>
      <c r="CC60" s="463"/>
      <c r="CD60" s="463"/>
      <c r="CE60" s="463"/>
      <c r="CF60" s="463"/>
      <c r="CG60" s="463"/>
      <c r="CH60" s="463"/>
      <c r="CI60" s="463"/>
      <c r="CJ60" s="463"/>
      <c r="CK60" s="463"/>
      <c r="CL60" s="463"/>
      <c r="CM60" s="197"/>
      <c r="CN60" s="197"/>
      <c r="CO60" s="197"/>
      <c r="CP60" s="197"/>
      <c r="CQ60" s="197"/>
      <c r="CR60" s="197"/>
      <c r="CS60" s="197"/>
      <c r="CT60" s="197"/>
    </row>
    <row r="61" spans="1:98" ht="15.75" thickBot="1" x14ac:dyDescent="0.3">
      <c r="A61" s="191">
        <f>IF(LEN(Projects!A57)&gt;0,Projects!A57,"")</f>
        <v>55</v>
      </c>
      <c r="B61" s="125" t="str">
        <f>IF(ISNA(VLOOKUP(A61,Projects!A:B,2,FALSE)), "",VLOOKUP(A61,Projects!A:B,2,FALSE))</f>
        <v>T7  Project55</v>
      </c>
      <c r="C61" s="192">
        <f t="shared" si="0"/>
        <v>27</v>
      </c>
      <c r="D61" s="192">
        <f t="shared" si="1"/>
        <v>0</v>
      </c>
      <c r="E61" s="192">
        <f t="shared" si="2"/>
        <v>1</v>
      </c>
      <c r="F61" s="192">
        <f t="shared" si="3"/>
        <v>0</v>
      </c>
      <c r="G61" s="193">
        <f t="shared" si="4"/>
        <v>0</v>
      </c>
      <c r="H61" s="193">
        <f t="shared" si="5"/>
        <v>9</v>
      </c>
      <c r="I61" s="194">
        <f t="shared" si="6"/>
        <v>12</v>
      </c>
      <c r="J61" s="192">
        <v>3</v>
      </c>
      <c r="K61" s="192">
        <v>3</v>
      </c>
      <c r="L61" s="192">
        <v>3</v>
      </c>
      <c r="M61" s="192">
        <v>3</v>
      </c>
      <c r="N61" s="195">
        <v>32</v>
      </c>
      <c r="O61" s="195">
        <v>30</v>
      </c>
      <c r="P61" s="195">
        <v>38</v>
      </c>
      <c r="Q61" s="195">
        <v>33</v>
      </c>
      <c r="R61" s="196"/>
      <c r="S61" s="463"/>
      <c r="T61" s="463"/>
      <c r="U61" s="463"/>
      <c r="V61" s="463"/>
      <c r="W61" s="463"/>
      <c r="X61" s="463"/>
      <c r="Y61" s="463"/>
      <c r="Z61" s="463"/>
      <c r="AA61" s="463"/>
      <c r="AB61" s="463"/>
      <c r="AC61" s="463"/>
      <c r="AD61" s="463"/>
      <c r="AE61" s="463"/>
      <c r="AF61" s="463"/>
      <c r="AG61" s="463"/>
      <c r="AH61" s="463"/>
      <c r="AI61" s="463"/>
      <c r="AJ61" s="463"/>
      <c r="AK61" s="463"/>
      <c r="AL61" s="463"/>
      <c r="AM61" s="463"/>
      <c r="AN61" s="463"/>
      <c r="AO61" s="463"/>
      <c r="AP61" s="463"/>
      <c r="AQ61" s="463"/>
      <c r="AR61" s="463"/>
      <c r="AS61" s="463">
        <v>1</v>
      </c>
      <c r="AT61" s="463">
        <v>1</v>
      </c>
      <c r="AU61" s="463">
        <v>1</v>
      </c>
      <c r="AV61" s="463" t="s">
        <v>483</v>
      </c>
      <c r="AW61" s="463">
        <v>1</v>
      </c>
      <c r="AX61" s="463" t="s">
        <v>483</v>
      </c>
      <c r="AY61" s="463" t="s">
        <v>483</v>
      </c>
      <c r="AZ61" s="463">
        <v>1</v>
      </c>
      <c r="BA61" s="463">
        <v>1</v>
      </c>
      <c r="BB61" s="463">
        <v>1</v>
      </c>
      <c r="BC61" s="463">
        <v>1</v>
      </c>
      <c r="BD61" s="463" t="s">
        <v>483</v>
      </c>
      <c r="BE61" s="463">
        <v>1</v>
      </c>
      <c r="BF61" s="463"/>
      <c r="BG61" s="463"/>
      <c r="BH61" s="463"/>
      <c r="BI61" s="463"/>
      <c r="BJ61" s="463" t="s">
        <v>352</v>
      </c>
      <c r="BK61" s="463"/>
      <c r="BL61" s="463"/>
      <c r="BM61" s="463"/>
      <c r="BN61" s="463"/>
      <c r="BO61" s="463"/>
      <c r="BP61" s="463"/>
      <c r="BQ61" s="463"/>
      <c r="BR61" s="463"/>
      <c r="BS61" s="463"/>
      <c r="BT61" s="463"/>
      <c r="BU61" s="463"/>
      <c r="BV61" s="463"/>
      <c r="BW61" s="463"/>
      <c r="BX61" s="463"/>
      <c r="BY61" s="463"/>
      <c r="BZ61" s="463"/>
      <c r="CA61" s="463"/>
      <c r="CB61" s="463"/>
      <c r="CC61" s="463"/>
      <c r="CD61" s="463"/>
      <c r="CE61" s="463"/>
      <c r="CF61" s="463"/>
      <c r="CG61" s="463"/>
      <c r="CH61" s="463"/>
      <c r="CI61" s="463"/>
      <c r="CJ61" s="463"/>
      <c r="CK61" s="463"/>
      <c r="CL61" s="463"/>
      <c r="CM61" s="197"/>
      <c r="CN61" s="197"/>
      <c r="CO61" s="197"/>
      <c r="CP61" s="197"/>
      <c r="CQ61" s="197"/>
      <c r="CR61" s="197"/>
      <c r="CS61" s="197"/>
      <c r="CT61" s="197"/>
    </row>
    <row r="62" spans="1:98" ht="15.75" thickBot="1" x14ac:dyDescent="0.3">
      <c r="A62" s="191">
        <f>IF(LEN(Projects!A58)&gt;0,Projects!A58,"")</f>
        <v>56</v>
      </c>
      <c r="B62" s="125" t="str">
        <f>IF(ISNA(VLOOKUP(A62,Projects!A:B,2,FALSE)), "",VLOOKUP(A62,Projects!A:B,2,FALSE))</f>
        <v>T7  Project56</v>
      </c>
      <c r="C62" s="192">
        <f t="shared" si="0"/>
        <v>27</v>
      </c>
      <c r="D62" s="192">
        <f t="shared" si="1"/>
        <v>0</v>
      </c>
      <c r="E62" s="192">
        <f t="shared" si="2"/>
        <v>1</v>
      </c>
      <c r="F62" s="192">
        <f t="shared" si="3"/>
        <v>0</v>
      </c>
      <c r="G62" s="193">
        <f t="shared" si="4"/>
        <v>0</v>
      </c>
      <c r="H62" s="193">
        <f t="shared" si="5"/>
        <v>9</v>
      </c>
      <c r="I62" s="194">
        <f t="shared" si="6"/>
        <v>12</v>
      </c>
      <c r="J62" s="192">
        <v>3</v>
      </c>
      <c r="K62" s="192">
        <v>3</v>
      </c>
      <c r="L62" s="192">
        <v>3</v>
      </c>
      <c r="M62" s="192">
        <v>3</v>
      </c>
      <c r="N62" s="195">
        <v>33</v>
      </c>
      <c r="O62" s="195">
        <v>31</v>
      </c>
      <c r="P62" s="195">
        <v>39</v>
      </c>
      <c r="Q62" s="195">
        <v>34</v>
      </c>
      <c r="R62" s="196"/>
      <c r="S62" s="463"/>
      <c r="T62" s="463"/>
      <c r="U62" s="463"/>
      <c r="V62" s="463"/>
      <c r="W62" s="463"/>
      <c r="X62" s="463"/>
      <c r="Y62" s="463"/>
      <c r="Z62" s="463"/>
      <c r="AA62" s="463"/>
      <c r="AB62" s="463"/>
      <c r="AC62" s="463"/>
      <c r="AD62" s="463"/>
      <c r="AE62" s="463"/>
      <c r="AF62" s="463"/>
      <c r="AG62" s="463"/>
      <c r="AH62" s="463"/>
      <c r="AI62" s="463"/>
      <c r="AJ62" s="463"/>
      <c r="AK62" s="463"/>
      <c r="AL62" s="463"/>
      <c r="AM62" s="463"/>
      <c r="AN62" s="463"/>
      <c r="AO62" s="463"/>
      <c r="AP62" s="463"/>
      <c r="AQ62" s="463"/>
      <c r="AR62" s="463"/>
      <c r="AS62" s="463">
        <v>1</v>
      </c>
      <c r="AT62" s="463">
        <v>1</v>
      </c>
      <c r="AU62" s="463">
        <v>1</v>
      </c>
      <c r="AV62" s="463">
        <v>1</v>
      </c>
      <c r="AW62" s="463" t="s">
        <v>483</v>
      </c>
      <c r="AX62" s="463">
        <v>1</v>
      </c>
      <c r="AY62" s="463" t="s">
        <v>483</v>
      </c>
      <c r="AZ62" s="463" t="s">
        <v>483</v>
      </c>
      <c r="BA62" s="463">
        <v>1</v>
      </c>
      <c r="BB62" s="463">
        <v>1</v>
      </c>
      <c r="BC62" s="463">
        <v>1</v>
      </c>
      <c r="BD62" s="463">
        <v>1</v>
      </c>
      <c r="BE62" s="463" t="s">
        <v>483</v>
      </c>
      <c r="BF62" s="463"/>
      <c r="BG62" s="463"/>
      <c r="BH62" s="463"/>
      <c r="BI62" s="463"/>
      <c r="BJ62" s="463"/>
      <c r="BK62" s="463"/>
      <c r="BL62" s="463" t="s">
        <v>352</v>
      </c>
      <c r="BM62" s="463"/>
      <c r="BN62" s="463"/>
      <c r="BO62" s="463"/>
      <c r="BP62" s="463"/>
      <c r="BQ62" s="463"/>
      <c r="BR62" s="463"/>
      <c r="BS62" s="463"/>
      <c r="BT62" s="463"/>
      <c r="BU62" s="463"/>
      <c r="BV62" s="463"/>
      <c r="BW62" s="463"/>
      <c r="BX62" s="463"/>
      <c r="BY62" s="463"/>
      <c r="BZ62" s="463"/>
      <c r="CA62" s="463"/>
      <c r="CB62" s="463"/>
      <c r="CC62" s="463"/>
      <c r="CD62" s="463"/>
      <c r="CE62" s="463"/>
      <c r="CF62" s="463"/>
      <c r="CG62" s="463"/>
      <c r="CH62" s="463"/>
      <c r="CI62" s="463"/>
      <c r="CJ62" s="463"/>
      <c r="CK62" s="463"/>
      <c r="CL62" s="463"/>
      <c r="CM62" s="197"/>
      <c r="CN62" s="197"/>
      <c r="CO62" s="197"/>
      <c r="CP62" s="197"/>
      <c r="CQ62" s="197"/>
      <c r="CR62" s="197"/>
      <c r="CS62" s="197"/>
      <c r="CT62" s="197"/>
    </row>
    <row r="63" spans="1:98" ht="15.75" thickBot="1" x14ac:dyDescent="0.3">
      <c r="A63" s="191">
        <f>IF(LEN(Projects!A59)&gt;0,Projects!A59,"")</f>
        <v>57</v>
      </c>
      <c r="B63" s="125" t="str">
        <f>IF(ISNA(VLOOKUP(A63,Projects!A:B,2,FALSE)), "",VLOOKUP(A63,Projects!A:B,2,FALSE))</f>
        <v>T7  Project57</v>
      </c>
      <c r="C63" s="192">
        <f t="shared" si="0"/>
        <v>27</v>
      </c>
      <c r="D63" s="192">
        <f t="shared" si="1"/>
        <v>0</v>
      </c>
      <c r="E63" s="192">
        <f t="shared" si="2"/>
        <v>1</v>
      </c>
      <c r="F63" s="192">
        <f t="shared" si="3"/>
        <v>0</v>
      </c>
      <c r="G63" s="193">
        <f t="shared" si="4"/>
        <v>0</v>
      </c>
      <c r="H63" s="193">
        <f t="shared" si="5"/>
        <v>9</v>
      </c>
      <c r="I63" s="194">
        <f t="shared" si="6"/>
        <v>12</v>
      </c>
      <c r="J63" s="192">
        <v>3</v>
      </c>
      <c r="K63" s="192">
        <v>3</v>
      </c>
      <c r="L63" s="192">
        <v>3</v>
      </c>
      <c r="M63" s="192">
        <v>3</v>
      </c>
      <c r="N63" s="195">
        <v>35</v>
      </c>
      <c r="O63" s="195">
        <v>32</v>
      </c>
      <c r="P63" s="195">
        <v>27</v>
      </c>
      <c r="Q63" s="195">
        <v>36</v>
      </c>
      <c r="R63" s="196"/>
      <c r="S63" s="463"/>
      <c r="T63" s="463"/>
      <c r="U63" s="463"/>
      <c r="V63" s="463"/>
      <c r="W63" s="463"/>
      <c r="X63" s="463"/>
      <c r="Y63" s="463"/>
      <c r="Z63" s="463"/>
      <c r="AA63" s="463"/>
      <c r="AB63" s="463"/>
      <c r="AC63" s="463"/>
      <c r="AD63" s="463"/>
      <c r="AE63" s="463"/>
      <c r="AF63" s="463"/>
      <c r="AG63" s="463"/>
      <c r="AH63" s="463"/>
      <c r="AI63" s="463"/>
      <c r="AJ63" s="463"/>
      <c r="AK63" s="463"/>
      <c r="AL63" s="463"/>
      <c r="AM63" s="463"/>
      <c r="AN63" s="463"/>
      <c r="AO63" s="463"/>
      <c r="AP63" s="463"/>
      <c r="AQ63" s="463"/>
      <c r="AR63" s="463"/>
      <c r="AS63" s="463" t="s">
        <v>483</v>
      </c>
      <c r="AT63" s="463">
        <v>1</v>
      </c>
      <c r="AU63" s="463">
        <v>1</v>
      </c>
      <c r="AV63" s="463">
        <v>1</v>
      </c>
      <c r="AW63" s="463">
        <v>1</v>
      </c>
      <c r="AX63" s="463" t="s">
        <v>483</v>
      </c>
      <c r="AY63" s="463">
        <v>1</v>
      </c>
      <c r="AZ63" s="463">
        <v>1</v>
      </c>
      <c r="BA63" s="463" t="s">
        <v>483</v>
      </c>
      <c r="BB63" s="463" t="s">
        <v>483</v>
      </c>
      <c r="BC63" s="463">
        <v>1</v>
      </c>
      <c r="BD63" s="463">
        <v>1</v>
      </c>
      <c r="BE63" s="463">
        <v>1</v>
      </c>
      <c r="BF63" s="463"/>
      <c r="BG63" s="463"/>
      <c r="BH63" s="463"/>
      <c r="BI63" s="463" t="s">
        <v>352</v>
      </c>
      <c r="BJ63" s="463"/>
      <c r="BK63" s="463"/>
      <c r="BL63" s="463"/>
      <c r="BM63" s="463"/>
      <c r="BN63" s="463"/>
      <c r="BO63" s="463"/>
      <c r="BP63" s="463"/>
      <c r="BQ63" s="463"/>
      <c r="BR63" s="463"/>
      <c r="BS63" s="463"/>
      <c r="BT63" s="463"/>
      <c r="BU63" s="463"/>
      <c r="BV63" s="463"/>
      <c r="BW63" s="463"/>
      <c r="BX63" s="463"/>
      <c r="BY63" s="463"/>
      <c r="BZ63" s="463"/>
      <c r="CA63" s="463"/>
      <c r="CB63" s="463"/>
      <c r="CC63" s="463"/>
      <c r="CD63" s="463"/>
      <c r="CE63" s="463"/>
      <c r="CF63" s="463"/>
      <c r="CG63" s="463"/>
      <c r="CH63" s="463"/>
      <c r="CI63" s="463"/>
      <c r="CJ63" s="463"/>
      <c r="CK63" s="463"/>
      <c r="CL63" s="463"/>
      <c r="CM63" s="197"/>
      <c r="CN63" s="197"/>
      <c r="CO63" s="197"/>
      <c r="CP63" s="197"/>
      <c r="CQ63" s="197"/>
      <c r="CR63" s="197"/>
      <c r="CS63" s="197"/>
      <c r="CT63" s="197"/>
    </row>
    <row r="64" spans="1:98" ht="15.75" thickBot="1" x14ac:dyDescent="0.3">
      <c r="A64" s="191">
        <f>IF(LEN(Projects!A60)&gt;0,Projects!A60,"")</f>
        <v>58</v>
      </c>
      <c r="B64" s="125" t="str">
        <f>IF(ISNA(VLOOKUP(A64,Projects!A:B,2,FALSE)), "",VLOOKUP(A64,Projects!A:B,2,FALSE))</f>
        <v>T7  Project58</v>
      </c>
      <c r="C64" s="192">
        <f t="shared" si="0"/>
        <v>27</v>
      </c>
      <c r="D64" s="192">
        <f t="shared" si="1"/>
        <v>0</v>
      </c>
      <c r="E64" s="192">
        <f t="shared" si="2"/>
        <v>1</v>
      </c>
      <c r="F64" s="192">
        <f t="shared" si="3"/>
        <v>0</v>
      </c>
      <c r="G64" s="193">
        <f t="shared" si="4"/>
        <v>0</v>
      </c>
      <c r="H64" s="193">
        <f t="shared" si="5"/>
        <v>9</v>
      </c>
      <c r="I64" s="194">
        <f t="shared" si="6"/>
        <v>12</v>
      </c>
      <c r="J64" s="192">
        <v>3</v>
      </c>
      <c r="K64" s="192">
        <v>3</v>
      </c>
      <c r="L64" s="192">
        <v>3</v>
      </c>
      <c r="M64" s="192">
        <v>3</v>
      </c>
      <c r="N64" s="195">
        <v>36</v>
      </c>
      <c r="O64" s="195">
        <v>33</v>
      </c>
      <c r="P64" s="195">
        <v>28</v>
      </c>
      <c r="Q64" s="195">
        <v>35</v>
      </c>
      <c r="R64" s="196"/>
      <c r="S64" s="463"/>
      <c r="T64" s="463"/>
      <c r="U64" s="463"/>
      <c r="V64" s="463"/>
      <c r="W64" s="463"/>
      <c r="X64" s="463"/>
      <c r="Y64" s="463"/>
      <c r="Z64" s="463"/>
      <c r="AA64" s="463"/>
      <c r="AB64" s="463" t="s">
        <v>352</v>
      </c>
      <c r="AC64" s="463"/>
      <c r="AD64" s="463"/>
      <c r="AE64" s="463"/>
      <c r="AF64" s="463"/>
      <c r="AG64" s="463"/>
      <c r="AH64" s="463"/>
      <c r="AI64" s="463"/>
      <c r="AJ64" s="463"/>
      <c r="AK64" s="463"/>
      <c r="AL64" s="463"/>
      <c r="AM64" s="463"/>
      <c r="AN64" s="463"/>
      <c r="AO64" s="463"/>
      <c r="AP64" s="463"/>
      <c r="AQ64" s="463"/>
      <c r="AR64" s="463"/>
      <c r="AS64" s="463">
        <v>1</v>
      </c>
      <c r="AT64" s="463" t="s">
        <v>483</v>
      </c>
      <c r="AU64" s="463">
        <v>1</v>
      </c>
      <c r="AV64" s="463">
        <v>1</v>
      </c>
      <c r="AW64" s="463">
        <v>1</v>
      </c>
      <c r="AX64" s="463">
        <v>1</v>
      </c>
      <c r="AY64" s="463" t="s">
        <v>483</v>
      </c>
      <c r="AZ64" s="463">
        <v>1</v>
      </c>
      <c r="BA64" s="463" t="s">
        <v>483</v>
      </c>
      <c r="BB64" s="463" t="s">
        <v>483</v>
      </c>
      <c r="BC64" s="463">
        <v>1</v>
      </c>
      <c r="BD64" s="463">
        <v>1</v>
      </c>
      <c r="BE64" s="463">
        <v>1</v>
      </c>
      <c r="BF64" s="463"/>
      <c r="BG64" s="463"/>
      <c r="BH64" s="463"/>
      <c r="BI64" s="463"/>
      <c r="BJ64" s="463"/>
      <c r="BK64" s="463"/>
      <c r="BL64" s="463"/>
      <c r="BM64" s="463"/>
      <c r="BN64" s="463"/>
      <c r="BO64" s="463"/>
      <c r="BP64" s="463"/>
      <c r="BQ64" s="463"/>
      <c r="BR64" s="463"/>
      <c r="BS64" s="463"/>
      <c r="BT64" s="463"/>
      <c r="BU64" s="463"/>
      <c r="BV64" s="463"/>
      <c r="BW64" s="463"/>
      <c r="BX64" s="463"/>
      <c r="BY64" s="463"/>
      <c r="BZ64" s="463"/>
      <c r="CA64" s="463"/>
      <c r="CB64" s="463"/>
      <c r="CC64" s="463"/>
      <c r="CD64" s="463"/>
      <c r="CE64" s="463"/>
      <c r="CF64" s="463"/>
      <c r="CG64" s="463"/>
      <c r="CH64" s="463"/>
      <c r="CI64" s="463"/>
      <c r="CJ64" s="463"/>
      <c r="CK64" s="463"/>
      <c r="CL64" s="463"/>
      <c r="CM64" s="197"/>
      <c r="CN64" s="197"/>
      <c r="CO64" s="197"/>
      <c r="CP64" s="197"/>
      <c r="CQ64" s="197"/>
      <c r="CR64" s="197"/>
      <c r="CS64" s="197"/>
      <c r="CT64" s="197"/>
    </row>
    <row r="65" spans="1:98" ht="15.75" thickBot="1" x14ac:dyDescent="0.3">
      <c r="A65" s="191">
        <f>IF(LEN(Projects!A61)&gt;0,Projects!A61,"")</f>
        <v>59</v>
      </c>
      <c r="B65" s="125" t="str">
        <f>IF(ISNA(VLOOKUP(A65,Projects!A:B,2,FALSE)), "",VLOOKUP(A65,Projects!A:B,2,FALSE))</f>
        <v>T7  Project59</v>
      </c>
      <c r="C65" s="192">
        <f t="shared" si="0"/>
        <v>24</v>
      </c>
      <c r="D65" s="192">
        <f t="shared" si="1"/>
        <v>0</v>
      </c>
      <c r="E65" s="192">
        <f t="shared" si="2"/>
        <v>1</v>
      </c>
      <c r="F65" s="192">
        <f t="shared" si="3"/>
        <v>0</v>
      </c>
      <c r="G65" s="193">
        <f t="shared" si="4"/>
        <v>0</v>
      </c>
      <c r="H65" s="193">
        <f t="shared" si="5"/>
        <v>8</v>
      </c>
      <c r="I65" s="194">
        <f t="shared" si="6"/>
        <v>12</v>
      </c>
      <c r="J65" s="192">
        <v>3</v>
      </c>
      <c r="K65" s="192">
        <v>3</v>
      </c>
      <c r="L65" s="192">
        <v>3</v>
      </c>
      <c r="M65" s="192">
        <v>3</v>
      </c>
      <c r="N65" s="195">
        <v>29</v>
      </c>
      <c r="O65" s="195">
        <v>32</v>
      </c>
      <c r="P65" s="195">
        <v>28</v>
      </c>
      <c r="Q65" s="195">
        <v>35</v>
      </c>
      <c r="R65" s="196"/>
      <c r="S65" s="463"/>
      <c r="T65" s="463"/>
      <c r="U65" s="463"/>
      <c r="V65" s="463"/>
      <c r="W65" s="463"/>
      <c r="X65" s="463"/>
      <c r="Y65" s="463"/>
      <c r="Z65" s="463"/>
      <c r="AA65" s="463"/>
      <c r="AB65" s="463"/>
      <c r="AC65" s="463"/>
      <c r="AD65" s="463"/>
      <c r="AE65" s="463"/>
      <c r="AF65" s="463"/>
      <c r="AG65" s="463"/>
      <c r="AH65" s="463"/>
      <c r="AI65" s="463"/>
      <c r="AJ65" s="463"/>
      <c r="AK65" s="463"/>
      <c r="AL65" s="463"/>
      <c r="AM65" s="463"/>
      <c r="AN65" s="463"/>
      <c r="AO65" s="463"/>
      <c r="AP65" s="463"/>
      <c r="AQ65" s="463"/>
      <c r="AR65" s="463"/>
      <c r="AS65" s="463" t="s">
        <v>352</v>
      </c>
      <c r="AT65" s="463" t="s">
        <v>483</v>
      </c>
      <c r="AU65" s="463" t="s">
        <v>483</v>
      </c>
      <c r="AV65" s="463">
        <v>1</v>
      </c>
      <c r="AW65" s="463">
        <v>1</v>
      </c>
      <c r="AX65" s="463" t="s">
        <v>483</v>
      </c>
      <c r="AY65" s="463">
        <v>1</v>
      </c>
      <c r="AZ65" s="463">
        <v>1</v>
      </c>
      <c r="BA65" s="463" t="s">
        <v>483</v>
      </c>
      <c r="BB65" s="463">
        <v>1</v>
      </c>
      <c r="BC65" s="463">
        <v>1</v>
      </c>
      <c r="BD65" s="463">
        <v>1</v>
      </c>
      <c r="BE65" s="463">
        <v>1</v>
      </c>
      <c r="BF65" s="463"/>
      <c r="BG65" s="463"/>
      <c r="BH65" s="463"/>
      <c r="BI65" s="463"/>
      <c r="BJ65" s="463"/>
      <c r="BK65" s="463"/>
      <c r="BL65" s="463"/>
      <c r="BM65" s="463"/>
      <c r="BN65" s="463"/>
      <c r="BO65" s="463"/>
      <c r="BP65" s="463"/>
      <c r="BQ65" s="463"/>
      <c r="BR65" s="463"/>
      <c r="BS65" s="463"/>
      <c r="BT65" s="463"/>
      <c r="BU65" s="463"/>
      <c r="BV65" s="463"/>
      <c r="BW65" s="463"/>
      <c r="BX65" s="463"/>
      <c r="BY65" s="463"/>
      <c r="BZ65" s="463"/>
      <c r="CA65" s="463"/>
      <c r="CB65" s="463"/>
      <c r="CC65" s="463"/>
      <c r="CD65" s="463"/>
      <c r="CE65" s="463"/>
      <c r="CF65" s="463"/>
      <c r="CG65" s="463"/>
      <c r="CH65" s="463"/>
      <c r="CI65" s="463"/>
      <c r="CJ65" s="463"/>
      <c r="CK65" s="463"/>
      <c r="CL65" s="463"/>
      <c r="CM65" s="197"/>
      <c r="CN65" s="197"/>
      <c r="CO65" s="197"/>
      <c r="CP65" s="197"/>
      <c r="CQ65" s="197"/>
      <c r="CR65" s="197"/>
      <c r="CS65" s="197"/>
      <c r="CT65" s="197"/>
    </row>
    <row r="66" spans="1:98" ht="15.75" thickBot="1" x14ac:dyDescent="0.3">
      <c r="A66" s="191">
        <f>IF(LEN(Projects!A62)&gt;0,Projects!A62,"")</f>
        <v>60</v>
      </c>
      <c r="B66" s="125" t="str">
        <f>IF(ISNA(VLOOKUP(A66,Projects!A:B,2,FALSE)), "",VLOOKUP(A66,Projects!A:B,2,FALSE))</f>
        <v>T7  Project60</v>
      </c>
      <c r="C66" s="192">
        <f t="shared" si="0"/>
        <v>27</v>
      </c>
      <c r="D66" s="192">
        <f t="shared" si="1"/>
        <v>0</v>
      </c>
      <c r="E66" s="192">
        <f t="shared" si="2"/>
        <v>1</v>
      </c>
      <c r="F66" s="192">
        <f t="shared" si="3"/>
        <v>0</v>
      </c>
      <c r="G66" s="193">
        <f t="shared" si="4"/>
        <v>0</v>
      </c>
      <c r="H66" s="193">
        <f t="shared" si="5"/>
        <v>9</v>
      </c>
      <c r="I66" s="194">
        <f t="shared" si="6"/>
        <v>12</v>
      </c>
      <c r="J66" s="192">
        <v>3</v>
      </c>
      <c r="K66" s="192">
        <v>3</v>
      </c>
      <c r="L66" s="192">
        <v>3</v>
      </c>
      <c r="M66" s="192">
        <v>3</v>
      </c>
      <c r="N66" s="195">
        <v>37</v>
      </c>
      <c r="O66" s="195">
        <v>34</v>
      </c>
      <c r="P66" s="195">
        <v>29</v>
      </c>
      <c r="Q66" s="195">
        <v>38</v>
      </c>
      <c r="R66" s="196"/>
      <c r="S66" s="463"/>
      <c r="T66" s="463"/>
      <c r="U66" s="463"/>
      <c r="V66" s="463"/>
      <c r="W66" s="463"/>
      <c r="X66" s="463"/>
      <c r="Y66" s="463"/>
      <c r="Z66" s="463"/>
      <c r="AA66" s="463"/>
      <c r="AB66" s="463"/>
      <c r="AC66" s="463"/>
      <c r="AD66" s="463" t="s">
        <v>352</v>
      </c>
      <c r="AE66" s="463"/>
      <c r="AF66" s="463"/>
      <c r="AG66" s="463"/>
      <c r="AH66" s="463"/>
      <c r="AI66" s="463"/>
      <c r="AJ66" s="463"/>
      <c r="AK66" s="463"/>
      <c r="AL66" s="463"/>
      <c r="AM66" s="463"/>
      <c r="AN66" s="463"/>
      <c r="AO66" s="463"/>
      <c r="AP66" s="463"/>
      <c r="AQ66" s="463"/>
      <c r="AR66" s="463"/>
      <c r="AS66" s="463">
        <v>1</v>
      </c>
      <c r="AT66" s="463">
        <v>1</v>
      </c>
      <c r="AU66" s="463" t="s">
        <v>483</v>
      </c>
      <c r="AV66" s="463">
        <v>1</v>
      </c>
      <c r="AW66" s="463">
        <v>1</v>
      </c>
      <c r="AX66" s="463">
        <v>1</v>
      </c>
      <c r="AY66" s="463">
        <v>1</v>
      </c>
      <c r="AZ66" s="463" t="s">
        <v>483</v>
      </c>
      <c r="BA66" s="463">
        <v>1</v>
      </c>
      <c r="BB66" s="463">
        <v>1</v>
      </c>
      <c r="BC66" s="463" t="s">
        <v>483</v>
      </c>
      <c r="BD66" s="463" t="s">
        <v>483</v>
      </c>
      <c r="BE66" s="463">
        <v>1</v>
      </c>
      <c r="BF66" s="463"/>
      <c r="BG66" s="463"/>
      <c r="BH66" s="463"/>
      <c r="BI66" s="463"/>
      <c r="BJ66" s="463"/>
      <c r="BK66" s="463"/>
      <c r="BL66" s="463"/>
      <c r="BM66" s="463"/>
      <c r="BN66" s="463"/>
      <c r="BO66" s="463"/>
      <c r="BP66" s="463"/>
      <c r="BQ66" s="463"/>
      <c r="BR66" s="463"/>
      <c r="BS66" s="463"/>
      <c r="BT66" s="463"/>
      <c r="BU66" s="463"/>
      <c r="BV66" s="463"/>
      <c r="BW66" s="463"/>
      <c r="BX66" s="463"/>
      <c r="BY66" s="463"/>
      <c r="BZ66" s="463"/>
      <c r="CA66" s="463"/>
      <c r="CB66" s="463"/>
      <c r="CC66" s="463"/>
      <c r="CD66" s="463"/>
      <c r="CE66" s="463"/>
      <c r="CF66" s="463"/>
      <c r="CG66" s="463"/>
      <c r="CH66" s="463"/>
      <c r="CI66" s="463"/>
      <c r="CJ66" s="463"/>
      <c r="CK66" s="463"/>
      <c r="CL66" s="463"/>
      <c r="CM66" s="197"/>
      <c r="CN66" s="197"/>
      <c r="CO66" s="197"/>
      <c r="CP66" s="197"/>
      <c r="CQ66" s="197"/>
      <c r="CR66" s="197"/>
      <c r="CS66" s="197"/>
      <c r="CT66" s="197"/>
    </row>
    <row r="67" spans="1:98" ht="15.75" thickBot="1" x14ac:dyDescent="0.3">
      <c r="A67" s="191">
        <f>IF(LEN(Projects!A63)&gt;0,Projects!A63,"")</f>
        <v>61</v>
      </c>
      <c r="B67" s="125" t="str">
        <f>IF(ISNA(VLOOKUP(A67,Projects!A:B,2,FALSE)), "",VLOOKUP(A67,Projects!A:B,2,FALSE))</f>
        <v>T7  Project61</v>
      </c>
      <c r="C67" s="192">
        <f t="shared" si="0"/>
        <v>24</v>
      </c>
      <c r="D67" s="192">
        <f t="shared" si="1"/>
        <v>0</v>
      </c>
      <c r="E67" s="192">
        <f t="shared" si="2"/>
        <v>1</v>
      </c>
      <c r="F67" s="192">
        <f t="shared" si="3"/>
        <v>0</v>
      </c>
      <c r="G67" s="193">
        <f t="shared" si="4"/>
        <v>0</v>
      </c>
      <c r="H67" s="193">
        <f t="shared" si="5"/>
        <v>8</v>
      </c>
      <c r="I67" s="194">
        <f t="shared" si="6"/>
        <v>12</v>
      </c>
      <c r="J67" s="192">
        <v>3</v>
      </c>
      <c r="K67" s="192">
        <v>3</v>
      </c>
      <c r="L67" s="192">
        <v>3</v>
      </c>
      <c r="M67" s="192">
        <v>3</v>
      </c>
      <c r="N67" s="195">
        <v>30</v>
      </c>
      <c r="O67" s="195">
        <v>33</v>
      </c>
      <c r="P67" s="195">
        <v>27</v>
      </c>
      <c r="Q67" s="195">
        <v>36</v>
      </c>
      <c r="R67" s="196"/>
      <c r="S67" s="463"/>
      <c r="T67" s="463"/>
      <c r="U67" s="463"/>
      <c r="V67" s="463"/>
      <c r="W67" s="463"/>
      <c r="X67" s="463"/>
      <c r="Y67" s="463"/>
      <c r="Z67" s="463"/>
      <c r="AA67" s="463"/>
      <c r="AB67" s="463"/>
      <c r="AC67" s="463"/>
      <c r="AD67" s="463"/>
      <c r="AE67" s="463"/>
      <c r="AF67" s="463"/>
      <c r="AG67" s="463"/>
      <c r="AH67" s="463"/>
      <c r="AI67" s="463"/>
      <c r="AJ67" s="463"/>
      <c r="AK67" s="463"/>
      <c r="AL67" s="463"/>
      <c r="AM67" s="463"/>
      <c r="AN67" s="463"/>
      <c r="AO67" s="463"/>
      <c r="AP67" s="463"/>
      <c r="AQ67" s="463"/>
      <c r="AR67" s="463"/>
      <c r="AS67" s="463" t="s">
        <v>483</v>
      </c>
      <c r="AT67" s="463">
        <v>1</v>
      </c>
      <c r="AU67" s="463">
        <v>1</v>
      </c>
      <c r="AV67" s="463" t="s">
        <v>483</v>
      </c>
      <c r="AW67" s="463">
        <v>1</v>
      </c>
      <c r="AX67" s="463">
        <v>1</v>
      </c>
      <c r="AY67" s="463" t="s">
        <v>483</v>
      </c>
      <c r="AZ67" s="463" t="s">
        <v>352</v>
      </c>
      <c r="BA67" s="463">
        <v>1</v>
      </c>
      <c r="BB67" s="463" t="s">
        <v>483</v>
      </c>
      <c r="BC67" s="463">
        <v>1</v>
      </c>
      <c r="BD67" s="463">
        <v>1</v>
      </c>
      <c r="BE67" s="463">
        <v>1</v>
      </c>
      <c r="BF67" s="463"/>
      <c r="BG67" s="463"/>
      <c r="BH67" s="463"/>
      <c r="BI67" s="463"/>
      <c r="BJ67" s="463"/>
      <c r="BK67" s="463"/>
      <c r="BL67" s="463"/>
      <c r="BM67" s="463"/>
      <c r="BN67" s="463"/>
      <c r="BO67" s="463"/>
      <c r="BP67" s="463"/>
      <c r="BQ67" s="463"/>
      <c r="BR67" s="463"/>
      <c r="BS67" s="463"/>
      <c r="BT67" s="463"/>
      <c r="BU67" s="463"/>
      <c r="BV67" s="463"/>
      <c r="BW67" s="463"/>
      <c r="BX67" s="463"/>
      <c r="BY67" s="463"/>
      <c r="BZ67" s="463"/>
      <c r="CA67" s="463"/>
      <c r="CB67" s="463"/>
      <c r="CC67" s="463"/>
      <c r="CD67" s="463"/>
      <c r="CE67" s="463"/>
      <c r="CF67" s="463"/>
      <c r="CG67" s="463"/>
      <c r="CH67" s="463"/>
      <c r="CI67" s="463"/>
      <c r="CJ67" s="463"/>
      <c r="CK67" s="463"/>
      <c r="CL67" s="463"/>
      <c r="CM67" s="197"/>
      <c r="CN67" s="197"/>
      <c r="CO67" s="197"/>
      <c r="CP67" s="197"/>
      <c r="CQ67" s="197"/>
      <c r="CR67" s="197"/>
      <c r="CS67" s="197"/>
      <c r="CT67" s="197"/>
    </row>
    <row r="68" spans="1:98" ht="15.75" thickBot="1" x14ac:dyDescent="0.3">
      <c r="A68" s="191">
        <f>IF(LEN(Projects!A64)&gt;0,Projects!A64,"")</f>
        <v>62</v>
      </c>
      <c r="B68" s="125" t="str">
        <f>IF(ISNA(VLOOKUP(A68,Projects!A:B,2,FALSE)), "",VLOOKUP(A68,Projects!A:B,2,FALSE))</f>
        <v>T7  Project62</v>
      </c>
      <c r="C68" s="192">
        <f t="shared" si="0"/>
        <v>27</v>
      </c>
      <c r="D68" s="192">
        <f t="shared" si="1"/>
        <v>0</v>
      </c>
      <c r="E68" s="192">
        <f t="shared" si="2"/>
        <v>1</v>
      </c>
      <c r="F68" s="192">
        <f t="shared" si="3"/>
        <v>0</v>
      </c>
      <c r="G68" s="193">
        <f t="shared" si="4"/>
        <v>0</v>
      </c>
      <c r="H68" s="193">
        <f t="shared" si="5"/>
        <v>9</v>
      </c>
      <c r="I68" s="194">
        <f t="shared" si="6"/>
        <v>12</v>
      </c>
      <c r="J68" s="192">
        <v>3</v>
      </c>
      <c r="K68" s="192">
        <v>3</v>
      </c>
      <c r="L68" s="192">
        <v>3</v>
      </c>
      <c r="M68" s="192">
        <v>3</v>
      </c>
      <c r="N68" s="195">
        <v>38</v>
      </c>
      <c r="O68" s="195">
        <v>35</v>
      </c>
      <c r="P68" s="195">
        <v>30</v>
      </c>
      <c r="Q68" s="195">
        <v>37</v>
      </c>
      <c r="R68" s="196"/>
      <c r="S68" s="463"/>
      <c r="T68" s="463"/>
      <c r="U68" s="463"/>
      <c r="V68" s="463"/>
      <c r="W68" s="463"/>
      <c r="X68" s="463"/>
      <c r="Y68" s="463"/>
      <c r="Z68" s="463"/>
      <c r="AA68" s="463"/>
      <c r="AB68" s="463"/>
      <c r="AC68" s="463"/>
      <c r="AD68" s="463"/>
      <c r="AE68" s="463"/>
      <c r="AF68" s="463"/>
      <c r="AG68" s="463"/>
      <c r="AH68" s="463"/>
      <c r="AI68" s="463"/>
      <c r="AJ68" s="463"/>
      <c r="AK68" s="463"/>
      <c r="AL68" s="463"/>
      <c r="AM68" s="463"/>
      <c r="AN68" s="463" t="s">
        <v>352</v>
      </c>
      <c r="AO68" s="463"/>
      <c r="AP68" s="463"/>
      <c r="AQ68" s="463"/>
      <c r="AR68" s="463"/>
      <c r="AS68" s="463">
        <v>1</v>
      </c>
      <c r="AT68" s="463">
        <v>1</v>
      </c>
      <c r="AU68" s="463">
        <v>1</v>
      </c>
      <c r="AV68" s="463" t="s">
        <v>483</v>
      </c>
      <c r="AW68" s="463">
        <v>1</v>
      </c>
      <c r="AX68" s="463">
        <v>1</v>
      </c>
      <c r="AY68" s="463">
        <v>1</v>
      </c>
      <c r="AZ68" s="463">
        <v>1</v>
      </c>
      <c r="BA68" s="463" t="s">
        <v>483</v>
      </c>
      <c r="BB68" s="463">
        <v>1</v>
      </c>
      <c r="BC68" s="463" t="s">
        <v>483</v>
      </c>
      <c r="BD68" s="463" t="s">
        <v>483</v>
      </c>
      <c r="BE68" s="463">
        <v>1</v>
      </c>
      <c r="BF68" s="463"/>
      <c r="BG68" s="463"/>
      <c r="BH68" s="463"/>
      <c r="BI68" s="463"/>
      <c r="BJ68" s="463"/>
      <c r="BK68" s="463"/>
      <c r="BL68" s="463"/>
      <c r="BM68" s="463"/>
      <c r="BN68" s="463"/>
      <c r="BO68" s="463"/>
      <c r="BP68" s="463"/>
      <c r="BQ68" s="463"/>
      <c r="BR68" s="463"/>
      <c r="BS68" s="463"/>
      <c r="BT68" s="463"/>
      <c r="BU68" s="463"/>
      <c r="BV68" s="463"/>
      <c r="BW68" s="463"/>
      <c r="BX68" s="463"/>
      <c r="BY68" s="463"/>
      <c r="BZ68" s="463"/>
      <c r="CA68" s="463"/>
      <c r="CB68" s="463"/>
      <c r="CC68" s="463"/>
      <c r="CD68" s="463"/>
      <c r="CE68" s="463"/>
      <c r="CF68" s="463"/>
      <c r="CG68" s="463"/>
      <c r="CH68" s="463"/>
      <c r="CI68" s="463"/>
      <c r="CJ68" s="463"/>
      <c r="CK68" s="463"/>
      <c r="CL68" s="463"/>
      <c r="CM68" s="197"/>
      <c r="CN68" s="197"/>
      <c r="CO68" s="197"/>
      <c r="CP68" s="197"/>
      <c r="CQ68" s="197"/>
      <c r="CR68" s="197"/>
      <c r="CS68" s="197"/>
      <c r="CT68" s="197"/>
    </row>
    <row r="69" spans="1:98" ht="15.75" thickBot="1" x14ac:dyDescent="0.3">
      <c r="A69" s="191">
        <f>IF(LEN(Projects!A65)&gt;0,Projects!A65,"")</f>
        <v>63</v>
      </c>
      <c r="B69" s="125" t="str">
        <f>IF(ISNA(VLOOKUP(A69,Projects!A:B,2,FALSE)), "",VLOOKUP(A69,Projects!A:B,2,FALSE))</f>
        <v>T7  Project63</v>
      </c>
      <c r="C69" s="192">
        <f t="shared" si="0"/>
        <v>27</v>
      </c>
      <c r="D69" s="192">
        <f t="shared" si="1"/>
        <v>0</v>
      </c>
      <c r="E69" s="192">
        <f t="shared" si="2"/>
        <v>1</v>
      </c>
      <c r="F69" s="192">
        <f t="shared" si="3"/>
        <v>0</v>
      </c>
      <c r="G69" s="193">
        <f t="shared" si="4"/>
        <v>0</v>
      </c>
      <c r="H69" s="193">
        <f t="shared" si="5"/>
        <v>9</v>
      </c>
      <c r="I69" s="194">
        <f t="shared" si="6"/>
        <v>12</v>
      </c>
      <c r="J69" s="192">
        <v>3</v>
      </c>
      <c r="K69" s="192">
        <v>3</v>
      </c>
      <c r="L69" s="192">
        <v>3</v>
      </c>
      <c r="M69" s="192">
        <v>3</v>
      </c>
      <c r="N69" s="195">
        <v>27</v>
      </c>
      <c r="O69" s="195">
        <v>36</v>
      </c>
      <c r="P69" s="195">
        <v>31</v>
      </c>
      <c r="Q69" s="195">
        <v>39</v>
      </c>
      <c r="R69" s="196"/>
      <c r="S69" s="463"/>
      <c r="T69" s="463"/>
      <c r="U69" s="463"/>
      <c r="V69" s="463"/>
      <c r="W69" s="463"/>
      <c r="X69" s="463"/>
      <c r="Y69" s="463"/>
      <c r="Z69" s="463"/>
      <c r="AA69" s="463"/>
      <c r="AB69" s="463"/>
      <c r="AC69" s="463" t="s">
        <v>352</v>
      </c>
      <c r="AD69" s="463"/>
      <c r="AE69" s="463"/>
      <c r="AF69" s="463"/>
      <c r="AG69" s="463"/>
      <c r="AH69" s="463"/>
      <c r="AI69" s="463"/>
      <c r="AJ69" s="463"/>
      <c r="AK69" s="463"/>
      <c r="AL69" s="463"/>
      <c r="AM69" s="463"/>
      <c r="AN69" s="463"/>
      <c r="AO69" s="463"/>
      <c r="AP69" s="463"/>
      <c r="AQ69" s="463"/>
      <c r="AR69" s="463"/>
      <c r="AS69" s="463" t="s">
        <v>483</v>
      </c>
      <c r="AT69" s="463">
        <v>1</v>
      </c>
      <c r="AU69" s="463">
        <v>1</v>
      </c>
      <c r="AV69" s="463">
        <v>1</v>
      </c>
      <c r="AW69" s="463" t="s">
        <v>483</v>
      </c>
      <c r="AX69" s="463">
        <v>1</v>
      </c>
      <c r="AY69" s="463">
        <v>1</v>
      </c>
      <c r="AZ69" s="463">
        <v>1</v>
      </c>
      <c r="BA69" s="463">
        <v>1</v>
      </c>
      <c r="BB69" s="463" t="s">
        <v>483</v>
      </c>
      <c r="BC69" s="463">
        <v>1</v>
      </c>
      <c r="BD69" s="463">
        <v>1</v>
      </c>
      <c r="BE69" s="463" t="s">
        <v>483</v>
      </c>
      <c r="BF69" s="463"/>
      <c r="BG69" s="463"/>
      <c r="BH69" s="463"/>
      <c r="BI69" s="463"/>
      <c r="BJ69" s="463"/>
      <c r="BK69" s="463"/>
      <c r="BL69" s="463"/>
      <c r="BM69" s="463"/>
      <c r="BN69" s="463"/>
      <c r="BO69" s="463"/>
      <c r="BP69" s="463"/>
      <c r="BQ69" s="463"/>
      <c r="BR69" s="463"/>
      <c r="BS69" s="463"/>
      <c r="BT69" s="463"/>
      <c r="BU69" s="463"/>
      <c r="BV69" s="463"/>
      <c r="BW69" s="463"/>
      <c r="BX69" s="463"/>
      <c r="BY69" s="463"/>
      <c r="BZ69" s="463"/>
      <c r="CA69" s="463"/>
      <c r="CB69" s="463"/>
      <c r="CC69" s="463"/>
      <c r="CD69" s="463"/>
      <c r="CE69" s="463"/>
      <c r="CF69" s="463"/>
      <c r="CG69" s="463"/>
      <c r="CH69" s="463"/>
      <c r="CI69" s="463"/>
      <c r="CJ69" s="463"/>
      <c r="CK69" s="463"/>
      <c r="CL69" s="463"/>
      <c r="CM69" s="197"/>
      <c r="CN69" s="197"/>
      <c r="CO69" s="197"/>
      <c r="CP69" s="197"/>
      <c r="CQ69" s="197"/>
      <c r="CR69" s="197"/>
      <c r="CS69" s="197"/>
      <c r="CT69" s="197"/>
    </row>
    <row r="70" spans="1:98" ht="15.75" thickBot="1" x14ac:dyDescent="0.3">
      <c r="A70" s="191">
        <f>IF(LEN(Projects!A66)&gt;0,Projects!A66,"")</f>
        <v>64</v>
      </c>
      <c r="B70" s="125" t="str">
        <f>IF(ISNA(VLOOKUP(A70,Projects!A:B,2,FALSE)), "",VLOOKUP(A70,Projects!A:B,2,FALSE))</f>
        <v>T7  Project64</v>
      </c>
      <c r="C70" s="192">
        <f t="shared" si="0"/>
        <v>24</v>
      </c>
      <c r="D70" s="192">
        <f t="shared" si="1"/>
        <v>0</v>
      </c>
      <c r="E70" s="192">
        <f t="shared" si="2"/>
        <v>1</v>
      </c>
      <c r="F70" s="192">
        <f t="shared" si="3"/>
        <v>0</v>
      </c>
      <c r="G70" s="193">
        <f t="shared" si="4"/>
        <v>0</v>
      </c>
      <c r="H70" s="193">
        <f t="shared" si="5"/>
        <v>8</v>
      </c>
      <c r="I70" s="194">
        <f t="shared" si="6"/>
        <v>12</v>
      </c>
      <c r="J70" s="192">
        <v>3</v>
      </c>
      <c r="K70" s="192">
        <v>3</v>
      </c>
      <c r="L70" s="192">
        <v>3</v>
      </c>
      <c r="M70" s="192">
        <v>3</v>
      </c>
      <c r="N70" s="195">
        <v>32</v>
      </c>
      <c r="O70" s="195">
        <v>34</v>
      </c>
      <c r="P70" s="195">
        <v>29</v>
      </c>
      <c r="Q70" s="195">
        <v>37</v>
      </c>
      <c r="R70" s="196"/>
      <c r="S70" s="463"/>
      <c r="T70" s="463"/>
      <c r="U70" s="463"/>
      <c r="V70" s="463"/>
      <c r="W70" s="463"/>
      <c r="X70" s="463"/>
      <c r="Y70" s="463"/>
      <c r="Z70" s="463"/>
      <c r="AA70" s="463"/>
      <c r="AB70" s="463"/>
      <c r="AC70" s="463"/>
      <c r="AD70" s="463"/>
      <c r="AE70" s="463"/>
      <c r="AF70" s="463"/>
      <c r="AG70" s="463"/>
      <c r="AH70" s="463"/>
      <c r="AI70" s="463"/>
      <c r="AJ70" s="463"/>
      <c r="AK70" s="463"/>
      <c r="AL70" s="463"/>
      <c r="AM70" s="463"/>
      <c r="AN70" s="463"/>
      <c r="AO70" s="463"/>
      <c r="AP70" s="463"/>
      <c r="AQ70" s="463"/>
      <c r="AR70" s="463"/>
      <c r="AS70" s="463">
        <v>1</v>
      </c>
      <c r="AT70" s="463" t="s">
        <v>352</v>
      </c>
      <c r="AU70" s="463" t="s">
        <v>483</v>
      </c>
      <c r="AV70" s="463">
        <v>1</v>
      </c>
      <c r="AW70" s="463">
        <v>1</v>
      </c>
      <c r="AX70" s="463" t="s">
        <v>483</v>
      </c>
      <c r="AY70" s="463">
        <v>1</v>
      </c>
      <c r="AZ70" s="463" t="s">
        <v>483</v>
      </c>
      <c r="BA70" s="463">
        <v>1</v>
      </c>
      <c r="BB70" s="463">
        <v>1</v>
      </c>
      <c r="BC70" s="463" t="s">
        <v>483</v>
      </c>
      <c r="BD70" s="463">
        <v>1</v>
      </c>
      <c r="BE70" s="463">
        <v>1</v>
      </c>
      <c r="BF70" s="463"/>
      <c r="BG70" s="463"/>
      <c r="BH70" s="463"/>
      <c r="BI70" s="463"/>
      <c r="BJ70" s="463"/>
      <c r="BK70" s="463"/>
      <c r="BL70" s="463"/>
      <c r="BM70" s="463"/>
      <c r="BN70" s="463"/>
      <c r="BO70" s="463"/>
      <c r="BP70" s="463"/>
      <c r="BQ70" s="463"/>
      <c r="BR70" s="463"/>
      <c r="BS70" s="463"/>
      <c r="BT70" s="463"/>
      <c r="BU70" s="463"/>
      <c r="BV70" s="463"/>
      <c r="BW70" s="463"/>
      <c r="BX70" s="463"/>
      <c r="BY70" s="463"/>
      <c r="BZ70" s="463"/>
      <c r="CA70" s="463"/>
      <c r="CB70" s="463"/>
      <c r="CC70" s="463"/>
      <c r="CD70" s="463"/>
      <c r="CE70" s="463"/>
      <c r="CF70" s="463"/>
      <c r="CG70" s="463"/>
      <c r="CH70" s="463"/>
      <c r="CI70" s="463"/>
      <c r="CJ70" s="463"/>
      <c r="CK70" s="463"/>
      <c r="CL70" s="463"/>
      <c r="CM70" s="197"/>
      <c r="CN70" s="197"/>
      <c r="CO70" s="197"/>
      <c r="CP70" s="197"/>
      <c r="CQ70" s="197"/>
      <c r="CR70" s="197"/>
      <c r="CS70" s="197"/>
      <c r="CT70" s="197"/>
    </row>
    <row r="71" spans="1:98" ht="15.75" thickBot="1" x14ac:dyDescent="0.3">
      <c r="A71" s="191">
        <f>IF(LEN(Projects!A67)&gt;0,Projects!A67,"")</f>
        <v>65</v>
      </c>
      <c r="B71" s="125" t="str">
        <f>IF(ISNA(VLOOKUP(A71,Projects!A:B,2,FALSE)), "",VLOOKUP(A71,Projects!A:B,2,FALSE))</f>
        <v>T7  Project65</v>
      </c>
      <c r="C71" s="192">
        <f t="shared" si="0"/>
        <v>27</v>
      </c>
      <c r="D71" s="192">
        <f t="shared" si="1"/>
        <v>0</v>
      </c>
      <c r="E71" s="192">
        <f t="shared" si="2"/>
        <v>1</v>
      </c>
      <c r="F71" s="192">
        <f t="shared" si="3"/>
        <v>0</v>
      </c>
      <c r="G71" s="193">
        <f t="shared" si="4"/>
        <v>0</v>
      </c>
      <c r="H71" s="193">
        <f t="shared" si="5"/>
        <v>9</v>
      </c>
      <c r="I71" s="194">
        <f t="shared" si="6"/>
        <v>12</v>
      </c>
      <c r="J71" s="192">
        <v>3</v>
      </c>
      <c r="K71" s="192">
        <v>3</v>
      </c>
      <c r="L71" s="192">
        <v>3</v>
      </c>
      <c r="M71" s="192">
        <v>3</v>
      </c>
      <c r="N71" s="195">
        <v>28</v>
      </c>
      <c r="O71" s="195">
        <v>37</v>
      </c>
      <c r="P71" s="195">
        <v>32</v>
      </c>
      <c r="Q71" s="195">
        <v>27</v>
      </c>
      <c r="R71" s="196"/>
      <c r="S71" s="463"/>
      <c r="T71" s="463"/>
      <c r="U71" s="463"/>
      <c r="V71" s="463"/>
      <c r="W71" s="463"/>
      <c r="X71" s="463"/>
      <c r="Y71" s="463"/>
      <c r="Z71" s="463"/>
      <c r="AA71" s="463"/>
      <c r="AB71" s="463"/>
      <c r="AC71" s="463"/>
      <c r="AD71" s="463"/>
      <c r="AE71" s="463"/>
      <c r="AF71" s="463"/>
      <c r="AG71" s="463"/>
      <c r="AH71" s="463"/>
      <c r="AI71" s="463"/>
      <c r="AJ71" s="463"/>
      <c r="AK71" s="463"/>
      <c r="AL71" s="463"/>
      <c r="AM71" s="463"/>
      <c r="AN71" s="463" t="s">
        <v>352</v>
      </c>
      <c r="AO71" s="463"/>
      <c r="AP71" s="463"/>
      <c r="AQ71" s="463"/>
      <c r="AR71" s="463"/>
      <c r="AS71" s="463" t="s">
        <v>483</v>
      </c>
      <c r="AT71" s="463" t="s">
        <v>483</v>
      </c>
      <c r="AU71" s="463">
        <v>1</v>
      </c>
      <c r="AV71" s="463">
        <v>1</v>
      </c>
      <c r="AW71" s="463">
        <v>1</v>
      </c>
      <c r="AX71" s="463" t="s">
        <v>483</v>
      </c>
      <c r="AY71" s="463">
        <v>1</v>
      </c>
      <c r="AZ71" s="463">
        <v>1</v>
      </c>
      <c r="BA71" s="463">
        <v>1</v>
      </c>
      <c r="BB71" s="463">
        <v>1</v>
      </c>
      <c r="BC71" s="463" t="s">
        <v>483</v>
      </c>
      <c r="BD71" s="463">
        <v>1</v>
      </c>
      <c r="BE71" s="463">
        <v>1</v>
      </c>
      <c r="BF71" s="463"/>
      <c r="BG71" s="463"/>
      <c r="BH71" s="463"/>
      <c r="BI71" s="463"/>
      <c r="BJ71" s="463"/>
      <c r="BK71" s="463"/>
      <c r="BL71" s="463"/>
      <c r="BM71" s="463"/>
      <c r="BN71" s="463"/>
      <c r="BO71" s="463"/>
      <c r="BP71" s="463"/>
      <c r="BQ71" s="463"/>
      <c r="BR71" s="463"/>
      <c r="BS71" s="463"/>
      <c r="BT71" s="463"/>
      <c r="BU71" s="463"/>
      <c r="BV71" s="463"/>
      <c r="BW71" s="463"/>
      <c r="BX71" s="463"/>
      <c r="BY71" s="463"/>
      <c r="BZ71" s="463"/>
      <c r="CA71" s="463"/>
      <c r="CB71" s="463"/>
      <c r="CC71" s="463"/>
      <c r="CD71" s="463"/>
      <c r="CE71" s="463"/>
      <c r="CF71" s="463"/>
      <c r="CG71" s="463"/>
      <c r="CH71" s="463"/>
      <c r="CI71" s="463"/>
      <c r="CJ71" s="463"/>
      <c r="CK71" s="463"/>
      <c r="CL71" s="463"/>
      <c r="CM71" s="197"/>
      <c r="CN71" s="197"/>
      <c r="CO71" s="197"/>
      <c r="CP71" s="197"/>
      <c r="CQ71" s="197"/>
      <c r="CR71" s="197"/>
      <c r="CS71" s="197"/>
      <c r="CT71" s="197"/>
    </row>
    <row r="72" spans="1:98" ht="15.75" thickBot="1" x14ac:dyDescent="0.3">
      <c r="A72" s="191">
        <f>IF(LEN(Projects!A68)&gt;0,Projects!A68,"")</f>
        <v>66</v>
      </c>
      <c r="B72" s="125" t="str">
        <f>IF(ISNA(VLOOKUP(A72,Projects!A:B,2,FALSE)), "",VLOOKUP(A72,Projects!A:B,2,FALSE))</f>
        <v>T7  Project66</v>
      </c>
      <c r="C72" s="192">
        <f t="shared" ref="C72:C135" si="7">3*H72+2*G72+1*F72</f>
        <v>27</v>
      </c>
      <c r="D72" s="192">
        <f t="shared" ref="D72:D135" si="8">SUM(F72:F72)</f>
        <v>0</v>
      </c>
      <c r="E72" s="192">
        <f t="shared" ref="E72:E135" si="9">COUNTIF(S72:CL72,"="&amp;"X")</f>
        <v>1</v>
      </c>
      <c r="F72" s="192">
        <f t="shared" ref="F72:F135" si="10">COUNTIF($S72:$CL72,"&lt;="&amp;F$2)</f>
        <v>0</v>
      </c>
      <c r="G72" s="193">
        <f t="shared" ref="G72:G135" si="11">COUNTIF($S72:$CL72,"&lt;="&amp;G$2)-F72</f>
        <v>0</v>
      </c>
      <c r="H72" s="193">
        <f t="shared" ref="H72:H135" si="12">COUNTIF($S72:$CL72,"&lt;="&amp;H$2)-G72-F72</f>
        <v>9</v>
      </c>
      <c r="I72" s="194">
        <f t="shared" ref="I72:I135" si="13">SUM(J72:M72)</f>
        <v>12</v>
      </c>
      <c r="J72" s="192">
        <v>3</v>
      </c>
      <c r="K72" s="192">
        <v>3</v>
      </c>
      <c r="L72" s="192">
        <v>3</v>
      </c>
      <c r="M72" s="192">
        <v>3</v>
      </c>
      <c r="N72" s="195">
        <v>29</v>
      </c>
      <c r="O72" s="195">
        <v>38</v>
      </c>
      <c r="P72" s="195">
        <v>33</v>
      </c>
      <c r="Q72" s="195">
        <v>28</v>
      </c>
      <c r="R72" s="196"/>
      <c r="S72" s="463"/>
      <c r="T72" s="463"/>
      <c r="U72" s="463"/>
      <c r="V72" s="463"/>
      <c r="W72" s="463"/>
      <c r="X72" s="463"/>
      <c r="Y72" s="463"/>
      <c r="Z72" s="463"/>
      <c r="AA72" s="463"/>
      <c r="AB72" s="463"/>
      <c r="AC72" s="463"/>
      <c r="AD72" s="463"/>
      <c r="AE72" s="463"/>
      <c r="AF72" s="463"/>
      <c r="AG72" s="463"/>
      <c r="AH72" s="463"/>
      <c r="AI72" s="463"/>
      <c r="AJ72" s="463"/>
      <c r="AK72" s="463"/>
      <c r="AL72" s="463"/>
      <c r="AM72" s="463"/>
      <c r="AN72" s="463"/>
      <c r="AO72" s="463"/>
      <c r="AP72" s="463"/>
      <c r="AQ72" s="463"/>
      <c r="AR72" s="463"/>
      <c r="AS72" s="463">
        <v>1</v>
      </c>
      <c r="AT72" s="463" t="s">
        <v>483</v>
      </c>
      <c r="AU72" s="463" t="s">
        <v>483</v>
      </c>
      <c r="AV72" s="463">
        <v>1</v>
      </c>
      <c r="AW72" s="463">
        <v>1</v>
      </c>
      <c r="AX72" s="463">
        <v>1</v>
      </c>
      <c r="AY72" s="463" t="s">
        <v>483</v>
      </c>
      <c r="AZ72" s="463">
        <v>1</v>
      </c>
      <c r="BA72" s="463">
        <v>1</v>
      </c>
      <c r="BB72" s="463">
        <v>1</v>
      </c>
      <c r="BC72" s="463">
        <v>1</v>
      </c>
      <c r="BD72" s="463" t="s">
        <v>483</v>
      </c>
      <c r="BE72" s="463">
        <v>1</v>
      </c>
      <c r="BF72" s="463"/>
      <c r="BG72" s="463"/>
      <c r="BH72" s="463"/>
      <c r="BI72" s="463"/>
      <c r="BJ72" s="463"/>
      <c r="BK72" s="463"/>
      <c r="BL72" s="463"/>
      <c r="BM72" s="463"/>
      <c r="BN72" s="463"/>
      <c r="BO72" s="463"/>
      <c r="BP72" s="463" t="s">
        <v>352</v>
      </c>
      <c r="BQ72" s="463"/>
      <c r="BR72" s="463"/>
      <c r="BS72" s="463"/>
      <c r="BT72" s="463"/>
      <c r="BU72" s="463"/>
      <c r="BV72" s="463"/>
      <c r="BW72" s="463"/>
      <c r="BX72" s="463"/>
      <c r="BY72" s="463"/>
      <c r="BZ72" s="463"/>
      <c r="CA72" s="463"/>
      <c r="CB72" s="463"/>
      <c r="CC72" s="463"/>
      <c r="CD72" s="463"/>
      <c r="CE72" s="463"/>
      <c r="CF72" s="463"/>
      <c r="CG72" s="463"/>
      <c r="CH72" s="463"/>
      <c r="CI72" s="463"/>
      <c r="CJ72" s="463"/>
      <c r="CK72" s="463"/>
      <c r="CL72" s="463"/>
      <c r="CM72" s="197"/>
      <c r="CN72" s="197"/>
      <c r="CO72" s="197"/>
      <c r="CP72" s="197"/>
      <c r="CQ72" s="197"/>
      <c r="CR72" s="197"/>
      <c r="CS72" s="197"/>
      <c r="CT72" s="197"/>
    </row>
    <row r="73" spans="1:98" ht="15.75" thickBot="1" x14ac:dyDescent="0.3">
      <c r="A73" s="191">
        <f>IF(LEN(Projects!A69)&gt;0,Projects!A69,"")</f>
        <v>67</v>
      </c>
      <c r="B73" s="125" t="str">
        <f>IF(ISNA(VLOOKUP(A73,Projects!A:B,2,FALSE)), "",VLOOKUP(A73,Projects!A:B,2,FALSE))</f>
        <v>T7  Project67</v>
      </c>
      <c r="C73" s="192">
        <f t="shared" si="7"/>
        <v>24</v>
      </c>
      <c r="D73" s="192">
        <f t="shared" si="8"/>
        <v>0</v>
      </c>
      <c r="E73" s="192">
        <f t="shared" si="9"/>
        <v>1</v>
      </c>
      <c r="F73" s="192">
        <f t="shared" si="10"/>
        <v>0</v>
      </c>
      <c r="G73" s="193">
        <f t="shared" si="11"/>
        <v>0</v>
      </c>
      <c r="H73" s="193">
        <f t="shared" si="12"/>
        <v>8</v>
      </c>
      <c r="I73" s="194">
        <f t="shared" si="13"/>
        <v>12</v>
      </c>
      <c r="J73" s="192">
        <v>3</v>
      </c>
      <c r="K73" s="192">
        <v>3</v>
      </c>
      <c r="L73" s="192">
        <v>3</v>
      </c>
      <c r="M73" s="192">
        <v>3</v>
      </c>
      <c r="N73" s="195">
        <v>33</v>
      </c>
      <c r="O73" s="195">
        <v>35</v>
      </c>
      <c r="P73" s="195">
        <v>30</v>
      </c>
      <c r="Q73" s="195">
        <v>38</v>
      </c>
      <c r="R73" s="196"/>
      <c r="S73" s="463"/>
      <c r="T73" s="463"/>
      <c r="U73" s="463"/>
      <c r="V73" s="463"/>
      <c r="W73" s="463"/>
      <c r="X73" s="463"/>
      <c r="Y73" s="463"/>
      <c r="Z73" s="463"/>
      <c r="AA73" s="463"/>
      <c r="AB73" s="463"/>
      <c r="AC73" s="463"/>
      <c r="AD73" s="463"/>
      <c r="AE73" s="463"/>
      <c r="AF73" s="463"/>
      <c r="AG73" s="463"/>
      <c r="AH73" s="463"/>
      <c r="AI73" s="463"/>
      <c r="AJ73" s="463"/>
      <c r="AK73" s="463"/>
      <c r="AL73" s="463"/>
      <c r="AM73" s="463"/>
      <c r="AN73" s="463"/>
      <c r="AO73" s="463"/>
      <c r="AP73" s="463"/>
      <c r="AQ73" s="463"/>
      <c r="AR73" s="463"/>
      <c r="AS73" s="463">
        <v>1</v>
      </c>
      <c r="AT73" s="463">
        <v>1</v>
      </c>
      <c r="AU73" s="463">
        <v>1</v>
      </c>
      <c r="AV73" s="463" t="s">
        <v>483</v>
      </c>
      <c r="AW73" s="463">
        <v>1</v>
      </c>
      <c r="AX73" s="463">
        <v>1</v>
      </c>
      <c r="AY73" s="463" t="s">
        <v>483</v>
      </c>
      <c r="AZ73" s="463" t="s">
        <v>352</v>
      </c>
      <c r="BA73" s="463" t="s">
        <v>483</v>
      </c>
      <c r="BB73" s="463">
        <v>1</v>
      </c>
      <c r="BC73" s="463">
        <v>1</v>
      </c>
      <c r="BD73" s="463" t="s">
        <v>483</v>
      </c>
      <c r="BE73" s="463">
        <v>1</v>
      </c>
      <c r="BF73" s="463"/>
      <c r="BG73" s="463"/>
      <c r="BH73" s="463"/>
      <c r="BI73" s="463"/>
      <c r="BJ73" s="463"/>
      <c r="BK73" s="463"/>
      <c r="BL73" s="463"/>
      <c r="BM73" s="463"/>
      <c r="BN73" s="463"/>
      <c r="BO73" s="463"/>
      <c r="BP73" s="463"/>
      <c r="BQ73" s="463"/>
      <c r="BR73" s="463"/>
      <c r="BS73" s="463"/>
      <c r="BT73" s="463"/>
      <c r="BU73" s="463"/>
      <c r="BV73" s="463"/>
      <c r="BW73" s="463"/>
      <c r="BX73" s="463"/>
      <c r="BY73" s="463"/>
      <c r="BZ73" s="463"/>
      <c r="CA73" s="463"/>
      <c r="CB73" s="463"/>
      <c r="CC73" s="463"/>
      <c r="CD73" s="463"/>
      <c r="CE73" s="463"/>
      <c r="CF73" s="463"/>
      <c r="CG73" s="463"/>
      <c r="CH73" s="463"/>
      <c r="CI73" s="463"/>
      <c r="CJ73" s="463"/>
      <c r="CK73" s="463"/>
      <c r="CL73" s="463"/>
      <c r="CM73" s="197"/>
      <c r="CN73" s="197"/>
      <c r="CO73" s="197"/>
      <c r="CP73" s="197"/>
      <c r="CQ73" s="197"/>
      <c r="CR73" s="197"/>
      <c r="CS73" s="197"/>
      <c r="CT73" s="197"/>
    </row>
    <row r="74" spans="1:98" ht="15.75" thickBot="1" x14ac:dyDescent="0.3">
      <c r="A74" s="191">
        <f>IF(LEN(Projects!A70)&gt;0,Projects!A70,"")</f>
        <v>68</v>
      </c>
      <c r="B74" s="125" t="str">
        <f>IF(ISNA(VLOOKUP(A74,Projects!A:B,2,FALSE)), "",VLOOKUP(A74,Projects!A:B,2,FALSE))</f>
        <v>T7  Project68</v>
      </c>
      <c r="C74" s="192">
        <f t="shared" si="7"/>
        <v>27</v>
      </c>
      <c r="D74" s="192">
        <f t="shared" si="8"/>
        <v>0</v>
      </c>
      <c r="E74" s="192">
        <f t="shared" si="9"/>
        <v>1</v>
      </c>
      <c r="F74" s="192">
        <f t="shared" si="10"/>
        <v>0</v>
      </c>
      <c r="G74" s="193">
        <f t="shared" si="11"/>
        <v>0</v>
      </c>
      <c r="H74" s="193">
        <f t="shared" si="12"/>
        <v>9</v>
      </c>
      <c r="I74" s="194">
        <f t="shared" si="13"/>
        <v>12</v>
      </c>
      <c r="J74" s="192">
        <v>3</v>
      </c>
      <c r="K74" s="192">
        <v>3</v>
      </c>
      <c r="L74" s="192">
        <v>3</v>
      </c>
      <c r="M74" s="192">
        <v>3</v>
      </c>
      <c r="N74" s="195">
        <v>30</v>
      </c>
      <c r="O74" s="195">
        <v>39</v>
      </c>
      <c r="P74" s="195">
        <v>34</v>
      </c>
      <c r="Q74" s="195">
        <v>31</v>
      </c>
      <c r="R74" s="196"/>
      <c r="S74" s="463"/>
      <c r="T74" s="463"/>
      <c r="U74" s="463"/>
      <c r="V74" s="463"/>
      <c r="W74" s="463"/>
      <c r="X74" s="463"/>
      <c r="Y74" s="463"/>
      <c r="Z74" s="463"/>
      <c r="AA74" s="463"/>
      <c r="AB74" s="463"/>
      <c r="AC74" s="463"/>
      <c r="AD74" s="463"/>
      <c r="AE74" s="463"/>
      <c r="AF74" s="463"/>
      <c r="AG74" s="463"/>
      <c r="AH74" s="463"/>
      <c r="AI74" s="463"/>
      <c r="AJ74" s="463"/>
      <c r="AK74" s="463"/>
      <c r="AL74" s="463"/>
      <c r="AM74" s="463"/>
      <c r="AN74" s="463"/>
      <c r="AO74" s="463"/>
      <c r="AP74" s="463"/>
      <c r="AQ74" s="463"/>
      <c r="AR74" s="463"/>
      <c r="AS74" s="463">
        <v>1</v>
      </c>
      <c r="AT74" s="463">
        <v>1</v>
      </c>
      <c r="AU74" s="463">
        <v>1</v>
      </c>
      <c r="AV74" s="463" t="s">
        <v>483</v>
      </c>
      <c r="AW74" s="463" t="s">
        <v>483</v>
      </c>
      <c r="AX74" s="463">
        <v>1</v>
      </c>
      <c r="AY74" s="463">
        <v>1</v>
      </c>
      <c r="AZ74" s="463" t="s">
        <v>483</v>
      </c>
      <c r="BA74" s="463">
        <v>1</v>
      </c>
      <c r="BB74" s="463">
        <v>1</v>
      </c>
      <c r="BC74" s="463">
        <v>1</v>
      </c>
      <c r="BD74" s="463">
        <v>1</v>
      </c>
      <c r="BE74" s="463" t="s">
        <v>483</v>
      </c>
      <c r="BF74" s="463"/>
      <c r="BG74" s="463"/>
      <c r="BH74" s="463"/>
      <c r="BI74" s="463"/>
      <c r="BJ74" s="463"/>
      <c r="BK74" s="463"/>
      <c r="BL74" s="463"/>
      <c r="BM74" s="463"/>
      <c r="BN74" s="463"/>
      <c r="BO74" s="463"/>
      <c r="BP74" s="463"/>
      <c r="BQ74" s="463" t="s">
        <v>352</v>
      </c>
      <c r="BR74" s="463"/>
      <c r="BS74" s="463"/>
      <c r="BT74" s="463"/>
      <c r="BU74" s="463"/>
      <c r="BV74" s="463"/>
      <c r="BW74" s="463"/>
      <c r="BX74" s="463"/>
      <c r="BY74" s="463"/>
      <c r="BZ74" s="463"/>
      <c r="CA74" s="463"/>
      <c r="CB74" s="463"/>
      <c r="CC74" s="463"/>
      <c r="CD74" s="463"/>
      <c r="CE74" s="463"/>
      <c r="CF74" s="463"/>
      <c r="CG74" s="463"/>
      <c r="CH74" s="463"/>
      <c r="CI74" s="463"/>
      <c r="CJ74" s="463"/>
      <c r="CK74" s="463"/>
      <c r="CL74" s="463"/>
      <c r="CM74" s="197"/>
      <c r="CN74" s="197"/>
      <c r="CO74" s="197"/>
      <c r="CP74" s="197"/>
      <c r="CQ74" s="197"/>
      <c r="CR74" s="197"/>
      <c r="CS74" s="197"/>
      <c r="CT74" s="197"/>
    </row>
    <row r="75" spans="1:98" ht="15.75" thickBot="1" x14ac:dyDescent="0.3">
      <c r="A75" s="191">
        <f>IF(LEN(Projects!A71)&gt;0,Projects!A71,"")</f>
        <v>69</v>
      </c>
      <c r="B75" s="125" t="str">
        <f>IF(ISNA(VLOOKUP(A75,Projects!A:B,2,FALSE)), "",VLOOKUP(A75,Projects!A:B,2,FALSE))</f>
        <v>T7  Project69</v>
      </c>
      <c r="C75" s="192">
        <f t="shared" si="7"/>
        <v>27</v>
      </c>
      <c r="D75" s="192">
        <f t="shared" si="8"/>
        <v>0</v>
      </c>
      <c r="E75" s="192">
        <f t="shared" si="9"/>
        <v>1</v>
      </c>
      <c r="F75" s="192">
        <f t="shared" si="10"/>
        <v>0</v>
      </c>
      <c r="G75" s="193">
        <f t="shared" si="11"/>
        <v>0</v>
      </c>
      <c r="H75" s="193">
        <f t="shared" si="12"/>
        <v>9</v>
      </c>
      <c r="I75" s="194">
        <f t="shared" si="13"/>
        <v>12</v>
      </c>
      <c r="J75" s="192">
        <v>3</v>
      </c>
      <c r="K75" s="192">
        <v>3</v>
      </c>
      <c r="L75" s="192">
        <v>3</v>
      </c>
      <c r="M75" s="192">
        <v>3</v>
      </c>
      <c r="N75" s="195">
        <v>31</v>
      </c>
      <c r="O75" s="195">
        <v>27</v>
      </c>
      <c r="P75" s="195">
        <v>35</v>
      </c>
      <c r="Q75" s="195">
        <v>34</v>
      </c>
      <c r="R75" s="196"/>
      <c r="S75" s="463"/>
      <c r="T75" s="463"/>
      <c r="U75" s="463"/>
      <c r="V75" s="463"/>
      <c r="W75" s="463"/>
      <c r="X75" s="463"/>
      <c r="Y75" s="463"/>
      <c r="Z75" s="463"/>
      <c r="AA75" s="463"/>
      <c r="AB75" s="463"/>
      <c r="AC75" s="463"/>
      <c r="AD75" s="463"/>
      <c r="AE75" s="463"/>
      <c r="AF75" s="463"/>
      <c r="AG75" s="463"/>
      <c r="AH75" s="463"/>
      <c r="AI75" s="463"/>
      <c r="AJ75" s="463"/>
      <c r="AK75" s="463"/>
      <c r="AL75" s="463"/>
      <c r="AM75" s="463"/>
      <c r="AN75" s="463"/>
      <c r="AO75" s="463"/>
      <c r="AP75" s="463"/>
      <c r="AQ75" s="463"/>
      <c r="AR75" s="463"/>
      <c r="AS75" s="463" t="s">
        <v>483</v>
      </c>
      <c r="AT75" s="463">
        <v>1</v>
      </c>
      <c r="AU75" s="463">
        <v>1</v>
      </c>
      <c r="AV75" s="463">
        <v>1</v>
      </c>
      <c r="AW75" s="463" t="s">
        <v>483</v>
      </c>
      <c r="AX75" s="463">
        <v>1</v>
      </c>
      <c r="AY75" s="463">
        <v>1</v>
      </c>
      <c r="AZ75" s="463" t="s">
        <v>483</v>
      </c>
      <c r="BA75" s="463" t="s">
        <v>483</v>
      </c>
      <c r="BB75" s="463">
        <v>1</v>
      </c>
      <c r="BC75" s="463">
        <v>1</v>
      </c>
      <c r="BD75" s="463">
        <v>1</v>
      </c>
      <c r="BE75" s="463">
        <v>1</v>
      </c>
      <c r="BF75" s="463"/>
      <c r="BG75" s="463"/>
      <c r="BH75" s="463"/>
      <c r="BI75" s="463"/>
      <c r="BJ75" s="463"/>
      <c r="BK75" s="463"/>
      <c r="BL75" s="463"/>
      <c r="BM75" s="463"/>
      <c r="BN75" s="463"/>
      <c r="BO75" s="463"/>
      <c r="BP75" s="463" t="s">
        <v>352</v>
      </c>
      <c r="BQ75" s="463"/>
      <c r="BR75" s="463"/>
      <c r="BS75" s="463"/>
      <c r="BT75" s="463"/>
      <c r="BU75" s="463"/>
      <c r="BV75" s="463"/>
      <c r="BW75" s="463"/>
      <c r="BX75" s="463"/>
      <c r="BY75" s="463"/>
      <c r="BZ75" s="463"/>
      <c r="CA75" s="463"/>
      <c r="CB75" s="463"/>
      <c r="CC75" s="463"/>
      <c r="CD75" s="463"/>
      <c r="CE75" s="463"/>
      <c r="CF75" s="463"/>
      <c r="CG75" s="463"/>
      <c r="CH75" s="463"/>
      <c r="CI75" s="463"/>
      <c r="CJ75" s="463"/>
      <c r="CK75" s="463"/>
      <c r="CL75" s="463"/>
      <c r="CM75" s="197"/>
      <c r="CN75" s="197"/>
      <c r="CO75" s="197"/>
      <c r="CP75" s="197"/>
      <c r="CQ75" s="197"/>
      <c r="CR75" s="197"/>
      <c r="CS75" s="197"/>
      <c r="CT75" s="197"/>
    </row>
    <row r="76" spans="1:98" ht="15.75" thickBot="1" x14ac:dyDescent="0.3">
      <c r="A76" s="191">
        <f>IF(LEN(Projects!A72)&gt;0,Projects!A72,"")</f>
        <v>70</v>
      </c>
      <c r="B76" s="125" t="str">
        <f>IF(ISNA(VLOOKUP(A76,Projects!A:B,2,FALSE)), "",VLOOKUP(A76,Projects!A:B,2,FALSE))</f>
        <v>T7  Project70</v>
      </c>
      <c r="C76" s="192">
        <f t="shared" si="7"/>
        <v>27</v>
      </c>
      <c r="D76" s="192">
        <f t="shared" si="8"/>
        <v>0</v>
      </c>
      <c r="E76" s="192">
        <f t="shared" si="9"/>
        <v>1</v>
      </c>
      <c r="F76" s="192">
        <f t="shared" si="10"/>
        <v>0</v>
      </c>
      <c r="G76" s="193">
        <f t="shared" si="11"/>
        <v>0</v>
      </c>
      <c r="H76" s="193">
        <f t="shared" si="12"/>
        <v>9</v>
      </c>
      <c r="I76" s="194">
        <f t="shared" si="13"/>
        <v>12</v>
      </c>
      <c r="J76" s="192">
        <v>3</v>
      </c>
      <c r="K76" s="192">
        <v>3</v>
      </c>
      <c r="L76" s="192">
        <v>3</v>
      </c>
      <c r="M76" s="192">
        <v>3</v>
      </c>
      <c r="N76" s="195">
        <v>32</v>
      </c>
      <c r="O76" s="195">
        <v>28</v>
      </c>
      <c r="P76" s="195">
        <v>36</v>
      </c>
      <c r="Q76" s="195">
        <v>37</v>
      </c>
      <c r="R76" s="196"/>
      <c r="S76" s="463"/>
      <c r="T76" s="463"/>
      <c r="U76" s="463"/>
      <c r="V76" s="463"/>
      <c r="W76" s="463"/>
      <c r="X76" s="463"/>
      <c r="Y76" s="463"/>
      <c r="Z76" s="463"/>
      <c r="AA76" s="463"/>
      <c r="AB76" s="463"/>
      <c r="AC76" s="463"/>
      <c r="AD76" s="463"/>
      <c r="AE76" s="463"/>
      <c r="AF76" s="463"/>
      <c r="AG76" s="463"/>
      <c r="AH76" s="463"/>
      <c r="AI76" s="463"/>
      <c r="AJ76" s="463"/>
      <c r="AK76" s="463"/>
      <c r="AL76" s="463"/>
      <c r="AM76" s="463"/>
      <c r="AN76" s="463"/>
      <c r="AO76" s="463"/>
      <c r="AP76" s="463"/>
      <c r="AQ76" s="463"/>
      <c r="AR76" s="463"/>
      <c r="AS76" s="463">
        <v>1</v>
      </c>
      <c r="AT76" s="463" t="s">
        <v>483</v>
      </c>
      <c r="AU76" s="463">
        <v>1</v>
      </c>
      <c r="AV76" s="463">
        <v>1</v>
      </c>
      <c r="AW76" s="463">
        <v>1</v>
      </c>
      <c r="AX76" s="463" t="s">
        <v>483</v>
      </c>
      <c r="AY76" s="463">
        <v>1</v>
      </c>
      <c r="AZ76" s="463">
        <v>1</v>
      </c>
      <c r="BA76" s="463">
        <v>1</v>
      </c>
      <c r="BB76" s="463" t="s">
        <v>483</v>
      </c>
      <c r="BC76" s="463" t="s">
        <v>483</v>
      </c>
      <c r="BD76" s="463">
        <v>1</v>
      </c>
      <c r="BE76" s="463">
        <v>1</v>
      </c>
      <c r="BF76" s="463"/>
      <c r="BG76" s="463" t="s">
        <v>352</v>
      </c>
      <c r="BH76" s="463"/>
      <c r="BI76" s="463"/>
      <c r="BJ76" s="463"/>
      <c r="BK76" s="463"/>
      <c r="BL76" s="463"/>
      <c r="BM76" s="463"/>
      <c r="BN76" s="463"/>
      <c r="BO76" s="463"/>
      <c r="BP76" s="463"/>
      <c r="BQ76" s="463"/>
      <c r="BR76" s="463"/>
      <c r="BS76" s="463"/>
      <c r="BT76" s="463"/>
      <c r="BU76" s="463"/>
      <c r="BV76" s="463"/>
      <c r="BW76" s="463"/>
      <c r="BX76" s="463"/>
      <c r="BY76" s="463"/>
      <c r="BZ76" s="463"/>
      <c r="CA76" s="463"/>
      <c r="CB76" s="463"/>
      <c r="CC76" s="463"/>
      <c r="CD76" s="463"/>
      <c r="CE76" s="463"/>
      <c r="CF76" s="463"/>
      <c r="CG76" s="463"/>
      <c r="CH76" s="463"/>
      <c r="CI76" s="463"/>
      <c r="CJ76" s="463"/>
      <c r="CK76" s="463"/>
      <c r="CL76" s="463"/>
      <c r="CM76" s="197"/>
      <c r="CN76" s="197"/>
      <c r="CO76" s="197"/>
      <c r="CP76" s="197"/>
      <c r="CQ76" s="197"/>
      <c r="CR76" s="197"/>
      <c r="CS76" s="197"/>
      <c r="CT76" s="197"/>
    </row>
    <row r="77" spans="1:98" ht="15.75" thickBot="1" x14ac:dyDescent="0.3">
      <c r="A77" s="191">
        <f>IF(LEN(Projects!A73)&gt;0,Projects!A73,"")</f>
        <v>71</v>
      </c>
      <c r="B77" s="125" t="str">
        <f>IF(ISNA(VLOOKUP(A77,Projects!A:B,2,FALSE)), "",VLOOKUP(A77,Projects!A:B,2,FALSE))</f>
        <v>T7  Project71</v>
      </c>
      <c r="C77" s="192">
        <f t="shared" si="7"/>
        <v>27</v>
      </c>
      <c r="D77" s="192">
        <f t="shared" si="8"/>
        <v>0</v>
      </c>
      <c r="E77" s="192">
        <f t="shared" si="9"/>
        <v>1</v>
      </c>
      <c r="F77" s="192">
        <f t="shared" si="10"/>
        <v>0</v>
      </c>
      <c r="G77" s="193">
        <f t="shared" si="11"/>
        <v>0</v>
      </c>
      <c r="H77" s="193">
        <f t="shared" si="12"/>
        <v>9</v>
      </c>
      <c r="I77" s="194">
        <f t="shared" si="13"/>
        <v>12</v>
      </c>
      <c r="J77" s="192">
        <v>3</v>
      </c>
      <c r="K77" s="192">
        <v>3</v>
      </c>
      <c r="L77" s="192">
        <v>3</v>
      </c>
      <c r="M77" s="192">
        <v>3</v>
      </c>
      <c r="N77" s="195">
        <v>33</v>
      </c>
      <c r="O77" s="195">
        <v>29</v>
      </c>
      <c r="P77" s="195">
        <v>37</v>
      </c>
      <c r="Q77" s="195">
        <v>38</v>
      </c>
      <c r="R77" s="196"/>
      <c r="S77" s="463"/>
      <c r="T77" s="463"/>
      <c r="U77" s="463"/>
      <c r="V77" s="463"/>
      <c r="W77" s="463"/>
      <c r="X77" s="463"/>
      <c r="Y77" s="463"/>
      <c r="Z77" s="463"/>
      <c r="AA77" s="463"/>
      <c r="AB77" s="463"/>
      <c r="AC77" s="463"/>
      <c r="AD77" s="463"/>
      <c r="AE77" s="463"/>
      <c r="AF77" s="463"/>
      <c r="AG77" s="463"/>
      <c r="AH77" s="463"/>
      <c r="AI77" s="463"/>
      <c r="AJ77" s="463"/>
      <c r="AK77" s="463" t="s">
        <v>352</v>
      </c>
      <c r="AL77" s="463"/>
      <c r="AM77" s="463"/>
      <c r="AN77" s="463"/>
      <c r="AO77" s="463"/>
      <c r="AP77" s="463"/>
      <c r="AQ77" s="463"/>
      <c r="AR77" s="463"/>
      <c r="AS77" s="463">
        <v>1</v>
      </c>
      <c r="AT77" s="463">
        <v>1</v>
      </c>
      <c r="AU77" s="463" t="s">
        <v>483</v>
      </c>
      <c r="AV77" s="463">
        <v>1</v>
      </c>
      <c r="AW77" s="463">
        <v>1</v>
      </c>
      <c r="AX77" s="463">
        <v>1</v>
      </c>
      <c r="AY77" s="463" t="s">
        <v>483</v>
      </c>
      <c r="AZ77" s="463">
        <v>1</v>
      </c>
      <c r="BA77" s="463">
        <v>1</v>
      </c>
      <c r="BB77" s="463">
        <v>1</v>
      </c>
      <c r="BC77" s="463" t="s">
        <v>483</v>
      </c>
      <c r="BD77" s="463" t="s">
        <v>483</v>
      </c>
      <c r="BE77" s="463">
        <v>1</v>
      </c>
      <c r="BF77" s="463"/>
      <c r="BG77" s="463"/>
      <c r="BH77" s="463"/>
      <c r="BI77" s="463"/>
      <c r="BJ77" s="463"/>
      <c r="BK77" s="463"/>
      <c r="BL77" s="463"/>
      <c r="BM77" s="463"/>
      <c r="BN77" s="463"/>
      <c r="BO77" s="463"/>
      <c r="BP77" s="463"/>
      <c r="BQ77" s="463"/>
      <c r="BR77" s="463"/>
      <c r="BS77" s="463"/>
      <c r="BT77" s="463"/>
      <c r="BU77" s="463"/>
      <c r="BV77" s="463"/>
      <c r="BW77" s="463"/>
      <c r="BX77" s="463"/>
      <c r="BY77" s="463"/>
      <c r="BZ77" s="463"/>
      <c r="CA77" s="463"/>
      <c r="CB77" s="463"/>
      <c r="CC77" s="463"/>
      <c r="CD77" s="463"/>
      <c r="CE77" s="463"/>
      <c r="CF77" s="463"/>
      <c r="CG77" s="463"/>
      <c r="CH77" s="463"/>
      <c r="CI77" s="463"/>
      <c r="CJ77" s="463"/>
      <c r="CK77" s="463"/>
      <c r="CL77" s="463"/>
      <c r="CM77" s="197"/>
      <c r="CN77" s="197"/>
      <c r="CO77" s="197"/>
      <c r="CP77" s="197"/>
      <c r="CQ77" s="197"/>
      <c r="CR77" s="197"/>
      <c r="CS77" s="197"/>
      <c r="CT77" s="197"/>
    </row>
    <row r="78" spans="1:98" ht="15.75" thickBot="1" x14ac:dyDescent="0.3">
      <c r="A78" s="191">
        <f>IF(LEN(Projects!A74)&gt;0,Projects!A74,"")</f>
        <v>72</v>
      </c>
      <c r="B78" s="125" t="str">
        <f>IF(ISNA(VLOOKUP(A78,Projects!A:B,2,FALSE)), "",VLOOKUP(A78,Projects!A:B,2,FALSE))</f>
        <v>T7  Project72</v>
      </c>
      <c r="C78" s="192">
        <f t="shared" si="7"/>
        <v>24</v>
      </c>
      <c r="D78" s="192">
        <f t="shared" si="8"/>
        <v>0</v>
      </c>
      <c r="E78" s="192">
        <f t="shared" si="9"/>
        <v>1</v>
      </c>
      <c r="F78" s="192">
        <f t="shared" si="10"/>
        <v>0</v>
      </c>
      <c r="G78" s="193">
        <f t="shared" si="11"/>
        <v>0</v>
      </c>
      <c r="H78" s="193">
        <f t="shared" si="12"/>
        <v>8</v>
      </c>
      <c r="I78" s="194">
        <f t="shared" si="13"/>
        <v>12</v>
      </c>
      <c r="J78" s="192">
        <v>3</v>
      </c>
      <c r="K78" s="192">
        <v>3</v>
      </c>
      <c r="L78" s="192">
        <v>3</v>
      </c>
      <c r="M78" s="192">
        <v>3</v>
      </c>
      <c r="N78" s="195">
        <v>35</v>
      </c>
      <c r="O78" s="195">
        <v>36</v>
      </c>
      <c r="P78" s="195">
        <v>31</v>
      </c>
      <c r="Q78" s="195">
        <v>39</v>
      </c>
      <c r="R78" s="196"/>
      <c r="S78" s="463"/>
      <c r="T78" s="463"/>
      <c r="U78" s="463"/>
      <c r="V78" s="463"/>
      <c r="W78" s="463"/>
      <c r="X78" s="463"/>
      <c r="Y78" s="463"/>
      <c r="Z78" s="463"/>
      <c r="AA78" s="463"/>
      <c r="AB78" s="463"/>
      <c r="AC78" s="463"/>
      <c r="AD78" s="463"/>
      <c r="AE78" s="463"/>
      <c r="AF78" s="463"/>
      <c r="AG78" s="463"/>
      <c r="AH78" s="463"/>
      <c r="AI78" s="463"/>
      <c r="AJ78" s="463"/>
      <c r="AK78" s="463"/>
      <c r="AL78" s="463"/>
      <c r="AM78" s="463"/>
      <c r="AN78" s="463"/>
      <c r="AO78" s="463"/>
      <c r="AP78" s="463"/>
      <c r="AQ78" s="463"/>
      <c r="AR78" s="463"/>
      <c r="AS78" s="463">
        <v>1</v>
      </c>
      <c r="AT78" s="463">
        <v>1</v>
      </c>
      <c r="AU78" s="463">
        <v>1</v>
      </c>
      <c r="AV78" s="463">
        <v>1</v>
      </c>
      <c r="AW78" s="463" t="s">
        <v>483</v>
      </c>
      <c r="AX78" s="463">
        <v>1</v>
      </c>
      <c r="AY78" s="463">
        <v>1</v>
      </c>
      <c r="AZ78" s="463">
        <v>1</v>
      </c>
      <c r="BA78" s="463" t="s">
        <v>483</v>
      </c>
      <c r="BB78" s="463" t="s">
        <v>483</v>
      </c>
      <c r="BC78" s="463" t="s">
        <v>352</v>
      </c>
      <c r="BD78" s="463">
        <v>1</v>
      </c>
      <c r="BE78" s="463" t="s">
        <v>483</v>
      </c>
      <c r="BF78" s="463"/>
      <c r="BG78" s="463"/>
      <c r="BH78" s="463"/>
      <c r="BI78" s="463"/>
      <c r="BJ78" s="463"/>
      <c r="BK78" s="463"/>
      <c r="BL78" s="463"/>
      <c r="BM78" s="463"/>
      <c r="BN78" s="463"/>
      <c r="BO78" s="463"/>
      <c r="BP78" s="463"/>
      <c r="BQ78" s="463"/>
      <c r="BR78" s="463"/>
      <c r="BS78" s="463"/>
      <c r="BT78" s="463"/>
      <c r="BU78" s="463"/>
      <c r="BV78" s="463"/>
      <c r="BW78" s="463"/>
      <c r="BX78" s="463"/>
      <c r="BY78" s="463"/>
      <c r="BZ78" s="463"/>
      <c r="CA78" s="463"/>
      <c r="CB78" s="463"/>
      <c r="CC78" s="463"/>
      <c r="CD78" s="463"/>
      <c r="CE78" s="463"/>
      <c r="CF78" s="463"/>
      <c r="CG78" s="463"/>
      <c r="CH78" s="463"/>
      <c r="CI78" s="463"/>
      <c r="CJ78" s="463"/>
      <c r="CK78" s="463"/>
      <c r="CL78" s="463"/>
      <c r="CM78" s="197"/>
      <c r="CN78" s="197"/>
      <c r="CO78" s="197"/>
      <c r="CP78" s="197"/>
      <c r="CQ78" s="197"/>
      <c r="CR78" s="197"/>
      <c r="CS78" s="197"/>
      <c r="CT78" s="197"/>
    </row>
    <row r="79" spans="1:98" ht="15.75" thickBot="1" x14ac:dyDescent="0.3">
      <c r="A79" s="191">
        <f>IF(LEN(Projects!A75)&gt;0,Projects!A75,"")</f>
        <v>73</v>
      </c>
      <c r="B79" s="125" t="str">
        <f>IF(ISNA(VLOOKUP(A79,Projects!A:B,2,FALSE)), "",VLOOKUP(A79,Projects!A:B,2,FALSE))</f>
        <v>T7  Project73</v>
      </c>
      <c r="C79" s="192">
        <f t="shared" si="7"/>
        <v>27</v>
      </c>
      <c r="D79" s="192">
        <f t="shared" si="8"/>
        <v>0</v>
      </c>
      <c r="E79" s="192">
        <f t="shared" si="9"/>
        <v>1</v>
      </c>
      <c r="F79" s="192">
        <f t="shared" si="10"/>
        <v>0</v>
      </c>
      <c r="G79" s="193">
        <f t="shared" si="11"/>
        <v>0</v>
      </c>
      <c r="H79" s="193">
        <f t="shared" si="12"/>
        <v>9</v>
      </c>
      <c r="I79" s="194">
        <f t="shared" si="13"/>
        <v>12</v>
      </c>
      <c r="J79" s="192">
        <v>3</v>
      </c>
      <c r="K79" s="192">
        <v>3</v>
      </c>
      <c r="L79" s="192">
        <v>3</v>
      </c>
      <c r="M79" s="192">
        <v>3</v>
      </c>
      <c r="N79" s="195">
        <v>34</v>
      </c>
      <c r="O79" s="195">
        <v>30</v>
      </c>
      <c r="P79" s="195">
        <v>38</v>
      </c>
      <c r="Q79" s="195">
        <v>39</v>
      </c>
      <c r="R79" s="196"/>
      <c r="S79" s="463"/>
      <c r="T79" s="463"/>
      <c r="U79" s="463"/>
      <c r="V79" s="463"/>
      <c r="W79" s="463" t="s">
        <v>352</v>
      </c>
      <c r="X79" s="463"/>
      <c r="Y79" s="463"/>
      <c r="Z79" s="463"/>
      <c r="AA79" s="463"/>
      <c r="AB79" s="463"/>
      <c r="AC79" s="463"/>
      <c r="AD79" s="463"/>
      <c r="AE79" s="463"/>
      <c r="AF79" s="463"/>
      <c r="AG79" s="463"/>
      <c r="AH79" s="463"/>
      <c r="AI79" s="463"/>
      <c r="AJ79" s="463"/>
      <c r="AK79" s="463"/>
      <c r="AL79" s="463"/>
      <c r="AM79" s="463"/>
      <c r="AN79" s="463"/>
      <c r="AO79" s="463"/>
      <c r="AP79" s="463"/>
      <c r="AQ79" s="463"/>
      <c r="AR79" s="463"/>
      <c r="AS79" s="463">
        <v>1</v>
      </c>
      <c r="AT79" s="463">
        <v>1</v>
      </c>
      <c r="AU79" s="463">
        <v>1</v>
      </c>
      <c r="AV79" s="463" t="s">
        <v>483</v>
      </c>
      <c r="AW79" s="463">
        <v>1</v>
      </c>
      <c r="AX79" s="463">
        <v>1</v>
      </c>
      <c r="AY79" s="463">
        <v>1</v>
      </c>
      <c r="AZ79" s="463" t="s">
        <v>483</v>
      </c>
      <c r="BA79" s="463">
        <v>1</v>
      </c>
      <c r="BB79" s="463">
        <v>1</v>
      </c>
      <c r="BC79" s="463">
        <v>1</v>
      </c>
      <c r="BD79" s="463" t="s">
        <v>483</v>
      </c>
      <c r="BE79" s="463" t="s">
        <v>483</v>
      </c>
      <c r="BF79" s="463"/>
      <c r="BG79" s="463"/>
      <c r="BH79" s="463"/>
      <c r="BI79" s="463"/>
      <c r="BJ79" s="463"/>
      <c r="BK79" s="463"/>
      <c r="BL79" s="463"/>
      <c r="BM79" s="463"/>
      <c r="BN79" s="463"/>
      <c r="BO79" s="463"/>
      <c r="BP79" s="463"/>
      <c r="BQ79" s="463"/>
      <c r="BR79" s="463"/>
      <c r="BS79" s="463"/>
      <c r="BT79" s="463"/>
      <c r="BU79" s="463"/>
      <c r="BV79" s="463"/>
      <c r="BW79" s="463"/>
      <c r="BX79" s="463"/>
      <c r="BY79" s="463"/>
      <c r="BZ79" s="463"/>
      <c r="CA79" s="463"/>
      <c r="CB79" s="463"/>
      <c r="CC79" s="463"/>
      <c r="CD79" s="463"/>
      <c r="CE79" s="463"/>
      <c r="CF79" s="463"/>
      <c r="CG79" s="463"/>
      <c r="CH79" s="463"/>
      <c r="CI79" s="463"/>
      <c r="CJ79" s="463"/>
      <c r="CK79" s="463"/>
      <c r="CL79" s="463"/>
      <c r="CM79" s="197"/>
      <c r="CN79" s="197"/>
      <c r="CO79" s="197"/>
      <c r="CP79" s="197"/>
      <c r="CQ79" s="197"/>
      <c r="CR79" s="197"/>
      <c r="CS79" s="197"/>
      <c r="CT79" s="197"/>
    </row>
    <row r="80" spans="1:98" ht="15.75" thickBot="1" x14ac:dyDescent="0.3">
      <c r="A80" s="191">
        <f>IF(LEN(Projects!A76)&gt;0,Projects!A76,"")</f>
        <v>74</v>
      </c>
      <c r="B80" s="125" t="str">
        <f>IF(ISNA(VLOOKUP(A80,Projects!A:B,2,FALSE)), "",VLOOKUP(A80,Projects!A:B,2,FALSE))</f>
        <v>T7  Project74</v>
      </c>
      <c r="C80" s="192">
        <f t="shared" si="7"/>
        <v>27</v>
      </c>
      <c r="D80" s="192">
        <f t="shared" si="8"/>
        <v>0</v>
      </c>
      <c r="E80" s="192">
        <f t="shared" si="9"/>
        <v>1</v>
      </c>
      <c r="F80" s="192">
        <f t="shared" si="10"/>
        <v>0</v>
      </c>
      <c r="G80" s="193">
        <f t="shared" si="11"/>
        <v>0</v>
      </c>
      <c r="H80" s="193">
        <f t="shared" si="12"/>
        <v>9</v>
      </c>
      <c r="I80" s="194">
        <f t="shared" si="13"/>
        <v>12</v>
      </c>
      <c r="J80" s="192">
        <v>3</v>
      </c>
      <c r="K80" s="192">
        <v>3</v>
      </c>
      <c r="L80" s="192">
        <v>3</v>
      </c>
      <c r="M80" s="192">
        <v>3</v>
      </c>
      <c r="N80" s="195">
        <v>35</v>
      </c>
      <c r="O80" s="195">
        <v>31</v>
      </c>
      <c r="P80" s="195">
        <v>39</v>
      </c>
      <c r="Q80" s="195">
        <v>34</v>
      </c>
      <c r="R80" s="196"/>
      <c r="S80" s="463"/>
      <c r="T80" s="463"/>
      <c r="U80" s="463"/>
      <c r="V80" s="463"/>
      <c r="W80" s="463"/>
      <c r="X80" s="463"/>
      <c r="Y80" s="463"/>
      <c r="Z80" s="463"/>
      <c r="AA80" s="463"/>
      <c r="AB80" s="463"/>
      <c r="AC80" s="463"/>
      <c r="AD80" s="463"/>
      <c r="AE80" s="463"/>
      <c r="AF80" s="463"/>
      <c r="AG80" s="463"/>
      <c r="AH80" s="463"/>
      <c r="AI80" s="463"/>
      <c r="AJ80" s="463"/>
      <c r="AK80" s="463"/>
      <c r="AL80" s="463"/>
      <c r="AM80" s="463"/>
      <c r="AN80" s="463"/>
      <c r="AO80" s="463"/>
      <c r="AP80" s="463"/>
      <c r="AQ80" s="463"/>
      <c r="AR80" s="463" t="s">
        <v>352</v>
      </c>
      <c r="AS80" s="463">
        <v>1</v>
      </c>
      <c r="AT80" s="463">
        <v>1</v>
      </c>
      <c r="AU80" s="463">
        <v>1</v>
      </c>
      <c r="AV80" s="463">
        <v>1</v>
      </c>
      <c r="AW80" s="463" t="s">
        <v>483</v>
      </c>
      <c r="AX80" s="463">
        <v>1</v>
      </c>
      <c r="AY80" s="463">
        <v>1</v>
      </c>
      <c r="AZ80" s="463" t="s">
        <v>483</v>
      </c>
      <c r="BA80" s="463" t="s">
        <v>483</v>
      </c>
      <c r="BB80" s="463">
        <v>1</v>
      </c>
      <c r="BC80" s="463">
        <v>1</v>
      </c>
      <c r="BD80" s="463">
        <v>1</v>
      </c>
      <c r="BE80" s="463" t="s">
        <v>483</v>
      </c>
      <c r="BF80" s="463"/>
      <c r="BG80" s="463"/>
      <c r="BH80" s="463"/>
      <c r="BI80" s="463"/>
      <c r="BJ80" s="463"/>
      <c r="BK80" s="463"/>
      <c r="BL80" s="463"/>
      <c r="BM80" s="463"/>
      <c r="BN80" s="463"/>
      <c r="BO80" s="463"/>
      <c r="BP80" s="463"/>
      <c r="BQ80" s="463"/>
      <c r="BR80" s="463"/>
      <c r="BS80" s="463"/>
      <c r="BT80" s="463"/>
      <c r="BU80" s="463"/>
      <c r="BV80" s="463"/>
      <c r="BW80" s="463"/>
      <c r="BX80" s="463"/>
      <c r="BY80" s="463"/>
      <c r="BZ80" s="463"/>
      <c r="CA80" s="463"/>
      <c r="CB80" s="463"/>
      <c r="CC80" s="463"/>
      <c r="CD80" s="463"/>
      <c r="CE80" s="463"/>
      <c r="CF80" s="463"/>
      <c r="CG80" s="463"/>
      <c r="CH80" s="463"/>
      <c r="CI80" s="463"/>
      <c r="CJ80" s="463"/>
      <c r="CK80" s="463"/>
      <c r="CL80" s="463"/>
      <c r="CM80" s="197"/>
      <c r="CN80" s="197"/>
      <c r="CO80" s="197"/>
      <c r="CP80" s="197"/>
      <c r="CQ80" s="197"/>
      <c r="CR80" s="197"/>
      <c r="CS80" s="197"/>
      <c r="CT80" s="197"/>
    </row>
    <row r="81" spans="1:98" ht="15.75" thickBot="1" x14ac:dyDescent="0.3">
      <c r="A81" s="191">
        <f>IF(LEN(Projects!A77)&gt;0,Projects!A77,"")</f>
        <v>75</v>
      </c>
      <c r="B81" s="125" t="str">
        <f>IF(ISNA(VLOOKUP(A81,Projects!A:B,2,FALSE)), "",VLOOKUP(A81,Projects!A:B,2,FALSE))</f>
        <v>T7  Project75</v>
      </c>
      <c r="C81" s="192">
        <f t="shared" si="7"/>
        <v>24</v>
      </c>
      <c r="D81" s="192">
        <f t="shared" si="8"/>
        <v>0</v>
      </c>
      <c r="E81" s="192">
        <f t="shared" si="9"/>
        <v>1</v>
      </c>
      <c r="F81" s="192">
        <f t="shared" si="10"/>
        <v>0</v>
      </c>
      <c r="G81" s="193">
        <f t="shared" si="11"/>
        <v>0</v>
      </c>
      <c r="H81" s="193">
        <f t="shared" si="12"/>
        <v>8</v>
      </c>
      <c r="I81" s="194">
        <f t="shared" si="13"/>
        <v>12</v>
      </c>
      <c r="J81" s="192">
        <v>3</v>
      </c>
      <c r="K81" s="192">
        <v>3</v>
      </c>
      <c r="L81" s="192">
        <v>3</v>
      </c>
      <c r="M81" s="192">
        <v>3</v>
      </c>
      <c r="N81" s="195">
        <v>36</v>
      </c>
      <c r="O81" s="195">
        <v>37</v>
      </c>
      <c r="P81" s="195">
        <v>32</v>
      </c>
      <c r="Q81" s="195">
        <v>27</v>
      </c>
      <c r="R81" s="196"/>
      <c r="S81" s="463"/>
      <c r="T81" s="463"/>
      <c r="U81" s="463"/>
      <c r="V81" s="463"/>
      <c r="W81" s="463"/>
      <c r="X81" s="463"/>
      <c r="Y81" s="463"/>
      <c r="Z81" s="463"/>
      <c r="AA81" s="463"/>
      <c r="AB81" s="463"/>
      <c r="AC81" s="463"/>
      <c r="AD81" s="463"/>
      <c r="AE81" s="463"/>
      <c r="AF81" s="463"/>
      <c r="AG81" s="463"/>
      <c r="AH81" s="463"/>
      <c r="AI81" s="463"/>
      <c r="AJ81" s="463"/>
      <c r="AK81" s="463"/>
      <c r="AL81" s="463"/>
      <c r="AM81" s="463"/>
      <c r="AN81" s="463"/>
      <c r="AO81" s="463"/>
      <c r="AP81" s="463"/>
      <c r="AQ81" s="463"/>
      <c r="AR81" s="463"/>
      <c r="AS81" s="463" t="s">
        <v>483</v>
      </c>
      <c r="AT81" s="463">
        <v>1</v>
      </c>
      <c r="AU81" s="463">
        <v>1</v>
      </c>
      <c r="AV81" s="463">
        <v>1</v>
      </c>
      <c r="AW81" s="463">
        <v>1</v>
      </c>
      <c r="AX81" s="463" t="s">
        <v>483</v>
      </c>
      <c r="AY81" s="463">
        <v>1</v>
      </c>
      <c r="AZ81" s="463">
        <v>1</v>
      </c>
      <c r="BA81" s="463">
        <v>1</v>
      </c>
      <c r="BB81" s="463" t="s">
        <v>483</v>
      </c>
      <c r="BC81" s="463" t="s">
        <v>483</v>
      </c>
      <c r="BD81" s="463">
        <v>1</v>
      </c>
      <c r="BE81" s="463" t="s">
        <v>352</v>
      </c>
      <c r="BF81" s="463"/>
      <c r="BG81" s="463"/>
      <c r="BH81" s="463"/>
      <c r="BI81" s="463"/>
      <c r="BJ81" s="463"/>
      <c r="BK81" s="463"/>
      <c r="BL81" s="463"/>
      <c r="BM81" s="463"/>
      <c r="BN81" s="463"/>
      <c r="BO81" s="463"/>
      <c r="BP81" s="463"/>
      <c r="BQ81" s="463"/>
      <c r="BR81" s="463"/>
      <c r="BS81" s="463"/>
      <c r="BT81" s="463"/>
      <c r="BU81" s="463"/>
      <c r="BV81" s="463"/>
      <c r="BW81" s="463"/>
      <c r="BX81" s="463"/>
      <c r="BY81" s="463"/>
      <c r="BZ81" s="463"/>
      <c r="CA81" s="463"/>
      <c r="CB81" s="463"/>
      <c r="CC81" s="463"/>
      <c r="CD81" s="463"/>
      <c r="CE81" s="463"/>
      <c r="CF81" s="463"/>
      <c r="CG81" s="463"/>
      <c r="CH81" s="463"/>
      <c r="CI81" s="463"/>
      <c r="CJ81" s="463"/>
      <c r="CK81" s="463"/>
      <c r="CL81" s="463"/>
      <c r="CM81" s="197"/>
      <c r="CN81" s="197"/>
      <c r="CO81" s="197"/>
      <c r="CP81" s="197"/>
      <c r="CQ81" s="197"/>
      <c r="CR81" s="197"/>
      <c r="CS81" s="197"/>
      <c r="CT81" s="197"/>
    </row>
    <row r="82" spans="1:98" ht="15.75" thickBot="1" x14ac:dyDescent="0.3">
      <c r="A82" s="191">
        <f>IF(LEN(Projects!A78)&gt;0,Projects!A78,"")</f>
        <v>76</v>
      </c>
      <c r="B82" s="125" t="str">
        <f>IF(ISNA(VLOOKUP(A82,Projects!A:B,2,FALSE)), "",VLOOKUP(A82,Projects!A:B,2,FALSE))</f>
        <v>T7  Project76</v>
      </c>
      <c r="C82" s="192">
        <f t="shared" si="7"/>
        <v>24</v>
      </c>
      <c r="D82" s="192">
        <f t="shared" si="8"/>
        <v>0</v>
      </c>
      <c r="E82" s="192">
        <f t="shared" si="9"/>
        <v>1</v>
      </c>
      <c r="F82" s="192">
        <f t="shared" si="10"/>
        <v>0</v>
      </c>
      <c r="G82" s="193">
        <f t="shared" si="11"/>
        <v>0</v>
      </c>
      <c r="H82" s="193">
        <f t="shared" si="12"/>
        <v>8</v>
      </c>
      <c r="I82" s="194">
        <f t="shared" si="13"/>
        <v>12</v>
      </c>
      <c r="J82" s="192">
        <v>3</v>
      </c>
      <c r="K82" s="192">
        <v>3</v>
      </c>
      <c r="L82" s="192">
        <v>3</v>
      </c>
      <c r="M82" s="192">
        <v>3</v>
      </c>
      <c r="N82" s="195">
        <v>27</v>
      </c>
      <c r="O82" s="195">
        <v>39</v>
      </c>
      <c r="P82" s="195">
        <v>33</v>
      </c>
      <c r="Q82" s="195">
        <v>28</v>
      </c>
      <c r="R82" s="196"/>
      <c r="S82" s="463"/>
      <c r="T82" s="463"/>
      <c r="U82" s="463"/>
      <c r="V82" s="463"/>
      <c r="W82" s="463"/>
      <c r="X82" s="463"/>
      <c r="Y82" s="463"/>
      <c r="Z82" s="463"/>
      <c r="AA82" s="463"/>
      <c r="AB82" s="463"/>
      <c r="AC82" s="463"/>
      <c r="AD82" s="463"/>
      <c r="AE82" s="463"/>
      <c r="AF82" s="463"/>
      <c r="AG82" s="463"/>
      <c r="AH82" s="463"/>
      <c r="AI82" s="463"/>
      <c r="AJ82" s="463"/>
      <c r="AK82" s="463"/>
      <c r="AL82" s="463"/>
      <c r="AM82" s="463"/>
      <c r="AN82" s="463"/>
      <c r="AO82" s="463"/>
      <c r="AP82" s="463"/>
      <c r="AQ82" s="463"/>
      <c r="AR82" s="463"/>
      <c r="AS82" s="463" t="s">
        <v>483</v>
      </c>
      <c r="AT82" s="463" t="s">
        <v>483</v>
      </c>
      <c r="AU82" s="463">
        <v>1</v>
      </c>
      <c r="AV82" s="463">
        <v>1</v>
      </c>
      <c r="AW82" s="463">
        <v>1</v>
      </c>
      <c r="AX82" s="463">
        <v>1</v>
      </c>
      <c r="AY82" s="463" t="s">
        <v>483</v>
      </c>
      <c r="AZ82" s="463">
        <v>1</v>
      </c>
      <c r="BA82" s="463">
        <v>1</v>
      </c>
      <c r="BB82" s="463">
        <v>1</v>
      </c>
      <c r="BC82" s="463">
        <v>1</v>
      </c>
      <c r="BD82" s="463" t="s">
        <v>352</v>
      </c>
      <c r="BE82" s="463" t="s">
        <v>483</v>
      </c>
      <c r="BF82" s="463"/>
      <c r="BG82" s="463"/>
      <c r="BH82" s="463"/>
      <c r="BI82" s="463"/>
      <c r="BJ82" s="463"/>
      <c r="BK82" s="463"/>
      <c r="BL82" s="463"/>
      <c r="BM82" s="463"/>
      <c r="BN82" s="463"/>
      <c r="BO82" s="463"/>
      <c r="BP82" s="463"/>
      <c r="BQ82" s="463"/>
      <c r="BR82" s="463"/>
      <c r="BS82" s="463"/>
      <c r="BT82" s="463"/>
      <c r="BU82" s="463"/>
      <c r="BV82" s="463"/>
      <c r="BW82" s="463"/>
      <c r="BX82" s="463"/>
      <c r="BY82" s="463"/>
      <c r="BZ82" s="463"/>
      <c r="CA82" s="463"/>
      <c r="CB82" s="463"/>
      <c r="CC82" s="463"/>
      <c r="CD82" s="463"/>
      <c r="CE82" s="463"/>
      <c r="CF82" s="463"/>
      <c r="CG82" s="463"/>
      <c r="CH82" s="463"/>
      <c r="CI82" s="463"/>
      <c r="CJ82" s="463"/>
      <c r="CK82" s="463"/>
      <c r="CL82" s="463"/>
      <c r="CM82" s="197"/>
      <c r="CN82" s="197"/>
      <c r="CO82" s="197"/>
      <c r="CP82" s="197"/>
      <c r="CQ82" s="197"/>
      <c r="CR82" s="197"/>
      <c r="CS82" s="197"/>
      <c r="CT82" s="197"/>
    </row>
    <row r="83" spans="1:98" ht="15.75" thickBot="1" x14ac:dyDescent="0.3">
      <c r="A83" s="191">
        <f>IF(LEN(Projects!A79)&gt;0,Projects!A79,"")</f>
        <v>77</v>
      </c>
      <c r="B83" s="125" t="str">
        <f>IF(ISNA(VLOOKUP(A83,Projects!A:B,2,FALSE)), "",VLOOKUP(A83,Projects!A:B,2,FALSE))</f>
        <v>T7  Project77</v>
      </c>
      <c r="C83" s="192">
        <f t="shared" si="7"/>
        <v>27</v>
      </c>
      <c r="D83" s="192">
        <f t="shared" si="8"/>
        <v>0</v>
      </c>
      <c r="E83" s="192">
        <f t="shared" si="9"/>
        <v>1</v>
      </c>
      <c r="F83" s="192">
        <f t="shared" si="10"/>
        <v>0</v>
      </c>
      <c r="G83" s="193">
        <f t="shared" si="11"/>
        <v>0</v>
      </c>
      <c r="H83" s="193">
        <f t="shared" si="12"/>
        <v>9</v>
      </c>
      <c r="I83" s="194">
        <f t="shared" si="13"/>
        <v>12</v>
      </c>
      <c r="J83" s="192">
        <v>3</v>
      </c>
      <c r="K83" s="192">
        <v>3</v>
      </c>
      <c r="L83" s="192">
        <v>3</v>
      </c>
      <c r="M83" s="192">
        <v>3</v>
      </c>
      <c r="N83" s="195">
        <v>36</v>
      </c>
      <c r="O83" s="195">
        <v>32</v>
      </c>
      <c r="P83" s="195">
        <v>27</v>
      </c>
      <c r="Q83" s="195">
        <v>39</v>
      </c>
      <c r="R83" s="196"/>
      <c r="S83" s="463"/>
      <c r="T83" s="463"/>
      <c r="U83" s="463"/>
      <c r="V83" s="463"/>
      <c r="W83" s="463"/>
      <c r="X83" s="463"/>
      <c r="Y83" s="463"/>
      <c r="Z83" s="463"/>
      <c r="AA83" s="463"/>
      <c r="AB83" s="463"/>
      <c r="AC83" s="463"/>
      <c r="AD83" s="463"/>
      <c r="AE83" s="463"/>
      <c r="AF83" s="463"/>
      <c r="AG83" s="463"/>
      <c r="AH83" s="463"/>
      <c r="AI83" s="463"/>
      <c r="AJ83" s="463"/>
      <c r="AK83" s="463"/>
      <c r="AL83" s="463"/>
      <c r="AM83" s="463"/>
      <c r="AN83" s="463"/>
      <c r="AO83" s="463"/>
      <c r="AP83" s="463"/>
      <c r="AQ83" s="463"/>
      <c r="AR83" s="463"/>
      <c r="AS83" s="463" t="s">
        <v>483</v>
      </c>
      <c r="AT83" s="463">
        <v>1</v>
      </c>
      <c r="AU83" s="463">
        <v>1</v>
      </c>
      <c r="AV83" s="463">
        <v>1</v>
      </c>
      <c r="AW83" s="463">
        <v>1</v>
      </c>
      <c r="AX83" s="463" t="s">
        <v>483</v>
      </c>
      <c r="AY83" s="463">
        <v>1</v>
      </c>
      <c r="AZ83" s="463">
        <v>1</v>
      </c>
      <c r="BA83" s="463">
        <v>1</v>
      </c>
      <c r="BB83" s="463" t="s">
        <v>483</v>
      </c>
      <c r="BC83" s="463">
        <v>1</v>
      </c>
      <c r="BD83" s="463">
        <v>1</v>
      </c>
      <c r="BE83" s="463" t="s">
        <v>483</v>
      </c>
      <c r="BF83" s="463"/>
      <c r="BG83" s="463"/>
      <c r="BH83" s="463"/>
      <c r="BI83" s="463"/>
      <c r="BJ83" s="463"/>
      <c r="BK83" s="463"/>
      <c r="BL83" s="463"/>
      <c r="BM83" s="463"/>
      <c r="BN83" s="463"/>
      <c r="BO83" s="463"/>
      <c r="BP83" s="463"/>
      <c r="BQ83" s="463"/>
      <c r="BR83" s="463"/>
      <c r="BS83" s="463" t="s">
        <v>352</v>
      </c>
      <c r="BT83" s="463"/>
      <c r="BU83" s="463"/>
      <c r="BV83" s="463"/>
      <c r="BW83" s="463"/>
      <c r="BX83" s="463"/>
      <c r="BY83" s="463"/>
      <c r="BZ83" s="463"/>
      <c r="CA83" s="463"/>
      <c r="CB83" s="463"/>
      <c r="CC83" s="463"/>
      <c r="CD83" s="463"/>
      <c r="CE83" s="463"/>
      <c r="CF83" s="463"/>
      <c r="CG83" s="463"/>
      <c r="CH83" s="463"/>
      <c r="CI83" s="463"/>
      <c r="CJ83" s="463"/>
      <c r="CK83" s="463"/>
      <c r="CL83" s="463"/>
      <c r="CM83" s="197"/>
      <c r="CN83" s="197"/>
      <c r="CO83" s="197"/>
      <c r="CP83" s="197"/>
      <c r="CQ83" s="197"/>
      <c r="CR83" s="197"/>
      <c r="CS83" s="197"/>
      <c r="CT83" s="197"/>
    </row>
    <row r="84" spans="1:98" ht="15.75" thickBot="1" x14ac:dyDescent="0.3">
      <c r="A84" s="191">
        <f>IF(LEN(Projects!A80)&gt;0,Projects!A80,"")</f>
        <v>78</v>
      </c>
      <c r="B84" s="125" t="str">
        <f>IF(ISNA(VLOOKUP(A84,Projects!A:B,2,FALSE)), "",VLOOKUP(A84,Projects!A:B,2,FALSE))</f>
        <v>T7  Project78</v>
      </c>
      <c r="C84" s="192">
        <f t="shared" si="7"/>
        <v>24</v>
      </c>
      <c r="D84" s="192">
        <f t="shared" si="8"/>
        <v>0</v>
      </c>
      <c r="E84" s="192">
        <f t="shared" si="9"/>
        <v>1</v>
      </c>
      <c r="F84" s="192">
        <f t="shared" si="10"/>
        <v>0</v>
      </c>
      <c r="G84" s="193">
        <f t="shared" si="11"/>
        <v>0</v>
      </c>
      <c r="H84" s="193">
        <f t="shared" si="12"/>
        <v>8</v>
      </c>
      <c r="I84" s="194">
        <f t="shared" si="13"/>
        <v>12</v>
      </c>
      <c r="J84" s="192">
        <v>3</v>
      </c>
      <c r="K84" s="192">
        <v>3</v>
      </c>
      <c r="L84" s="192">
        <v>3</v>
      </c>
      <c r="M84" s="192">
        <v>3</v>
      </c>
      <c r="N84" s="195">
        <v>28</v>
      </c>
      <c r="O84" s="195">
        <v>38</v>
      </c>
      <c r="P84" s="195">
        <v>34</v>
      </c>
      <c r="Q84" s="195">
        <v>29</v>
      </c>
      <c r="R84" s="196"/>
      <c r="S84" s="463"/>
      <c r="T84" s="463"/>
      <c r="U84" s="463"/>
      <c r="V84" s="463"/>
      <c r="W84" s="463"/>
      <c r="X84" s="463"/>
      <c r="Y84" s="463"/>
      <c r="Z84" s="463"/>
      <c r="AA84" s="463"/>
      <c r="AB84" s="463"/>
      <c r="AC84" s="463"/>
      <c r="AD84" s="463"/>
      <c r="AE84" s="463"/>
      <c r="AF84" s="463"/>
      <c r="AG84" s="463"/>
      <c r="AH84" s="463"/>
      <c r="AI84" s="463"/>
      <c r="AJ84" s="463"/>
      <c r="AK84" s="463"/>
      <c r="AL84" s="463"/>
      <c r="AM84" s="463"/>
      <c r="AN84" s="463"/>
      <c r="AO84" s="463"/>
      <c r="AP84" s="463"/>
      <c r="AQ84" s="463"/>
      <c r="AR84" s="463"/>
      <c r="AS84" s="463">
        <v>1</v>
      </c>
      <c r="AT84" s="463" t="s">
        <v>483</v>
      </c>
      <c r="AU84" s="463" t="s">
        <v>483</v>
      </c>
      <c r="AV84" s="463">
        <v>1</v>
      </c>
      <c r="AW84" s="463">
        <v>1</v>
      </c>
      <c r="AX84" s="463">
        <v>1</v>
      </c>
      <c r="AY84" s="463">
        <v>1</v>
      </c>
      <c r="AZ84" s="463" t="s">
        <v>483</v>
      </c>
      <c r="BA84" s="463">
        <v>1</v>
      </c>
      <c r="BB84" s="463">
        <v>1</v>
      </c>
      <c r="BC84" s="463">
        <v>1</v>
      </c>
      <c r="BD84" s="463" t="s">
        <v>483</v>
      </c>
      <c r="BE84" s="463" t="s">
        <v>352</v>
      </c>
      <c r="BF84" s="463"/>
      <c r="BG84" s="463"/>
      <c r="BH84" s="463"/>
      <c r="BI84" s="463"/>
      <c r="BJ84" s="463"/>
      <c r="BK84" s="463"/>
      <c r="BL84" s="463"/>
      <c r="BM84" s="463"/>
      <c r="BN84" s="463"/>
      <c r="BO84" s="463"/>
      <c r="BP84" s="463"/>
      <c r="BQ84" s="463"/>
      <c r="BR84" s="463"/>
      <c r="BS84" s="463"/>
      <c r="BT84" s="463"/>
      <c r="BU84" s="463"/>
      <c r="BV84" s="463"/>
      <c r="BW84" s="463"/>
      <c r="BX84" s="463"/>
      <c r="BY84" s="463"/>
      <c r="BZ84" s="463"/>
      <c r="CA84" s="463"/>
      <c r="CB84" s="463"/>
      <c r="CC84" s="463"/>
      <c r="CD84" s="463"/>
      <c r="CE84" s="463"/>
      <c r="CF84" s="463"/>
      <c r="CG84" s="463"/>
      <c r="CH84" s="463"/>
      <c r="CI84" s="463"/>
      <c r="CJ84" s="463"/>
      <c r="CK84" s="463"/>
      <c r="CL84" s="463"/>
      <c r="CM84" s="197"/>
      <c r="CN84" s="197"/>
      <c r="CO84" s="197"/>
      <c r="CP84" s="197"/>
      <c r="CQ84" s="197"/>
      <c r="CR84" s="197"/>
      <c r="CS84" s="197"/>
      <c r="CT84" s="197"/>
    </row>
    <row r="85" spans="1:98" ht="15.75" thickBot="1" x14ac:dyDescent="0.3">
      <c r="A85" s="191">
        <f>IF(LEN(Projects!A81)&gt;0,Projects!A81,"")</f>
        <v>79</v>
      </c>
      <c r="B85" s="125" t="str">
        <f>IF(ISNA(VLOOKUP(A85,Projects!A:B,2,FALSE)), "",VLOOKUP(A85,Projects!A:B,2,FALSE))</f>
        <v>T7  Project79</v>
      </c>
      <c r="C85" s="192">
        <f t="shared" si="7"/>
        <v>24</v>
      </c>
      <c r="D85" s="192">
        <f t="shared" si="8"/>
        <v>0</v>
      </c>
      <c r="E85" s="192">
        <f t="shared" si="9"/>
        <v>1</v>
      </c>
      <c r="F85" s="192">
        <f t="shared" si="10"/>
        <v>0</v>
      </c>
      <c r="G85" s="193">
        <f t="shared" si="11"/>
        <v>0</v>
      </c>
      <c r="H85" s="193">
        <f t="shared" si="12"/>
        <v>8</v>
      </c>
      <c r="I85" s="194">
        <f t="shared" si="13"/>
        <v>12</v>
      </c>
      <c r="J85" s="192">
        <v>3</v>
      </c>
      <c r="K85" s="192">
        <v>3</v>
      </c>
      <c r="L85" s="192">
        <v>3</v>
      </c>
      <c r="M85" s="192">
        <v>3</v>
      </c>
      <c r="N85" s="195">
        <v>29</v>
      </c>
      <c r="O85" s="195">
        <v>27</v>
      </c>
      <c r="P85" s="195">
        <v>35</v>
      </c>
      <c r="Q85" s="195">
        <v>30</v>
      </c>
      <c r="R85" s="196"/>
      <c r="S85" s="463"/>
      <c r="T85" s="463"/>
      <c r="U85" s="463"/>
      <c r="V85" s="463"/>
      <c r="W85" s="463"/>
      <c r="X85" s="463"/>
      <c r="Y85" s="463"/>
      <c r="Z85" s="463"/>
      <c r="AA85" s="463"/>
      <c r="AB85" s="463"/>
      <c r="AC85" s="463"/>
      <c r="AD85" s="463"/>
      <c r="AE85" s="463"/>
      <c r="AF85" s="463"/>
      <c r="AG85" s="463"/>
      <c r="AH85" s="463"/>
      <c r="AI85" s="463"/>
      <c r="AJ85" s="463"/>
      <c r="AK85" s="463"/>
      <c r="AL85" s="463"/>
      <c r="AM85" s="463"/>
      <c r="AN85" s="463"/>
      <c r="AO85" s="463"/>
      <c r="AP85" s="463"/>
      <c r="AQ85" s="463"/>
      <c r="AR85" s="463"/>
      <c r="AS85" s="463" t="s">
        <v>483</v>
      </c>
      <c r="AT85" s="463">
        <v>1</v>
      </c>
      <c r="AU85" s="463" t="s">
        <v>483</v>
      </c>
      <c r="AV85" s="463" t="s">
        <v>483</v>
      </c>
      <c r="AW85" s="463" t="s">
        <v>352</v>
      </c>
      <c r="AX85" s="463">
        <v>1</v>
      </c>
      <c r="AY85" s="463">
        <v>1</v>
      </c>
      <c r="AZ85" s="463">
        <v>1</v>
      </c>
      <c r="BA85" s="463" t="s">
        <v>483</v>
      </c>
      <c r="BB85" s="463">
        <v>1</v>
      </c>
      <c r="BC85" s="463">
        <v>1</v>
      </c>
      <c r="BD85" s="463">
        <v>1</v>
      </c>
      <c r="BE85" s="463">
        <v>1</v>
      </c>
      <c r="BF85" s="463"/>
      <c r="BG85" s="463"/>
      <c r="BH85" s="463"/>
      <c r="BI85" s="463"/>
      <c r="BJ85" s="463"/>
      <c r="BK85" s="463"/>
      <c r="BL85" s="463"/>
      <c r="BM85" s="463"/>
      <c r="BN85" s="463"/>
      <c r="BO85" s="463"/>
      <c r="BP85" s="463"/>
      <c r="BQ85" s="463"/>
      <c r="BR85" s="463"/>
      <c r="BS85" s="463"/>
      <c r="BT85" s="463"/>
      <c r="BU85" s="463"/>
      <c r="BV85" s="463"/>
      <c r="BW85" s="463"/>
      <c r="BX85" s="463"/>
      <c r="BY85" s="463"/>
      <c r="BZ85" s="463"/>
      <c r="CA85" s="463"/>
      <c r="CB85" s="463"/>
      <c r="CC85" s="463"/>
      <c r="CD85" s="463"/>
      <c r="CE85" s="463"/>
      <c r="CF85" s="463"/>
      <c r="CG85" s="463"/>
      <c r="CH85" s="463"/>
      <c r="CI85" s="463"/>
      <c r="CJ85" s="463"/>
      <c r="CK85" s="463"/>
      <c r="CL85" s="463"/>
      <c r="CM85" s="197"/>
      <c r="CN85" s="197"/>
      <c r="CO85" s="197"/>
      <c r="CP85" s="197"/>
      <c r="CQ85" s="197"/>
      <c r="CR85" s="197"/>
      <c r="CS85" s="197"/>
      <c r="CT85" s="197"/>
    </row>
    <row r="86" spans="1:98" ht="15.75" thickBot="1" x14ac:dyDescent="0.3">
      <c r="A86" s="191">
        <f>IF(LEN(Projects!A82)&gt;0,Projects!A82,"")</f>
        <v>80</v>
      </c>
      <c r="B86" s="125" t="str">
        <f>IF(ISNA(VLOOKUP(A86,Projects!A:B,2,FALSE)), "",VLOOKUP(A86,Projects!A:B,2,FALSE))</f>
        <v>T7  Project80</v>
      </c>
      <c r="C86" s="192">
        <f t="shared" si="7"/>
        <v>27</v>
      </c>
      <c r="D86" s="192">
        <f t="shared" si="8"/>
        <v>0</v>
      </c>
      <c r="E86" s="192">
        <f t="shared" si="9"/>
        <v>1</v>
      </c>
      <c r="F86" s="192">
        <f t="shared" si="10"/>
        <v>0</v>
      </c>
      <c r="G86" s="193">
        <f t="shared" si="11"/>
        <v>0</v>
      </c>
      <c r="H86" s="193">
        <f t="shared" si="12"/>
        <v>9</v>
      </c>
      <c r="I86" s="194">
        <f t="shared" si="13"/>
        <v>12</v>
      </c>
      <c r="J86" s="192">
        <v>3</v>
      </c>
      <c r="K86" s="192">
        <v>3</v>
      </c>
      <c r="L86" s="192">
        <v>3</v>
      </c>
      <c r="M86" s="192">
        <v>3</v>
      </c>
      <c r="N86" s="195">
        <v>37</v>
      </c>
      <c r="O86" s="195">
        <v>33</v>
      </c>
      <c r="P86" s="195">
        <v>28</v>
      </c>
      <c r="Q86" s="195">
        <v>39</v>
      </c>
      <c r="R86" s="196"/>
      <c r="S86" s="463"/>
      <c r="T86" s="463"/>
      <c r="U86" s="463"/>
      <c r="V86" s="463"/>
      <c r="W86" s="463" t="s">
        <v>352</v>
      </c>
      <c r="X86" s="463"/>
      <c r="Y86" s="463"/>
      <c r="Z86" s="463"/>
      <c r="AA86" s="463"/>
      <c r="AB86" s="463"/>
      <c r="AC86" s="463"/>
      <c r="AD86" s="463"/>
      <c r="AE86" s="463"/>
      <c r="AF86" s="463"/>
      <c r="AG86" s="463"/>
      <c r="AH86" s="463"/>
      <c r="AI86" s="463"/>
      <c r="AJ86" s="463"/>
      <c r="AK86" s="463"/>
      <c r="AL86" s="463"/>
      <c r="AM86" s="463"/>
      <c r="AN86" s="463"/>
      <c r="AO86" s="463"/>
      <c r="AP86" s="463"/>
      <c r="AQ86" s="463"/>
      <c r="AR86" s="463"/>
      <c r="AS86" s="463">
        <v>1</v>
      </c>
      <c r="AT86" s="463" t="s">
        <v>483</v>
      </c>
      <c r="AU86" s="463">
        <v>1</v>
      </c>
      <c r="AV86" s="463">
        <v>1</v>
      </c>
      <c r="AW86" s="463">
        <v>1</v>
      </c>
      <c r="AX86" s="463">
        <v>1</v>
      </c>
      <c r="AY86" s="463" t="s">
        <v>483</v>
      </c>
      <c r="AZ86" s="463">
        <v>1</v>
      </c>
      <c r="BA86" s="463">
        <v>1</v>
      </c>
      <c r="BB86" s="463">
        <v>1</v>
      </c>
      <c r="BC86" s="463" t="s">
        <v>483</v>
      </c>
      <c r="BD86" s="463">
        <v>1</v>
      </c>
      <c r="BE86" s="463" t="s">
        <v>483</v>
      </c>
      <c r="BF86" s="463"/>
      <c r="BG86" s="463"/>
      <c r="BH86" s="463"/>
      <c r="BI86" s="463"/>
      <c r="BJ86" s="463"/>
      <c r="BK86" s="463"/>
      <c r="BL86" s="463"/>
      <c r="BM86" s="463"/>
      <c r="BN86" s="463"/>
      <c r="BO86" s="463"/>
      <c r="BP86" s="463"/>
      <c r="BQ86" s="463"/>
      <c r="BR86" s="463"/>
      <c r="BS86" s="463"/>
      <c r="BT86" s="463"/>
      <c r="BU86" s="463"/>
      <c r="BV86" s="463"/>
      <c r="BW86" s="463"/>
      <c r="BX86" s="463"/>
      <c r="BY86" s="463"/>
      <c r="BZ86" s="463"/>
      <c r="CA86" s="463"/>
      <c r="CB86" s="463"/>
      <c r="CC86" s="463"/>
      <c r="CD86" s="463"/>
      <c r="CE86" s="463"/>
      <c r="CF86" s="463"/>
      <c r="CG86" s="463"/>
      <c r="CH86" s="463"/>
      <c r="CI86" s="463"/>
      <c r="CJ86" s="463"/>
      <c r="CK86" s="463"/>
      <c r="CL86" s="463"/>
      <c r="CM86" s="197"/>
      <c r="CN86" s="197"/>
      <c r="CO86" s="197"/>
      <c r="CP86" s="197"/>
      <c r="CQ86" s="197"/>
      <c r="CR86" s="197"/>
      <c r="CS86" s="197"/>
      <c r="CT86" s="197"/>
    </row>
    <row r="87" spans="1:98" ht="15.75" thickBot="1" x14ac:dyDescent="0.3">
      <c r="A87" s="191">
        <f>IF(LEN(Projects!A83)&gt;0,Projects!A83,"")</f>
        <v>81</v>
      </c>
      <c r="B87" s="125" t="str">
        <f>IF(ISNA(VLOOKUP(A87,Projects!A:B,2,FALSE)), "",VLOOKUP(A87,Projects!A:B,2,FALSE))</f>
        <v>T7  Project81</v>
      </c>
      <c r="C87" s="192">
        <f t="shared" si="7"/>
        <v>30</v>
      </c>
      <c r="D87" s="192">
        <f t="shared" si="8"/>
        <v>0</v>
      </c>
      <c r="E87" s="192">
        <f t="shared" si="9"/>
        <v>1</v>
      </c>
      <c r="F87" s="192">
        <f t="shared" si="10"/>
        <v>0</v>
      </c>
      <c r="G87" s="193">
        <f t="shared" si="11"/>
        <v>0</v>
      </c>
      <c r="H87" s="193">
        <f t="shared" si="12"/>
        <v>10</v>
      </c>
      <c r="I87" s="194">
        <f t="shared" si="13"/>
        <v>9</v>
      </c>
      <c r="J87" s="192">
        <v>3</v>
      </c>
      <c r="K87" s="192">
        <v>3</v>
      </c>
      <c r="L87" s="192">
        <v>3</v>
      </c>
      <c r="M87" s="192"/>
      <c r="N87" s="195">
        <v>38</v>
      </c>
      <c r="O87" s="195">
        <v>34</v>
      </c>
      <c r="P87" s="195">
        <v>29</v>
      </c>
      <c r="Q87" s="195"/>
      <c r="R87" s="196"/>
      <c r="S87" s="463"/>
      <c r="T87" s="463"/>
      <c r="U87" s="463"/>
      <c r="V87" s="463"/>
      <c r="W87" s="463"/>
      <c r="X87" s="463"/>
      <c r="Y87" s="463"/>
      <c r="Z87" s="463"/>
      <c r="AA87" s="463"/>
      <c r="AB87" s="463"/>
      <c r="AC87" s="463"/>
      <c r="AD87" s="463"/>
      <c r="AE87" s="463"/>
      <c r="AF87" s="463"/>
      <c r="AG87" s="463"/>
      <c r="AH87" s="463"/>
      <c r="AI87" s="463"/>
      <c r="AJ87" s="463"/>
      <c r="AK87" s="463"/>
      <c r="AL87" s="463"/>
      <c r="AM87" s="463"/>
      <c r="AN87" s="463"/>
      <c r="AO87" s="463"/>
      <c r="AP87" s="463"/>
      <c r="AQ87" s="463"/>
      <c r="AR87" s="463"/>
      <c r="AS87" s="463">
        <v>1</v>
      </c>
      <c r="AT87" s="463">
        <v>1</v>
      </c>
      <c r="AU87" s="463" t="s">
        <v>483</v>
      </c>
      <c r="AV87" s="463">
        <v>1</v>
      </c>
      <c r="AW87" s="463">
        <v>1</v>
      </c>
      <c r="AX87" s="463">
        <v>1</v>
      </c>
      <c r="AY87" s="463">
        <v>1</v>
      </c>
      <c r="AZ87" s="463" t="s">
        <v>483</v>
      </c>
      <c r="BA87" s="463">
        <v>1</v>
      </c>
      <c r="BB87" s="463">
        <v>1</v>
      </c>
      <c r="BC87" s="463">
        <v>1</v>
      </c>
      <c r="BD87" s="463" t="s">
        <v>483</v>
      </c>
      <c r="BE87" s="463">
        <v>1</v>
      </c>
      <c r="BF87" s="463"/>
      <c r="BG87" s="463"/>
      <c r="BH87" s="463"/>
      <c r="BI87" s="463"/>
      <c r="BJ87" s="463"/>
      <c r="BK87" s="463"/>
      <c r="BL87" s="463"/>
      <c r="BM87" s="463"/>
      <c r="BN87" s="463" t="s">
        <v>352</v>
      </c>
      <c r="BO87" s="463"/>
      <c r="BP87" s="463"/>
      <c r="BQ87" s="463"/>
      <c r="BR87" s="463"/>
      <c r="BS87" s="463"/>
      <c r="BT87" s="463"/>
      <c r="BU87" s="463"/>
      <c r="BV87" s="463"/>
      <c r="BW87" s="463"/>
      <c r="BX87" s="463"/>
      <c r="BY87" s="463"/>
      <c r="BZ87" s="463"/>
      <c r="CA87" s="463"/>
      <c r="CB87" s="463"/>
      <c r="CC87" s="463"/>
      <c r="CD87" s="463"/>
      <c r="CE87" s="463"/>
      <c r="CF87" s="463"/>
      <c r="CG87" s="463"/>
      <c r="CH87" s="463"/>
      <c r="CI87" s="463"/>
      <c r="CJ87" s="463"/>
      <c r="CK87" s="463"/>
      <c r="CL87" s="463"/>
      <c r="CM87" s="197"/>
      <c r="CN87" s="197"/>
      <c r="CO87" s="197"/>
      <c r="CP87" s="197"/>
      <c r="CQ87" s="197"/>
      <c r="CR87" s="197"/>
      <c r="CS87" s="197"/>
      <c r="CT87" s="197"/>
    </row>
    <row r="88" spans="1:98" ht="15.75" thickBot="1" x14ac:dyDescent="0.3">
      <c r="A88" s="191">
        <f>IF(LEN(Projects!A84)&gt;0,Projects!A84,"")</f>
        <v>82</v>
      </c>
      <c r="B88" s="125" t="str">
        <f>IF(ISNA(VLOOKUP(A88,Projects!A:B,2,FALSE)), "",VLOOKUP(A88,Projects!A:B,2,FALSE))</f>
        <v>T7  Project82</v>
      </c>
      <c r="C88" s="192">
        <f t="shared" si="7"/>
        <v>30</v>
      </c>
      <c r="D88" s="192">
        <f t="shared" si="8"/>
        <v>0</v>
      </c>
      <c r="E88" s="192">
        <f t="shared" si="9"/>
        <v>1</v>
      </c>
      <c r="F88" s="192">
        <f t="shared" si="10"/>
        <v>0</v>
      </c>
      <c r="G88" s="193">
        <f t="shared" si="11"/>
        <v>0</v>
      </c>
      <c r="H88" s="193">
        <f t="shared" si="12"/>
        <v>10</v>
      </c>
      <c r="I88" s="194">
        <f t="shared" si="13"/>
        <v>9</v>
      </c>
      <c r="J88" s="192">
        <v>3</v>
      </c>
      <c r="K88" s="192">
        <v>3</v>
      </c>
      <c r="L88" s="192">
        <v>3</v>
      </c>
      <c r="M88" s="192"/>
      <c r="N88" s="195">
        <v>27</v>
      </c>
      <c r="O88" s="195">
        <v>35</v>
      </c>
      <c r="P88" s="195">
        <v>30</v>
      </c>
      <c r="Q88" s="195"/>
      <c r="R88" s="196"/>
      <c r="S88" s="463"/>
      <c r="T88" s="463"/>
      <c r="U88" s="463"/>
      <c r="V88" s="463"/>
      <c r="W88" s="463"/>
      <c r="X88" s="463"/>
      <c r="Y88" s="463"/>
      <c r="Z88" s="463"/>
      <c r="AA88" s="463"/>
      <c r="AB88" s="463"/>
      <c r="AC88" s="463"/>
      <c r="AD88" s="463"/>
      <c r="AE88" s="463"/>
      <c r="AF88" s="463"/>
      <c r="AG88" s="463" t="s">
        <v>352</v>
      </c>
      <c r="AH88" s="463"/>
      <c r="AI88" s="463"/>
      <c r="AJ88" s="463"/>
      <c r="AK88" s="463"/>
      <c r="AL88" s="463"/>
      <c r="AM88" s="463"/>
      <c r="AN88" s="463"/>
      <c r="AO88" s="463"/>
      <c r="AP88" s="463"/>
      <c r="AQ88" s="463"/>
      <c r="AR88" s="463"/>
      <c r="AS88" s="463" t="s">
        <v>483</v>
      </c>
      <c r="AT88" s="463">
        <v>1</v>
      </c>
      <c r="AU88" s="463">
        <v>1</v>
      </c>
      <c r="AV88" s="463" t="s">
        <v>483</v>
      </c>
      <c r="AW88" s="463">
        <v>1</v>
      </c>
      <c r="AX88" s="463">
        <v>1</v>
      </c>
      <c r="AY88" s="463">
        <v>1</v>
      </c>
      <c r="AZ88" s="463">
        <v>1</v>
      </c>
      <c r="BA88" s="463" t="s">
        <v>483</v>
      </c>
      <c r="BB88" s="463">
        <v>1</v>
      </c>
      <c r="BC88" s="463">
        <v>1</v>
      </c>
      <c r="BD88" s="463">
        <v>1</v>
      </c>
      <c r="BE88" s="463">
        <v>1</v>
      </c>
      <c r="BF88" s="463"/>
      <c r="BG88" s="463"/>
      <c r="BH88" s="463"/>
      <c r="BI88" s="463"/>
      <c r="BJ88" s="463"/>
      <c r="BK88" s="463"/>
      <c r="BL88" s="463"/>
      <c r="BM88" s="463"/>
      <c r="BN88" s="463"/>
      <c r="BO88" s="463"/>
      <c r="BP88" s="463"/>
      <c r="BQ88" s="463"/>
      <c r="BR88" s="463"/>
      <c r="BS88" s="463"/>
      <c r="BT88" s="463"/>
      <c r="BU88" s="463"/>
      <c r="BV88" s="463"/>
      <c r="BW88" s="463"/>
      <c r="BX88" s="463"/>
      <c r="BY88" s="463"/>
      <c r="BZ88" s="463"/>
      <c r="CA88" s="463"/>
      <c r="CB88" s="463"/>
      <c r="CC88" s="463"/>
      <c r="CD88" s="463"/>
      <c r="CE88" s="463"/>
      <c r="CF88" s="463"/>
      <c r="CG88" s="463"/>
      <c r="CH88" s="463"/>
      <c r="CI88" s="463"/>
      <c r="CJ88" s="463"/>
      <c r="CK88" s="463"/>
      <c r="CL88" s="463"/>
      <c r="CM88" s="197"/>
      <c r="CN88" s="197"/>
      <c r="CO88" s="197"/>
      <c r="CP88" s="197"/>
      <c r="CQ88" s="197"/>
      <c r="CR88" s="197"/>
      <c r="CS88" s="197"/>
      <c r="CT88" s="197"/>
    </row>
    <row r="89" spans="1:98" ht="15.75" thickBot="1" x14ac:dyDescent="0.3">
      <c r="A89" s="191">
        <f>IF(LEN(Projects!A85)&gt;0,Projects!A85,"")</f>
        <v>83</v>
      </c>
      <c r="B89" s="125" t="str">
        <f>IF(ISNA(VLOOKUP(A89,Projects!A:B,2,FALSE)), "",VLOOKUP(A89,Projects!A:B,2,FALSE))</f>
        <v>T7  Project83</v>
      </c>
      <c r="C89" s="192">
        <f t="shared" si="7"/>
        <v>30</v>
      </c>
      <c r="D89" s="192">
        <f t="shared" si="8"/>
        <v>0</v>
      </c>
      <c r="E89" s="192">
        <f t="shared" si="9"/>
        <v>1</v>
      </c>
      <c r="F89" s="192">
        <f t="shared" si="10"/>
        <v>0</v>
      </c>
      <c r="G89" s="193">
        <f t="shared" si="11"/>
        <v>0</v>
      </c>
      <c r="H89" s="193">
        <f t="shared" si="12"/>
        <v>10</v>
      </c>
      <c r="I89" s="194">
        <f t="shared" si="13"/>
        <v>9</v>
      </c>
      <c r="J89" s="192">
        <v>3</v>
      </c>
      <c r="K89" s="192">
        <v>3</v>
      </c>
      <c r="L89" s="192">
        <v>3</v>
      </c>
      <c r="M89" s="192"/>
      <c r="N89" s="195">
        <v>28</v>
      </c>
      <c r="O89" s="195">
        <v>36</v>
      </c>
      <c r="P89" s="195">
        <v>31</v>
      </c>
      <c r="Q89" s="195"/>
      <c r="R89" s="196"/>
      <c r="S89" s="463"/>
      <c r="T89" s="463"/>
      <c r="U89" s="463"/>
      <c r="V89" s="463"/>
      <c r="W89" s="463"/>
      <c r="X89" s="463"/>
      <c r="Y89" s="463"/>
      <c r="Z89" s="463"/>
      <c r="AA89" s="463"/>
      <c r="AB89" s="463"/>
      <c r="AC89" s="463"/>
      <c r="AD89" s="463"/>
      <c r="AE89" s="463"/>
      <c r="AF89" s="463"/>
      <c r="AG89" s="463" t="s">
        <v>352</v>
      </c>
      <c r="AH89" s="463"/>
      <c r="AI89" s="463"/>
      <c r="AJ89" s="463"/>
      <c r="AK89" s="463"/>
      <c r="AL89" s="463"/>
      <c r="AM89" s="463"/>
      <c r="AN89" s="463"/>
      <c r="AO89" s="463"/>
      <c r="AP89" s="463"/>
      <c r="AQ89" s="463"/>
      <c r="AR89" s="463"/>
      <c r="AS89" s="463">
        <v>1</v>
      </c>
      <c r="AT89" s="463" t="s">
        <v>483</v>
      </c>
      <c r="AU89" s="463">
        <v>1</v>
      </c>
      <c r="AV89" s="463">
        <v>1</v>
      </c>
      <c r="AW89" s="463" t="s">
        <v>483</v>
      </c>
      <c r="AX89" s="463">
        <v>1</v>
      </c>
      <c r="AY89" s="463">
        <v>1</v>
      </c>
      <c r="AZ89" s="463">
        <v>1</v>
      </c>
      <c r="BA89" s="463">
        <v>1</v>
      </c>
      <c r="BB89" s="463" t="s">
        <v>483</v>
      </c>
      <c r="BC89" s="463">
        <v>1</v>
      </c>
      <c r="BD89" s="463">
        <v>1</v>
      </c>
      <c r="BE89" s="463">
        <v>1</v>
      </c>
      <c r="BF89" s="463"/>
      <c r="BG89" s="463"/>
      <c r="BH89" s="463"/>
      <c r="BI89" s="463"/>
      <c r="BJ89" s="463"/>
      <c r="BK89" s="463"/>
      <c r="BL89" s="463"/>
      <c r="BM89" s="463"/>
      <c r="BN89" s="463"/>
      <c r="BO89" s="463"/>
      <c r="BP89" s="463"/>
      <c r="BQ89" s="463"/>
      <c r="BR89" s="463"/>
      <c r="BS89" s="463"/>
      <c r="BT89" s="463"/>
      <c r="BU89" s="463"/>
      <c r="BV89" s="463"/>
      <c r="BW89" s="463"/>
      <c r="BX89" s="463"/>
      <c r="BY89" s="463"/>
      <c r="BZ89" s="463"/>
      <c r="CA89" s="463"/>
      <c r="CB89" s="463"/>
      <c r="CC89" s="463"/>
      <c r="CD89" s="463"/>
      <c r="CE89" s="463"/>
      <c r="CF89" s="463"/>
      <c r="CG89" s="463"/>
      <c r="CH89" s="463"/>
      <c r="CI89" s="463"/>
      <c r="CJ89" s="463"/>
      <c r="CK89" s="463"/>
      <c r="CL89" s="463"/>
      <c r="CM89" s="197"/>
      <c r="CN89" s="197"/>
      <c r="CO89" s="197"/>
      <c r="CP89" s="197"/>
      <c r="CQ89" s="197"/>
      <c r="CR89" s="197"/>
      <c r="CS89" s="197"/>
      <c r="CT89" s="197"/>
    </row>
    <row r="90" spans="1:98" ht="15.75" thickBot="1" x14ac:dyDescent="0.3">
      <c r="A90" s="191">
        <f>IF(LEN(Projects!A86)&gt;0,Projects!A86,"")</f>
        <v>84</v>
      </c>
      <c r="B90" s="125" t="str">
        <f>IF(ISNA(VLOOKUP(A90,Projects!A:B,2,FALSE)), "",VLOOKUP(A90,Projects!A:B,2,FALSE))</f>
        <v>T7  Project84</v>
      </c>
      <c r="C90" s="192">
        <f t="shared" si="7"/>
        <v>30</v>
      </c>
      <c r="D90" s="192">
        <f t="shared" si="8"/>
        <v>0</v>
      </c>
      <c r="E90" s="192">
        <f t="shared" si="9"/>
        <v>1</v>
      </c>
      <c r="F90" s="192">
        <f t="shared" si="10"/>
        <v>0</v>
      </c>
      <c r="G90" s="193">
        <f t="shared" si="11"/>
        <v>0</v>
      </c>
      <c r="H90" s="193">
        <f t="shared" si="12"/>
        <v>10</v>
      </c>
      <c r="I90" s="194">
        <f t="shared" si="13"/>
        <v>9</v>
      </c>
      <c r="J90" s="192">
        <v>3</v>
      </c>
      <c r="K90" s="192">
        <v>3</v>
      </c>
      <c r="L90" s="192">
        <v>3</v>
      </c>
      <c r="M90" s="192"/>
      <c r="N90" s="195">
        <v>29</v>
      </c>
      <c r="O90" s="195">
        <v>37</v>
      </c>
      <c r="P90" s="195">
        <v>32</v>
      </c>
      <c r="Q90" s="195"/>
      <c r="R90" s="196"/>
      <c r="S90" s="463"/>
      <c r="T90" s="463"/>
      <c r="U90" s="463" t="s">
        <v>352</v>
      </c>
      <c r="V90" s="463"/>
      <c r="W90" s="463"/>
      <c r="X90" s="463"/>
      <c r="Y90" s="463"/>
      <c r="Z90" s="463"/>
      <c r="AA90" s="463"/>
      <c r="AB90" s="463"/>
      <c r="AC90" s="463"/>
      <c r="AD90" s="463"/>
      <c r="AE90" s="463"/>
      <c r="AF90" s="463"/>
      <c r="AG90" s="463"/>
      <c r="AH90" s="463"/>
      <c r="AI90" s="463"/>
      <c r="AJ90" s="463"/>
      <c r="AK90" s="463"/>
      <c r="AL90" s="463"/>
      <c r="AM90" s="463"/>
      <c r="AN90" s="463"/>
      <c r="AO90" s="463"/>
      <c r="AP90" s="463"/>
      <c r="AQ90" s="463"/>
      <c r="AR90" s="463"/>
      <c r="AS90" s="463">
        <v>1</v>
      </c>
      <c r="AT90" s="463">
        <v>1</v>
      </c>
      <c r="AU90" s="463" t="s">
        <v>483</v>
      </c>
      <c r="AV90" s="463">
        <v>1</v>
      </c>
      <c r="AW90" s="463">
        <v>1</v>
      </c>
      <c r="AX90" s="463" t="s">
        <v>483</v>
      </c>
      <c r="AY90" s="463">
        <v>1</v>
      </c>
      <c r="AZ90" s="463">
        <v>1</v>
      </c>
      <c r="BA90" s="463">
        <v>1</v>
      </c>
      <c r="BB90" s="463">
        <v>1</v>
      </c>
      <c r="BC90" s="463" t="s">
        <v>483</v>
      </c>
      <c r="BD90" s="463">
        <v>1</v>
      </c>
      <c r="BE90" s="463">
        <v>1</v>
      </c>
      <c r="BF90" s="463"/>
      <c r="BG90" s="463"/>
      <c r="BH90" s="463"/>
      <c r="BI90" s="463"/>
      <c r="BJ90" s="463"/>
      <c r="BK90" s="463"/>
      <c r="BL90" s="463"/>
      <c r="BM90" s="463"/>
      <c r="BN90" s="463"/>
      <c r="BO90" s="463"/>
      <c r="BP90" s="463"/>
      <c r="BQ90" s="463"/>
      <c r="BR90" s="463"/>
      <c r="BS90" s="463"/>
      <c r="BT90" s="463"/>
      <c r="BU90" s="463"/>
      <c r="BV90" s="463"/>
      <c r="BW90" s="463"/>
      <c r="BX90" s="463"/>
      <c r="BY90" s="463"/>
      <c r="BZ90" s="463"/>
      <c r="CA90" s="463"/>
      <c r="CB90" s="463"/>
      <c r="CC90" s="463"/>
      <c r="CD90" s="463"/>
      <c r="CE90" s="463"/>
      <c r="CF90" s="463"/>
      <c r="CG90" s="463"/>
      <c r="CH90" s="463"/>
      <c r="CI90" s="463"/>
      <c r="CJ90" s="463"/>
      <c r="CK90" s="463"/>
      <c r="CL90" s="463"/>
      <c r="CM90" s="197"/>
      <c r="CN90" s="197"/>
      <c r="CO90" s="197"/>
      <c r="CP90" s="197"/>
      <c r="CQ90" s="197"/>
      <c r="CR90" s="197"/>
      <c r="CS90" s="197"/>
      <c r="CT90" s="197"/>
    </row>
    <row r="91" spans="1:98" ht="15.75" thickBot="1" x14ac:dyDescent="0.3">
      <c r="A91" s="191">
        <f>IF(LEN(Projects!A87)&gt;0,Projects!A87,"")</f>
        <v>85</v>
      </c>
      <c r="B91" s="125" t="str">
        <f>IF(ISNA(VLOOKUP(A91,Projects!A:B,2,FALSE)), "",VLOOKUP(A91,Projects!A:B,2,FALSE))</f>
        <v>T7  Project85</v>
      </c>
      <c r="C91" s="192">
        <f t="shared" si="7"/>
        <v>24</v>
      </c>
      <c r="D91" s="192">
        <f t="shared" si="8"/>
        <v>0</v>
      </c>
      <c r="E91" s="192">
        <f t="shared" si="9"/>
        <v>1</v>
      </c>
      <c r="F91" s="192">
        <f t="shared" si="10"/>
        <v>0</v>
      </c>
      <c r="G91" s="193">
        <f t="shared" si="11"/>
        <v>0</v>
      </c>
      <c r="H91" s="193">
        <f t="shared" si="12"/>
        <v>8</v>
      </c>
      <c r="I91" s="194">
        <f t="shared" si="13"/>
        <v>12</v>
      </c>
      <c r="J91" s="192">
        <v>3</v>
      </c>
      <c r="K91" s="192">
        <v>3</v>
      </c>
      <c r="L91" s="192">
        <v>3</v>
      </c>
      <c r="M91" s="192">
        <v>3</v>
      </c>
      <c r="N91" s="195">
        <v>30</v>
      </c>
      <c r="O91" s="195">
        <v>28</v>
      </c>
      <c r="P91" s="195">
        <v>36</v>
      </c>
      <c r="Q91" s="195">
        <v>31</v>
      </c>
      <c r="R91" s="196"/>
      <c r="S91" s="463"/>
      <c r="T91" s="463"/>
      <c r="U91" s="463"/>
      <c r="V91" s="463"/>
      <c r="W91" s="463"/>
      <c r="X91" s="463"/>
      <c r="Y91" s="463"/>
      <c r="Z91" s="463"/>
      <c r="AA91" s="463"/>
      <c r="AB91" s="463"/>
      <c r="AC91" s="463"/>
      <c r="AD91" s="463"/>
      <c r="AE91" s="463"/>
      <c r="AF91" s="463"/>
      <c r="AG91" s="463"/>
      <c r="AH91" s="463"/>
      <c r="AI91" s="463"/>
      <c r="AJ91" s="463"/>
      <c r="AK91" s="463"/>
      <c r="AL91" s="463"/>
      <c r="AM91" s="463"/>
      <c r="AN91" s="463"/>
      <c r="AO91" s="463"/>
      <c r="AP91" s="463"/>
      <c r="AQ91" s="463"/>
      <c r="AR91" s="463"/>
      <c r="AS91" s="463">
        <v>1</v>
      </c>
      <c r="AT91" s="463" t="s">
        <v>483</v>
      </c>
      <c r="AU91" s="463">
        <v>1</v>
      </c>
      <c r="AV91" s="463" t="s">
        <v>483</v>
      </c>
      <c r="AW91" s="463" t="s">
        <v>483</v>
      </c>
      <c r="AX91" s="463">
        <v>1</v>
      </c>
      <c r="AY91" s="463">
        <v>1</v>
      </c>
      <c r="AZ91" s="463">
        <v>1</v>
      </c>
      <c r="BA91" s="463">
        <v>1</v>
      </c>
      <c r="BB91" s="463" t="s">
        <v>483</v>
      </c>
      <c r="BC91" s="463">
        <v>1</v>
      </c>
      <c r="BD91" s="463">
        <v>1</v>
      </c>
      <c r="BE91" s="463" t="s">
        <v>352</v>
      </c>
      <c r="BF91" s="463"/>
      <c r="BG91" s="463"/>
      <c r="BH91" s="463"/>
      <c r="BI91" s="463"/>
      <c r="BJ91" s="463"/>
      <c r="BK91" s="463"/>
      <c r="BL91" s="463"/>
      <c r="BM91" s="463"/>
      <c r="BN91" s="463"/>
      <c r="BO91" s="463"/>
      <c r="BP91" s="463"/>
      <c r="BQ91" s="463"/>
      <c r="BR91" s="463"/>
      <c r="BS91" s="463"/>
      <c r="BT91" s="463"/>
      <c r="BU91" s="463"/>
      <c r="BV91" s="463"/>
      <c r="BW91" s="463"/>
      <c r="BX91" s="463"/>
      <c r="BY91" s="463"/>
      <c r="BZ91" s="463"/>
      <c r="CA91" s="463"/>
      <c r="CB91" s="463"/>
      <c r="CC91" s="463"/>
      <c r="CD91" s="463"/>
      <c r="CE91" s="463"/>
      <c r="CF91" s="463"/>
      <c r="CG91" s="463"/>
      <c r="CH91" s="463"/>
      <c r="CI91" s="463"/>
      <c r="CJ91" s="463"/>
      <c r="CK91" s="463"/>
      <c r="CL91" s="463"/>
      <c r="CM91" s="197"/>
      <c r="CN91" s="197"/>
      <c r="CO91" s="197"/>
      <c r="CP91" s="197"/>
      <c r="CQ91" s="197"/>
      <c r="CR91" s="197"/>
      <c r="CS91" s="197"/>
      <c r="CT91" s="197"/>
    </row>
    <row r="92" spans="1:98" ht="15.75" thickBot="1" x14ac:dyDescent="0.3">
      <c r="A92" s="191">
        <f>IF(LEN(Projects!A88)&gt;0,Projects!A88,"")</f>
        <v>86</v>
      </c>
      <c r="B92" s="125" t="str">
        <f>IF(ISNA(VLOOKUP(A92,Projects!A:B,2,FALSE)), "",VLOOKUP(A92,Projects!A:B,2,FALSE))</f>
        <v>T7  Project86</v>
      </c>
      <c r="C92" s="192">
        <f t="shared" si="7"/>
        <v>30</v>
      </c>
      <c r="D92" s="192">
        <f t="shared" si="8"/>
        <v>0</v>
      </c>
      <c r="E92" s="192">
        <f t="shared" si="9"/>
        <v>1</v>
      </c>
      <c r="F92" s="192">
        <f t="shared" si="10"/>
        <v>0</v>
      </c>
      <c r="G92" s="193">
        <f t="shared" si="11"/>
        <v>0</v>
      </c>
      <c r="H92" s="193">
        <f t="shared" si="12"/>
        <v>10</v>
      </c>
      <c r="I92" s="194">
        <f t="shared" si="13"/>
        <v>9</v>
      </c>
      <c r="J92" s="192">
        <v>3</v>
      </c>
      <c r="K92" s="192">
        <v>3</v>
      </c>
      <c r="L92" s="192">
        <v>3</v>
      </c>
      <c r="M92" s="192"/>
      <c r="N92" s="195">
        <v>30</v>
      </c>
      <c r="O92" s="195">
        <v>38</v>
      </c>
      <c r="P92" s="195">
        <v>33</v>
      </c>
      <c r="Q92" s="195"/>
      <c r="R92" s="196"/>
      <c r="S92" s="463"/>
      <c r="T92" s="463"/>
      <c r="U92" s="463"/>
      <c r="V92" s="463"/>
      <c r="W92" s="463"/>
      <c r="X92" s="463"/>
      <c r="Y92" s="463"/>
      <c r="Z92" s="463"/>
      <c r="AA92" s="463"/>
      <c r="AB92" s="463"/>
      <c r="AC92" s="463"/>
      <c r="AD92" s="463"/>
      <c r="AE92" s="463"/>
      <c r="AF92" s="463"/>
      <c r="AG92" s="463"/>
      <c r="AH92" s="463"/>
      <c r="AI92" s="463"/>
      <c r="AJ92" s="463"/>
      <c r="AK92" s="463"/>
      <c r="AL92" s="463"/>
      <c r="AM92" s="463"/>
      <c r="AN92" s="463"/>
      <c r="AO92" s="463"/>
      <c r="AP92" s="463"/>
      <c r="AQ92" s="463"/>
      <c r="AR92" s="463"/>
      <c r="AS92" s="463">
        <v>1</v>
      </c>
      <c r="AT92" s="463">
        <v>1</v>
      </c>
      <c r="AU92" s="463">
        <v>1</v>
      </c>
      <c r="AV92" s="463" t="s">
        <v>483</v>
      </c>
      <c r="AW92" s="463">
        <v>1</v>
      </c>
      <c r="AX92" s="463">
        <v>1</v>
      </c>
      <c r="AY92" s="463" t="s">
        <v>483</v>
      </c>
      <c r="AZ92" s="463">
        <v>1</v>
      </c>
      <c r="BA92" s="463">
        <v>1</v>
      </c>
      <c r="BB92" s="463">
        <v>1</v>
      </c>
      <c r="BC92" s="463">
        <v>1</v>
      </c>
      <c r="BD92" s="463" t="s">
        <v>483</v>
      </c>
      <c r="BE92" s="463">
        <v>1</v>
      </c>
      <c r="BF92" s="463"/>
      <c r="BG92" s="463"/>
      <c r="BH92" s="463"/>
      <c r="BI92" s="463"/>
      <c r="BJ92" s="463"/>
      <c r="BK92" s="463"/>
      <c r="BL92" s="463"/>
      <c r="BM92" s="463"/>
      <c r="BN92" s="463" t="s">
        <v>352</v>
      </c>
      <c r="BO92" s="463"/>
      <c r="BP92" s="463"/>
      <c r="BQ92" s="463"/>
      <c r="BR92" s="463"/>
      <c r="BS92" s="463"/>
      <c r="BT92" s="463"/>
      <c r="BU92" s="463"/>
      <c r="BV92" s="463"/>
      <c r="BW92" s="463"/>
      <c r="BX92" s="463"/>
      <c r="BY92" s="463"/>
      <c r="BZ92" s="463"/>
      <c r="CA92" s="463"/>
      <c r="CB92" s="463"/>
      <c r="CC92" s="463"/>
      <c r="CD92" s="463"/>
      <c r="CE92" s="463"/>
      <c r="CF92" s="463"/>
      <c r="CG92" s="463"/>
      <c r="CH92" s="463"/>
      <c r="CI92" s="463"/>
      <c r="CJ92" s="463"/>
      <c r="CK92" s="463"/>
      <c r="CL92" s="463"/>
      <c r="CM92" s="197"/>
      <c r="CN92" s="197"/>
      <c r="CO92" s="197"/>
      <c r="CP92" s="197"/>
      <c r="CQ92" s="197"/>
      <c r="CR92" s="197"/>
      <c r="CS92" s="197"/>
      <c r="CT92" s="197"/>
    </row>
    <row r="93" spans="1:98" ht="15.75" thickBot="1" x14ac:dyDescent="0.3">
      <c r="A93" s="191">
        <f>IF(LEN(Projects!A89)&gt;0,Projects!A89,"")</f>
        <v>87</v>
      </c>
      <c r="B93" s="125" t="str">
        <f>IF(ISNA(VLOOKUP(A93,Projects!A:B,2,FALSE)), "",VLOOKUP(A93,Projects!A:B,2,FALSE))</f>
        <v>T7  Project87</v>
      </c>
      <c r="C93" s="192">
        <f t="shared" si="7"/>
        <v>30</v>
      </c>
      <c r="D93" s="192">
        <f t="shared" si="8"/>
        <v>0</v>
      </c>
      <c r="E93" s="192">
        <f t="shared" si="9"/>
        <v>1</v>
      </c>
      <c r="F93" s="192">
        <f t="shared" si="10"/>
        <v>0</v>
      </c>
      <c r="G93" s="193">
        <f t="shared" si="11"/>
        <v>0</v>
      </c>
      <c r="H93" s="193">
        <f t="shared" si="12"/>
        <v>10</v>
      </c>
      <c r="I93" s="194">
        <f t="shared" si="13"/>
        <v>9</v>
      </c>
      <c r="J93" s="192">
        <v>3</v>
      </c>
      <c r="K93" s="192">
        <v>3</v>
      </c>
      <c r="L93" s="192">
        <v>3</v>
      </c>
      <c r="M93" s="192"/>
      <c r="N93" s="195">
        <v>31</v>
      </c>
      <c r="O93" s="195">
        <v>39</v>
      </c>
      <c r="P93" s="195">
        <v>34</v>
      </c>
      <c r="Q93" s="195"/>
      <c r="R93" s="196"/>
      <c r="S93" s="463"/>
      <c r="T93" s="463"/>
      <c r="U93" s="463"/>
      <c r="V93" s="463" t="s">
        <v>352</v>
      </c>
      <c r="W93" s="463"/>
      <c r="X93" s="463"/>
      <c r="Y93" s="463"/>
      <c r="Z93" s="463"/>
      <c r="AA93" s="463"/>
      <c r="AB93" s="463"/>
      <c r="AC93" s="463"/>
      <c r="AD93" s="463"/>
      <c r="AE93" s="463"/>
      <c r="AF93" s="463"/>
      <c r="AG93" s="463"/>
      <c r="AH93" s="463"/>
      <c r="AI93" s="463"/>
      <c r="AJ93" s="463"/>
      <c r="AK93" s="463"/>
      <c r="AL93" s="463"/>
      <c r="AM93" s="463"/>
      <c r="AN93" s="463"/>
      <c r="AO93" s="463"/>
      <c r="AP93" s="463"/>
      <c r="AQ93" s="463"/>
      <c r="AR93" s="463"/>
      <c r="AS93" s="463">
        <v>1</v>
      </c>
      <c r="AT93" s="463">
        <v>1</v>
      </c>
      <c r="AU93" s="463">
        <v>1</v>
      </c>
      <c r="AV93" s="463">
        <v>1</v>
      </c>
      <c r="AW93" s="463" t="s">
        <v>483</v>
      </c>
      <c r="AX93" s="463">
        <v>1</v>
      </c>
      <c r="AY93" s="463">
        <v>1</v>
      </c>
      <c r="AZ93" s="463" t="s">
        <v>483</v>
      </c>
      <c r="BA93" s="463">
        <v>1</v>
      </c>
      <c r="BB93" s="463">
        <v>1</v>
      </c>
      <c r="BC93" s="463">
        <v>1</v>
      </c>
      <c r="BD93" s="463">
        <v>1</v>
      </c>
      <c r="BE93" s="463" t="s">
        <v>483</v>
      </c>
      <c r="BF93" s="463"/>
      <c r="BG93" s="463"/>
      <c r="BH93" s="463"/>
      <c r="BI93" s="463"/>
      <c r="BJ93" s="463"/>
      <c r="BK93" s="463"/>
      <c r="BL93" s="463"/>
      <c r="BM93" s="463"/>
      <c r="BN93" s="463"/>
      <c r="BO93" s="463"/>
      <c r="BP93" s="463"/>
      <c r="BQ93" s="463"/>
      <c r="BR93" s="463"/>
      <c r="BS93" s="463"/>
      <c r="BT93" s="463"/>
      <c r="BU93" s="463"/>
      <c r="BV93" s="463"/>
      <c r="BW93" s="463"/>
      <c r="BX93" s="463"/>
      <c r="BY93" s="463"/>
      <c r="BZ93" s="463"/>
      <c r="CA93" s="463"/>
      <c r="CB93" s="463"/>
      <c r="CC93" s="463"/>
      <c r="CD93" s="463"/>
      <c r="CE93" s="463"/>
      <c r="CF93" s="463"/>
      <c r="CG93" s="463"/>
      <c r="CH93" s="463"/>
      <c r="CI93" s="463"/>
      <c r="CJ93" s="463"/>
      <c r="CK93" s="463"/>
      <c r="CL93" s="463"/>
      <c r="CM93" s="197"/>
      <c r="CN93" s="197"/>
      <c r="CO93" s="197"/>
      <c r="CP93" s="197"/>
      <c r="CQ93" s="197"/>
      <c r="CR93" s="197"/>
      <c r="CS93" s="197"/>
      <c r="CT93" s="197"/>
    </row>
    <row r="94" spans="1:98" ht="15.75" thickBot="1" x14ac:dyDescent="0.3">
      <c r="A94" s="191">
        <f>IF(LEN(Projects!A90)&gt;0,Projects!A90,"")</f>
        <v>88</v>
      </c>
      <c r="B94" s="125" t="str">
        <f>IF(ISNA(VLOOKUP(A94,Projects!A:B,2,FALSE)), "",VLOOKUP(A94,Projects!A:B,2,FALSE))</f>
        <v>T8  Project88</v>
      </c>
      <c r="C94" s="192">
        <f t="shared" si="7"/>
        <v>0</v>
      </c>
      <c r="D94" s="192">
        <f t="shared" si="8"/>
        <v>0</v>
      </c>
      <c r="E94" s="192">
        <f t="shared" si="9"/>
        <v>1</v>
      </c>
      <c r="F94" s="192">
        <f t="shared" si="10"/>
        <v>0</v>
      </c>
      <c r="G94" s="193">
        <f t="shared" si="11"/>
        <v>0</v>
      </c>
      <c r="H94" s="193">
        <f t="shared" si="12"/>
        <v>0</v>
      </c>
      <c r="I94" s="194">
        <f t="shared" si="13"/>
        <v>6</v>
      </c>
      <c r="J94" s="192">
        <v>3</v>
      </c>
      <c r="K94" s="192">
        <v>3</v>
      </c>
      <c r="L94" s="192"/>
      <c r="M94" s="192"/>
      <c r="N94" s="195">
        <v>40</v>
      </c>
      <c r="O94" s="195">
        <v>41</v>
      </c>
      <c r="P94" s="195"/>
      <c r="Q94" s="195"/>
      <c r="R94" s="196"/>
      <c r="S94" s="463"/>
      <c r="T94" s="463"/>
      <c r="U94" s="463"/>
      <c r="V94" s="463"/>
      <c r="W94" s="463"/>
      <c r="X94" s="463"/>
      <c r="Y94" s="463"/>
      <c r="Z94" s="463"/>
      <c r="AA94" s="463"/>
      <c r="AB94" s="463"/>
      <c r="AC94" s="463"/>
      <c r="AD94" s="463"/>
      <c r="AE94" s="463"/>
      <c r="AF94" s="463"/>
      <c r="AG94" s="463"/>
      <c r="AH94" s="463"/>
      <c r="AI94" s="463"/>
      <c r="AJ94" s="463"/>
      <c r="AK94" s="463"/>
      <c r="AL94" s="463"/>
      <c r="AM94" s="463"/>
      <c r="AN94" s="463"/>
      <c r="AO94" s="463"/>
      <c r="AP94" s="463"/>
      <c r="AQ94" s="463"/>
      <c r="AR94" s="463"/>
      <c r="AS94" s="463"/>
      <c r="AT94" s="463"/>
      <c r="AU94" s="463"/>
      <c r="AV94" s="463"/>
      <c r="AW94" s="463"/>
      <c r="AX94" s="463" t="s">
        <v>352</v>
      </c>
      <c r="AY94" s="463"/>
      <c r="AZ94" s="463"/>
      <c r="BA94" s="463"/>
      <c r="BB94" s="463"/>
      <c r="BC94" s="463"/>
      <c r="BD94" s="463"/>
      <c r="BE94" s="463"/>
      <c r="BF94" s="463" t="s">
        <v>483</v>
      </c>
      <c r="BG94" s="463" t="s">
        <v>483</v>
      </c>
      <c r="BH94" s="463"/>
      <c r="BI94" s="463"/>
      <c r="BJ94" s="463"/>
      <c r="BK94" s="463"/>
      <c r="BL94" s="463"/>
      <c r="BM94" s="463"/>
      <c r="BN94" s="463"/>
      <c r="BO94" s="463"/>
      <c r="BP94" s="463"/>
      <c r="BQ94" s="463"/>
      <c r="BR94" s="463"/>
      <c r="BS94" s="463"/>
      <c r="BT94" s="463"/>
      <c r="BU94" s="463"/>
      <c r="BV94" s="463"/>
      <c r="BW94" s="463"/>
      <c r="BX94" s="463"/>
      <c r="BY94" s="463"/>
      <c r="BZ94" s="463"/>
      <c r="CA94" s="463"/>
      <c r="CB94" s="463"/>
      <c r="CC94" s="463"/>
      <c r="CD94" s="463"/>
      <c r="CE94" s="463"/>
      <c r="CF94" s="463"/>
      <c r="CG94" s="463"/>
      <c r="CH94" s="463"/>
      <c r="CI94" s="463"/>
      <c r="CJ94" s="463"/>
      <c r="CK94" s="463"/>
      <c r="CL94" s="463"/>
      <c r="CM94" s="197"/>
      <c r="CN94" s="197"/>
      <c r="CO94" s="197"/>
      <c r="CP94" s="197"/>
      <c r="CQ94" s="197"/>
      <c r="CR94" s="197"/>
      <c r="CS94" s="197"/>
      <c r="CT94" s="197"/>
    </row>
    <row r="95" spans="1:98" ht="15.75" thickBot="1" x14ac:dyDescent="0.3">
      <c r="A95" s="191">
        <f>IF(LEN(Projects!A91)&gt;0,Projects!A91,"")</f>
        <v>89</v>
      </c>
      <c r="B95" s="125" t="str">
        <f>IF(ISNA(VLOOKUP(A95,Projects!A:B,2,FALSE)), "",VLOOKUP(A95,Projects!A:B,2,FALSE))</f>
        <v>T8  Project89</v>
      </c>
      <c r="C95" s="192">
        <f t="shared" si="7"/>
        <v>0</v>
      </c>
      <c r="D95" s="192">
        <f t="shared" si="8"/>
        <v>0</v>
      </c>
      <c r="E95" s="192">
        <f t="shared" si="9"/>
        <v>1</v>
      </c>
      <c r="F95" s="192">
        <f t="shared" si="10"/>
        <v>0</v>
      </c>
      <c r="G95" s="193">
        <f t="shared" si="11"/>
        <v>0</v>
      </c>
      <c r="H95" s="193">
        <f t="shared" si="12"/>
        <v>0</v>
      </c>
      <c r="I95" s="194">
        <f t="shared" si="13"/>
        <v>6</v>
      </c>
      <c r="J95" s="192">
        <v>3</v>
      </c>
      <c r="K95" s="192">
        <v>3</v>
      </c>
      <c r="L95" s="192"/>
      <c r="M95" s="192"/>
      <c r="N95" s="195">
        <v>41</v>
      </c>
      <c r="O95" s="195">
        <v>40</v>
      </c>
      <c r="P95" s="195"/>
      <c r="Q95" s="195"/>
      <c r="R95" s="196"/>
      <c r="S95" s="463"/>
      <c r="T95" s="463"/>
      <c r="U95" s="463"/>
      <c r="V95" s="463"/>
      <c r="W95" s="463"/>
      <c r="X95" s="463"/>
      <c r="Y95" s="463"/>
      <c r="Z95" s="463"/>
      <c r="AA95" s="463"/>
      <c r="AB95" s="463"/>
      <c r="AC95" s="463"/>
      <c r="AD95" s="463"/>
      <c r="AE95" s="463"/>
      <c r="AF95" s="463"/>
      <c r="AG95" s="463"/>
      <c r="AH95" s="463"/>
      <c r="AI95" s="463"/>
      <c r="AJ95" s="463"/>
      <c r="AK95" s="463"/>
      <c r="AL95" s="463"/>
      <c r="AM95" s="463"/>
      <c r="AN95" s="463"/>
      <c r="AO95" s="463"/>
      <c r="AP95" s="463"/>
      <c r="AQ95" s="463"/>
      <c r="AR95" s="463"/>
      <c r="AS95" s="463"/>
      <c r="AT95" s="463"/>
      <c r="AU95" s="463"/>
      <c r="AV95" s="463"/>
      <c r="AW95" s="463"/>
      <c r="AX95" s="463"/>
      <c r="AY95" s="463"/>
      <c r="AZ95" s="463"/>
      <c r="BA95" s="463"/>
      <c r="BB95" s="463"/>
      <c r="BC95" s="463"/>
      <c r="BD95" s="463"/>
      <c r="BE95" s="463"/>
      <c r="BF95" s="463" t="s">
        <v>483</v>
      </c>
      <c r="BG95" s="463" t="s">
        <v>483</v>
      </c>
      <c r="BH95" s="463"/>
      <c r="BI95" s="463"/>
      <c r="BJ95" s="463"/>
      <c r="BK95" s="463"/>
      <c r="BL95" s="463"/>
      <c r="BM95" s="463"/>
      <c r="BN95" s="463"/>
      <c r="BO95" s="463"/>
      <c r="BP95" s="463" t="s">
        <v>352</v>
      </c>
      <c r="BQ95" s="463"/>
      <c r="BR95" s="463"/>
      <c r="BS95" s="463"/>
      <c r="BT95" s="463"/>
      <c r="BU95" s="463"/>
      <c r="BV95" s="463"/>
      <c r="BW95" s="463"/>
      <c r="BX95" s="463"/>
      <c r="BY95" s="463"/>
      <c r="BZ95" s="463"/>
      <c r="CA95" s="463"/>
      <c r="CB95" s="463"/>
      <c r="CC95" s="463"/>
      <c r="CD95" s="463"/>
      <c r="CE95" s="463"/>
      <c r="CF95" s="463"/>
      <c r="CG95" s="463"/>
      <c r="CH95" s="463"/>
      <c r="CI95" s="463"/>
      <c r="CJ95" s="463"/>
      <c r="CK95" s="463"/>
      <c r="CL95" s="463"/>
      <c r="CM95" s="197"/>
      <c r="CN95" s="197"/>
      <c r="CO95" s="197"/>
      <c r="CP95" s="197"/>
      <c r="CQ95" s="197"/>
      <c r="CR95" s="197"/>
      <c r="CS95" s="197"/>
      <c r="CT95" s="197"/>
    </row>
    <row r="96" spans="1:98" ht="15.75" thickBot="1" x14ac:dyDescent="0.3">
      <c r="A96" s="191">
        <f>IF(LEN(Projects!A92)&gt;0,Projects!A92,"")</f>
        <v>90</v>
      </c>
      <c r="B96" s="125" t="str">
        <f>IF(ISNA(VLOOKUP(A96,Projects!A:B,2,FALSE)), "",VLOOKUP(A96,Projects!A:B,2,FALSE))</f>
        <v>T8  Project90</v>
      </c>
      <c r="C96" s="192">
        <f t="shared" si="7"/>
        <v>0</v>
      </c>
      <c r="D96" s="192">
        <f t="shared" si="8"/>
        <v>0</v>
      </c>
      <c r="E96" s="192">
        <f t="shared" si="9"/>
        <v>1</v>
      </c>
      <c r="F96" s="192">
        <f t="shared" si="10"/>
        <v>0</v>
      </c>
      <c r="G96" s="193">
        <f t="shared" si="11"/>
        <v>0</v>
      </c>
      <c r="H96" s="193">
        <f t="shared" si="12"/>
        <v>0</v>
      </c>
      <c r="I96" s="194">
        <f t="shared" si="13"/>
        <v>6</v>
      </c>
      <c r="J96" s="192">
        <v>3</v>
      </c>
      <c r="K96" s="192">
        <v>3</v>
      </c>
      <c r="L96" s="192"/>
      <c r="M96" s="192"/>
      <c r="N96" s="195">
        <v>40</v>
      </c>
      <c r="O96" s="195">
        <v>41</v>
      </c>
      <c r="P96" s="195"/>
      <c r="Q96" s="195"/>
      <c r="R96" s="196"/>
      <c r="S96" s="463"/>
      <c r="T96" s="463"/>
      <c r="U96" s="463"/>
      <c r="V96" s="463"/>
      <c r="W96" s="463"/>
      <c r="X96" s="463"/>
      <c r="Y96" s="463"/>
      <c r="Z96" s="463"/>
      <c r="AA96" s="463"/>
      <c r="AB96" s="463"/>
      <c r="AC96" s="463"/>
      <c r="AD96" s="463" t="s">
        <v>352</v>
      </c>
      <c r="AE96" s="463"/>
      <c r="AF96" s="463"/>
      <c r="AG96" s="463"/>
      <c r="AH96" s="463"/>
      <c r="AI96" s="463"/>
      <c r="AJ96" s="463"/>
      <c r="AK96" s="463"/>
      <c r="AL96" s="463"/>
      <c r="AM96" s="463"/>
      <c r="AN96" s="463"/>
      <c r="AO96" s="463"/>
      <c r="AP96" s="463"/>
      <c r="AQ96" s="463"/>
      <c r="AR96" s="463"/>
      <c r="AS96" s="463"/>
      <c r="AT96" s="463"/>
      <c r="AU96" s="463"/>
      <c r="AV96" s="463"/>
      <c r="AW96" s="463"/>
      <c r="AX96" s="463"/>
      <c r="AY96" s="463"/>
      <c r="AZ96" s="463"/>
      <c r="BA96" s="463"/>
      <c r="BB96" s="463"/>
      <c r="BC96" s="463"/>
      <c r="BD96" s="463"/>
      <c r="BE96" s="463"/>
      <c r="BF96" s="463" t="s">
        <v>483</v>
      </c>
      <c r="BG96" s="463" t="s">
        <v>483</v>
      </c>
      <c r="BH96" s="463"/>
      <c r="BI96" s="463"/>
      <c r="BJ96" s="463"/>
      <c r="BK96" s="463"/>
      <c r="BL96" s="463"/>
      <c r="BM96" s="463"/>
      <c r="BN96" s="463"/>
      <c r="BO96" s="463"/>
      <c r="BP96" s="463"/>
      <c r="BQ96" s="463"/>
      <c r="BR96" s="463"/>
      <c r="BS96" s="463"/>
      <c r="BT96" s="463"/>
      <c r="BU96" s="463"/>
      <c r="BV96" s="463"/>
      <c r="BW96" s="463"/>
      <c r="BX96" s="463"/>
      <c r="BY96" s="463"/>
      <c r="BZ96" s="463"/>
      <c r="CA96" s="463"/>
      <c r="CB96" s="463"/>
      <c r="CC96" s="463"/>
      <c r="CD96" s="463"/>
      <c r="CE96" s="463"/>
      <c r="CF96" s="463"/>
      <c r="CG96" s="463"/>
      <c r="CH96" s="463"/>
      <c r="CI96" s="463"/>
      <c r="CJ96" s="463"/>
      <c r="CK96" s="463"/>
      <c r="CL96" s="463"/>
      <c r="CM96" s="197"/>
      <c r="CN96" s="197"/>
      <c r="CO96" s="197"/>
      <c r="CP96" s="197"/>
      <c r="CQ96" s="197"/>
      <c r="CR96" s="197"/>
      <c r="CS96" s="197"/>
      <c r="CT96" s="197"/>
    </row>
    <row r="97" spans="1:98" ht="15.75" thickBot="1" x14ac:dyDescent="0.3">
      <c r="A97" s="191">
        <f>IF(LEN(Projects!A93)&gt;0,Projects!A93,"")</f>
        <v>91</v>
      </c>
      <c r="B97" s="125" t="str">
        <f>IF(ISNA(VLOOKUP(A97,Projects!A:B,2,FALSE)), "",VLOOKUP(A97,Projects!A:B,2,FALSE))</f>
        <v>T8  Project91</v>
      </c>
      <c r="C97" s="192">
        <f t="shared" si="7"/>
        <v>0</v>
      </c>
      <c r="D97" s="192">
        <f t="shared" si="8"/>
        <v>0</v>
      </c>
      <c r="E97" s="192">
        <f t="shared" si="9"/>
        <v>1</v>
      </c>
      <c r="F97" s="192">
        <f t="shared" si="10"/>
        <v>0</v>
      </c>
      <c r="G97" s="193">
        <f t="shared" si="11"/>
        <v>0</v>
      </c>
      <c r="H97" s="193">
        <f t="shared" si="12"/>
        <v>0</v>
      </c>
      <c r="I97" s="194">
        <f t="shared" si="13"/>
        <v>6</v>
      </c>
      <c r="J97" s="192">
        <v>3</v>
      </c>
      <c r="K97" s="192">
        <v>3</v>
      </c>
      <c r="L97" s="192"/>
      <c r="M97" s="192"/>
      <c r="N97" s="195">
        <v>41</v>
      </c>
      <c r="O97" s="195">
        <v>40</v>
      </c>
      <c r="P97" s="195"/>
      <c r="Q97" s="195"/>
      <c r="R97" s="196"/>
      <c r="S97" s="463"/>
      <c r="T97" s="463"/>
      <c r="U97" s="463"/>
      <c r="V97" s="463"/>
      <c r="W97" s="463"/>
      <c r="X97" s="463"/>
      <c r="Y97" s="463"/>
      <c r="Z97" s="463"/>
      <c r="AA97" s="463"/>
      <c r="AB97" s="463"/>
      <c r="AC97" s="463"/>
      <c r="AD97" s="463"/>
      <c r="AE97" s="463"/>
      <c r="AF97" s="463"/>
      <c r="AG97" s="463"/>
      <c r="AH97" s="463"/>
      <c r="AI97" s="463"/>
      <c r="AJ97" s="463"/>
      <c r="AK97" s="463"/>
      <c r="AL97" s="463"/>
      <c r="AM97" s="463"/>
      <c r="AN97" s="463"/>
      <c r="AO97" s="463"/>
      <c r="AP97" s="463"/>
      <c r="AQ97" s="463"/>
      <c r="AR97" s="463"/>
      <c r="AS97" s="463" t="s">
        <v>352</v>
      </c>
      <c r="AT97" s="463"/>
      <c r="AU97" s="463"/>
      <c r="AV97" s="463"/>
      <c r="AW97" s="463"/>
      <c r="AX97" s="463"/>
      <c r="AY97" s="463"/>
      <c r="AZ97" s="463"/>
      <c r="BA97" s="463"/>
      <c r="BB97" s="463"/>
      <c r="BC97" s="463"/>
      <c r="BD97" s="463"/>
      <c r="BE97" s="463"/>
      <c r="BF97" s="463" t="s">
        <v>483</v>
      </c>
      <c r="BG97" s="463" t="s">
        <v>483</v>
      </c>
      <c r="BH97" s="463"/>
      <c r="BI97" s="463"/>
      <c r="BJ97" s="463"/>
      <c r="BK97" s="463"/>
      <c r="BL97" s="463"/>
      <c r="BM97" s="463"/>
      <c r="BN97" s="463"/>
      <c r="BO97" s="463"/>
      <c r="BP97" s="463"/>
      <c r="BQ97" s="463"/>
      <c r="BR97" s="463"/>
      <c r="BS97" s="463"/>
      <c r="BT97" s="463"/>
      <c r="BU97" s="463"/>
      <c r="BV97" s="463"/>
      <c r="BW97" s="463"/>
      <c r="BX97" s="463"/>
      <c r="BY97" s="463"/>
      <c r="BZ97" s="463"/>
      <c r="CA97" s="463"/>
      <c r="CB97" s="463"/>
      <c r="CC97" s="463"/>
      <c r="CD97" s="463"/>
      <c r="CE97" s="463"/>
      <c r="CF97" s="463"/>
      <c r="CG97" s="463"/>
      <c r="CH97" s="463"/>
      <c r="CI97" s="463"/>
      <c r="CJ97" s="463"/>
      <c r="CK97" s="463"/>
      <c r="CL97" s="463"/>
      <c r="CM97" s="197"/>
      <c r="CN97" s="197"/>
      <c r="CO97" s="197"/>
      <c r="CP97" s="197"/>
      <c r="CQ97" s="197"/>
      <c r="CR97" s="197"/>
      <c r="CS97" s="197"/>
      <c r="CT97" s="197"/>
    </row>
    <row r="98" spans="1:98" ht="15.75" thickBot="1" x14ac:dyDescent="0.3">
      <c r="A98" s="191">
        <f>IF(LEN(Projects!A94)&gt;0,Projects!A94,"")</f>
        <v>92</v>
      </c>
      <c r="B98" s="125" t="str">
        <f>IF(ISNA(VLOOKUP(A98,Projects!A:B,2,FALSE)), "",VLOOKUP(A98,Projects!A:B,2,FALSE))</f>
        <v>T9  Project92</v>
      </c>
      <c r="C98" s="192">
        <f t="shared" si="7"/>
        <v>0</v>
      </c>
      <c r="D98" s="192">
        <f t="shared" si="8"/>
        <v>0</v>
      </c>
      <c r="E98" s="192">
        <f t="shared" si="9"/>
        <v>1</v>
      </c>
      <c r="F98" s="192">
        <f t="shared" si="10"/>
        <v>0</v>
      </c>
      <c r="G98" s="193">
        <f t="shared" si="11"/>
        <v>0</v>
      </c>
      <c r="H98" s="193">
        <f t="shared" si="12"/>
        <v>0</v>
      </c>
      <c r="I98" s="194">
        <f t="shared" si="13"/>
        <v>12</v>
      </c>
      <c r="J98" s="192">
        <v>3</v>
      </c>
      <c r="K98" s="192">
        <v>3</v>
      </c>
      <c r="L98" s="192">
        <v>3</v>
      </c>
      <c r="M98" s="192">
        <v>3</v>
      </c>
      <c r="N98" s="195">
        <v>42</v>
      </c>
      <c r="O98" s="195">
        <v>45</v>
      </c>
      <c r="P98" s="195">
        <v>43</v>
      </c>
      <c r="Q98" s="195">
        <v>44</v>
      </c>
      <c r="R98" s="196"/>
      <c r="S98" s="463"/>
      <c r="T98" s="463"/>
      <c r="U98" s="463"/>
      <c r="V98" s="463"/>
      <c r="W98" s="463" t="s">
        <v>352</v>
      </c>
      <c r="X98" s="463"/>
      <c r="Y98" s="463"/>
      <c r="Z98" s="463"/>
      <c r="AA98" s="463"/>
      <c r="AB98" s="463"/>
      <c r="AC98" s="463"/>
      <c r="AD98" s="463"/>
      <c r="AE98" s="463"/>
      <c r="AF98" s="463"/>
      <c r="AG98" s="463"/>
      <c r="AH98" s="463"/>
      <c r="AI98" s="463"/>
      <c r="AJ98" s="463"/>
      <c r="AK98" s="463"/>
      <c r="AL98" s="463"/>
      <c r="AM98" s="463"/>
      <c r="AN98" s="463"/>
      <c r="AO98" s="463"/>
      <c r="AP98" s="463"/>
      <c r="AQ98" s="463"/>
      <c r="AR98" s="463"/>
      <c r="AS98" s="463"/>
      <c r="AT98" s="463"/>
      <c r="AU98" s="463"/>
      <c r="AV98" s="463"/>
      <c r="AW98" s="463"/>
      <c r="AX98" s="463"/>
      <c r="AY98" s="463"/>
      <c r="AZ98" s="463"/>
      <c r="BA98" s="463"/>
      <c r="BB98" s="463"/>
      <c r="BC98" s="463"/>
      <c r="BD98" s="463"/>
      <c r="BE98" s="463"/>
      <c r="BF98" s="463"/>
      <c r="BG98" s="463"/>
      <c r="BH98" s="463" t="s">
        <v>483</v>
      </c>
      <c r="BI98" s="463" t="s">
        <v>483</v>
      </c>
      <c r="BJ98" s="463" t="s">
        <v>483</v>
      </c>
      <c r="BK98" s="463" t="s">
        <v>483</v>
      </c>
      <c r="BL98" s="463"/>
      <c r="BM98" s="463"/>
      <c r="BN98" s="463"/>
      <c r="BO98" s="463"/>
      <c r="BP98" s="463"/>
      <c r="BQ98" s="463"/>
      <c r="BR98" s="463"/>
      <c r="BS98" s="463"/>
      <c r="BT98" s="463"/>
      <c r="BU98" s="463"/>
      <c r="BV98" s="463"/>
      <c r="BW98" s="463"/>
      <c r="BX98" s="463"/>
      <c r="BY98" s="463"/>
      <c r="BZ98" s="463"/>
      <c r="CA98" s="463"/>
      <c r="CB98" s="463"/>
      <c r="CC98" s="463"/>
      <c r="CD98" s="463"/>
      <c r="CE98" s="463"/>
      <c r="CF98" s="463"/>
      <c r="CG98" s="463"/>
      <c r="CH98" s="463"/>
      <c r="CI98" s="463"/>
      <c r="CJ98" s="463"/>
      <c r="CK98" s="463"/>
      <c r="CL98" s="463"/>
      <c r="CM98" s="197"/>
      <c r="CN98" s="197"/>
      <c r="CO98" s="197"/>
      <c r="CP98" s="197"/>
      <c r="CQ98" s="197"/>
      <c r="CR98" s="197"/>
      <c r="CS98" s="197"/>
      <c r="CT98" s="197"/>
    </row>
    <row r="99" spans="1:98" ht="15.75" thickBot="1" x14ac:dyDescent="0.3">
      <c r="A99" s="191">
        <f>IF(LEN(Projects!A95)&gt;0,Projects!A95,"")</f>
        <v>93</v>
      </c>
      <c r="B99" s="125" t="str">
        <f>IF(ISNA(VLOOKUP(A99,Projects!A:B,2,FALSE)), "",VLOOKUP(A99,Projects!A:B,2,FALSE))</f>
        <v>T9  Project93</v>
      </c>
      <c r="C99" s="192">
        <f t="shared" si="7"/>
        <v>0</v>
      </c>
      <c r="D99" s="192">
        <f t="shared" si="8"/>
        <v>0</v>
      </c>
      <c r="E99" s="192">
        <f t="shared" si="9"/>
        <v>1</v>
      </c>
      <c r="F99" s="192">
        <f t="shared" si="10"/>
        <v>0</v>
      </c>
      <c r="G99" s="193">
        <f t="shared" si="11"/>
        <v>0</v>
      </c>
      <c r="H99" s="193">
        <f t="shared" si="12"/>
        <v>0</v>
      </c>
      <c r="I99" s="194">
        <f t="shared" si="13"/>
        <v>12</v>
      </c>
      <c r="J99" s="192">
        <v>3</v>
      </c>
      <c r="K99" s="192">
        <v>3</v>
      </c>
      <c r="L99" s="192">
        <v>3</v>
      </c>
      <c r="M99" s="192">
        <v>3</v>
      </c>
      <c r="N99" s="195">
        <v>43</v>
      </c>
      <c r="O99" s="195">
        <v>44</v>
      </c>
      <c r="P99" s="195">
        <v>42</v>
      </c>
      <c r="Q99" s="195">
        <v>45</v>
      </c>
      <c r="R99" s="196"/>
      <c r="S99" s="463"/>
      <c r="T99" s="463"/>
      <c r="U99" s="463"/>
      <c r="V99" s="463"/>
      <c r="W99" s="463"/>
      <c r="X99" s="463"/>
      <c r="Y99" s="463"/>
      <c r="Z99" s="463"/>
      <c r="AA99" s="463"/>
      <c r="AB99" s="463"/>
      <c r="AC99" s="463"/>
      <c r="AD99" s="463"/>
      <c r="AE99" s="463"/>
      <c r="AF99" s="463"/>
      <c r="AG99" s="463"/>
      <c r="AH99" s="463"/>
      <c r="AI99" s="463"/>
      <c r="AJ99" s="463"/>
      <c r="AK99" s="463"/>
      <c r="AL99" s="463"/>
      <c r="AM99" s="463"/>
      <c r="AN99" s="463"/>
      <c r="AO99" s="463"/>
      <c r="AP99" s="463"/>
      <c r="AQ99" s="463"/>
      <c r="AR99" s="463"/>
      <c r="AS99" s="463"/>
      <c r="AT99" s="463"/>
      <c r="AU99" s="463"/>
      <c r="AV99" s="463"/>
      <c r="AW99" s="463"/>
      <c r="AX99" s="463"/>
      <c r="AY99" s="463"/>
      <c r="AZ99" s="463"/>
      <c r="BA99" s="463"/>
      <c r="BB99" s="463"/>
      <c r="BC99" s="463"/>
      <c r="BD99" s="463"/>
      <c r="BE99" s="463"/>
      <c r="BF99" s="463"/>
      <c r="BG99" s="463"/>
      <c r="BH99" s="463" t="s">
        <v>483</v>
      </c>
      <c r="BI99" s="463" t="s">
        <v>483</v>
      </c>
      <c r="BJ99" s="463" t="s">
        <v>483</v>
      </c>
      <c r="BK99" s="463" t="s">
        <v>483</v>
      </c>
      <c r="BL99" s="463"/>
      <c r="BM99" s="463"/>
      <c r="BN99" s="463"/>
      <c r="BO99" s="463"/>
      <c r="BP99" s="463"/>
      <c r="BQ99" s="463"/>
      <c r="BR99" s="463"/>
      <c r="BS99" s="463"/>
      <c r="BT99" s="463"/>
      <c r="BU99" s="463"/>
      <c r="BV99" s="463"/>
      <c r="BW99" s="463"/>
      <c r="BX99" s="463" t="s">
        <v>352</v>
      </c>
      <c r="BY99" s="463"/>
      <c r="BZ99" s="463"/>
      <c r="CA99" s="463"/>
      <c r="CB99" s="463"/>
      <c r="CC99" s="463"/>
      <c r="CD99" s="463"/>
      <c r="CE99" s="463"/>
      <c r="CF99" s="463"/>
      <c r="CG99" s="463"/>
      <c r="CH99" s="463"/>
      <c r="CI99" s="463"/>
      <c r="CJ99" s="463"/>
      <c r="CK99" s="463"/>
      <c r="CL99" s="463"/>
      <c r="CM99" s="197"/>
      <c r="CN99" s="197"/>
      <c r="CO99" s="197"/>
      <c r="CP99" s="197"/>
      <c r="CQ99" s="197"/>
      <c r="CR99" s="197"/>
      <c r="CS99" s="197"/>
      <c r="CT99" s="197"/>
    </row>
    <row r="100" spans="1:98" ht="15.75" thickBot="1" x14ac:dyDescent="0.3">
      <c r="A100" s="191">
        <f>IF(LEN(Projects!A96)&gt;0,Projects!A96,"")</f>
        <v>94</v>
      </c>
      <c r="B100" s="125" t="str">
        <f>IF(ISNA(VLOOKUP(A100,Projects!A:B,2,FALSE)), "",VLOOKUP(A100,Projects!A:B,2,FALSE))</f>
        <v>T9  Project94</v>
      </c>
      <c r="C100" s="192">
        <f t="shared" si="7"/>
        <v>0</v>
      </c>
      <c r="D100" s="192">
        <f t="shared" si="8"/>
        <v>0</v>
      </c>
      <c r="E100" s="192">
        <f t="shared" si="9"/>
        <v>1</v>
      </c>
      <c r="F100" s="192">
        <f t="shared" si="10"/>
        <v>0</v>
      </c>
      <c r="G100" s="193">
        <f t="shared" si="11"/>
        <v>0</v>
      </c>
      <c r="H100" s="193">
        <f t="shared" si="12"/>
        <v>0</v>
      </c>
      <c r="I100" s="194">
        <f t="shared" si="13"/>
        <v>12</v>
      </c>
      <c r="J100" s="192">
        <v>3</v>
      </c>
      <c r="K100" s="192">
        <v>3</v>
      </c>
      <c r="L100" s="192">
        <v>3</v>
      </c>
      <c r="M100" s="192">
        <v>3</v>
      </c>
      <c r="N100" s="195">
        <v>44</v>
      </c>
      <c r="O100" s="195">
        <v>43</v>
      </c>
      <c r="P100" s="195">
        <v>45</v>
      </c>
      <c r="Q100" s="195">
        <v>42</v>
      </c>
      <c r="R100" s="196"/>
      <c r="S100" s="463"/>
      <c r="T100" s="463"/>
      <c r="U100" s="463"/>
      <c r="V100" s="463"/>
      <c r="W100" s="463"/>
      <c r="X100" s="463"/>
      <c r="Y100" s="463"/>
      <c r="Z100" s="463"/>
      <c r="AA100" s="463"/>
      <c r="AB100" s="463"/>
      <c r="AC100" s="463"/>
      <c r="AD100" s="463"/>
      <c r="AE100" s="463"/>
      <c r="AF100" s="463"/>
      <c r="AG100" s="463"/>
      <c r="AH100" s="463"/>
      <c r="AI100" s="463"/>
      <c r="AJ100" s="463"/>
      <c r="AK100" s="463"/>
      <c r="AL100" s="463"/>
      <c r="AM100" s="463"/>
      <c r="AN100" s="463"/>
      <c r="AO100" s="463"/>
      <c r="AP100" s="463"/>
      <c r="AQ100" s="463"/>
      <c r="AR100" s="463"/>
      <c r="AS100" s="463"/>
      <c r="AT100" s="463"/>
      <c r="AU100" s="463"/>
      <c r="AV100" s="463"/>
      <c r="AW100" s="463"/>
      <c r="AX100" s="463"/>
      <c r="AY100" s="463"/>
      <c r="AZ100" s="463"/>
      <c r="BA100" s="463"/>
      <c r="BB100" s="463"/>
      <c r="BC100" s="463"/>
      <c r="BD100" s="463"/>
      <c r="BE100" s="463"/>
      <c r="BF100" s="463"/>
      <c r="BG100" s="463"/>
      <c r="BH100" s="463" t="s">
        <v>483</v>
      </c>
      <c r="BI100" s="463" t="s">
        <v>483</v>
      </c>
      <c r="BJ100" s="463" t="s">
        <v>483</v>
      </c>
      <c r="BK100" s="463" t="s">
        <v>483</v>
      </c>
      <c r="BL100" s="463"/>
      <c r="BM100" s="463"/>
      <c r="BN100" s="463"/>
      <c r="BO100" s="463" t="s">
        <v>352</v>
      </c>
      <c r="BP100" s="463"/>
      <c r="BQ100" s="463"/>
      <c r="BR100" s="463"/>
      <c r="BS100" s="463"/>
      <c r="BT100" s="463"/>
      <c r="BU100" s="463"/>
      <c r="BV100" s="463"/>
      <c r="BW100" s="463"/>
      <c r="BX100" s="463"/>
      <c r="BY100" s="463"/>
      <c r="BZ100" s="463"/>
      <c r="CA100" s="463"/>
      <c r="CB100" s="463"/>
      <c r="CC100" s="463"/>
      <c r="CD100" s="463"/>
      <c r="CE100" s="463"/>
      <c r="CF100" s="463"/>
      <c r="CG100" s="463"/>
      <c r="CH100" s="463"/>
      <c r="CI100" s="463"/>
      <c r="CJ100" s="463"/>
      <c r="CK100" s="463"/>
      <c r="CL100" s="463"/>
      <c r="CM100" s="197"/>
      <c r="CN100" s="197"/>
      <c r="CO100" s="197"/>
      <c r="CP100" s="197"/>
      <c r="CQ100" s="197"/>
      <c r="CR100" s="197"/>
      <c r="CS100" s="197"/>
      <c r="CT100" s="197"/>
    </row>
    <row r="101" spans="1:98" ht="15.75" thickBot="1" x14ac:dyDescent="0.3">
      <c r="A101" s="191">
        <f>IF(LEN(Projects!A97)&gt;0,Projects!A97,"")</f>
        <v>95</v>
      </c>
      <c r="B101" s="125" t="str">
        <f>IF(ISNA(VLOOKUP(A101,Projects!A:B,2,FALSE)), "",VLOOKUP(A101,Projects!A:B,2,FALSE))</f>
        <v>T9  Project95</v>
      </c>
      <c r="C101" s="192">
        <f t="shared" si="7"/>
        <v>0</v>
      </c>
      <c r="D101" s="192">
        <f t="shared" si="8"/>
        <v>0</v>
      </c>
      <c r="E101" s="192">
        <f t="shared" si="9"/>
        <v>1</v>
      </c>
      <c r="F101" s="192">
        <f t="shared" si="10"/>
        <v>0</v>
      </c>
      <c r="G101" s="193">
        <f t="shared" si="11"/>
        <v>0</v>
      </c>
      <c r="H101" s="193">
        <f t="shared" si="12"/>
        <v>0</v>
      </c>
      <c r="I101" s="194">
        <f t="shared" si="13"/>
        <v>9</v>
      </c>
      <c r="J101" s="192">
        <v>3</v>
      </c>
      <c r="K101" s="192">
        <v>3</v>
      </c>
      <c r="L101" s="192">
        <v>3</v>
      </c>
      <c r="M101" s="192"/>
      <c r="N101" s="195">
        <v>42</v>
      </c>
      <c r="O101" s="195">
        <v>44</v>
      </c>
      <c r="P101" s="195">
        <v>45</v>
      </c>
      <c r="Q101" s="195"/>
      <c r="R101" s="196"/>
      <c r="S101" s="463"/>
      <c r="T101" s="463"/>
      <c r="U101" s="463"/>
      <c r="V101" s="463"/>
      <c r="W101" s="463"/>
      <c r="X101" s="463"/>
      <c r="Y101" s="463"/>
      <c r="Z101" s="463"/>
      <c r="AA101" s="463"/>
      <c r="AB101" s="463"/>
      <c r="AC101" s="463"/>
      <c r="AD101" s="463"/>
      <c r="AE101" s="463"/>
      <c r="AF101" s="463"/>
      <c r="AG101" s="463"/>
      <c r="AH101" s="463"/>
      <c r="AI101" s="463"/>
      <c r="AJ101" s="463"/>
      <c r="AK101" s="463"/>
      <c r="AL101" s="463"/>
      <c r="AM101" s="463"/>
      <c r="AN101" s="463"/>
      <c r="AO101" s="463"/>
      <c r="AP101" s="463"/>
      <c r="AQ101" s="463"/>
      <c r="AR101" s="463"/>
      <c r="AS101" s="463"/>
      <c r="AT101" s="463"/>
      <c r="AU101" s="463"/>
      <c r="AV101" s="463"/>
      <c r="AW101" s="463"/>
      <c r="AX101" s="463"/>
      <c r="AY101" s="463"/>
      <c r="AZ101" s="463"/>
      <c r="BA101" s="463"/>
      <c r="BB101" s="463"/>
      <c r="BC101" s="463"/>
      <c r="BD101" s="463"/>
      <c r="BE101" s="463"/>
      <c r="BF101" s="463"/>
      <c r="BG101" s="463"/>
      <c r="BH101" s="463" t="s">
        <v>483</v>
      </c>
      <c r="BI101" s="463" t="s">
        <v>352</v>
      </c>
      <c r="BJ101" s="463" t="s">
        <v>483</v>
      </c>
      <c r="BK101" s="463" t="s">
        <v>483</v>
      </c>
      <c r="BL101" s="463"/>
      <c r="BM101" s="463"/>
      <c r="BN101" s="463"/>
      <c r="BO101" s="463"/>
      <c r="BP101" s="463"/>
      <c r="BQ101" s="463"/>
      <c r="BR101" s="463"/>
      <c r="BS101" s="463"/>
      <c r="BT101" s="463"/>
      <c r="BU101" s="463"/>
      <c r="BV101" s="463"/>
      <c r="BW101" s="463"/>
      <c r="BX101" s="463"/>
      <c r="BY101" s="463"/>
      <c r="BZ101" s="463"/>
      <c r="CA101" s="463"/>
      <c r="CB101" s="463"/>
      <c r="CC101" s="463"/>
      <c r="CD101" s="463"/>
      <c r="CE101" s="463"/>
      <c r="CF101" s="463"/>
      <c r="CG101" s="463"/>
      <c r="CH101" s="463"/>
      <c r="CI101" s="463"/>
      <c r="CJ101" s="463"/>
      <c r="CK101" s="463"/>
      <c r="CL101" s="463"/>
      <c r="CM101" s="197"/>
      <c r="CN101" s="197"/>
      <c r="CO101" s="197"/>
      <c r="CP101" s="197"/>
      <c r="CQ101" s="197"/>
      <c r="CR101" s="197"/>
      <c r="CS101" s="197"/>
      <c r="CT101" s="197"/>
    </row>
    <row r="102" spans="1:98" ht="15.75" thickBot="1" x14ac:dyDescent="0.3">
      <c r="A102" s="191">
        <f>IF(LEN(Projects!A98)&gt;0,Projects!A98,"")</f>
        <v>96</v>
      </c>
      <c r="B102" s="125" t="str">
        <f>IF(ISNA(VLOOKUP(A102,Projects!A:B,2,FALSE)), "",VLOOKUP(A102,Projects!A:B,2,FALSE))</f>
        <v>T9  Project96</v>
      </c>
      <c r="C102" s="192">
        <f t="shared" si="7"/>
        <v>0</v>
      </c>
      <c r="D102" s="192">
        <f t="shared" si="8"/>
        <v>0</v>
      </c>
      <c r="E102" s="192">
        <f t="shared" si="9"/>
        <v>1</v>
      </c>
      <c r="F102" s="192">
        <f t="shared" si="10"/>
        <v>0</v>
      </c>
      <c r="G102" s="193">
        <f t="shared" si="11"/>
        <v>0</v>
      </c>
      <c r="H102" s="193">
        <f t="shared" si="12"/>
        <v>0</v>
      </c>
      <c r="I102" s="194">
        <f t="shared" si="13"/>
        <v>9</v>
      </c>
      <c r="J102" s="192">
        <v>3</v>
      </c>
      <c r="K102" s="192">
        <v>3</v>
      </c>
      <c r="L102" s="192">
        <v>3</v>
      </c>
      <c r="M102" s="192"/>
      <c r="N102" s="195">
        <v>45</v>
      </c>
      <c r="O102" s="195">
        <v>42</v>
      </c>
      <c r="P102" s="195">
        <v>43</v>
      </c>
      <c r="Q102" s="195"/>
      <c r="R102" s="196"/>
      <c r="S102" s="463"/>
      <c r="T102" s="463"/>
      <c r="U102" s="463"/>
      <c r="V102" s="463"/>
      <c r="W102" s="463"/>
      <c r="X102" s="463"/>
      <c r="Y102" s="463"/>
      <c r="Z102" s="463"/>
      <c r="AA102" s="463"/>
      <c r="AB102" s="463"/>
      <c r="AC102" s="463"/>
      <c r="AD102" s="463"/>
      <c r="AE102" s="463"/>
      <c r="AF102" s="463"/>
      <c r="AG102" s="463"/>
      <c r="AH102" s="463"/>
      <c r="AI102" s="463"/>
      <c r="AJ102" s="463"/>
      <c r="AK102" s="463"/>
      <c r="AL102" s="463"/>
      <c r="AM102" s="463"/>
      <c r="AN102" s="463"/>
      <c r="AO102" s="463"/>
      <c r="AP102" s="463"/>
      <c r="AQ102" s="463"/>
      <c r="AR102" s="463"/>
      <c r="AS102" s="463"/>
      <c r="AT102" s="463"/>
      <c r="AU102" s="463"/>
      <c r="AV102" s="463"/>
      <c r="AW102" s="463"/>
      <c r="AX102" s="463"/>
      <c r="AY102" s="463"/>
      <c r="AZ102" s="463"/>
      <c r="BA102" s="463"/>
      <c r="BB102" s="463"/>
      <c r="BC102" s="463"/>
      <c r="BD102" s="463"/>
      <c r="BE102" s="463"/>
      <c r="BF102" s="463"/>
      <c r="BG102" s="463"/>
      <c r="BH102" s="463" t="s">
        <v>483</v>
      </c>
      <c r="BI102" s="463" t="s">
        <v>483</v>
      </c>
      <c r="BJ102" s="463" t="s">
        <v>352</v>
      </c>
      <c r="BK102" s="463" t="s">
        <v>483</v>
      </c>
      <c r="BL102" s="463"/>
      <c r="BM102" s="463"/>
      <c r="BN102" s="463"/>
      <c r="BO102" s="463"/>
      <c r="BP102" s="463"/>
      <c r="BQ102" s="463"/>
      <c r="BR102" s="463"/>
      <c r="BS102" s="463"/>
      <c r="BT102" s="463"/>
      <c r="BU102" s="463"/>
      <c r="BV102" s="463"/>
      <c r="BW102" s="463"/>
      <c r="BX102" s="463"/>
      <c r="BY102" s="463"/>
      <c r="BZ102" s="463"/>
      <c r="CA102" s="463"/>
      <c r="CB102" s="463"/>
      <c r="CC102" s="463"/>
      <c r="CD102" s="463"/>
      <c r="CE102" s="463"/>
      <c r="CF102" s="463"/>
      <c r="CG102" s="463"/>
      <c r="CH102" s="463"/>
      <c r="CI102" s="463"/>
      <c r="CJ102" s="463"/>
      <c r="CK102" s="463"/>
      <c r="CL102" s="463"/>
      <c r="CM102" s="197"/>
      <c r="CN102" s="197"/>
      <c r="CO102" s="197"/>
      <c r="CP102" s="197"/>
      <c r="CQ102" s="197"/>
      <c r="CR102" s="197"/>
      <c r="CS102" s="197"/>
      <c r="CT102" s="197"/>
    </row>
    <row r="103" spans="1:98" ht="15.75" thickBot="1" x14ac:dyDescent="0.3">
      <c r="A103" s="191">
        <f>IF(LEN(Projects!A99)&gt;0,Projects!A99,"")</f>
        <v>97</v>
      </c>
      <c r="B103" s="125" t="str">
        <f>IF(ISNA(VLOOKUP(A103,Projects!A:B,2,FALSE)), "",VLOOKUP(A103,Projects!A:B,2,FALSE))</f>
        <v>T9  Project97</v>
      </c>
      <c r="C103" s="192">
        <f t="shared" si="7"/>
        <v>0</v>
      </c>
      <c r="D103" s="192">
        <f t="shared" si="8"/>
        <v>0</v>
      </c>
      <c r="E103" s="192">
        <f t="shared" si="9"/>
        <v>1</v>
      </c>
      <c r="F103" s="192">
        <f t="shared" si="10"/>
        <v>0</v>
      </c>
      <c r="G103" s="193">
        <f t="shared" si="11"/>
        <v>0</v>
      </c>
      <c r="H103" s="193">
        <f t="shared" si="12"/>
        <v>0</v>
      </c>
      <c r="I103" s="194">
        <f t="shared" si="13"/>
        <v>12</v>
      </c>
      <c r="J103" s="192">
        <v>3</v>
      </c>
      <c r="K103" s="192">
        <v>3</v>
      </c>
      <c r="L103" s="192">
        <v>3</v>
      </c>
      <c r="M103" s="192">
        <v>3</v>
      </c>
      <c r="N103" s="195">
        <v>45</v>
      </c>
      <c r="O103" s="195">
        <v>42</v>
      </c>
      <c r="P103" s="195">
        <v>44</v>
      </c>
      <c r="Q103" s="195">
        <v>43</v>
      </c>
      <c r="R103" s="196"/>
      <c r="S103" s="463"/>
      <c r="T103" s="463"/>
      <c r="U103" s="463"/>
      <c r="V103" s="463"/>
      <c r="W103" s="463"/>
      <c r="X103" s="463"/>
      <c r="Y103" s="463"/>
      <c r="Z103" s="463"/>
      <c r="AA103" s="463"/>
      <c r="AB103" s="463"/>
      <c r="AC103" s="463"/>
      <c r="AD103" s="463"/>
      <c r="AE103" s="463"/>
      <c r="AF103" s="463"/>
      <c r="AG103" s="463"/>
      <c r="AH103" s="463"/>
      <c r="AI103" s="463"/>
      <c r="AJ103" s="463"/>
      <c r="AK103" s="463"/>
      <c r="AL103" s="463" t="s">
        <v>352</v>
      </c>
      <c r="AM103" s="463"/>
      <c r="AN103" s="463"/>
      <c r="AO103" s="463"/>
      <c r="AP103" s="463"/>
      <c r="AQ103" s="463"/>
      <c r="AR103" s="463"/>
      <c r="AS103" s="463"/>
      <c r="AT103" s="463"/>
      <c r="AU103" s="463"/>
      <c r="AV103" s="463"/>
      <c r="AW103" s="463"/>
      <c r="AX103" s="463"/>
      <c r="AY103" s="463"/>
      <c r="AZ103" s="463"/>
      <c r="BA103" s="463"/>
      <c r="BB103" s="463"/>
      <c r="BC103" s="463"/>
      <c r="BD103" s="463"/>
      <c r="BE103" s="463"/>
      <c r="BF103" s="463"/>
      <c r="BG103" s="463"/>
      <c r="BH103" s="463" t="s">
        <v>483</v>
      </c>
      <c r="BI103" s="463" t="s">
        <v>483</v>
      </c>
      <c r="BJ103" s="463" t="s">
        <v>483</v>
      </c>
      <c r="BK103" s="463" t="s">
        <v>483</v>
      </c>
      <c r="BL103" s="463"/>
      <c r="BM103" s="463"/>
      <c r="BN103" s="463"/>
      <c r="BO103" s="463"/>
      <c r="BP103" s="463"/>
      <c r="BQ103" s="463"/>
      <c r="BR103" s="463"/>
      <c r="BS103" s="463"/>
      <c r="BT103" s="463"/>
      <c r="BU103" s="463"/>
      <c r="BV103" s="463"/>
      <c r="BW103" s="463"/>
      <c r="BX103" s="463"/>
      <c r="BY103" s="463"/>
      <c r="BZ103" s="463"/>
      <c r="CA103" s="463"/>
      <c r="CB103" s="463"/>
      <c r="CC103" s="463"/>
      <c r="CD103" s="463"/>
      <c r="CE103" s="463"/>
      <c r="CF103" s="463"/>
      <c r="CG103" s="463"/>
      <c r="CH103" s="463"/>
      <c r="CI103" s="463"/>
      <c r="CJ103" s="463"/>
      <c r="CK103" s="463"/>
      <c r="CL103" s="463"/>
      <c r="CM103" s="197"/>
      <c r="CN103" s="197"/>
      <c r="CO103" s="197"/>
      <c r="CP103" s="197"/>
      <c r="CQ103" s="197"/>
      <c r="CR103" s="197"/>
      <c r="CS103" s="197"/>
      <c r="CT103" s="197"/>
    </row>
    <row r="104" spans="1:98" ht="15.75" thickBot="1" x14ac:dyDescent="0.3">
      <c r="A104" s="191">
        <f>IF(LEN(Projects!A100)&gt;0,Projects!A100,"")</f>
        <v>98</v>
      </c>
      <c r="B104" s="125" t="str">
        <f>IF(ISNA(VLOOKUP(A104,Projects!A:B,2,FALSE)), "",VLOOKUP(A104,Projects!A:B,2,FALSE))</f>
        <v>T9  Project98</v>
      </c>
      <c r="C104" s="192">
        <f t="shared" si="7"/>
        <v>0</v>
      </c>
      <c r="D104" s="192">
        <f t="shared" si="8"/>
        <v>0</v>
      </c>
      <c r="E104" s="192">
        <f t="shared" si="9"/>
        <v>1</v>
      </c>
      <c r="F104" s="192">
        <f t="shared" si="10"/>
        <v>0</v>
      </c>
      <c r="G104" s="193">
        <f t="shared" si="11"/>
        <v>0</v>
      </c>
      <c r="H104" s="193">
        <f t="shared" si="12"/>
        <v>0</v>
      </c>
      <c r="I104" s="194">
        <f t="shared" si="13"/>
        <v>12</v>
      </c>
      <c r="J104" s="192">
        <v>3</v>
      </c>
      <c r="K104" s="192">
        <v>3</v>
      </c>
      <c r="L104" s="192">
        <v>3</v>
      </c>
      <c r="M104" s="192">
        <v>3</v>
      </c>
      <c r="N104" s="195">
        <v>42</v>
      </c>
      <c r="O104" s="195">
        <v>45</v>
      </c>
      <c r="P104" s="195">
        <v>43</v>
      </c>
      <c r="Q104" s="195">
        <v>44</v>
      </c>
      <c r="R104" s="196"/>
      <c r="S104" s="463"/>
      <c r="T104" s="463"/>
      <c r="U104" s="463"/>
      <c r="V104" s="463"/>
      <c r="W104" s="463"/>
      <c r="X104" s="463"/>
      <c r="Y104" s="463"/>
      <c r="Z104" s="463"/>
      <c r="AA104" s="463"/>
      <c r="AB104" s="463" t="s">
        <v>352</v>
      </c>
      <c r="AC104" s="463"/>
      <c r="AD104" s="463"/>
      <c r="AE104" s="463"/>
      <c r="AF104" s="463"/>
      <c r="AG104" s="463"/>
      <c r="AH104" s="463"/>
      <c r="AI104" s="463"/>
      <c r="AJ104" s="463"/>
      <c r="AK104" s="463"/>
      <c r="AL104" s="463"/>
      <c r="AM104" s="463"/>
      <c r="AN104" s="463"/>
      <c r="AO104" s="463"/>
      <c r="AP104" s="463"/>
      <c r="AQ104" s="463"/>
      <c r="AR104" s="463"/>
      <c r="AS104" s="463"/>
      <c r="AT104" s="463"/>
      <c r="AU104" s="463"/>
      <c r="AV104" s="463"/>
      <c r="AW104" s="463"/>
      <c r="AX104" s="463"/>
      <c r="AY104" s="463"/>
      <c r="AZ104" s="463"/>
      <c r="BA104" s="463"/>
      <c r="BB104" s="463"/>
      <c r="BC104" s="463"/>
      <c r="BD104" s="463"/>
      <c r="BE104" s="463"/>
      <c r="BF104" s="463"/>
      <c r="BG104" s="463"/>
      <c r="BH104" s="463" t="s">
        <v>483</v>
      </c>
      <c r="BI104" s="463" t="s">
        <v>483</v>
      </c>
      <c r="BJ104" s="463" t="s">
        <v>483</v>
      </c>
      <c r="BK104" s="463" t="s">
        <v>483</v>
      </c>
      <c r="BL104" s="463"/>
      <c r="BM104" s="463"/>
      <c r="BN104" s="463"/>
      <c r="BO104" s="463"/>
      <c r="BP104" s="463"/>
      <c r="BQ104" s="463"/>
      <c r="BR104" s="463"/>
      <c r="BS104" s="463"/>
      <c r="BT104" s="463"/>
      <c r="BU104" s="463"/>
      <c r="BV104" s="463"/>
      <c r="BW104" s="463"/>
      <c r="BX104" s="463"/>
      <c r="BY104" s="463"/>
      <c r="BZ104" s="463"/>
      <c r="CA104" s="463"/>
      <c r="CB104" s="463"/>
      <c r="CC104" s="463"/>
      <c r="CD104" s="463"/>
      <c r="CE104" s="463"/>
      <c r="CF104" s="463"/>
      <c r="CG104" s="463"/>
      <c r="CH104" s="463"/>
      <c r="CI104" s="463"/>
      <c r="CJ104" s="463"/>
      <c r="CK104" s="463"/>
      <c r="CL104" s="463"/>
      <c r="CM104" s="197"/>
      <c r="CN104" s="197"/>
      <c r="CO104" s="197"/>
      <c r="CP104" s="197"/>
      <c r="CQ104" s="197"/>
      <c r="CR104" s="197"/>
      <c r="CS104" s="197"/>
      <c r="CT104" s="197"/>
    </row>
    <row r="105" spans="1:98" ht="15.75" thickBot="1" x14ac:dyDescent="0.3">
      <c r="A105" s="191">
        <f>IF(LEN(Projects!A101)&gt;0,Projects!A101,"")</f>
        <v>99</v>
      </c>
      <c r="B105" s="125" t="str">
        <f>IF(ISNA(VLOOKUP(A105,Projects!A:B,2,FALSE)), "",VLOOKUP(A105,Projects!A:B,2,FALSE))</f>
        <v>T9  Project99</v>
      </c>
      <c r="C105" s="192">
        <f t="shared" si="7"/>
        <v>0</v>
      </c>
      <c r="D105" s="192">
        <f t="shared" si="8"/>
        <v>0</v>
      </c>
      <c r="E105" s="192">
        <f t="shared" si="9"/>
        <v>1</v>
      </c>
      <c r="F105" s="192">
        <f t="shared" si="10"/>
        <v>0</v>
      </c>
      <c r="G105" s="193">
        <f t="shared" si="11"/>
        <v>0</v>
      </c>
      <c r="H105" s="193">
        <f t="shared" si="12"/>
        <v>0</v>
      </c>
      <c r="I105" s="194">
        <f t="shared" si="13"/>
        <v>12</v>
      </c>
      <c r="J105" s="192">
        <v>3</v>
      </c>
      <c r="K105" s="192">
        <v>3</v>
      </c>
      <c r="L105" s="192">
        <v>3</v>
      </c>
      <c r="M105" s="192">
        <v>3</v>
      </c>
      <c r="N105" s="195">
        <v>43</v>
      </c>
      <c r="O105" s="195">
        <v>44</v>
      </c>
      <c r="P105" s="195">
        <v>42</v>
      </c>
      <c r="Q105" s="195">
        <v>45</v>
      </c>
      <c r="R105" s="196"/>
      <c r="S105" s="463"/>
      <c r="T105" s="463"/>
      <c r="U105" s="463"/>
      <c r="V105" s="463"/>
      <c r="W105" s="463"/>
      <c r="X105" s="463"/>
      <c r="Y105" s="463"/>
      <c r="Z105" s="463"/>
      <c r="AA105" s="463"/>
      <c r="AB105" s="463"/>
      <c r="AC105" s="463"/>
      <c r="AD105" s="463"/>
      <c r="AE105" s="463"/>
      <c r="AF105" s="463"/>
      <c r="AG105" s="463"/>
      <c r="AH105" s="463"/>
      <c r="AI105" s="463"/>
      <c r="AJ105" s="463"/>
      <c r="AK105" s="463"/>
      <c r="AL105" s="463"/>
      <c r="AM105" s="463"/>
      <c r="AN105" s="463"/>
      <c r="AO105" s="463"/>
      <c r="AP105" s="463"/>
      <c r="AQ105" s="463"/>
      <c r="AR105" s="463"/>
      <c r="AS105" s="463"/>
      <c r="AT105" s="463"/>
      <c r="AU105" s="463"/>
      <c r="AV105" s="463"/>
      <c r="AW105" s="463"/>
      <c r="AX105" s="463"/>
      <c r="AY105" s="463"/>
      <c r="AZ105" s="463"/>
      <c r="BA105" s="463"/>
      <c r="BB105" s="463"/>
      <c r="BC105" s="463"/>
      <c r="BD105" s="463"/>
      <c r="BE105" s="463"/>
      <c r="BF105" s="463"/>
      <c r="BG105" s="463"/>
      <c r="BH105" s="463" t="s">
        <v>483</v>
      </c>
      <c r="BI105" s="463" t="s">
        <v>483</v>
      </c>
      <c r="BJ105" s="463" t="s">
        <v>483</v>
      </c>
      <c r="BK105" s="463" t="s">
        <v>483</v>
      </c>
      <c r="BL105" s="463"/>
      <c r="BM105" s="463"/>
      <c r="BN105" s="463"/>
      <c r="BO105" s="463"/>
      <c r="BP105" s="463"/>
      <c r="BQ105" s="463"/>
      <c r="BR105" s="463"/>
      <c r="BS105" s="463" t="s">
        <v>352</v>
      </c>
      <c r="BT105" s="463"/>
      <c r="BU105" s="463"/>
      <c r="BV105" s="463"/>
      <c r="BW105" s="463"/>
      <c r="BX105" s="463"/>
      <c r="BY105" s="463"/>
      <c r="BZ105" s="463"/>
      <c r="CA105" s="463"/>
      <c r="CB105" s="463"/>
      <c r="CC105" s="463"/>
      <c r="CD105" s="463"/>
      <c r="CE105" s="463"/>
      <c r="CF105" s="463"/>
      <c r="CG105" s="463"/>
      <c r="CH105" s="463"/>
      <c r="CI105" s="463"/>
      <c r="CJ105" s="463"/>
      <c r="CK105" s="463"/>
      <c r="CL105" s="463"/>
      <c r="CM105" s="197"/>
      <c r="CN105" s="197"/>
      <c r="CO105" s="197"/>
      <c r="CP105" s="197"/>
      <c r="CQ105" s="197"/>
      <c r="CR105" s="197"/>
      <c r="CS105" s="197"/>
      <c r="CT105" s="197"/>
    </row>
    <row r="106" spans="1:98" ht="15.75" thickBot="1" x14ac:dyDescent="0.3">
      <c r="A106" s="191">
        <f>IF(LEN(Projects!A102)&gt;0,Projects!A102,"")</f>
        <v>100</v>
      </c>
      <c r="B106" s="125" t="str">
        <f>IF(ISNA(VLOOKUP(A106,Projects!A:B,2,FALSE)), "",VLOOKUP(A106,Projects!A:B,2,FALSE))</f>
        <v>T10 Project100</v>
      </c>
      <c r="C106" s="192">
        <f t="shared" si="7"/>
        <v>12</v>
      </c>
      <c r="D106" s="192">
        <f t="shared" si="8"/>
        <v>0</v>
      </c>
      <c r="E106" s="192">
        <f t="shared" si="9"/>
        <v>1</v>
      </c>
      <c r="F106" s="192">
        <f t="shared" si="10"/>
        <v>0</v>
      </c>
      <c r="G106" s="193">
        <f t="shared" si="11"/>
        <v>0</v>
      </c>
      <c r="H106" s="193">
        <f t="shared" si="12"/>
        <v>4</v>
      </c>
      <c r="I106" s="194">
        <f t="shared" si="13"/>
        <v>12</v>
      </c>
      <c r="J106" s="192">
        <v>3</v>
      </c>
      <c r="K106" s="192">
        <v>3</v>
      </c>
      <c r="L106" s="192">
        <v>3</v>
      </c>
      <c r="M106" s="192">
        <v>3</v>
      </c>
      <c r="N106" s="195">
        <v>47</v>
      </c>
      <c r="O106" s="195">
        <v>50</v>
      </c>
      <c r="P106" s="195">
        <v>52</v>
      </c>
      <c r="Q106" s="195">
        <v>46</v>
      </c>
      <c r="R106" s="196"/>
      <c r="S106" s="463"/>
      <c r="T106" s="463"/>
      <c r="U106" s="463"/>
      <c r="V106" s="463"/>
      <c r="W106" s="463"/>
      <c r="X106" s="463"/>
      <c r="Y106" s="463"/>
      <c r="Z106" s="463"/>
      <c r="AA106" s="463"/>
      <c r="AB106" s="463"/>
      <c r="AC106" s="463" t="s">
        <v>352</v>
      </c>
      <c r="AD106" s="463"/>
      <c r="AE106" s="463"/>
      <c r="AF106" s="463"/>
      <c r="AG106" s="463"/>
      <c r="AH106" s="463"/>
      <c r="AI106" s="463"/>
      <c r="AJ106" s="463"/>
      <c r="AK106" s="463"/>
      <c r="AL106" s="463"/>
      <c r="AM106" s="463"/>
      <c r="AN106" s="463"/>
      <c r="AO106" s="463"/>
      <c r="AP106" s="463"/>
      <c r="AQ106" s="463"/>
      <c r="AR106" s="463"/>
      <c r="AS106" s="463"/>
      <c r="AT106" s="463"/>
      <c r="AU106" s="463"/>
      <c r="AV106" s="463"/>
      <c r="AW106" s="463"/>
      <c r="AX106" s="463"/>
      <c r="AY106" s="463"/>
      <c r="AZ106" s="463"/>
      <c r="BA106" s="463"/>
      <c r="BB106" s="463"/>
      <c r="BC106" s="463"/>
      <c r="BD106" s="463"/>
      <c r="BE106" s="463"/>
      <c r="BF106" s="463"/>
      <c r="BG106" s="463"/>
      <c r="BH106" s="463"/>
      <c r="BI106" s="463"/>
      <c r="BJ106" s="463"/>
      <c r="BK106" s="463"/>
      <c r="BL106" s="463" t="s">
        <v>483</v>
      </c>
      <c r="BM106" s="463" t="s">
        <v>483</v>
      </c>
      <c r="BN106" s="463">
        <v>1</v>
      </c>
      <c r="BO106" s="463">
        <v>1</v>
      </c>
      <c r="BP106" s="463" t="s">
        <v>483</v>
      </c>
      <c r="BQ106" s="463">
        <v>1</v>
      </c>
      <c r="BR106" s="463" t="s">
        <v>483</v>
      </c>
      <c r="BS106" s="463">
        <v>1</v>
      </c>
      <c r="BT106" s="463"/>
      <c r="BU106" s="463"/>
      <c r="BV106" s="463"/>
      <c r="BW106" s="463"/>
      <c r="BX106" s="463"/>
      <c r="BY106" s="463"/>
      <c r="BZ106" s="463"/>
      <c r="CA106" s="463"/>
      <c r="CB106" s="463"/>
      <c r="CC106" s="463"/>
      <c r="CD106" s="463"/>
      <c r="CE106" s="463"/>
      <c r="CF106" s="463"/>
      <c r="CG106" s="463"/>
      <c r="CH106" s="463"/>
      <c r="CI106" s="463"/>
      <c r="CJ106" s="463"/>
      <c r="CK106" s="463"/>
      <c r="CL106" s="463"/>
      <c r="CM106" s="197"/>
      <c r="CN106" s="197"/>
      <c r="CO106" s="197"/>
      <c r="CP106" s="197"/>
      <c r="CQ106" s="197"/>
      <c r="CR106" s="197"/>
      <c r="CS106" s="197"/>
      <c r="CT106" s="197"/>
    </row>
    <row r="107" spans="1:98" ht="15.75" thickBot="1" x14ac:dyDescent="0.3">
      <c r="A107" s="191">
        <f>IF(LEN(Projects!A103)&gt;0,Projects!A103,"")</f>
        <v>101</v>
      </c>
      <c r="B107" s="125" t="str">
        <f>IF(ISNA(VLOOKUP(A107,Projects!A:B,2,FALSE)), "",VLOOKUP(A107,Projects!A:B,2,FALSE))</f>
        <v>T10 Project101</v>
      </c>
      <c r="C107" s="192">
        <f t="shared" si="7"/>
        <v>12</v>
      </c>
      <c r="D107" s="192">
        <f t="shared" si="8"/>
        <v>0</v>
      </c>
      <c r="E107" s="192">
        <f t="shared" si="9"/>
        <v>1</v>
      </c>
      <c r="F107" s="192">
        <f t="shared" si="10"/>
        <v>0</v>
      </c>
      <c r="G107" s="193">
        <f t="shared" si="11"/>
        <v>0</v>
      </c>
      <c r="H107" s="193">
        <f t="shared" si="12"/>
        <v>4</v>
      </c>
      <c r="I107" s="194">
        <f t="shared" si="13"/>
        <v>12</v>
      </c>
      <c r="J107" s="192">
        <v>3</v>
      </c>
      <c r="K107" s="192">
        <v>3</v>
      </c>
      <c r="L107" s="192">
        <v>3</v>
      </c>
      <c r="M107" s="192">
        <v>3</v>
      </c>
      <c r="N107" s="195">
        <v>48</v>
      </c>
      <c r="O107" s="195">
        <v>51</v>
      </c>
      <c r="P107" s="195">
        <v>53</v>
      </c>
      <c r="Q107" s="195">
        <v>47</v>
      </c>
      <c r="R107" s="196"/>
      <c r="S107" s="463"/>
      <c r="T107" s="463"/>
      <c r="U107" s="463"/>
      <c r="V107" s="463"/>
      <c r="W107" s="463"/>
      <c r="X107" s="463"/>
      <c r="Y107" s="463"/>
      <c r="Z107" s="463"/>
      <c r="AA107" s="463"/>
      <c r="AB107" s="463"/>
      <c r="AC107" s="463"/>
      <c r="AD107" s="463"/>
      <c r="AE107" s="463"/>
      <c r="AF107" s="463"/>
      <c r="AG107" s="463"/>
      <c r="AH107" s="463"/>
      <c r="AI107" s="463"/>
      <c r="AJ107" s="463"/>
      <c r="AK107" s="463"/>
      <c r="AL107" s="463"/>
      <c r="AM107" s="463"/>
      <c r="AN107" s="463"/>
      <c r="AO107" s="463"/>
      <c r="AP107" s="463"/>
      <c r="AQ107" s="463"/>
      <c r="AR107" s="463"/>
      <c r="AS107" s="463"/>
      <c r="AT107" s="463"/>
      <c r="AU107" s="463"/>
      <c r="AV107" s="463"/>
      <c r="AW107" s="463"/>
      <c r="AX107" s="463"/>
      <c r="AY107" s="463"/>
      <c r="AZ107" s="463"/>
      <c r="BA107" s="463" t="s">
        <v>352</v>
      </c>
      <c r="BB107" s="463"/>
      <c r="BC107" s="463"/>
      <c r="BD107" s="463"/>
      <c r="BE107" s="463"/>
      <c r="BF107" s="463"/>
      <c r="BG107" s="463"/>
      <c r="BH107" s="463"/>
      <c r="BI107" s="463"/>
      <c r="BJ107" s="463"/>
      <c r="BK107" s="463"/>
      <c r="BL107" s="463">
        <v>1</v>
      </c>
      <c r="BM107" s="463" t="s">
        <v>483</v>
      </c>
      <c r="BN107" s="463" t="s">
        <v>483</v>
      </c>
      <c r="BO107" s="463">
        <v>1</v>
      </c>
      <c r="BP107" s="463">
        <v>1</v>
      </c>
      <c r="BQ107" s="463" t="s">
        <v>483</v>
      </c>
      <c r="BR107" s="463">
        <v>1</v>
      </c>
      <c r="BS107" s="463" t="s">
        <v>483</v>
      </c>
      <c r="BT107" s="463"/>
      <c r="BU107" s="463"/>
      <c r="BV107" s="463"/>
      <c r="BW107" s="463"/>
      <c r="BX107" s="463"/>
      <c r="BY107" s="463"/>
      <c r="BZ107" s="463"/>
      <c r="CA107" s="463"/>
      <c r="CB107" s="463"/>
      <c r="CC107" s="463"/>
      <c r="CD107" s="463"/>
      <c r="CE107" s="463"/>
      <c r="CF107" s="463"/>
      <c r="CG107" s="463"/>
      <c r="CH107" s="463"/>
      <c r="CI107" s="463"/>
      <c r="CJ107" s="463"/>
      <c r="CK107" s="463"/>
      <c r="CL107" s="463"/>
      <c r="CM107" s="197"/>
      <c r="CN107" s="197"/>
      <c r="CO107" s="197"/>
      <c r="CP107" s="197"/>
      <c r="CQ107" s="197"/>
      <c r="CR107" s="197"/>
      <c r="CS107" s="197"/>
      <c r="CT107" s="197"/>
    </row>
    <row r="108" spans="1:98" ht="15.75" thickBot="1" x14ac:dyDescent="0.3">
      <c r="A108" s="191">
        <f>IF(LEN(Projects!A104)&gt;0,Projects!A104,"")</f>
        <v>102</v>
      </c>
      <c r="B108" s="125" t="str">
        <f>IF(ISNA(VLOOKUP(A108,Projects!A:B,2,FALSE)), "",VLOOKUP(A108,Projects!A:B,2,FALSE))</f>
        <v>T10 Project102</v>
      </c>
      <c r="C108" s="192">
        <f t="shared" si="7"/>
        <v>12</v>
      </c>
      <c r="D108" s="192">
        <f t="shared" si="8"/>
        <v>0</v>
      </c>
      <c r="E108" s="192">
        <f t="shared" si="9"/>
        <v>1</v>
      </c>
      <c r="F108" s="192">
        <f t="shared" si="10"/>
        <v>0</v>
      </c>
      <c r="G108" s="193">
        <f t="shared" si="11"/>
        <v>0</v>
      </c>
      <c r="H108" s="193">
        <f t="shared" si="12"/>
        <v>4</v>
      </c>
      <c r="I108" s="194">
        <f t="shared" si="13"/>
        <v>12</v>
      </c>
      <c r="J108" s="192">
        <v>3</v>
      </c>
      <c r="K108" s="192">
        <v>3</v>
      </c>
      <c r="L108" s="192">
        <v>3</v>
      </c>
      <c r="M108" s="192">
        <v>3</v>
      </c>
      <c r="N108" s="195">
        <v>49</v>
      </c>
      <c r="O108" s="195">
        <v>52</v>
      </c>
      <c r="P108" s="195">
        <v>46</v>
      </c>
      <c r="Q108" s="195">
        <v>48</v>
      </c>
      <c r="R108" s="196"/>
      <c r="S108" s="463"/>
      <c r="T108" s="463"/>
      <c r="U108" s="463"/>
      <c r="V108" s="463"/>
      <c r="W108" s="463"/>
      <c r="X108" s="463"/>
      <c r="Y108" s="463"/>
      <c r="Z108" s="463"/>
      <c r="AA108" s="463"/>
      <c r="AB108" s="463"/>
      <c r="AC108" s="463"/>
      <c r="AD108" s="463"/>
      <c r="AE108" s="463"/>
      <c r="AF108" s="463"/>
      <c r="AG108" s="463"/>
      <c r="AH108" s="463"/>
      <c r="AI108" s="463"/>
      <c r="AJ108" s="463"/>
      <c r="AK108" s="463"/>
      <c r="AL108" s="463"/>
      <c r="AM108" s="463"/>
      <c r="AN108" s="463"/>
      <c r="AO108" s="463"/>
      <c r="AP108" s="463"/>
      <c r="AQ108" s="463"/>
      <c r="AR108" s="463"/>
      <c r="AS108" s="463"/>
      <c r="AT108" s="463"/>
      <c r="AU108" s="463"/>
      <c r="AV108" s="463"/>
      <c r="AW108" s="463" t="s">
        <v>352</v>
      </c>
      <c r="AX108" s="463"/>
      <c r="AY108" s="463"/>
      <c r="AZ108" s="463"/>
      <c r="BA108" s="463"/>
      <c r="BB108" s="463"/>
      <c r="BC108" s="463"/>
      <c r="BD108" s="463"/>
      <c r="BE108" s="463"/>
      <c r="BF108" s="463"/>
      <c r="BG108" s="463"/>
      <c r="BH108" s="463"/>
      <c r="BI108" s="463"/>
      <c r="BJ108" s="463"/>
      <c r="BK108" s="463"/>
      <c r="BL108" s="463" t="s">
        <v>483</v>
      </c>
      <c r="BM108" s="463">
        <v>1</v>
      </c>
      <c r="BN108" s="463" t="s">
        <v>483</v>
      </c>
      <c r="BO108" s="463" t="s">
        <v>483</v>
      </c>
      <c r="BP108" s="463">
        <v>1</v>
      </c>
      <c r="BQ108" s="463">
        <v>1</v>
      </c>
      <c r="BR108" s="463" t="s">
        <v>483</v>
      </c>
      <c r="BS108" s="463">
        <v>1</v>
      </c>
      <c r="BT108" s="463"/>
      <c r="BU108" s="463"/>
      <c r="BV108" s="463"/>
      <c r="BW108" s="463"/>
      <c r="BX108" s="463"/>
      <c r="BY108" s="463"/>
      <c r="BZ108" s="463"/>
      <c r="CA108" s="463"/>
      <c r="CB108" s="463"/>
      <c r="CC108" s="463"/>
      <c r="CD108" s="463"/>
      <c r="CE108" s="463"/>
      <c r="CF108" s="463"/>
      <c r="CG108" s="463"/>
      <c r="CH108" s="463"/>
      <c r="CI108" s="463"/>
      <c r="CJ108" s="463"/>
      <c r="CK108" s="463"/>
      <c r="CL108" s="463"/>
      <c r="CM108" s="197"/>
      <c r="CN108" s="197"/>
      <c r="CO108" s="197"/>
      <c r="CP108" s="197"/>
      <c r="CQ108" s="197"/>
      <c r="CR108" s="197"/>
      <c r="CS108" s="197"/>
      <c r="CT108" s="197"/>
    </row>
    <row r="109" spans="1:98" ht="15.75" thickBot="1" x14ac:dyDescent="0.3">
      <c r="A109" s="191">
        <f>IF(LEN(Projects!A105)&gt;0,Projects!A105,"")</f>
        <v>103</v>
      </c>
      <c r="B109" s="125" t="str">
        <f>IF(ISNA(VLOOKUP(A109,Projects!A:B,2,FALSE)), "",VLOOKUP(A109,Projects!A:B,2,FALSE))</f>
        <v>T10 Project103</v>
      </c>
      <c r="C109" s="192">
        <f t="shared" si="7"/>
        <v>9</v>
      </c>
      <c r="D109" s="192">
        <f t="shared" si="8"/>
        <v>0</v>
      </c>
      <c r="E109" s="192">
        <f t="shared" si="9"/>
        <v>1</v>
      </c>
      <c r="F109" s="192">
        <f t="shared" si="10"/>
        <v>0</v>
      </c>
      <c r="G109" s="193">
        <f t="shared" si="11"/>
        <v>0</v>
      </c>
      <c r="H109" s="193">
        <f t="shared" si="12"/>
        <v>3</v>
      </c>
      <c r="I109" s="194">
        <f t="shared" si="13"/>
        <v>12</v>
      </c>
      <c r="J109" s="192">
        <v>3</v>
      </c>
      <c r="K109" s="192">
        <v>3</v>
      </c>
      <c r="L109" s="192">
        <v>3</v>
      </c>
      <c r="M109" s="192">
        <v>3</v>
      </c>
      <c r="N109" s="195">
        <v>46</v>
      </c>
      <c r="O109" s="195">
        <v>49</v>
      </c>
      <c r="P109" s="195">
        <v>51</v>
      </c>
      <c r="Q109" s="195">
        <v>53</v>
      </c>
      <c r="R109" s="196"/>
      <c r="S109" s="463"/>
      <c r="T109" s="463"/>
      <c r="U109" s="463"/>
      <c r="V109" s="463"/>
      <c r="W109" s="463"/>
      <c r="X109" s="463"/>
      <c r="Y109" s="463"/>
      <c r="Z109" s="463"/>
      <c r="AA109" s="463"/>
      <c r="AB109" s="463"/>
      <c r="AC109" s="463"/>
      <c r="AD109" s="463"/>
      <c r="AE109" s="463"/>
      <c r="AF109" s="463"/>
      <c r="AG109" s="463"/>
      <c r="AH109" s="463"/>
      <c r="AI109" s="463"/>
      <c r="AJ109" s="463"/>
      <c r="AK109" s="463"/>
      <c r="AL109" s="463"/>
      <c r="AM109" s="463"/>
      <c r="AN109" s="463"/>
      <c r="AO109" s="463"/>
      <c r="AP109" s="463"/>
      <c r="AQ109" s="463"/>
      <c r="AR109" s="463"/>
      <c r="AS109" s="463"/>
      <c r="AT109" s="463"/>
      <c r="AU109" s="463"/>
      <c r="AV109" s="463"/>
      <c r="AW109" s="463"/>
      <c r="AX109" s="463"/>
      <c r="AY109" s="463"/>
      <c r="AZ109" s="463"/>
      <c r="BA109" s="463"/>
      <c r="BB109" s="463"/>
      <c r="BC109" s="463"/>
      <c r="BD109" s="463"/>
      <c r="BE109" s="463"/>
      <c r="BF109" s="463"/>
      <c r="BG109" s="463"/>
      <c r="BH109" s="463"/>
      <c r="BI109" s="463"/>
      <c r="BJ109" s="463"/>
      <c r="BK109" s="463"/>
      <c r="BL109" s="463" t="s">
        <v>483</v>
      </c>
      <c r="BM109" s="463">
        <v>1</v>
      </c>
      <c r="BN109" s="463">
        <v>1</v>
      </c>
      <c r="BO109" s="463" t="s">
        <v>483</v>
      </c>
      <c r="BP109" s="463" t="s">
        <v>352</v>
      </c>
      <c r="BQ109" s="463" t="s">
        <v>483</v>
      </c>
      <c r="BR109" s="463">
        <v>1</v>
      </c>
      <c r="BS109" s="463" t="s">
        <v>483</v>
      </c>
      <c r="BT109" s="463"/>
      <c r="BU109" s="463"/>
      <c r="BV109" s="463"/>
      <c r="BW109" s="463"/>
      <c r="BX109" s="463"/>
      <c r="BY109" s="463"/>
      <c r="BZ109" s="463"/>
      <c r="CA109" s="463"/>
      <c r="CB109" s="463"/>
      <c r="CC109" s="463"/>
      <c r="CD109" s="463"/>
      <c r="CE109" s="463"/>
      <c r="CF109" s="463"/>
      <c r="CG109" s="463"/>
      <c r="CH109" s="463"/>
      <c r="CI109" s="463"/>
      <c r="CJ109" s="463"/>
      <c r="CK109" s="463"/>
      <c r="CL109" s="463"/>
      <c r="CM109" s="197"/>
      <c r="CN109" s="197"/>
      <c r="CO109" s="197"/>
      <c r="CP109" s="197"/>
      <c r="CQ109" s="197"/>
      <c r="CR109" s="197"/>
      <c r="CS109" s="197"/>
      <c r="CT109" s="197"/>
    </row>
    <row r="110" spans="1:98" ht="15.75" thickBot="1" x14ac:dyDescent="0.3">
      <c r="A110" s="191">
        <f>IF(LEN(Projects!A106)&gt;0,Projects!A106,"")</f>
        <v>104</v>
      </c>
      <c r="B110" s="125" t="str">
        <f>IF(ISNA(VLOOKUP(A110,Projects!A:B,2,FALSE)), "",VLOOKUP(A110,Projects!A:B,2,FALSE))</f>
        <v>T10 Project104</v>
      </c>
      <c r="C110" s="192">
        <f t="shared" si="7"/>
        <v>12</v>
      </c>
      <c r="D110" s="192">
        <f t="shared" si="8"/>
        <v>0</v>
      </c>
      <c r="E110" s="192">
        <f t="shared" si="9"/>
        <v>1</v>
      </c>
      <c r="F110" s="192">
        <f t="shared" si="10"/>
        <v>0</v>
      </c>
      <c r="G110" s="193">
        <f t="shared" si="11"/>
        <v>0</v>
      </c>
      <c r="H110" s="193">
        <f t="shared" si="12"/>
        <v>4</v>
      </c>
      <c r="I110" s="194">
        <f t="shared" si="13"/>
        <v>12</v>
      </c>
      <c r="J110" s="192">
        <v>3</v>
      </c>
      <c r="K110" s="192">
        <v>3</v>
      </c>
      <c r="L110" s="192">
        <v>3</v>
      </c>
      <c r="M110" s="192">
        <v>3</v>
      </c>
      <c r="N110" s="195">
        <v>51</v>
      </c>
      <c r="O110" s="195">
        <v>53</v>
      </c>
      <c r="P110" s="195">
        <v>47</v>
      </c>
      <c r="Q110" s="195">
        <v>49</v>
      </c>
      <c r="R110" s="196"/>
      <c r="S110" s="463"/>
      <c r="T110" s="463"/>
      <c r="U110" s="463"/>
      <c r="V110" s="463"/>
      <c r="W110" s="463"/>
      <c r="X110" s="463"/>
      <c r="Y110" s="463"/>
      <c r="Z110" s="463"/>
      <c r="AA110" s="463"/>
      <c r="AB110" s="463"/>
      <c r="AC110" s="463"/>
      <c r="AD110" s="463"/>
      <c r="AE110" s="463"/>
      <c r="AF110" s="463"/>
      <c r="AG110" s="463"/>
      <c r="AH110" s="463"/>
      <c r="AI110" s="463"/>
      <c r="AJ110" s="463"/>
      <c r="AK110" s="463"/>
      <c r="AL110" s="463"/>
      <c r="AM110" s="463"/>
      <c r="AN110" s="463"/>
      <c r="AO110" s="463"/>
      <c r="AP110" s="463"/>
      <c r="AQ110" s="463"/>
      <c r="AR110" s="463"/>
      <c r="AS110" s="463"/>
      <c r="AT110" s="463"/>
      <c r="AU110" s="463"/>
      <c r="AV110" s="463"/>
      <c r="AW110" s="463"/>
      <c r="AX110" s="463"/>
      <c r="AY110" s="463"/>
      <c r="AZ110" s="463"/>
      <c r="BA110" s="463"/>
      <c r="BB110" s="463"/>
      <c r="BC110" s="463"/>
      <c r="BD110" s="463"/>
      <c r="BE110" s="463"/>
      <c r="BF110" s="463"/>
      <c r="BG110" s="463"/>
      <c r="BH110" s="463"/>
      <c r="BI110" s="463"/>
      <c r="BJ110" s="463"/>
      <c r="BK110" s="463"/>
      <c r="BL110" s="463">
        <v>1</v>
      </c>
      <c r="BM110" s="463" t="s">
        <v>483</v>
      </c>
      <c r="BN110" s="463">
        <v>1</v>
      </c>
      <c r="BO110" s="463" t="s">
        <v>483</v>
      </c>
      <c r="BP110" s="463">
        <v>1</v>
      </c>
      <c r="BQ110" s="463" t="s">
        <v>483</v>
      </c>
      <c r="BR110" s="463">
        <v>1</v>
      </c>
      <c r="BS110" s="463" t="s">
        <v>483</v>
      </c>
      <c r="BT110" s="463"/>
      <c r="BU110" s="463"/>
      <c r="BV110" s="463"/>
      <c r="BW110" s="463"/>
      <c r="BX110" s="463" t="s">
        <v>352</v>
      </c>
      <c r="BY110" s="463"/>
      <c r="BZ110" s="463"/>
      <c r="CA110" s="463"/>
      <c r="CB110" s="463"/>
      <c r="CC110" s="463"/>
      <c r="CD110" s="463"/>
      <c r="CE110" s="463"/>
      <c r="CF110" s="463"/>
      <c r="CG110" s="463"/>
      <c r="CH110" s="463"/>
      <c r="CI110" s="463"/>
      <c r="CJ110" s="463"/>
      <c r="CK110" s="463"/>
      <c r="CL110" s="463"/>
      <c r="CM110" s="197"/>
      <c r="CN110" s="197"/>
      <c r="CO110" s="197"/>
      <c r="CP110" s="197"/>
      <c r="CQ110" s="197"/>
      <c r="CR110" s="197"/>
      <c r="CS110" s="197"/>
      <c r="CT110" s="197"/>
    </row>
    <row r="111" spans="1:98" ht="15.75" thickBot="1" x14ac:dyDescent="0.3">
      <c r="A111" s="191">
        <f>IF(LEN(Projects!A107)&gt;0,Projects!A107,"")</f>
        <v>105</v>
      </c>
      <c r="B111" s="125" t="str">
        <f>IF(ISNA(VLOOKUP(A111,Projects!A:B,2,FALSE)), "",VLOOKUP(A111,Projects!A:B,2,FALSE))</f>
        <v>T10 Project105</v>
      </c>
      <c r="C111" s="192">
        <f t="shared" si="7"/>
        <v>12</v>
      </c>
      <c r="D111" s="192">
        <f t="shared" si="8"/>
        <v>0</v>
      </c>
      <c r="E111" s="192">
        <f t="shared" si="9"/>
        <v>1</v>
      </c>
      <c r="F111" s="192">
        <f t="shared" si="10"/>
        <v>0</v>
      </c>
      <c r="G111" s="193">
        <f t="shared" si="11"/>
        <v>0</v>
      </c>
      <c r="H111" s="193">
        <f t="shared" si="12"/>
        <v>4</v>
      </c>
      <c r="I111" s="194">
        <f t="shared" si="13"/>
        <v>12</v>
      </c>
      <c r="J111" s="192">
        <v>3</v>
      </c>
      <c r="K111" s="192">
        <v>3</v>
      </c>
      <c r="L111" s="192">
        <v>3</v>
      </c>
      <c r="M111" s="192">
        <v>3</v>
      </c>
      <c r="N111" s="195">
        <v>52</v>
      </c>
      <c r="O111" s="195">
        <v>46</v>
      </c>
      <c r="P111" s="195">
        <v>48</v>
      </c>
      <c r="Q111" s="195">
        <v>50</v>
      </c>
      <c r="R111" s="196"/>
      <c r="S111" s="463"/>
      <c r="T111" s="463"/>
      <c r="U111" s="463"/>
      <c r="V111" s="463"/>
      <c r="W111" s="463" t="s">
        <v>352</v>
      </c>
      <c r="X111" s="463"/>
      <c r="Y111" s="463"/>
      <c r="Z111" s="463"/>
      <c r="AA111" s="463"/>
      <c r="AB111" s="463"/>
      <c r="AC111" s="463"/>
      <c r="AD111" s="463"/>
      <c r="AE111" s="463"/>
      <c r="AF111" s="463"/>
      <c r="AG111" s="463"/>
      <c r="AH111" s="463"/>
      <c r="AI111" s="463"/>
      <c r="AJ111" s="463"/>
      <c r="AK111" s="463"/>
      <c r="AL111" s="463"/>
      <c r="AM111" s="463"/>
      <c r="AN111" s="463"/>
      <c r="AO111" s="463"/>
      <c r="AP111" s="463"/>
      <c r="AQ111" s="463"/>
      <c r="AR111" s="463"/>
      <c r="AS111" s="463"/>
      <c r="AT111" s="463"/>
      <c r="AU111" s="463"/>
      <c r="AV111" s="463"/>
      <c r="AW111" s="463"/>
      <c r="AX111" s="463"/>
      <c r="AY111" s="463"/>
      <c r="AZ111" s="463"/>
      <c r="BA111" s="463"/>
      <c r="BB111" s="463"/>
      <c r="BC111" s="463"/>
      <c r="BD111" s="463"/>
      <c r="BE111" s="463"/>
      <c r="BF111" s="463"/>
      <c r="BG111" s="463"/>
      <c r="BH111" s="463"/>
      <c r="BI111" s="463"/>
      <c r="BJ111" s="463"/>
      <c r="BK111" s="463"/>
      <c r="BL111" s="463" t="s">
        <v>483</v>
      </c>
      <c r="BM111" s="463">
        <v>1</v>
      </c>
      <c r="BN111" s="463" t="s">
        <v>483</v>
      </c>
      <c r="BO111" s="463">
        <v>1</v>
      </c>
      <c r="BP111" s="463" t="s">
        <v>483</v>
      </c>
      <c r="BQ111" s="463">
        <v>1</v>
      </c>
      <c r="BR111" s="463" t="s">
        <v>483</v>
      </c>
      <c r="BS111" s="463">
        <v>1</v>
      </c>
      <c r="BT111" s="463"/>
      <c r="BU111" s="463"/>
      <c r="BV111" s="463"/>
      <c r="BW111" s="463"/>
      <c r="BX111" s="463"/>
      <c r="BY111" s="463"/>
      <c r="BZ111" s="463"/>
      <c r="CA111" s="463"/>
      <c r="CB111" s="463"/>
      <c r="CC111" s="463"/>
      <c r="CD111" s="463"/>
      <c r="CE111" s="463"/>
      <c r="CF111" s="463"/>
      <c r="CG111" s="463"/>
      <c r="CH111" s="463"/>
      <c r="CI111" s="463"/>
      <c r="CJ111" s="463"/>
      <c r="CK111" s="463"/>
      <c r="CL111" s="463"/>
      <c r="CM111" s="197"/>
      <c r="CN111" s="197"/>
      <c r="CO111" s="197"/>
      <c r="CP111" s="197"/>
      <c r="CQ111" s="197"/>
      <c r="CR111" s="197"/>
      <c r="CS111" s="197"/>
      <c r="CT111" s="197"/>
    </row>
    <row r="112" spans="1:98" ht="15.75" thickBot="1" x14ac:dyDescent="0.3">
      <c r="A112" s="191">
        <f>IF(LEN(Projects!A108)&gt;0,Projects!A108,"")</f>
        <v>106</v>
      </c>
      <c r="B112" s="125" t="str">
        <f>IF(ISNA(VLOOKUP(A112,Projects!A:B,2,FALSE)), "",VLOOKUP(A112,Projects!A:B,2,FALSE))</f>
        <v>T10 Project106</v>
      </c>
      <c r="C112" s="192">
        <f t="shared" si="7"/>
        <v>12</v>
      </c>
      <c r="D112" s="192">
        <f t="shared" si="8"/>
        <v>0</v>
      </c>
      <c r="E112" s="192">
        <f t="shared" si="9"/>
        <v>1</v>
      </c>
      <c r="F112" s="192">
        <f t="shared" si="10"/>
        <v>0</v>
      </c>
      <c r="G112" s="193">
        <f t="shared" si="11"/>
        <v>0</v>
      </c>
      <c r="H112" s="193">
        <f t="shared" si="12"/>
        <v>4</v>
      </c>
      <c r="I112" s="194">
        <f t="shared" si="13"/>
        <v>12</v>
      </c>
      <c r="J112" s="192">
        <v>3</v>
      </c>
      <c r="K112" s="192">
        <v>3</v>
      </c>
      <c r="L112" s="192">
        <v>3</v>
      </c>
      <c r="M112" s="192">
        <v>3</v>
      </c>
      <c r="N112" s="195">
        <v>53</v>
      </c>
      <c r="O112" s="195">
        <v>47</v>
      </c>
      <c r="P112" s="195">
        <v>49</v>
      </c>
      <c r="Q112" s="195">
        <v>51</v>
      </c>
      <c r="R112" s="196"/>
      <c r="S112" s="463"/>
      <c r="T112" s="463"/>
      <c r="U112" s="463"/>
      <c r="V112" s="463" t="s">
        <v>352</v>
      </c>
      <c r="W112" s="463"/>
      <c r="X112" s="463"/>
      <c r="Y112" s="463"/>
      <c r="Z112" s="463"/>
      <c r="AA112" s="463"/>
      <c r="AB112" s="463"/>
      <c r="AC112" s="463"/>
      <c r="AD112" s="463"/>
      <c r="AE112" s="463"/>
      <c r="AF112" s="463"/>
      <c r="AG112" s="463"/>
      <c r="AH112" s="463"/>
      <c r="AI112" s="463"/>
      <c r="AJ112" s="463"/>
      <c r="AK112" s="463"/>
      <c r="AL112" s="463"/>
      <c r="AM112" s="463"/>
      <c r="AN112" s="463"/>
      <c r="AO112" s="463"/>
      <c r="AP112" s="463"/>
      <c r="AQ112" s="463"/>
      <c r="AR112" s="463"/>
      <c r="AS112" s="463"/>
      <c r="AT112" s="463"/>
      <c r="AU112" s="463"/>
      <c r="AV112" s="463"/>
      <c r="AW112" s="463"/>
      <c r="AX112" s="463"/>
      <c r="AY112" s="463"/>
      <c r="AZ112" s="463"/>
      <c r="BA112" s="463"/>
      <c r="BB112" s="463"/>
      <c r="BC112" s="463"/>
      <c r="BD112" s="463"/>
      <c r="BE112" s="463"/>
      <c r="BF112" s="463"/>
      <c r="BG112" s="463"/>
      <c r="BH112" s="463"/>
      <c r="BI112" s="463"/>
      <c r="BJ112" s="463"/>
      <c r="BK112" s="463"/>
      <c r="BL112" s="463">
        <v>1</v>
      </c>
      <c r="BM112" s="463" t="s">
        <v>483</v>
      </c>
      <c r="BN112" s="463">
        <v>1</v>
      </c>
      <c r="BO112" s="463" t="s">
        <v>483</v>
      </c>
      <c r="BP112" s="463">
        <v>1</v>
      </c>
      <c r="BQ112" s="463" t="s">
        <v>483</v>
      </c>
      <c r="BR112" s="463">
        <v>1</v>
      </c>
      <c r="BS112" s="463" t="s">
        <v>483</v>
      </c>
      <c r="BT112" s="463"/>
      <c r="BU112" s="463"/>
      <c r="BV112" s="463"/>
      <c r="BW112" s="463"/>
      <c r="BX112" s="463"/>
      <c r="BY112" s="463"/>
      <c r="BZ112" s="463"/>
      <c r="CA112" s="463"/>
      <c r="CB112" s="463"/>
      <c r="CC112" s="463"/>
      <c r="CD112" s="463"/>
      <c r="CE112" s="463"/>
      <c r="CF112" s="463"/>
      <c r="CG112" s="463"/>
      <c r="CH112" s="463"/>
      <c r="CI112" s="463"/>
      <c r="CJ112" s="463"/>
      <c r="CK112" s="463"/>
      <c r="CL112" s="463"/>
      <c r="CM112" s="197"/>
      <c r="CN112" s="197"/>
      <c r="CO112" s="197"/>
      <c r="CP112" s="197"/>
      <c r="CQ112" s="197"/>
      <c r="CR112" s="197"/>
      <c r="CS112" s="197"/>
      <c r="CT112" s="197"/>
    </row>
    <row r="113" spans="1:98" ht="15.75" thickBot="1" x14ac:dyDescent="0.3">
      <c r="A113" s="191">
        <f>IF(LEN(Projects!A109)&gt;0,Projects!A109,"")</f>
        <v>107</v>
      </c>
      <c r="B113" s="125" t="str">
        <f>IF(ISNA(VLOOKUP(A113,Projects!A:B,2,FALSE)), "",VLOOKUP(A113,Projects!A:B,2,FALSE))</f>
        <v>T10 Project107</v>
      </c>
      <c r="C113" s="192">
        <f t="shared" si="7"/>
        <v>12</v>
      </c>
      <c r="D113" s="192">
        <f t="shared" si="8"/>
        <v>0</v>
      </c>
      <c r="E113" s="192">
        <f t="shared" si="9"/>
        <v>1</v>
      </c>
      <c r="F113" s="192">
        <f t="shared" si="10"/>
        <v>0</v>
      </c>
      <c r="G113" s="193">
        <f t="shared" si="11"/>
        <v>0</v>
      </c>
      <c r="H113" s="193">
        <f t="shared" si="12"/>
        <v>4</v>
      </c>
      <c r="I113" s="194">
        <f t="shared" si="13"/>
        <v>12</v>
      </c>
      <c r="J113" s="192">
        <v>3</v>
      </c>
      <c r="K113" s="192">
        <v>3</v>
      </c>
      <c r="L113" s="192">
        <v>3</v>
      </c>
      <c r="M113" s="192">
        <v>3</v>
      </c>
      <c r="N113" s="195">
        <v>46</v>
      </c>
      <c r="O113" s="195">
        <v>48</v>
      </c>
      <c r="P113" s="195">
        <v>50</v>
      </c>
      <c r="Q113" s="195">
        <v>52</v>
      </c>
      <c r="R113" s="196"/>
      <c r="S113" s="463"/>
      <c r="T113" s="463"/>
      <c r="U113" s="463"/>
      <c r="V113" s="463"/>
      <c r="W113" s="463"/>
      <c r="X113" s="463"/>
      <c r="Y113" s="463"/>
      <c r="Z113" s="463"/>
      <c r="AA113" s="463"/>
      <c r="AB113" s="463"/>
      <c r="AC113" s="463"/>
      <c r="AD113" s="463"/>
      <c r="AE113" s="463"/>
      <c r="AF113" s="463"/>
      <c r="AG113" s="463"/>
      <c r="AH113" s="463"/>
      <c r="AI113" s="463"/>
      <c r="AJ113" s="463"/>
      <c r="AK113" s="463"/>
      <c r="AL113" s="463"/>
      <c r="AM113" s="463"/>
      <c r="AN113" s="463"/>
      <c r="AO113" s="463" t="s">
        <v>352</v>
      </c>
      <c r="AP113" s="463"/>
      <c r="AQ113" s="463"/>
      <c r="AR113" s="463"/>
      <c r="AS113" s="463"/>
      <c r="AT113" s="463"/>
      <c r="AU113" s="463"/>
      <c r="AV113" s="463"/>
      <c r="AW113" s="463"/>
      <c r="AX113" s="463"/>
      <c r="AY113" s="463"/>
      <c r="AZ113" s="463"/>
      <c r="BA113" s="463"/>
      <c r="BB113" s="463"/>
      <c r="BC113" s="463"/>
      <c r="BD113" s="463"/>
      <c r="BE113" s="463"/>
      <c r="BF113" s="463"/>
      <c r="BG113" s="463"/>
      <c r="BH113" s="463"/>
      <c r="BI113" s="463"/>
      <c r="BJ113" s="463"/>
      <c r="BK113" s="463"/>
      <c r="BL113" s="463" t="s">
        <v>483</v>
      </c>
      <c r="BM113" s="463">
        <v>1</v>
      </c>
      <c r="BN113" s="463" t="s">
        <v>483</v>
      </c>
      <c r="BO113" s="463">
        <v>1</v>
      </c>
      <c r="BP113" s="463" t="s">
        <v>483</v>
      </c>
      <c r="BQ113" s="463">
        <v>1</v>
      </c>
      <c r="BR113" s="463" t="s">
        <v>483</v>
      </c>
      <c r="BS113" s="463">
        <v>1</v>
      </c>
      <c r="BT113" s="463"/>
      <c r="BU113" s="463"/>
      <c r="BV113" s="463"/>
      <c r="BW113" s="463"/>
      <c r="BX113" s="463"/>
      <c r="BY113" s="463"/>
      <c r="BZ113" s="463"/>
      <c r="CA113" s="463"/>
      <c r="CB113" s="463"/>
      <c r="CC113" s="463"/>
      <c r="CD113" s="463"/>
      <c r="CE113" s="463"/>
      <c r="CF113" s="463"/>
      <c r="CG113" s="463"/>
      <c r="CH113" s="463"/>
      <c r="CI113" s="463"/>
      <c r="CJ113" s="463"/>
      <c r="CK113" s="463"/>
      <c r="CL113" s="463"/>
      <c r="CM113" s="197"/>
      <c r="CN113" s="197"/>
      <c r="CO113" s="197"/>
      <c r="CP113" s="197"/>
      <c r="CQ113" s="197"/>
      <c r="CR113" s="197"/>
      <c r="CS113" s="197"/>
      <c r="CT113" s="197"/>
    </row>
    <row r="114" spans="1:98" ht="15.75" thickBot="1" x14ac:dyDescent="0.3">
      <c r="A114" s="191">
        <f>IF(LEN(Projects!A110)&gt;0,Projects!A110,"")</f>
        <v>108</v>
      </c>
      <c r="B114" s="125" t="str">
        <f>IF(ISNA(VLOOKUP(A114,Projects!A:B,2,FALSE)), "",VLOOKUP(A114,Projects!A:B,2,FALSE))</f>
        <v>T10 Project108</v>
      </c>
      <c r="C114" s="192">
        <f t="shared" si="7"/>
        <v>12</v>
      </c>
      <c r="D114" s="192">
        <f t="shared" si="8"/>
        <v>0</v>
      </c>
      <c r="E114" s="192">
        <f t="shared" si="9"/>
        <v>1</v>
      </c>
      <c r="F114" s="192">
        <f t="shared" si="10"/>
        <v>0</v>
      </c>
      <c r="G114" s="193">
        <f t="shared" si="11"/>
        <v>0</v>
      </c>
      <c r="H114" s="193">
        <f t="shared" si="12"/>
        <v>4</v>
      </c>
      <c r="I114" s="194">
        <f t="shared" si="13"/>
        <v>12</v>
      </c>
      <c r="J114" s="192">
        <v>3</v>
      </c>
      <c r="K114" s="192">
        <v>3</v>
      </c>
      <c r="L114" s="192">
        <v>3</v>
      </c>
      <c r="M114" s="192">
        <v>3</v>
      </c>
      <c r="N114" s="195">
        <v>47</v>
      </c>
      <c r="O114" s="195">
        <v>49</v>
      </c>
      <c r="P114" s="195">
        <v>51</v>
      </c>
      <c r="Q114" s="195">
        <v>53</v>
      </c>
      <c r="R114" s="196"/>
      <c r="S114" s="463"/>
      <c r="T114" s="463"/>
      <c r="U114" s="463"/>
      <c r="V114" s="463"/>
      <c r="W114" s="463"/>
      <c r="X114" s="463"/>
      <c r="Y114" s="463"/>
      <c r="Z114" s="463"/>
      <c r="AA114" s="463"/>
      <c r="AB114" s="463"/>
      <c r="AC114" s="463"/>
      <c r="AD114" s="463"/>
      <c r="AE114" s="463"/>
      <c r="AF114" s="463"/>
      <c r="AG114" s="463"/>
      <c r="AH114" s="463"/>
      <c r="AI114" s="463"/>
      <c r="AJ114" s="463"/>
      <c r="AK114" s="463"/>
      <c r="AL114" s="463"/>
      <c r="AM114" s="463"/>
      <c r="AN114" s="463"/>
      <c r="AO114" s="463"/>
      <c r="AP114" s="463"/>
      <c r="AQ114" s="463"/>
      <c r="AR114" s="463"/>
      <c r="AS114" s="463"/>
      <c r="AT114" s="463"/>
      <c r="AU114" s="463" t="s">
        <v>352</v>
      </c>
      <c r="AV114" s="463"/>
      <c r="AW114" s="463"/>
      <c r="AX114" s="463"/>
      <c r="AY114" s="463"/>
      <c r="AZ114" s="463"/>
      <c r="BA114" s="463"/>
      <c r="BB114" s="463"/>
      <c r="BC114" s="463"/>
      <c r="BD114" s="463"/>
      <c r="BE114" s="463"/>
      <c r="BF114" s="463"/>
      <c r="BG114" s="463"/>
      <c r="BH114" s="463"/>
      <c r="BI114" s="463"/>
      <c r="BJ114" s="463"/>
      <c r="BK114" s="463"/>
      <c r="BL114" s="463">
        <v>1</v>
      </c>
      <c r="BM114" s="463" t="s">
        <v>483</v>
      </c>
      <c r="BN114" s="463">
        <v>1</v>
      </c>
      <c r="BO114" s="463" t="s">
        <v>483</v>
      </c>
      <c r="BP114" s="463">
        <v>1</v>
      </c>
      <c r="BQ114" s="463" t="s">
        <v>483</v>
      </c>
      <c r="BR114" s="463">
        <v>1</v>
      </c>
      <c r="BS114" s="463" t="s">
        <v>483</v>
      </c>
      <c r="BT114" s="463"/>
      <c r="BU114" s="463"/>
      <c r="BV114" s="463"/>
      <c r="BW114" s="463"/>
      <c r="BX114" s="463"/>
      <c r="BY114" s="463"/>
      <c r="BZ114" s="463"/>
      <c r="CA114" s="463"/>
      <c r="CB114" s="463"/>
      <c r="CC114" s="463"/>
      <c r="CD114" s="463"/>
      <c r="CE114" s="463"/>
      <c r="CF114" s="463"/>
      <c r="CG114" s="463"/>
      <c r="CH114" s="463"/>
      <c r="CI114" s="463"/>
      <c r="CJ114" s="463"/>
      <c r="CK114" s="463"/>
      <c r="CL114" s="463"/>
      <c r="CM114" s="197"/>
      <c r="CN114" s="197"/>
      <c r="CO114" s="197"/>
      <c r="CP114" s="197"/>
      <c r="CQ114" s="197"/>
      <c r="CR114" s="197"/>
      <c r="CS114" s="197"/>
      <c r="CT114" s="197"/>
    </row>
    <row r="115" spans="1:98" ht="15.75" thickBot="1" x14ac:dyDescent="0.3">
      <c r="A115" s="191">
        <f>IF(LEN(Projects!A111)&gt;0,Projects!A111,"")</f>
        <v>109</v>
      </c>
      <c r="B115" s="125" t="str">
        <f>IF(ISNA(VLOOKUP(A115,Projects!A:B,2,FALSE)), "",VLOOKUP(A115,Projects!A:B,2,FALSE))</f>
        <v>T10 Project109</v>
      </c>
      <c r="C115" s="192">
        <f t="shared" si="7"/>
        <v>12</v>
      </c>
      <c r="D115" s="192">
        <f t="shared" si="8"/>
        <v>0</v>
      </c>
      <c r="E115" s="192">
        <f t="shared" si="9"/>
        <v>1</v>
      </c>
      <c r="F115" s="192">
        <f t="shared" si="10"/>
        <v>0</v>
      </c>
      <c r="G115" s="193">
        <f t="shared" si="11"/>
        <v>0</v>
      </c>
      <c r="H115" s="193">
        <f t="shared" si="12"/>
        <v>4</v>
      </c>
      <c r="I115" s="194">
        <f t="shared" si="13"/>
        <v>12</v>
      </c>
      <c r="J115" s="192">
        <v>3</v>
      </c>
      <c r="K115" s="192">
        <v>3</v>
      </c>
      <c r="L115" s="192">
        <v>3</v>
      </c>
      <c r="M115" s="192">
        <v>3</v>
      </c>
      <c r="N115" s="195">
        <v>48</v>
      </c>
      <c r="O115" s="195">
        <v>50</v>
      </c>
      <c r="P115" s="195">
        <v>52</v>
      </c>
      <c r="Q115" s="195">
        <v>46</v>
      </c>
      <c r="R115" s="196"/>
      <c r="S115" s="463"/>
      <c r="T115" s="463"/>
      <c r="U115" s="463"/>
      <c r="V115" s="463"/>
      <c r="W115" s="463"/>
      <c r="X115" s="463"/>
      <c r="Y115" s="463"/>
      <c r="Z115" s="463"/>
      <c r="AA115" s="463"/>
      <c r="AB115" s="463"/>
      <c r="AC115" s="463"/>
      <c r="AD115" s="463"/>
      <c r="AE115" s="463"/>
      <c r="AF115" s="463"/>
      <c r="AG115" s="463"/>
      <c r="AH115" s="463"/>
      <c r="AI115" s="463"/>
      <c r="AJ115" s="463"/>
      <c r="AK115" s="463"/>
      <c r="AL115" s="463"/>
      <c r="AM115" s="463"/>
      <c r="AN115" s="463"/>
      <c r="AO115" s="463" t="s">
        <v>352</v>
      </c>
      <c r="AP115" s="463"/>
      <c r="AQ115" s="463"/>
      <c r="AR115" s="463"/>
      <c r="AS115" s="463"/>
      <c r="AT115" s="463"/>
      <c r="AU115" s="463"/>
      <c r="AV115" s="463"/>
      <c r="AW115" s="463"/>
      <c r="AX115" s="463"/>
      <c r="AY115" s="463"/>
      <c r="AZ115" s="463"/>
      <c r="BA115" s="463"/>
      <c r="BB115" s="463"/>
      <c r="BC115" s="463"/>
      <c r="BD115" s="463"/>
      <c r="BE115" s="463"/>
      <c r="BF115" s="463"/>
      <c r="BG115" s="463"/>
      <c r="BH115" s="463"/>
      <c r="BI115" s="463"/>
      <c r="BJ115" s="463"/>
      <c r="BK115" s="463"/>
      <c r="BL115" s="463" t="s">
        <v>483</v>
      </c>
      <c r="BM115" s="463">
        <v>1</v>
      </c>
      <c r="BN115" s="463" t="s">
        <v>483</v>
      </c>
      <c r="BO115" s="463">
        <v>1</v>
      </c>
      <c r="BP115" s="463" t="s">
        <v>483</v>
      </c>
      <c r="BQ115" s="463">
        <v>1</v>
      </c>
      <c r="BR115" s="463" t="s">
        <v>483</v>
      </c>
      <c r="BS115" s="463">
        <v>1</v>
      </c>
      <c r="BT115" s="463"/>
      <c r="BU115" s="463"/>
      <c r="BV115" s="463"/>
      <c r="BW115" s="463"/>
      <c r="BX115" s="463"/>
      <c r="BY115" s="463"/>
      <c r="BZ115" s="463"/>
      <c r="CA115" s="463"/>
      <c r="CB115" s="463"/>
      <c r="CC115" s="463"/>
      <c r="CD115" s="463"/>
      <c r="CE115" s="463"/>
      <c r="CF115" s="463"/>
      <c r="CG115" s="463"/>
      <c r="CH115" s="463"/>
      <c r="CI115" s="463"/>
      <c r="CJ115" s="463"/>
      <c r="CK115" s="463"/>
      <c r="CL115" s="463"/>
      <c r="CM115" s="197"/>
      <c r="CN115" s="197"/>
      <c r="CO115" s="197"/>
      <c r="CP115" s="197"/>
      <c r="CQ115" s="197"/>
      <c r="CR115" s="197"/>
      <c r="CS115" s="197"/>
      <c r="CT115" s="197"/>
    </row>
    <row r="116" spans="1:98" ht="15.75" thickBot="1" x14ac:dyDescent="0.3">
      <c r="A116" s="191">
        <f>IF(LEN(Projects!A112)&gt;0,Projects!A112,"")</f>
        <v>110</v>
      </c>
      <c r="B116" s="125" t="str">
        <f>IF(ISNA(VLOOKUP(A116,Projects!A:B,2,FALSE)), "",VLOOKUP(A116,Projects!A:B,2,FALSE))</f>
        <v>T10 Project110</v>
      </c>
      <c r="C116" s="192">
        <f t="shared" si="7"/>
        <v>12</v>
      </c>
      <c r="D116" s="192">
        <f t="shared" si="8"/>
        <v>0</v>
      </c>
      <c r="E116" s="192">
        <f t="shared" si="9"/>
        <v>1</v>
      </c>
      <c r="F116" s="192">
        <f t="shared" si="10"/>
        <v>0</v>
      </c>
      <c r="G116" s="193">
        <f t="shared" si="11"/>
        <v>0</v>
      </c>
      <c r="H116" s="193">
        <f t="shared" si="12"/>
        <v>4</v>
      </c>
      <c r="I116" s="194">
        <f t="shared" si="13"/>
        <v>12</v>
      </c>
      <c r="J116" s="192">
        <v>3</v>
      </c>
      <c r="K116" s="192">
        <v>3</v>
      </c>
      <c r="L116" s="192">
        <v>3</v>
      </c>
      <c r="M116" s="192">
        <v>3</v>
      </c>
      <c r="N116" s="195">
        <v>49</v>
      </c>
      <c r="O116" s="195">
        <v>51</v>
      </c>
      <c r="P116" s="195">
        <v>53</v>
      </c>
      <c r="Q116" s="195">
        <v>47</v>
      </c>
      <c r="R116" s="196"/>
      <c r="S116" s="463"/>
      <c r="T116" s="463"/>
      <c r="U116" s="463"/>
      <c r="V116" s="463"/>
      <c r="W116" s="463"/>
      <c r="X116" s="463"/>
      <c r="Y116" s="463"/>
      <c r="Z116" s="463"/>
      <c r="AA116" s="463"/>
      <c r="AB116" s="463"/>
      <c r="AC116" s="463"/>
      <c r="AD116" s="463"/>
      <c r="AE116" s="463"/>
      <c r="AF116" s="463"/>
      <c r="AG116" s="463"/>
      <c r="AH116" s="463"/>
      <c r="AI116" s="463"/>
      <c r="AJ116" s="463"/>
      <c r="AK116" s="463" t="s">
        <v>352</v>
      </c>
      <c r="AL116" s="463"/>
      <c r="AM116" s="463"/>
      <c r="AN116" s="463"/>
      <c r="AO116" s="463"/>
      <c r="AP116" s="463"/>
      <c r="AQ116" s="463"/>
      <c r="AR116" s="463"/>
      <c r="AS116" s="463"/>
      <c r="AT116" s="463"/>
      <c r="AU116" s="463"/>
      <c r="AV116" s="463"/>
      <c r="AW116" s="463"/>
      <c r="AX116" s="463"/>
      <c r="AY116" s="463"/>
      <c r="AZ116" s="463"/>
      <c r="BA116" s="463"/>
      <c r="BB116" s="463"/>
      <c r="BC116" s="463"/>
      <c r="BD116" s="463"/>
      <c r="BE116" s="463"/>
      <c r="BF116" s="463"/>
      <c r="BG116" s="463"/>
      <c r="BH116" s="463"/>
      <c r="BI116" s="463"/>
      <c r="BJ116" s="463"/>
      <c r="BK116" s="463"/>
      <c r="BL116" s="463">
        <v>1</v>
      </c>
      <c r="BM116" s="463" t="s">
        <v>483</v>
      </c>
      <c r="BN116" s="463">
        <v>1</v>
      </c>
      <c r="BO116" s="463" t="s">
        <v>483</v>
      </c>
      <c r="BP116" s="463">
        <v>1</v>
      </c>
      <c r="BQ116" s="463" t="s">
        <v>483</v>
      </c>
      <c r="BR116" s="463">
        <v>1</v>
      </c>
      <c r="BS116" s="463" t="s">
        <v>483</v>
      </c>
      <c r="BT116" s="463"/>
      <c r="BU116" s="463"/>
      <c r="BV116" s="463"/>
      <c r="BW116" s="463"/>
      <c r="BX116" s="463"/>
      <c r="BY116" s="463"/>
      <c r="BZ116" s="463"/>
      <c r="CA116" s="463"/>
      <c r="CB116" s="463"/>
      <c r="CC116" s="463"/>
      <c r="CD116" s="463"/>
      <c r="CE116" s="463"/>
      <c r="CF116" s="463"/>
      <c r="CG116" s="463"/>
      <c r="CH116" s="463"/>
      <c r="CI116" s="463"/>
      <c r="CJ116" s="463"/>
      <c r="CK116" s="463"/>
      <c r="CL116" s="463"/>
      <c r="CM116" s="197"/>
      <c r="CN116" s="197"/>
      <c r="CO116" s="197"/>
      <c r="CP116" s="197"/>
      <c r="CQ116" s="197"/>
      <c r="CR116" s="197"/>
      <c r="CS116" s="197"/>
      <c r="CT116" s="197"/>
    </row>
    <row r="117" spans="1:98" ht="15.75" thickBot="1" x14ac:dyDescent="0.3">
      <c r="A117" s="191">
        <f>IF(LEN(Projects!A113)&gt;0,Projects!A113,"")</f>
        <v>111</v>
      </c>
      <c r="B117" s="125" t="str">
        <f>IF(ISNA(VLOOKUP(A117,Projects!A:B,2,FALSE)), "",VLOOKUP(A117,Projects!A:B,2,FALSE))</f>
        <v>T10 Project111</v>
      </c>
      <c r="C117" s="192">
        <f t="shared" si="7"/>
        <v>12</v>
      </c>
      <c r="D117" s="192">
        <f t="shared" si="8"/>
        <v>0</v>
      </c>
      <c r="E117" s="192">
        <f t="shared" si="9"/>
        <v>1</v>
      </c>
      <c r="F117" s="192">
        <f t="shared" si="10"/>
        <v>0</v>
      </c>
      <c r="G117" s="193">
        <f t="shared" si="11"/>
        <v>0</v>
      </c>
      <c r="H117" s="193">
        <f t="shared" si="12"/>
        <v>4</v>
      </c>
      <c r="I117" s="194">
        <f t="shared" si="13"/>
        <v>12</v>
      </c>
      <c r="J117" s="192">
        <v>3</v>
      </c>
      <c r="K117" s="192">
        <v>3</v>
      </c>
      <c r="L117" s="192">
        <v>3</v>
      </c>
      <c r="M117" s="192">
        <v>3</v>
      </c>
      <c r="N117" s="195">
        <v>50</v>
      </c>
      <c r="O117" s="195">
        <v>52</v>
      </c>
      <c r="P117" s="195">
        <v>46</v>
      </c>
      <c r="Q117" s="195">
        <v>48</v>
      </c>
      <c r="R117" s="196"/>
      <c r="S117" s="463"/>
      <c r="T117" s="463"/>
      <c r="U117" s="463"/>
      <c r="V117" s="463"/>
      <c r="W117" s="463"/>
      <c r="X117" s="463"/>
      <c r="Y117" s="463"/>
      <c r="Z117" s="463"/>
      <c r="AA117" s="463"/>
      <c r="AB117" s="463"/>
      <c r="AC117" s="463"/>
      <c r="AD117" s="463"/>
      <c r="AE117" s="463"/>
      <c r="AF117" s="463"/>
      <c r="AG117" s="463"/>
      <c r="AH117" s="463"/>
      <c r="AI117" s="463"/>
      <c r="AJ117" s="463" t="s">
        <v>352</v>
      </c>
      <c r="AK117" s="463"/>
      <c r="AL117" s="463"/>
      <c r="AM117" s="463"/>
      <c r="AN117" s="463"/>
      <c r="AO117" s="463"/>
      <c r="AP117" s="463"/>
      <c r="AQ117" s="463"/>
      <c r="AR117" s="463"/>
      <c r="AS117" s="463"/>
      <c r="AT117" s="463"/>
      <c r="AU117" s="463"/>
      <c r="AV117" s="463"/>
      <c r="AW117" s="463"/>
      <c r="AX117" s="463"/>
      <c r="AY117" s="463"/>
      <c r="AZ117" s="463"/>
      <c r="BA117" s="463"/>
      <c r="BB117" s="463"/>
      <c r="BC117" s="463"/>
      <c r="BD117" s="463"/>
      <c r="BE117" s="463"/>
      <c r="BF117" s="463"/>
      <c r="BG117" s="463"/>
      <c r="BH117" s="463"/>
      <c r="BI117" s="463"/>
      <c r="BJ117" s="463"/>
      <c r="BK117" s="463"/>
      <c r="BL117" s="463" t="s">
        <v>483</v>
      </c>
      <c r="BM117" s="463">
        <v>1</v>
      </c>
      <c r="BN117" s="463" t="s">
        <v>483</v>
      </c>
      <c r="BO117" s="463">
        <v>1</v>
      </c>
      <c r="BP117" s="463" t="s">
        <v>483</v>
      </c>
      <c r="BQ117" s="463">
        <v>1</v>
      </c>
      <c r="BR117" s="463" t="s">
        <v>483</v>
      </c>
      <c r="BS117" s="463">
        <v>1</v>
      </c>
      <c r="BT117" s="463"/>
      <c r="BU117" s="463"/>
      <c r="BV117" s="463"/>
      <c r="BW117" s="463"/>
      <c r="BX117" s="463"/>
      <c r="BY117" s="463"/>
      <c r="BZ117" s="463"/>
      <c r="CA117" s="463"/>
      <c r="CB117" s="463"/>
      <c r="CC117" s="463"/>
      <c r="CD117" s="463"/>
      <c r="CE117" s="463"/>
      <c r="CF117" s="463"/>
      <c r="CG117" s="463"/>
      <c r="CH117" s="463"/>
      <c r="CI117" s="463"/>
      <c r="CJ117" s="463"/>
      <c r="CK117" s="463"/>
      <c r="CL117" s="463"/>
      <c r="CM117" s="197"/>
      <c r="CN117" s="197"/>
      <c r="CO117" s="197"/>
      <c r="CP117" s="197"/>
      <c r="CQ117" s="197"/>
      <c r="CR117" s="197"/>
      <c r="CS117" s="197"/>
      <c r="CT117" s="197"/>
    </row>
    <row r="118" spans="1:98" ht="15.75" thickBot="1" x14ac:dyDescent="0.3">
      <c r="A118" s="191">
        <f>IF(LEN(Projects!A114)&gt;0,Projects!A114,"")</f>
        <v>112</v>
      </c>
      <c r="B118" s="125" t="str">
        <f>IF(ISNA(VLOOKUP(A118,Projects!A:B,2,FALSE)), "",VLOOKUP(A118,Projects!A:B,2,FALSE))</f>
        <v>T10 Project112</v>
      </c>
      <c r="C118" s="192">
        <f t="shared" si="7"/>
        <v>12</v>
      </c>
      <c r="D118" s="192">
        <f t="shared" si="8"/>
        <v>0</v>
      </c>
      <c r="E118" s="192">
        <f t="shared" si="9"/>
        <v>1</v>
      </c>
      <c r="F118" s="192">
        <f t="shared" si="10"/>
        <v>0</v>
      </c>
      <c r="G118" s="193">
        <f t="shared" si="11"/>
        <v>0</v>
      </c>
      <c r="H118" s="193">
        <f t="shared" si="12"/>
        <v>4</v>
      </c>
      <c r="I118" s="194">
        <f t="shared" si="13"/>
        <v>12</v>
      </c>
      <c r="J118" s="192">
        <v>3</v>
      </c>
      <c r="K118" s="192">
        <v>3</v>
      </c>
      <c r="L118" s="192">
        <v>3</v>
      </c>
      <c r="M118" s="192">
        <v>3</v>
      </c>
      <c r="N118" s="195">
        <v>51</v>
      </c>
      <c r="O118" s="195">
        <v>53</v>
      </c>
      <c r="P118" s="195">
        <v>47</v>
      </c>
      <c r="Q118" s="195">
        <v>49</v>
      </c>
      <c r="R118" s="196"/>
      <c r="S118" s="463"/>
      <c r="T118" s="463"/>
      <c r="U118" s="463"/>
      <c r="V118" s="463"/>
      <c r="W118" s="463"/>
      <c r="X118" s="463"/>
      <c r="Y118" s="463"/>
      <c r="Z118" s="463"/>
      <c r="AA118" s="463"/>
      <c r="AB118" s="463"/>
      <c r="AC118" s="463"/>
      <c r="AD118" s="463"/>
      <c r="AE118" s="463"/>
      <c r="AF118" s="463"/>
      <c r="AG118" s="463"/>
      <c r="AH118" s="463"/>
      <c r="AI118" s="463"/>
      <c r="AJ118" s="463"/>
      <c r="AK118" s="463"/>
      <c r="AL118" s="463"/>
      <c r="AM118" s="463"/>
      <c r="AN118" s="463"/>
      <c r="AO118" s="463"/>
      <c r="AP118" s="463"/>
      <c r="AQ118" s="463"/>
      <c r="AR118" s="463"/>
      <c r="AS118" s="463"/>
      <c r="AT118" s="463"/>
      <c r="AU118" s="463" t="s">
        <v>352</v>
      </c>
      <c r="AV118" s="463"/>
      <c r="AW118" s="463"/>
      <c r="AX118" s="463"/>
      <c r="AY118" s="463"/>
      <c r="AZ118" s="463"/>
      <c r="BA118" s="463"/>
      <c r="BB118" s="463"/>
      <c r="BC118" s="463"/>
      <c r="BD118" s="463"/>
      <c r="BE118" s="463"/>
      <c r="BF118" s="463"/>
      <c r="BG118" s="463"/>
      <c r="BH118" s="463"/>
      <c r="BI118" s="463"/>
      <c r="BJ118" s="463"/>
      <c r="BK118" s="463"/>
      <c r="BL118" s="463">
        <v>1</v>
      </c>
      <c r="BM118" s="463" t="s">
        <v>483</v>
      </c>
      <c r="BN118" s="463">
        <v>1</v>
      </c>
      <c r="BO118" s="463" t="s">
        <v>483</v>
      </c>
      <c r="BP118" s="463">
        <v>1</v>
      </c>
      <c r="BQ118" s="463" t="s">
        <v>483</v>
      </c>
      <c r="BR118" s="463">
        <v>1</v>
      </c>
      <c r="BS118" s="463" t="s">
        <v>483</v>
      </c>
      <c r="BT118" s="463"/>
      <c r="BU118" s="463"/>
      <c r="BV118" s="463"/>
      <c r="BW118" s="463"/>
      <c r="BX118" s="463"/>
      <c r="BY118" s="463"/>
      <c r="BZ118" s="463"/>
      <c r="CA118" s="463"/>
      <c r="CB118" s="463"/>
      <c r="CC118" s="463"/>
      <c r="CD118" s="463"/>
      <c r="CE118" s="463"/>
      <c r="CF118" s="463"/>
      <c r="CG118" s="463"/>
      <c r="CH118" s="463"/>
      <c r="CI118" s="463"/>
      <c r="CJ118" s="463"/>
      <c r="CK118" s="463"/>
      <c r="CL118" s="463"/>
      <c r="CM118" s="197"/>
      <c r="CN118" s="197"/>
      <c r="CO118" s="197"/>
      <c r="CP118" s="197"/>
      <c r="CQ118" s="197"/>
      <c r="CR118" s="197"/>
      <c r="CS118" s="197"/>
      <c r="CT118" s="197"/>
    </row>
    <row r="119" spans="1:98" ht="15.75" thickBot="1" x14ac:dyDescent="0.3">
      <c r="A119" s="191">
        <f>IF(LEN(Projects!A115)&gt;0,Projects!A115,"")</f>
        <v>113</v>
      </c>
      <c r="B119" s="125" t="str">
        <f>IF(ISNA(VLOOKUP(A119,Projects!A:B,2,FALSE)), "",VLOOKUP(A119,Projects!A:B,2,FALSE))</f>
        <v>T10 Project113</v>
      </c>
      <c r="C119" s="192">
        <f t="shared" si="7"/>
        <v>12</v>
      </c>
      <c r="D119" s="192">
        <f t="shared" si="8"/>
        <v>0</v>
      </c>
      <c r="E119" s="192">
        <f t="shared" si="9"/>
        <v>1</v>
      </c>
      <c r="F119" s="192">
        <f t="shared" si="10"/>
        <v>0</v>
      </c>
      <c r="G119" s="193">
        <f t="shared" si="11"/>
        <v>0</v>
      </c>
      <c r="H119" s="193">
        <f t="shared" si="12"/>
        <v>4</v>
      </c>
      <c r="I119" s="194">
        <f t="shared" si="13"/>
        <v>12</v>
      </c>
      <c r="J119" s="192">
        <v>3</v>
      </c>
      <c r="K119" s="192">
        <v>3</v>
      </c>
      <c r="L119" s="192">
        <v>3</v>
      </c>
      <c r="M119" s="192">
        <v>3</v>
      </c>
      <c r="N119" s="195">
        <v>52</v>
      </c>
      <c r="O119" s="195">
        <v>46</v>
      </c>
      <c r="P119" s="195">
        <v>48</v>
      </c>
      <c r="Q119" s="195">
        <v>50</v>
      </c>
      <c r="R119" s="196"/>
      <c r="S119" s="463"/>
      <c r="T119" s="463"/>
      <c r="U119" s="463"/>
      <c r="V119" s="463"/>
      <c r="W119" s="463"/>
      <c r="X119" s="463"/>
      <c r="Y119" s="463"/>
      <c r="Z119" s="463"/>
      <c r="AA119" s="463"/>
      <c r="AB119" s="463"/>
      <c r="AC119" s="463"/>
      <c r="AD119" s="463"/>
      <c r="AE119" s="463"/>
      <c r="AF119" s="463"/>
      <c r="AG119" s="463"/>
      <c r="AH119" s="463"/>
      <c r="AI119" s="463"/>
      <c r="AJ119" s="463"/>
      <c r="AK119" s="463"/>
      <c r="AL119" s="463"/>
      <c r="AM119" s="463"/>
      <c r="AN119" s="463"/>
      <c r="AO119" s="463"/>
      <c r="AP119" s="463"/>
      <c r="AQ119" s="463"/>
      <c r="AR119" s="463"/>
      <c r="AS119" s="463"/>
      <c r="AT119" s="463"/>
      <c r="AU119" s="463"/>
      <c r="AV119" s="463" t="s">
        <v>352</v>
      </c>
      <c r="AW119" s="463"/>
      <c r="AX119" s="463"/>
      <c r="AY119" s="463"/>
      <c r="AZ119" s="463"/>
      <c r="BA119" s="463"/>
      <c r="BB119" s="463"/>
      <c r="BC119" s="463"/>
      <c r="BD119" s="463"/>
      <c r="BE119" s="463"/>
      <c r="BF119" s="463"/>
      <c r="BG119" s="463"/>
      <c r="BH119" s="463"/>
      <c r="BI119" s="463"/>
      <c r="BJ119" s="463"/>
      <c r="BK119" s="463"/>
      <c r="BL119" s="463" t="s">
        <v>483</v>
      </c>
      <c r="BM119" s="463">
        <v>1</v>
      </c>
      <c r="BN119" s="463" t="s">
        <v>483</v>
      </c>
      <c r="BO119" s="463">
        <v>1</v>
      </c>
      <c r="BP119" s="463" t="s">
        <v>483</v>
      </c>
      <c r="BQ119" s="463">
        <v>1</v>
      </c>
      <c r="BR119" s="463" t="s">
        <v>483</v>
      </c>
      <c r="BS119" s="463">
        <v>1</v>
      </c>
      <c r="BT119" s="463"/>
      <c r="BU119" s="463"/>
      <c r="BV119" s="463"/>
      <c r="BW119" s="463"/>
      <c r="BX119" s="463"/>
      <c r="BY119" s="463"/>
      <c r="BZ119" s="463"/>
      <c r="CA119" s="463"/>
      <c r="CB119" s="463"/>
      <c r="CC119" s="463"/>
      <c r="CD119" s="463"/>
      <c r="CE119" s="463"/>
      <c r="CF119" s="463"/>
      <c r="CG119" s="463"/>
      <c r="CH119" s="463"/>
      <c r="CI119" s="463"/>
      <c r="CJ119" s="463"/>
      <c r="CK119" s="463"/>
      <c r="CL119" s="463"/>
      <c r="CM119" s="197"/>
      <c r="CN119" s="197"/>
      <c r="CO119" s="197"/>
      <c r="CP119" s="197"/>
      <c r="CQ119" s="197"/>
      <c r="CR119" s="197"/>
      <c r="CS119" s="197"/>
      <c r="CT119" s="197"/>
    </row>
    <row r="120" spans="1:98" ht="15.75" thickBot="1" x14ac:dyDescent="0.3">
      <c r="A120" s="191">
        <f>IF(LEN(Projects!A116)&gt;0,Projects!A116,"")</f>
        <v>114</v>
      </c>
      <c r="B120" s="125" t="str">
        <f>IF(ISNA(VLOOKUP(A120,Projects!A:B,2,FALSE)), "",VLOOKUP(A120,Projects!A:B,2,FALSE))</f>
        <v>T10 Project114</v>
      </c>
      <c r="C120" s="192">
        <f t="shared" si="7"/>
        <v>12</v>
      </c>
      <c r="D120" s="192">
        <f t="shared" si="8"/>
        <v>0</v>
      </c>
      <c r="E120" s="192">
        <f t="shared" si="9"/>
        <v>1</v>
      </c>
      <c r="F120" s="192">
        <f t="shared" si="10"/>
        <v>0</v>
      </c>
      <c r="G120" s="193">
        <f t="shared" si="11"/>
        <v>0</v>
      </c>
      <c r="H120" s="193">
        <f t="shared" si="12"/>
        <v>4</v>
      </c>
      <c r="I120" s="194">
        <f t="shared" si="13"/>
        <v>12</v>
      </c>
      <c r="J120" s="192">
        <v>3</v>
      </c>
      <c r="K120" s="192">
        <v>3</v>
      </c>
      <c r="L120" s="192">
        <v>3</v>
      </c>
      <c r="M120" s="192">
        <v>3</v>
      </c>
      <c r="N120" s="195">
        <v>53</v>
      </c>
      <c r="O120" s="195">
        <v>47</v>
      </c>
      <c r="P120" s="195">
        <v>49</v>
      </c>
      <c r="Q120" s="195">
        <v>51</v>
      </c>
      <c r="R120" s="196"/>
      <c r="S120" s="463"/>
      <c r="T120" s="463"/>
      <c r="U120" s="463"/>
      <c r="V120" s="463"/>
      <c r="W120" s="463"/>
      <c r="X120" s="463"/>
      <c r="Y120" s="463"/>
      <c r="Z120" s="463"/>
      <c r="AA120" s="463"/>
      <c r="AB120" s="463"/>
      <c r="AC120" s="463"/>
      <c r="AD120" s="463"/>
      <c r="AE120" s="463"/>
      <c r="AF120" s="463"/>
      <c r="AG120" s="463"/>
      <c r="AH120" s="463"/>
      <c r="AI120" s="463"/>
      <c r="AJ120" s="463"/>
      <c r="AK120" s="463"/>
      <c r="AL120" s="463"/>
      <c r="AM120" s="463"/>
      <c r="AN120" s="463"/>
      <c r="AO120" s="463" t="s">
        <v>352</v>
      </c>
      <c r="AP120" s="463"/>
      <c r="AQ120" s="463"/>
      <c r="AR120" s="463"/>
      <c r="AS120" s="463"/>
      <c r="AT120" s="463"/>
      <c r="AU120" s="463"/>
      <c r="AV120" s="463"/>
      <c r="AW120" s="463"/>
      <c r="AX120" s="463"/>
      <c r="AY120" s="463"/>
      <c r="AZ120" s="463"/>
      <c r="BA120" s="463"/>
      <c r="BB120" s="463"/>
      <c r="BC120" s="463"/>
      <c r="BD120" s="463"/>
      <c r="BE120" s="463"/>
      <c r="BF120" s="463"/>
      <c r="BG120" s="463"/>
      <c r="BH120" s="463"/>
      <c r="BI120" s="463"/>
      <c r="BJ120" s="463"/>
      <c r="BK120" s="463"/>
      <c r="BL120" s="463">
        <v>1</v>
      </c>
      <c r="BM120" s="463" t="s">
        <v>483</v>
      </c>
      <c r="BN120" s="463">
        <v>1</v>
      </c>
      <c r="BO120" s="463" t="s">
        <v>483</v>
      </c>
      <c r="BP120" s="463">
        <v>1</v>
      </c>
      <c r="BQ120" s="463" t="s">
        <v>483</v>
      </c>
      <c r="BR120" s="463">
        <v>1</v>
      </c>
      <c r="BS120" s="463" t="s">
        <v>483</v>
      </c>
      <c r="BT120" s="463"/>
      <c r="BU120" s="463"/>
      <c r="BV120" s="463"/>
      <c r="BW120" s="463"/>
      <c r="BX120" s="463"/>
      <c r="BY120" s="463"/>
      <c r="BZ120" s="463"/>
      <c r="CA120" s="463"/>
      <c r="CB120" s="463"/>
      <c r="CC120" s="463"/>
      <c r="CD120" s="463"/>
      <c r="CE120" s="463"/>
      <c r="CF120" s="463"/>
      <c r="CG120" s="463"/>
      <c r="CH120" s="463"/>
      <c r="CI120" s="463"/>
      <c r="CJ120" s="463"/>
      <c r="CK120" s="463"/>
      <c r="CL120" s="463"/>
      <c r="CM120" s="197"/>
      <c r="CN120" s="197"/>
      <c r="CO120" s="197"/>
      <c r="CP120" s="197"/>
      <c r="CQ120" s="197"/>
      <c r="CR120" s="197"/>
      <c r="CS120" s="197"/>
      <c r="CT120" s="197"/>
    </row>
    <row r="121" spans="1:98" ht="15.75" thickBot="1" x14ac:dyDescent="0.3">
      <c r="A121" s="191">
        <f>IF(LEN(Projects!A117)&gt;0,Projects!A117,"")</f>
        <v>115</v>
      </c>
      <c r="B121" s="125" t="str">
        <f>IF(ISNA(VLOOKUP(A121,Projects!A:B,2,FALSE)), "",VLOOKUP(A121,Projects!A:B,2,FALSE))</f>
        <v>T10 Project115</v>
      </c>
      <c r="C121" s="192">
        <f t="shared" si="7"/>
        <v>12</v>
      </c>
      <c r="D121" s="192">
        <f t="shared" si="8"/>
        <v>0</v>
      </c>
      <c r="E121" s="192">
        <f t="shared" si="9"/>
        <v>1</v>
      </c>
      <c r="F121" s="192">
        <f t="shared" si="10"/>
        <v>0</v>
      </c>
      <c r="G121" s="193">
        <f t="shared" si="11"/>
        <v>0</v>
      </c>
      <c r="H121" s="193">
        <f t="shared" si="12"/>
        <v>4</v>
      </c>
      <c r="I121" s="194">
        <f t="shared" si="13"/>
        <v>12</v>
      </c>
      <c r="J121" s="192">
        <v>3</v>
      </c>
      <c r="K121" s="192">
        <v>3</v>
      </c>
      <c r="L121" s="192">
        <v>3</v>
      </c>
      <c r="M121" s="192">
        <v>3</v>
      </c>
      <c r="N121" s="195">
        <v>46</v>
      </c>
      <c r="O121" s="195">
        <v>48</v>
      </c>
      <c r="P121" s="195">
        <v>50</v>
      </c>
      <c r="Q121" s="195">
        <v>52</v>
      </c>
      <c r="R121" s="196"/>
      <c r="S121" s="463"/>
      <c r="T121" s="463"/>
      <c r="U121" s="463"/>
      <c r="V121" s="463"/>
      <c r="W121" s="463"/>
      <c r="X121" s="463"/>
      <c r="Y121" s="463"/>
      <c r="Z121" s="463"/>
      <c r="AA121" s="463"/>
      <c r="AB121" s="463"/>
      <c r="AC121" s="463"/>
      <c r="AD121" s="463"/>
      <c r="AE121" s="463"/>
      <c r="AF121" s="463"/>
      <c r="AG121" s="463"/>
      <c r="AH121" s="463"/>
      <c r="AI121" s="463"/>
      <c r="AJ121" s="463" t="s">
        <v>352</v>
      </c>
      <c r="AK121" s="463"/>
      <c r="AL121" s="463"/>
      <c r="AM121" s="463"/>
      <c r="AN121" s="463"/>
      <c r="AO121" s="463"/>
      <c r="AP121" s="463"/>
      <c r="AQ121" s="463"/>
      <c r="AR121" s="463"/>
      <c r="AS121" s="463"/>
      <c r="AT121" s="463"/>
      <c r="AU121" s="463"/>
      <c r="AV121" s="463"/>
      <c r="AW121" s="463"/>
      <c r="AX121" s="463"/>
      <c r="AY121" s="463"/>
      <c r="AZ121" s="463"/>
      <c r="BA121" s="463"/>
      <c r="BB121" s="463"/>
      <c r="BC121" s="463"/>
      <c r="BD121" s="463"/>
      <c r="BE121" s="463"/>
      <c r="BF121" s="463"/>
      <c r="BG121" s="463"/>
      <c r="BH121" s="463"/>
      <c r="BI121" s="463"/>
      <c r="BJ121" s="463"/>
      <c r="BK121" s="463"/>
      <c r="BL121" s="463" t="s">
        <v>483</v>
      </c>
      <c r="BM121" s="463">
        <v>1</v>
      </c>
      <c r="BN121" s="463" t="s">
        <v>483</v>
      </c>
      <c r="BO121" s="463">
        <v>1</v>
      </c>
      <c r="BP121" s="463" t="s">
        <v>483</v>
      </c>
      <c r="BQ121" s="463">
        <v>1</v>
      </c>
      <c r="BR121" s="463" t="s">
        <v>483</v>
      </c>
      <c r="BS121" s="463">
        <v>1</v>
      </c>
      <c r="BT121" s="463"/>
      <c r="BU121" s="463"/>
      <c r="BV121" s="463"/>
      <c r="BW121" s="463"/>
      <c r="BX121" s="463"/>
      <c r="BY121" s="463"/>
      <c r="BZ121" s="463"/>
      <c r="CA121" s="463"/>
      <c r="CB121" s="463"/>
      <c r="CC121" s="463"/>
      <c r="CD121" s="463"/>
      <c r="CE121" s="463"/>
      <c r="CF121" s="463"/>
      <c r="CG121" s="463"/>
      <c r="CH121" s="463"/>
      <c r="CI121" s="463"/>
      <c r="CJ121" s="463"/>
      <c r="CK121" s="463"/>
      <c r="CL121" s="463"/>
      <c r="CM121" s="197"/>
      <c r="CN121" s="197"/>
      <c r="CO121" s="197"/>
      <c r="CP121" s="197"/>
      <c r="CQ121" s="197"/>
      <c r="CR121" s="197"/>
      <c r="CS121" s="197"/>
      <c r="CT121" s="197"/>
    </row>
    <row r="122" spans="1:98" ht="15.75" thickBot="1" x14ac:dyDescent="0.3">
      <c r="A122" s="191">
        <f>IF(LEN(Projects!A118)&gt;0,Projects!A118,"")</f>
        <v>116</v>
      </c>
      <c r="B122" s="125" t="str">
        <f>IF(ISNA(VLOOKUP(A122,Projects!A:B,2,FALSE)), "",VLOOKUP(A122,Projects!A:B,2,FALSE))</f>
        <v>T10 Project116</v>
      </c>
      <c r="C122" s="192">
        <f t="shared" si="7"/>
        <v>12</v>
      </c>
      <c r="D122" s="192">
        <f t="shared" si="8"/>
        <v>0</v>
      </c>
      <c r="E122" s="192">
        <f t="shared" si="9"/>
        <v>1</v>
      </c>
      <c r="F122" s="192">
        <f t="shared" si="10"/>
        <v>0</v>
      </c>
      <c r="G122" s="193">
        <f t="shared" si="11"/>
        <v>0</v>
      </c>
      <c r="H122" s="193">
        <f t="shared" si="12"/>
        <v>4</v>
      </c>
      <c r="I122" s="194">
        <f t="shared" si="13"/>
        <v>12</v>
      </c>
      <c r="J122" s="192">
        <v>3</v>
      </c>
      <c r="K122" s="192">
        <v>3</v>
      </c>
      <c r="L122" s="192">
        <v>3</v>
      </c>
      <c r="M122" s="192">
        <v>3</v>
      </c>
      <c r="N122" s="195">
        <v>47</v>
      </c>
      <c r="O122" s="195">
        <v>49</v>
      </c>
      <c r="P122" s="195">
        <v>51</v>
      </c>
      <c r="Q122" s="195">
        <v>53</v>
      </c>
      <c r="R122" s="196"/>
      <c r="S122" s="463"/>
      <c r="T122" s="463"/>
      <c r="U122" s="463"/>
      <c r="V122" s="463"/>
      <c r="W122" s="463"/>
      <c r="X122" s="463"/>
      <c r="Y122" s="463"/>
      <c r="Z122" s="463"/>
      <c r="AA122" s="463"/>
      <c r="AB122" s="463"/>
      <c r="AC122" s="463"/>
      <c r="AD122" s="463"/>
      <c r="AE122" s="463"/>
      <c r="AF122" s="463"/>
      <c r="AG122" s="463"/>
      <c r="AH122" s="463"/>
      <c r="AI122" s="463"/>
      <c r="AJ122" s="463"/>
      <c r="AK122" s="463"/>
      <c r="AL122" s="463"/>
      <c r="AM122" s="463"/>
      <c r="AN122" s="463"/>
      <c r="AO122" s="463"/>
      <c r="AP122" s="463"/>
      <c r="AQ122" s="463"/>
      <c r="AR122" s="463" t="s">
        <v>352</v>
      </c>
      <c r="AS122" s="463"/>
      <c r="AT122" s="463"/>
      <c r="AU122" s="463"/>
      <c r="AV122" s="463"/>
      <c r="AW122" s="463"/>
      <c r="AX122" s="463"/>
      <c r="AY122" s="463"/>
      <c r="AZ122" s="463"/>
      <c r="BA122" s="463"/>
      <c r="BB122" s="463"/>
      <c r="BC122" s="463"/>
      <c r="BD122" s="463"/>
      <c r="BE122" s="463"/>
      <c r="BF122" s="463"/>
      <c r="BG122" s="463"/>
      <c r="BH122" s="463"/>
      <c r="BI122" s="463"/>
      <c r="BJ122" s="463"/>
      <c r="BK122" s="463"/>
      <c r="BL122" s="463">
        <v>1</v>
      </c>
      <c r="BM122" s="463" t="s">
        <v>483</v>
      </c>
      <c r="BN122" s="463">
        <v>1</v>
      </c>
      <c r="BO122" s="463" t="s">
        <v>483</v>
      </c>
      <c r="BP122" s="463">
        <v>1</v>
      </c>
      <c r="BQ122" s="463" t="s">
        <v>483</v>
      </c>
      <c r="BR122" s="463">
        <v>1</v>
      </c>
      <c r="BS122" s="463" t="s">
        <v>483</v>
      </c>
      <c r="BT122" s="463"/>
      <c r="BU122" s="463"/>
      <c r="BV122" s="463"/>
      <c r="BW122" s="463"/>
      <c r="BX122" s="463"/>
      <c r="BY122" s="463"/>
      <c r="BZ122" s="463"/>
      <c r="CA122" s="463"/>
      <c r="CB122" s="463"/>
      <c r="CC122" s="463"/>
      <c r="CD122" s="463"/>
      <c r="CE122" s="463"/>
      <c r="CF122" s="463"/>
      <c r="CG122" s="463"/>
      <c r="CH122" s="463"/>
      <c r="CI122" s="463"/>
      <c r="CJ122" s="463"/>
      <c r="CK122" s="463"/>
      <c r="CL122" s="463"/>
      <c r="CM122" s="197"/>
      <c r="CN122" s="197"/>
      <c r="CO122" s="197"/>
      <c r="CP122" s="197"/>
      <c r="CQ122" s="197"/>
      <c r="CR122" s="197"/>
      <c r="CS122" s="197"/>
      <c r="CT122" s="197"/>
    </row>
    <row r="123" spans="1:98" ht="15.75" thickBot="1" x14ac:dyDescent="0.3">
      <c r="A123" s="191">
        <f>IF(LEN(Projects!A119)&gt;0,Projects!A119,"")</f>
        <v>117</v>
      </c>
      <c r="B123" s="125" t="str">
        <f>IF(ISNA(VLOOKUP(A123,Projects!A:B,2,FALSE)), "",VLOOKUP(A123,Projects!A:B,2,FALSE))</f>
        <v>T10 Project117</v>
      </c>
      <c r="C123" s="192">
        <f t="shared" si="7"/>
        <v>12</v>
      </c>
      <c r="D123" s="192">
        <f t="shared" si="8"/>
        <v>0</v>
      </c>
      <c r="E123" s="192">
        <f t="shared" si="9"/>
        <v>1</v>
      </c>
      <c r="F123" s="192">
        <f t="shared" si="10"/>
        <v>0</v>
      </c>
      <c r="G123" s="193">
        <f t="shared" si="11"/>
        <v>0</v>
      </c>
      <c r="H123" s="193">
        <f t="shared" si="12"/>
        <v>4</v>
      </c>
      <c r="I123" s="194">
        <f t="shared" si="13"/>
        <v>12</v>
      </c>
      <c r="J123" s="192">
        <v>3</v>
      </c>
      <c r="K123" s="192">
        <v>3</v>
      </c>
      <c r="L123" s="192">
        <v>3</v>
      </c>
      <c r="M123" s="192">
        <v>3</v>
      </c>
      <c r="N123" s="195">
        <v>48</v>
      </c>
      <c r="O123" s="195">
        <v>50</v>
      </c>
      <c r="P123" s="195">
        <v>52</v>
      </c>
      <c r="Q123" s="195">
        <v>46</v>
      </c>
      <c r="R123" s="196"/>
      <c r="S123" s="463"/>
      <c r="T123" s="463"/>
      <c r="U123" s="463"/>
      <c r="V123" s="463"/>
      <c r="W123" s="463"/>
      <c r="X123" s="463"/>
      <c r="Y123" s="463" t="s">
        <v>352</v>
      </c>
      <c r="Z123" s="463"/>
      <c r="AA123" s="463"/>
      <c r="AB123" s="463"/>
      <c r="AC123" s="463"/>
      <c r="AD123" s="463"/>
      <c r="AE123" s="463"/>
      <c r="AF123" s="463"/>
      <c r="AG123" s="463"/>
      <c r="AH123" s="463"/>
      <c r="AI123" s="463"/>
      <c r="AJ123" s="463"/>
      <c r="AK123" s="463"/>
      <c r="AL123" s="463"/>
      <c r="AM123" s="463"/>
      <c r="AN123" s="463"/>
      <c r="AO123" s="463"/>
      <c r="AP123" s="463"/>
      <c r="AQ123" s="463"/>
      <c r="AR123" s="463"/>
      <c r="AS123" s="463"/>
      <c r="AT123" s="463"/>
      <c r="AU123" s="463"/>
      <c r="AV123" s="463"/>
      <c r="AW123" s="463"/>
      <c r="AX123" s="463"/>
      <c r="AY123" s="463"/>
      <c r="AZ123" s="463"/>
      <c r="BA123" s="463"/>
      <c r="BB123" s="463"/>
      <c r="BC123" s="463"/>
      <c r="BD123" s="463"/>
      <c r="BE123" s="463"/>
      <c r="BF123" s="463"/>
      <c r="BG123" s="463"/>
      <c r="BH123" s="463"/>
      <c r="BI123" s="463"/>
      <c r="BJ123" s="463"/>
      <c r="BK123" s="463"/>
      <c r="BL123" s="463" t="s">
        <v>483</v>
      </c>
      <c r="BM123" s="463">
        <v>1</v>
      </c>
      <c r="BN123" s="463" t="s">
        <v>483</v>
      </c>
      <c r="BO123" s="463">
        <v>1</v>
      </c>
      <c r="BP123" s="463" t="s">
        <v>483</v>
      </c>
      <c r="BQ123" s="463">
        <v>1</v>
      </c>
      <c r="BR123" s="463" t="s">
        <v>483</v>
      </c>
      <c r="BS123" s="463">
        <v>1</v>
      </c>
      <c r="BT123" s="463"/>
      <c r="BU123" s="463"/>
      <c r="BV123" s="463"/>
      <c r="BW123" s="463"/>
      <c r="BX123" s="463"/>
      <c r="BY123" s="463"/>
      <c r="BZ123" s="463"/>
      <c r="CA123" s="463"/>
      <c r="CB123" s="463"/>
      <c r="CC123" s="463"/>
      <c r="CD123" s="463"/>
      <c r="CE123" s="463"/>
      <c r="CF123" s="463"/>
      <c r="CG123" s="463"/>
      <c r="CH123" s="463"/>
      <c r="CI123" s="463"/>
      <c r="CJ123" s="463"/>
      <c r="CK123" s="463"/>
      <c r="CL123" s="463"/>
      <c r="CM123" s="197"/>
      <c r="CN123" s="197"/>
      <c r="CO123" s="197"/>
      <c r="CP123" s="197"/>
      <c r="CQ123" s="197"/>
      <c r="CR123" s="197"/>
      <c r="CS123" s="197"/>
      <c r="CT123" s="197"/>
    </row>
    <row r="124" spans="1:98" ht="15.75" thickBot="1" x14ac:dyDescent="0.3">
      <c r="A124" s="191">
        <f>IF(LEN(Projects!A120)&gt;0,Projects!A120,"")</f>
        <v>118</v>
      </c>
      <c r="B124" s="125" t="str">
        <f>IF(ISNA(VLOOKUP(A124,Projects!A:B,2,FALSE)), "",VLOOKUP(A124,Projects!A:B,2,FALSE))</f>
        <v>T11 Project118</v>
      </c>
      <c r="C124" s="192">
        <f t="shared" si="7"/>
        <v>3</v>
      </c>
      <c r="D124" s="192">
        <f t="shared" si="8"/>
        <v>0</v>
      </c>
      <c r="E124" s="192">
        <f t="shared" si="9"/>
        <v>1</v>
      </c>
      <c r="F124" s="192">
        <f t="shared" si="10"/>
        <v>0</v>
      </c>
      <c r="G124" s="193">
        <f t="shared" si="11"/>
        <v>0</v>
      </c>
      <c r="H124" s="193">
        <f t="shared" si="12"/>
        <v>1</v>
      </c>
      <c r="I124" s="194">
        <f t="shared" si="13"/>
        <v>12</v>
      </c>
      <c r="J124" s="192">
        <v>3</v>
      </c>
      <c r="K124" s="192">
        <v>3</v>
      </c>
      <c r="L124" s="192">
        <v>3</v>
      </c>
      <c r="M124" s="192">
        <v>3</v>
      </c>
      <c r="N124" s="195">
        <v>56</v>
      </c>
      <c r="O124" s="195">
        <v>58</v>
      </c>
      <c r="P124" s="195">
        <v>54</v>
      </c>
      <c r="Q124" s="195">
        <v>57</v>
      </c>
      <c r="R124" s="196"/>
      <c r="S124" s="463"/>
      <c r="T124" s="463"/>
      <c r="U124" s="463"/>
      <c r="V124" s="463"/>
      <c r="W124" s="463"/>
      <c r="X124" s="463"/>
      <c r="Y124" s="463"/>
      <c r="Z124" s="463"/>
      <c r="AA124" s="463"/>
      <c r="AB124" s="463"/>
      <c r="AC124" s="463"/>
      <c r="AD124" s="463"/>
      <c r="AE124" s="463"/>
      <c r="AF124" s="463"/>
      <c r="AG124" s="463"/>
      <c r="AH124" s="463"/>
      <c r="AI124" s="463"/>
      <c r="AJ124" s="463"/>
      <c r="AK124" s="463"/>
      <c r="AL124" s="463"/>
      <c r="AM124" s="463"/>
      <c r="AN124" s="463"/>
      <c r="AO124" s="463"/>
      <c r="AP124" s="463"/>
      <c r="AQ124" s="463"/>
      <c r="AR124" s="463"/>
      <c r="AS124" s="463"/>
      <c r="AT124" s="463"/>
      <c r="AU124" s="463"/>
      <c r="AV124" s="463"/>
      <c r="AW124" s="463"/>
      <c r="AX124" s="463"/>
      <c r="AY124" s="463"/>
      <c r="AZ124" s="463"/>
      <c r="BA124" s="463"/>
      <c r="BB124" s="463"/>
      <c r="BC124" s="463"/>
      <c r="BD124" s="463"/>
      <c r="BE124" s="463"/>
      <c r="BF124" s="463"/>
      <c r="BG124" s="463"/>
      <c r="BH124" s="463" t="s">
        <v>352</v>
      </c>
      <c r="BI124" s="463"/>
      <c r="BJ124" s="463"/>
      <c r="BK124" s="463"/>
      <c r="BL124" s="463"/>
      <c r="BM124" s="463"/>
      <c r="BN124" s="463"/>
      <c r="BO124" s="463"/>
      <c r="BP124" s="463"/>
      <c r="BQ124" s="463"/>
      <c r="BR124" s="463"/>
      <c r="BS124" s="463"/>
      <c r="BT124" s="463" t="s">
        <v>483</v>
      </c>
      <c r="BU124" s="463">
        <v>1</v>
      </c>
      <c r="BV124" s="463" t="s">
        <v>483</v>
      </c>
      <c r="BW124" s="463" t="s">
        <v>483</v>
      </c>
      <c r="BX124" s="463" t="s">
        <v>483</v>
      </c>
      <c r="BY124" s="463"/>
      <c r="BZ124" s="463"/>
      <c r="CA124" s="463"/>
      <c r="CB124" s="463"/>
      <c r="CC124" s="463"/>
      <c r="CD124" s="463"/>
      <c r="CE124" s="463"/>
      <c r="CF124" s="463"/>
      <c r="CG124" s="463"/>
      <c r="CH124" s="463"/>
      <c r="CI124" s="463"/>
      <c r="CJ124" s="463"/>
      <c r="CK124" s="463"/>
      <c r="CL124" s="463"/>
      <c r="CM124" s="197"/>
      <c r="CN124" s="197"/>
      <c r="CO124" s="197"/>
      <c r="CP124" s="197"/>
      <c r="CQ124" s="197"/>
      <c r="CR124" s="197"/>
      <c r="CS124" s="197"/>
      <c r="CT124" s="197"/>
    </row>
    <row r="125" spans="1:98" ht="15.75" thickBot="1" x14ac:dyDescent="0.3">
      <c r="A125" s="191">
        <f>IF(LEN(Projects!A121)&gt;0,Projects!A121,"")</f>
        <v>119</v>
      </c>
      <c r="B125" s="125" t="str">
        <f>IF(ISNA(VLOOKUP(A125,Projects!A:B,2,FALSE)), "",VLOOKUP(A125,Projects!A:B,2,FALSE))</f>
        <v>T11 Project119</v>
      </c>
      <c r="C125" s="192">
        <f t="shared" si="7"/>
        <v>3</v>
      </c>
      <c r="D125" s="192">
        <f t="shared" si="8"/>
        <v>0</v>
      </c>
      <c r="E125" s="192">
        <f t="shared" si="9"/>
        <v>1</v>
      </c>
      <c r="F125" s="192">
        <f t="shared" si="10"/>
        <v>0</v>
      </c>
      <c r="G125" s="193">
        <f t="shared" si="11"/>
        <v>0</v>
      </c>
      <c r="H125" s="193">
        <f t="shared" si="12"/>
        <v>1</v>
      </c>
      <c r="I125" s="194">
        <f t="shared" si="13"/>
        <v>12</v>
      </c>
      <c r="J125" s="192">
        <v>3</v>
      </c>
      <c r="K125" s="192">
        <v>3</v>
      </c>
      <c r="L125" s="192">
        <v>3</v>
      </c>
      <c r="M125" s="192">
        <v>3</v>
      </c>
      <c r="N125" s="195">
        <v>57</v>
      </c>
      <c r="O125" s="195">
        <v>54</v>
      </c>
      <c r="P125" s="195">
        <v>55</v>
      </c>
      <c r="Q125" s="195">
        <v>56</v>
      </c>
      <c r="R125" s="196"/>
      <c r="S125" s="463"/>
      <c r="T125" s="463"/>
      <c r="U125" s="463"/>
      <c r="V125" s="463"/>
      <c r="W125" s="463"/>
      <c r="X125" s="463"/>
      <c r="Y125" s="463"/>
      <c r="Z125" s="463"/>
      <c r="AA125" s="463"/>
      <c r="AB125" s="463"/>
      <c r="AC125" s="463"/>
      <c r="AD125" s="463"/>
      <c r="AE125" s="463"/>
      <c r="AF125" s="463"/>
      <c r="AG125" s="463"/>
      <c r="AH125" s="463"/>
      <c r="AI125" s="463"/>
      <c r="AJ125" s="463"/>
      <c r="AK125" s="463"/>
      <c r="AL125" s="463"/>
      <c r="AM125" s="463"/>
      <c r="AN125" s="463"/>
      <c r="AO125" s="463"/>
      <c r="AP125" s="463"/>
      <c r="AQ125" s="463"/>
      <c r="AR125" s="463"/>
      <c r="AS125" s="463"/>
      <c r="AT125" s="463"/>
      <c r="AU125" s="463"/>
      <c r="AV125" s="463"/>
      <c r="AW125" s="463"/>
      <c r="AX125" s="463"/>
      <c r="AY125" s="463"/>
      <c r="AZ125" s="463"/>
      <c r="BA125" s="463"/>
      <c r="BB125" s="463"/>
      <c r="BC125" s="463"/>
      <c r="BD125" s="463"/>
      <c r="BE125" s="463"/>
      <c r="BF125" s="463"/>
      <c r="BG125" s="463"/>
      <c r="BH125" s="463"/>
      <c r="BI125" s="463"/>
      <c r="BJ125" s="463"/>
      <c r="BK125" s="463"/>
      <c r="BL125" s="463"/>
      <c r="BM125" s="463"/>
      <c r="BN125" s="463"/>
      <c r="BO125" s="463"/>
      <c r="BP125" s="463"/>
      <c r="BQ125" s="463" t="s">
        <v>352</v>
      </c>
      <c r="BR125" s="463"/>
      <c r="BS125" s="463"/>
      <c r="BT125" s="463" t="s">
        <v>483</v>
      </c>
      <c r="BU125" s="463" t="s">
        <v>483</v>
      </c>
      <c r="BV125" s="463" t="s">
        <v>483</v>
      </c>
      <c r="BW125" s="463" t="s">
        <v>483</v>
      </c>
      <c r="BX125" s="463">
        <v>1</v>
      </c>
      <c r="BY125" s="463"/>
      <c r="BZ125" s="463"/>
      <c r="CA125" s="463"/>
      <c r="CB125" s="463"/>
      <c r="CC125" s="463"/>
      <c r="CD125" s="463"/>
      <c r="CE125" s="463"/>
      <c r="CF125" s="463"/>
      <c r="CG125" s="463"/>
      <c r="CH125" s="463"/>
      <c r="CI125" s="463"/>
      <c r="CJ125" s="463"/>
      <c r="CK125" s="463"/>
      <c r="CL125" s="463"/>
      <c r="CM125" s="197"/>
      <c r="CN125" s="197"/>
      <c r="CO125" s="197"/>
      <c r="CP125" s="197"/>
      <c r="CQ125" s="197"/>
      <c r="CR125" s="197"/>
      <c r="CS125" s="197"/>
      <c r="CT125" s="197"/>
    </row>
    <row r="126" spans="1:98" ht="15.75" thickBot="1" x14ac:dyDescent="0.3">
      <c r="A126" s="191">
        <f>IF(LEN(Projects!A122)&gt;0,Projects!A122,"")</f>
        <v>120</v>
      </c>
      <c r="B126" s="125" t="str">
        <f>IF(ISNA(VLOOKUP(A126,Projects!A:B,2,FALSE)), "",VLOOKUP(A126,Projects!A:B,2,FALSE))</f>
        <v>T11 Project120</v>
      </c>
      <c r="C126" s="192">
        <f t="shared" si="7"/>
        <v>3</v>
      </c>
      <c r="D126" s="192">
        <f t="shared" si="8"/>
        <v>0</v>
      </c>
      <c r="E126" s="192">
        <f t="shared" si="9"/>
        <v>1</v>
      </c>
      <c r="F126" s="192">
        <f t="shared" si="10"/>
        <v>0</v>
      </c>
      <c r="G126" s="193">
        <f t="shared" si="11"/>
        <v>0</v>
      </c>
      <c r="H126" s="193">
        <f t="shared" si="12"/>
        <v>1</v>
      </c>
      <c r="I126" s="194">
        <f t="shared" si="13"/>
        <v>12</v>
      </c>
      <c r="J126" s="192">
        <v>3</v>
      </c>
      <c r="K126" s="192">
        <v>3</v>
      </c>
      <c r="L126" s="192">
        <v>3</v>
      </c>
      <c r="M126" s="192">
        <v>3</v>
      </c>
      <c r="N126" s="195">
        <v>58</v>
      </c>
      <c r="O126" s="195">
        <v>55</v>
      </c>
      <c r="P126" s="195">
        <v>57</v>
      </c>
      <c r="Q126" s="195">
        <v>54</v>
      </c>
      <c r="R126" s="196"/>
      <c r="S126" s="463"/>
      <c r="T126" s="463"/>
      <c r="U126" s="463"/>
      <c r="V126" s="463"/>
      <c r="W126" s="463"/>
      <c r="X126" s="463"/>
      <c r="Y126" s="463"/>
      <c r="Z126" s="463"/>
      <c r="AA126" s="463"/>
      <c r="AB126" s="463"/>
      <c r="AC126" s="463"/>
      <c r="AD126" s="463"/>
      <c r="AE126" s="463"/>
      <c r="AF126" s="463"/>
      <c r="AG126" s="463"/>
      <c r="AH126" s="463"/>
      <c r="AI126" s="463"/>
      <c r="AJ126" s="463"/>
      <c r="AK126" s="463"/>
      <c r="AL126" s="463"/>
      <c r="AM126" s="463"/>
      <c r="AN126" s="463"/>
      <c r="AO126" s="463"/>
      <c r="AP126" s="463"/>
      <c r="AQ126" s="463"/>
      <c r="AR126" s="463"/>
      <c r="AS126" s="463"/>
      <c r="AT126" s="463"/>
      <c r="AU126" s="463"/>
      <c r="AV126" s="463"/>
      <c r="AW126" s="463"/>
      <c r="AX126" s="463"/>
      <c r="AY126" s="463"/>
      <c r="AZ126" s="463"/>
      <c r="BA126" s="463"/>
      <c r="BB126" s="463"/>
      <c r="BC126" s="463"/>
      <c r="BD126" s="463"/>
      <c r="BE126" s="463"/>
      <c r="BF126" s="463"/>
      <c r="BG126" s="463"/>
      <c r="BH126" s="463"/>
      <c r="BI126" s="463"/>
      <c r="BJ126" s="463"/>
      <c r="BK126" s="463"/>
      <c r="BL126" s="463"/>
      <c r="BM126" s="463" t="s">
        <v>352</v>
      </c>
      <c r="BN126" s="463"/>
      <c r="BO126" s="463"/>
      <c r="BP126" s="463"/>
      <c r="BQ126" s="463"/>
      <c r="BR126" s="463"/>
      <c r="BS126" s="463"/>
      <c r="BT126" s="463" t="s">
        <v>483</v>
      </c>
      <c r="BU126" s="463" t="s">
        <v>483</v>
      </c>
      <c r="BV126" s="463">
        <v>1</v>
      </c>
      <c r="BW126" s="463" t="s">
        <v>483</v>
      </c>
      <c r="BX126" s="463" t="s">
        <v>483</v>
      </c>
      <c r="BY126" s="463"/>
      <c r="BZ126" s="463"/>
      <c r="CA126" s="463"/>
      <c r="CB126" s="463"/>
      <c r="CC126" s="463"/>
      <c r="CD126" s="463"/>
      <c r="CE126" s="463"/>
      <c r="CF126" s="463"/>
      <c r="CG126" s="463"/>
      <c r="CH126" s="463"/>
      <c r="CI126" s="463"/>
      <c r="CJ126" s="463"/>
      <c r="CK126" s="463"/>
      <c r="CL126" s="463"/>
      <c r="CM126" s="197"/>
      <c r="CN126" s="197"/>
      <c r="CO126" s="197"/>
      <c r="CP126" s="197"/>
      <c r="CQ126" s="197"/>
      <c r="CR126" s="197"/>
      <c r="CS126" s="197"/>
      <c r="CT126" s="197"/>
    </row>
    <row r="127" spans="1:98" ht="15.75" thickBot="1" x14ac:dyDescent="0.3">
      <c r="A127" s="191">
        <f>IF(LEN(Projects!A123)&gt;0,Projects!A123,"")</f>
        <v>121</v>
      </c>
      <c r="B127" s="125" t="str">
        <f>IF(ISNA(VLOOKUP(A127,Projects!A:B,2,FALSE)), "",VLOOKUP(A127,Projects!A:B,2,FALSE))</f>
        <v>T11 Project121</v>
      </c>
      <c r="C127" s="192">
        <f t="shared" si="7"/>
        <v>3</v>
      </c>
      <c r="D127" s="192">
        <f t="shared" si="8"/>
        <v>0</v>
      </c>
      <c r="E127" s="192">
        <f t="shared" si="9"/>
        <v>1</v>
      </c>
      <c r="F127" s="192">
        <f t="shared" si="10"/>
        <v>0</v>
      </c>
      <c r="G127" s="193">
        <f t="shared" si="11"/>
        <v>0</v>
      </c>
      <c r="H127" s="193">
        <f t="shared" si="12"/>
        <v>1</v>
      </c>
      <c r="I127" s="194">
        <f t="shared" si="13"/>
        <v>12</v>
      </c>
      <c r="J127" s="192">
        <v>3</v>
      </c>
      <c r="K127" s="192">
        <v>3</v>
      </c>
      <c r="L127" s="192">
        <v>3</v>
      </c>
      <c r="M127" s="192">
        <v>3</v>
      </c>
      <c r="N127" s="195">
        <v>54</v>
      </c>
      <c r="O127" s="195">
        <v>56</v>
      </c>
      <c r="P127" s="195">
        <v>58</v>
      </c>
      <c r="Q127" s="195">
        <v>55</v>
      </c>
      <c r="R127" s="196"/>
      <c r="S127" s="463"/>
      <c r="T127" s="463"/>
      <c r="U127" s="463"/>
      <c r="V127" s="463"/>
      <c r="W127" s="463"/>
      <c r="X127" s="463"/>
      <c r="Y127" s="463"/>
      <c r="Z127" s="463"/>
      <c r="AA127" s="463"/>
      <c r="AB127" s="463"/>
      <c r="AC127" s="463"/>
      <c r="AD127" s="463"/>
      <c r="AE127" s="463"/>
      <c r="AF127" s="463"/>
      <c r="AG127" s="463"/>
      <c r="AH127" s="463"/>
      <c r="AI127" s="463"/>
      <c r="AJ127" s="463"/>
      <c r="AK127" s="463"/>
      <c r="AL127" s="463"/>
      <c r="AM127" s="463"/>
      <c r="AN127" s="463"/>
      <c r="AO127" s="463"/>
      <c r="AP127" s="463"/>
      <c r="AQ127" s="463"/>
      <c r="AR127" s="463"/>
      <c r="AS127" s="463"/>
      <c r="AT127" s="463"/>
      <c r="AU127" s="463"/>
      <c r="AV127" s="463"/>
      <c r="AW127" s="463"/>
      <c r="AX127" s="463"/>
      <c r="AY127" s="463"/>
      <c r="AZ127" s="463"/>
      <c r="BA127" s="463"/>
      <c r="BB127" s="463"/>
      <c r="BC127" s="463"/>
      <c r="BD127" s="463"/>
      <c r="BE127" s="463"/>
      <c r="BF127" s="463"/>
      <c r="BG127" s="463"/>
      <c r="BH127" s="463"/>
      <c r="BI127" s="463"/>
      <c r="BJ127" s="463"/>
      <c r="BK127" s="463"/>
      <c r="BL127" s="463"/>
      <c r="BM127" s="463" t="s">
        <v>352</v>
      </c>
      <c r="BN127" s="463"/>
      <c r="BO127" s="463"/>
      <c r="BP127" s="463"/>
      <c r="BQ127" s="463"/>
      <c r="BR127" s="463"/>
      <c r="BS127" s="463"/>
      <c r="BT127" s="463" t="s">
        <v>483</v>
      </c>
      <c r="BU127" s="463" t="s">
        <v>483</v>
      </c>
      <c r="BV127" s="463" t="s">
        <v>483</v>
      </c>
      <c r="BW127" s="463">
        <v>1</v>
      </c>
      <c r="BX127" s="463" t="s">
        <v>483</v>
      </c>
      <c r="BY127" s="463"/>
      <c r="BZ127" s="463"/>
      <c r="CA127" s="463"/>
      <c r="CB127" s="463"/>
      <c r="CC127" s="463"/>
      <c r="CD127" s="463"/>
      <c r="CE127" s="463"/>
      <c r="CF127" s="463"/>
      <c r="CG127" s="463"/>
      <c r="CH127" s="463"/>
      <c r="CI127" s="463"/>
      <c r="CJ127" s="463"/>
      <c r="CK127" s="463"/>
      <c r="CL127" s="463"/>
      <c r="CM127" s="197"/>
      <c r="CN127" s="197"/>
      <c r="CO127" s="197"/>
      <c r="CP127" s="197"/>
      <c r="CQ127" s="197"/>
      <c r="CR127" s="197"/>
      <c r="CS127" s="197"/>
      <c r="CT127" s="197"/>
    </row>
    <row r="128" spans="1:98" ht="15.75" thickBot="1" x14ac:dyDescent="0.3">
      <c r="A128" s="191">
        <f>IF(LEN(Projects!A124)&gt;0,Projects!A124,"")</f>
        <v>122</v>
      </c>
      <c r="B128" s="125" t="str">
        <f>IF(ISNA(VLOOKUP(A128,Projects!A:B,2,FALSE)), "",VLOOKUP(A128,Projects!A:B,2,FALSE))</f>
        <v>T11 Project122</v>
      </c>
      <c r="C128" s="192">
        <f t="shared" si="7"/>
        <v>3</v>
      </c>
      <c r="D128" s="192">
        <f t="shared" si="8"/>
        <v>0</v>
      </c>
      <c r="E128" s="192">
        <f t="shared" si="9"/>
        <v>1</v>
      </c>
      <c r="F128" s="192">
        <f t="shared" si="10"/>
        <v>0</v>
      </c>
      <c r="G128" s="193">
        <f t="shared" si="11"/>
        <v>0</v>
      </c>
      <c r="H128" s="193">
        <f t="shared" si="12"/>
        <v>1</v>
      </c>
      <c r="I128" s="194">
        <f t="shared" si="13"/>
        <v>12</v>
      </c>
      <c r="J128" s="192">
        <v>3</v>
      </c>
      <c r="K128" s="192">
        <v>3</v>
      </c>
      <c r="L128" s="192">
        <v>3</v>
      </c>
      <c r="M128" s="192">
        <v>3</v>
      </c>
      <c r="N128" s="195">
        <v>55</v>
      </c>
      <c r="O128" s="195">
        <v>57</v>
      </c>
      <c r="P128" s="195">
        <v>54</v>
      </c>
      <c r="Q128" s="195">
        <v>56</v>
      </c>
      <c r="R128" s="196"/>
      <c r="S128" s="463"/>
      <c r="T128" s="463"/>
      <c r="U128" s="463"/>
      <c r="V128" s="463"/>
      <c r="W128" s="463"/>
      <c r="X128" s="463"/>
      <c r="Y128" s="463"/>
      <c r="Z128" s="463"/>
      <c r="AA128" s="463"/>
      <c r="AB128" s="463"/>
      <c r="AC128" s="463"/>
      <c r="AD128" s="463"/>
      <c r="AE128" s="463"/>
      <c r="AF128" s="463"/>
      <c r="AG128" s="463"/>
      <c r="AH128" s="463"/>
      <c r="AI128" s="463"/>
      <c r="AJ128" s="463"/>
      <c r="AK128" s="463"/>
      <c r="AL128" s="463"/>
      <c r="AM128" s="463"/>
      <c r="AN128" s="463"/>
      <c r="AO128" s="463"/>
      <c r="AP128" s="463"/>
      <c r="AQ128" s="463"/>
      <c r="AR128" s="463"/>
      <c r="AS128" s="463"/>
      <c r="AT128" s="463"/>
      <c r="AU128" s="463"/>
      <c r="AV128" s="463"/>
      <c r="AW128" s="463"/>
      <c r="AX128" s="463"/>
      <c r="AY128" s="463"/>
      <c r="AZ128" s="463"/>
      <c r="BA128" s="463"/>
      <c r="BB128" s="463"/>
      <c r="BC128" s="463"/>
      <c r="BD128" s="463"/>
      <c r="BE128" s="463"/>
      <c r="BF128" s="463"/>
      <c r="BG128" s="463" t="s">
        <v>352</v>
      </c>
      <c r="BH128" s="463"/>
      <c r="BI128" s="463"/>
      <c r="BJ128" s="463"/>
      <c r="BK128" s="463"/>
      <c r="BL128" s="463"/>
      <c r="BM128" s="463"/>
      <c r="BN128" s="463"/>
      <c r="BO128" s="463"/>
      <c r="BP128" s="463"/>
      <c r="BQ128" s="463"/>
      <c r="BR128" s="463"/>
      <c r="BS128" s="463"/>
      <c r="BT128" s="463" t="s">
        <v>483</v>
      </c>
      <c r="BU128" s="463" t="s">
        <v>483</v>
      </c>
      <c r="BV128" s="463" t="s">
        <v>483</v>
      </c>
      <c r="BW128" s="463" t="s">
        <v>483</v>
      </c>
      <c r="BX128" s="463">
        <v>1</v>
      </c>
      <c r="BY128" s="463"/>
      <c r="BZ128" s="463"/>
      <c r="CA128" s="463"/>
      <c r="CB128" s="463"/>
      <c r="CC128" s="463"/>
      <c r="CD128" s="463"/>
      <c r="CE128" s="463"/>
      <c r="CF128" s="463"/>
      <c r="CG128" s="463"/>
      <c r="CH128" s="463"/>
      <c r="CI128" s="463"/>
      <c r="CJ128" s="463"/>
      <c r="CK128" s="463"/>
      <c r="CL128" s="463"/>
      <c r="CM128" s="197"/>
      <c r="CN128" s="197"/>
      <c r="CO128" s="197"/>
      <c r="CP128" s="197"/>
      <c r="CQ128" s="197"/>
      <c r="CR128" s="197"/>
      <c r="CS128" s="197"/>
      <c r="CT128" s="197"/>
    </row>
    <row r="129" spans="1:98" ht="15.75" thickBot="1" x14ac:dyDescent="0.3">
      <c r="A129" s="191">
        <f>IF(LEN(Projects!A125)&gt;0,Projects!A125,"")</f>
        <v>123</v>
      </c>
      <c r="B129" s="125" t="str">
        <f>IF(ISNA(VLOOKUP(A129,Projects!A:B,2,FALSE)), "",VLOOKUP(A129,Projects!A:B,2,FALSE))</f>
        <v>T11 Project123</v>
      </c>
      <c r="C129" s="192">
        <f t="shared" si="7"/>
        <v>3</v>
      </c>
      <c r="D129" s="192">
        <f t="shared" si="8"/>
        <v>0</v>
      </c>
      <c r="E129" s="192">
        <f t="shared" si="9"/>
        <v>1</v>
      </c>
      <c r="F129" s="192">
        <f t="shared" si="10"/>
        <v>0</v>
      </c>
      <c r="G129" s="193">
        <f t="shared" si="11"/>
        <v>0</v>
      </c>
      <c r="H129" s="193">
        <f t="shared" si="12"/>
        <v>1</v>
      </c>
      <c r="I129" s="194">
        <f t="shared" si="13"/>
        <v>12</v>
      </c>
      <c r="J129" s="192">
        <v>3</v>
      </c>
      <c r="K129" s="192">
        <v>3</v>
      </c>
      <c r="L129" s="192">
        <v>3</v>
      </c>
      <c r="M129" s="192">
        <v>3</v>
      </c>
      <c r="N129" s="195">
        <v>56</v>
      </c>
      <c r="O129" s="195">
        <v>58</v>
      </c>
      <c r="P129" s="195">
        <v>55</v>
      </c>
      <c r="Q129" s="195">
        <v>57</v>
      </c>
      <c r="R129" s="196"/>
      <c r="S129" s="463"/>
      <c r="T129" s="463"/>
      <c r="U129" s="463"/>
      <c r="V129" s="463"/>
      <c r="W129" s="463"/>
      <c r="X129" s="463"/>
      <c r="Y129" s="463"/>
      <c r="Z129" s="463"/>
      <c r="AA129" s="463"/>
      <c r="AB129" s="463"/>
      <c r="AC129" s="463"/>
      <c r="AD129" s="463"/>
      <c r="AE129" s="463"/>
      <c r="AF129" s="463"/>
      <c r="AG129" s="463"/>
      <c r="AH129" s="463"/>
      <c r="AI129" s="463"/>
      <c r="AJ129" s="463"/>
      <c r="AK129" s="463"/>
      <c r="AL129" s="463"/>
      <c r="AM129" s="463"/>
      <c r="AN129" s="463"/>
      <c r="AO129" s="463"/>
      <c r="AP129" s="463"/>
      <c r="AQ129" s="463"/>
      <c r="AR129" s="463"/>
      <c r="AS129" s="463"/>
      <c r="AT129" s="463"/>
      <c r="AU129" s="463"/>
      <c r="AV129" s="463"/>
      <c r="AW129" s="463"/>
      <c r="AX129" s="463"/>
      <c r="AY129" s="463"/>
      <c r="AZ129" s="463"/>
      <c r="BA129" s="463"/>
      <c r="BB129" s="463"/>
      <c r="BC129" s="463"/>
      <c r="BD129" s="463"/>
      <c r="BE129" s="463"/>
      <c r="BF129" s="463"/>
      <c r="BG129" s="463"/>
      <c r="BH129" s="463"/>
      <c r="BI129" s="463"/>
      <c r="BJ129" s="463"/>
      <c r="BK129" s="463"/>
      <c r="BL129" s="463"/>
      <c r="BM129" s="463"/>
      <c r="BN129" s="463"/>
      <c r="BO129" s="463" t="s">
        <v>352</v>
      </c>
      <c r="BP129" s="463"/>
      <c r="BQ129" s="463"/>
      <c r="BR129" s="463"/>
      <c r="BS129" s="463"/>
      <c r="BT129" s="463">
        <v>1</v>
      </c>
      <c r="BU129" s="463" t="s">
        <v>483</v>
      </c>
      <c r="BV129" s="463" t="s">
        <v>483</v>
      </c>
      <c r="BW129" s="463" t="s">
        <v>483</v>
      </c>
      <c r="BX129" s="463" t="s">
        <v>483</v>
      </c>
      <c r="BY129" s="463"/>
      <c r="BZ129" s="463"/>
      <c r="CA129" s="463"/>
      <c r="CB129" s="463"/>
      <c r="CC129" s="463"/>
      <c r="CD129" s="463"/>
      <c r="CE129" s="463"/>
      <c r="CF129" s="463"/>
      <c r="CG129" s="463"/>
      <c r="CH129" s="463"/>
      <c r="CI129" s="463"/>
      <c r="CJ129" s="463"/>
      <c r="CK129" s="463"/>
      <c r="CL129" s="463"/>
      <c r="CM129" s="197"/>
      <c r="CN129" s="197"/>
      <c r="CO129" s="197"/>
      <c r="CP129" s="197"/>
      <c r="CQ129" s="197"/>
      <c r="CR129" s="197"/>
      <c r="CS129" s="197"/>
      <c r="CT129" s="197"/>
    </row>
    <row r="130" spans="1:98" ht="15.75" thickBot="1" x14ac:dyDescent="0.3">
      <c r="A130" s="191">
        <f>IF(LEN(Projects!A126)&gt;0,Projects!A126,"")</f>
        <v>124</v>
      </c>
      <c r="B130" s="125" t="str">
        <f>IF(ISNA(VLOOKUP(A130,Projects!A:B,2,FALSE)), "",VLOOKUP(A130,Projects!A:B,2,FALSE))</f>
        <v>T11 Project124</v>
      </c>
      <c r="C130" s="192">
        <f t="shared" si="7"/>
        <v>3</v>
      </c>
      <c r="D130" s="192">
        <f t="shared" si="8"/>
        <v>0</v>
      </c>
      <c r="E130" s="192">
        <f t="shared" si="9"/>
        <v>1</v>
      </c>
      <c r="F130" s="192">
        <f t="shared" si="10"/>
        <v>0</v>
      </c>
      <c r="G130" s="193">
        <f t="shared" si="11"/>
        <v>0</v>
      </c>
      <c r="H130" s="193">
        <f t="shared" si="12"/>
        <v>1</v>
      </c>
      <c r="I130" s="194">
        <f t="shared" si="13"/>
        <v>12</v>
      </c>
      <c r="J130" s="192">
        <v>3</v>
      </c>
      <c r="K130" s="192">
        <v>3</v>
      </c>
      <c r="L130" s="192">
        <v>3</v>
      </c>
      <c r="M130" s="192">
        <v>3</v>
      </c>
      <c r="N130" s="195">
        <v>57</v>
      </c>
      <c r="O130" s="195">
        <v>54</v>
      </c>
      <c r="P130" s="195">
        <v>56</v>
      </c>
      <c r="Q130" s="195">
        <v>58</v>
      </c>
      <c r="R130" s="196"/>
      <c r="S130" s="463"/>
      <c r="T130" s="463"/>
      <c r="U130" s="463"/>
      <c r="V130" s="463"/>
      <c r="W130" s="463"/>
      <c r="X130" s="463"/>
      <c r="Y130" s="463"/>
      <c r="Z130" s="463"/>
      <c r="AA130" s="463"/>
      <c r="AB130" s="463"/>
      <c r="AC130" s="463"/>
      <c r="AD130" s="463"/>
      <c r="AE130" s="463"/>
      <c r="AF130" s="463"/>
      <c r="AG130" s="463"/>
      <c r="AH130" s="463"/>
      <c r="AI130" s="463"/>
      <c r="AJ130" s="463"/>
      <c r="AK130" s="463"/>
      <c r="AL130" s="463" t="s">
        <v>352</v>
      </c>
      <c r="AM130" s="463"/>
      <c r="AN130" s="463"/>
      <c r="AO130" s="463"/>
      <c r="AP130" s="463"/>
      <c r="AQ130" s="463"/>
      <c r="AR130" s="463"/>
      <c r="AS130" s="463"/>
      <c r="AT130" s="463"/>
      <c r="AU130" s="463"/>
      <c r="AV130" s="463"/>
      <c r="AW130" s="463"/>
      <c r="AX130" s="463"/>
      <c r="AY130" s="463"/>
      <c r="AZ130" s="463"/>
      <c r="BA130" s="463"/>
      <c r="BB130" s="463"/>
      <c r="BC130" s="463"/>
      <c r="BD130" s="463"/>
      <c r="BE130" s="463"/>
      <c r="BF130" s="463"/>
      <c r="BG130" s="463"/>
      <c r="BH130" s="463"/>
      <c r="BI130" s="463"/>
      <c r="BJ130" s="463"/>
      <c r="BK130" s="463"/>
      <c r="BL130" s="463"/>
      <c r="BM130" s="463"/>
      <c r="BN130" s="463"/>
      <c r="BO130" s="463"/>
      <c r="BP130" s="463"/>
      <c r="BQ130" s="463"/>
      <c r="BR130" s="463"/>
      <c r="BS130" s="463"/>
      <c r="BT130" s="463" t="s">
        <v>483</v>
      </c>
      <c r="BU130" s="463">
        <v>1</v>
      </c>
      <c r="BV130" s="463" t="s">
        <v>483</v>
      </c>
      <c r="BW130" s="463" t="s">
        <v>483</v>
      </c>
      <c r="BX130" s="463" t="s">
        <v>483</v>
      </c>
      <c r="BY130" s="463"/>
      <c r="BZ130" s="463"/>
      <c r="CA130" s="463"/>
      <c r="CB130" s="463"/>
      <c r="CC130" s="463"/>
      <c r="CD130" s="463"/>
      <c r="CE130" s="463"/>
      <c r="CF130" s="463"/>
      <c r="CG130" s="463"/>
      <c r="CH130" s="463"/>
      <c r="CI130" s="463"/>
      <c r="CJ130" s="463"/>
      <c r="CK130" s="463"/>
      <c r="CL130" s="463"/>
      <c r="CM130" s="197"/>
      <c r="CN130" s="197"/>
      <c r="CO130" s="197"/>
      <c r="CP130" s="197"/>
      <c r="CQ130" s="197"/>
      <c r="CR130" s="197"/>
      <c r="CS130" s="197"/>
      <c r="CT130" s="197"/>
    </row>
    <row r="131" spans="1:98" ht="15.75" thickBot="1" x14ac:dyDescent="0.3">
      <c r="A131" s="191">
        <f>IF(LEN(Projects!A127)&gt;0,Projects!A127,"")</f>
        <v>125</v>
      </c>
      <c r="B131" s="125" t="str">
        <f>IF(ISNA(VLOOKUP(A131,Projects!A:B,2,FALSE)), "",VLOOKUP(A131,Projects!A:B,2,FALSE))</f>
        <v>T11 Project125</v>
      </c>
      <c r="C131" s="192">
        <f t="shared" si="7"/>
        <v>3</v>
      </c>
      <c r="D131" s="192">
        <f t="shared" si="8"/>
        <v>0</v>
      </c>
      <c r="E131" s="192">
        <f t="shared" si="9"/>
        <v>1</v>
      </c>
      <c r="F131" s="192">
        <f t="shared" si="10"/>
        <v>0</v>
      </c>
      <c r="G131" s="193">
        <f t="shared" si="11"/>
        <v>0</v>
      </c>
      <c r="H131" s="193">
        <f t="shared" si="12"/>
        <v>1</v>
      </c>
      <c r="I131" s="194">
        <f t="shared" si="13"/>
        <v>12</v>
      </c>
      <c r="J131" s="192">
        <v>3</v>
      </c>
      <c r="K131" s="192">
        <v>3</v>
      </c>
      <c r="L131" s="192">
        <v>3</v>
      </c>
      <c r="M131" s="192">
        <v>3</v>
      </c>
      <c r="N131" s="195">
        <v>58</v>
      </c>
      <c r="O131" s="195">
        <v>55</v>
      </c>
      <c r="P131" s="195">
        <v>57</v>
      </c>
      <c r="Q131" s="195">
        <v>54</v>
      </c>
      <c r="R131" s="196"/>
      <c r="S131" s="463"/>
      <c r="T131" s="463"/>
      <c r="U131" s="463"/>
      <c r="V131" s="463"/>
      <c r="W131" s="463"/>
      <c r="X131" s="463"/>
      <c r="Y131" s="463"/>
      <c r="Z131" s="463"/>
      <c r="AA131" s="463"/>
      <c r="AB131" s="463" t="s">
        <v>352</v>
      </c>
      <c r="AC131" s="463"/>
      <c r="AD131" s="463"/>
      <c r="AE131" s="463"/>
      <c r="AF131" s="463"/>
      <c r="AG131" s="463"/>
      <c r="AH131" s="463"/>
      <c r="AI131" s="463"/>
      <c r="AJ131" s="463"/>
      <c r="AK131" s="463"/>
      <c r="AL131" s="463"/>
      <c r="AM131" s="463"/>
      <c r="AN131" s="463"/>
      <c r="AO131" s="463"/>
      <c r="AP131" s="463"/>
      <c r="AQ131" s="463"/>
      <c r="AR131" s="463"/>
      <c r="AS131" s="463"/>
      <c r="AT131" s="463"/>
      <c r="AU131" s="463"/>
      <c r="AV131" s="463"/>
      <c r="AW131" s="463"/>
      <c r="AX131" s="463"/>
      <c r="AY131" s="463"/>
      <c r="AZ131" s="463"/>
      <c r="BA131" s="463"/>
      <c r="BB131" s="463"/>
      <c r="BC131" s="463"/>
      <c r="BD131" s="463"/>
      <c r="BE131" s="463"/>
      <c r="BF131" s="463"/>
      <c r="BG131" s="463"/>
      <c r="BH131" s="463"/>
      <c r="BI131" s="463"/>
      <c r="BJ131" s="463"/>
      <c r="BK131" s="463"/>
      <c r="BL131" s="463"/>
      <c r="BM131" s="463"/>
      <c r="BN131" s="463"/>
      <c r="BO131" s="463"/>
      <c r="BP131" s="463"/>
      <c r="BQ131" s="463"/>
      <c r="BR131" s="463"/>
      <c r="BS131" s="463"/>
      <c r="BT131" s="463" t="s">
        <v>483</v>
      </c>
      <c r="BU131" s="463" t="s">
        <v>483</v>
      </c>
      <c r="BV131" s="463">
        <v>1</v>
      </c>
      <c r="BW131" s="463" t="s">
        <v>483</v>
      </c>
      <c r="BX131" s="463" t="s">
        <v>483</v>
      </c>
      <c r="BY131" s="463"/>
      <c r="BZ131" s="463"/>
      <c r="CA131" s="463"/>
      <c r="CB131" s="463"/>
      <c r="CC131" s="463"/>
      <c r="CD131" s="463"/>
      <c r="CE131" s="463"/>
      <c r="CF131" s="463"/>
      <c r="CG131" s="463"/>
      <c r="CH131" s="463"/>
      <c r="CI131" s="463"/>
      <c r="CJ131" s="463"/>
      <c r="CK131" s="463"/>
      <c r="CL131" s="463"/>
      <c r="CM131" s="197"/>
      <c r="CN131" s="197"/>
      <c r="CO131" s="197"/>
      <c r="CP131" s="197"/>
      <c r="CQ131" s="197"/>
      <c r="CR131" s="197"/>
      <c r="CS131" s="197"/>
      <c r="CT131" s="197"/>
    </row>
    <row r="132" spans="1:98" ht="15.75" thickBot="1" x14ac:dyDescent="0.3">
      <c r="A132" s="191">
        <f>IF(LEN(Projects!A128)&gt;0,Projects!A128,"")</f>
        <v>126</v>
      </c>
      <c r="B132" s="125" t="str">
        <f>IF(ISNA(VLOOKUP(A132,Projects!A:B,2,FALSE)), "",VLOOKUP(A132,Projects!A:B,2,FALSE))</f>
        <v>T11 Project126</v>
      </c>
      <c r="C132" s="192">
        <f t="shared" si="7"/>
        <v>3</v>
      </c>
      <c r="D132" s="192">
        <f t="shared" si="8"/>
        <v>0</v>
      </c>
      <c r="E132" s="192">
        <f t="shared" si="9"/>
        <v>1</v>
      </c>
      <c r="F132" s="192">
        <f t="shared" si="10"/>
        <v>0</v>
      </c>
      <c r="G132" s="193">
        <f t="shared" si="11"/>
        <v>0</v>
      </c>
      <c r="H132" s="193">
        <f t="shared" si="12"/>
        <v>1</v>
      </c>
      <c r="I132" s="194">
        <f t="shared" si="13"/>
        <v>12</v>
      </c>
      <c r="J132" s="192">
        <v>3</v>
      </c>
      <c r="K132" s="192">
        <v>3</v>
      </c>
      <c r="L132" s="192">
        <v>3</v>
      </c>
      <c r="M132" s="192">
        <v>3</v>
      </c>
      <c r="N132" s="195">
        <v>54</v>
      </c>
      <c r="O132" s="195">
        <v>56</v>
      </c>
      <c r="P132" s="195">
        <v>58</v>
      </c>
      <c r="Q132" s="195">
        <v>55</v>
      </c>
      <c r="R132" s="196"/>
      <c r="S132" s="463"/>
      <c r="T132" s="463"/>
      <c r="U132" s="463"/>
      <c r="V132" s="463"/>
      <c r="W132" s="463"/>
      <c r="X132" s="463"/>
      <c r="Y132" s="463"/>
      <c r="Z132" s="463"/>
      <c r="AA132" s="463"/>
      <c r="AB132" s="463"/>
      <c r="AC132" s="463"/>
      <c r="AD132" s="463"/>
      <c r="AE132" s="463"/>
      <c r="AF132" s="463"/>
      <c r="AG132" s="463"/>
      <c r="AH132" s="463"/>
      <c r="AI132" s="463"/>
      <c r="AJ132" s="463"/>
      <c r="AK132" s="463"/>
      <c r="AL132" s="463"/>
      <c r="AM132" s="463"/>
      <c r="AN132" s="463"/>
      <c r="AO132" s="463"/>
      <c r="AP132" s="463"/>
      <c r="AQ132" s="463"/>
      <c r="AR132" s="463"/>
      <c r="AS132" s="463"/>
      <c r="AT132" s="463"/>
      <c r="AU132" s="463"/>
      <c r="AV132" s="463"/>
      <c r="AW132" s="463"/>
      <c r="AX132" s="463"/>
      <c r="AY132" s="463"/>
      <c r="AZ132" s="463"/>
      <c r="BA132" s="463"/>
      <c r="BB132" s="463"/>
      <c r="BC132" s="463"/>
      <c r="BD132" s="463"/>
      <c r="BE132" s="463"/>
      <c r="BF132" s="463"/>
      <c r="BG132" s="463"/>
      <c r="BH132" s="463"/>
      <c r="BI132" s="463"/>
      <c r="BJ132" s="463"/>
      <c r="BK132" s="463"/>
      <c r="BL132" s="463"/>
      <c r="BM132" s="463"/>
      <c r="BN132" s="463"/>
      <c r="BO132" s="463" t="s">
        <v>352</v>
      </c>
      <c r="BP132" s="463"/>
      <c r="BQ132" s="463"/>
      <c r="BR132" s="463"/>
      <c r="BS132" s="463"/>
      <c r="BT132" s="463" t="s">
        <v>483</v>
      </c>
      <c r="BU132" s="463" t="s">
        <v>483</v>
      </c>
      <c r="BV132" s="463" t="s">
        <v>483</v>
      </c>
      <c r="BW132" s="463">
        <v>1</v>
      </c>
      <c r="BX132" s="463" t="s">
        <v>483</v>
      </c>
      <c r="BY132" s="463"/>
      <c r="BZ132" s="463"/>
      <c r="CA132" s="463"/>
      <c r="CB132" s="463"/>
      <c r="CC132" s="463"/>
      <c r="CD132" s="463"/>
      <c r="CE132" s="463"/>
      <c r="CF132" s="463"/>
      <c r="CG132" s="463"/>
      <c r="CH132" s="463"/>
      <c r="CI132" s="463"/>
      <c r="CJ132" s="463"/>
      <c r="CK132" s="463"/>
      <c r="CL132" s="463"/>
      <c r="CM132" s="197"/>
      <c r="CN132" s="197"/>
      <c r="CO132" s="197"/>
      <c r="CP132" s="197"/>
      <c r="CQ132" s="197"/>
      <c r="CR132" s="197"/>
      <c r="CS132" s="197"/>
      <c r="CT132" s="197"/>
    </row>
    <row r="133" spans="1:98" ht="15.75" thickBot="1" x14ac:dyDescent="0.3">
      <c r="A133" s="191">
        <f>IF(LEN(Projects!A129)&gt;0,Projects!A129,"")</f>
        <v>127</v>
      </c>
      <c r="B133" s="125" t="str">
        <f>IF(ISNA(VLOOKUP(A133,Projects!A:B,2,FALSE)), "",VLOOKUP(A133,Projects!A:B,2,FALSE))</f>
        <v>T11 Project127</v>
      </c>
      <c r="C133" s="192">
        <f t="shared" si="7"/>
        <v>0</v>
      </c>
      <c r="D133" s="192">
        <f t="shared" si="8"/>
        <v>0</v>
      </c>
      <c r="E133" s="192">
        <f t="shared" si="9"/>
        <v>1</v>
      </c>
      <c r="F133" s="192">
        <f t="shared" si="10"/>
        <v>0</v>
      </c>
      <c r="G133" s="193">
        <f t="shared" si="11"/>
        <v>0</v>
      </c>
      <c r="H133" s="193">
        <f t="shared" si="12"/>
        <v>0</v>
      </c>
      <c r="I133" s="194">
        <f t="shared" si="13"/>
        <v>12</v>
      </c>
      <c r="J133" s="192">
        <v>3</v>
      </c>
      <c r="K133" s="192">
        <v>3</v>
      </c>
      <c r="L133" s="192">
        <v>3</v>
      </c>
      <c r="M133" s="192">
        <v>3</v>
      </c>
      <c r="N133" s="195">
        <v>54</v>
      </c>
      <c r="O133" s="195">
        <v>57</v>
      </c>
      <c r="P133" s="195">
        <v>56</v>
      </c>
      <c r="Q133" s="195">
        <v>58</v>
      </c>
      <c r="R133" s="196"/>
      <c r="S133" s="463"/>
      <c r="T133" s="463"/>
      <c r="U133" s="463"/>
      <c r="V133" s="463"/>
      <c r="W133" s="463"/>
      <c r="X133" s="463"/>
      <c r="Y133" s="463"/>
      <c r="Z133" s="463"/>
      <c r="AA133" s="463"/>
      <c r="AB133" s="463"/>
      <c r="AC133" s="463"/>
      <c r="AD133" s="463"/>
      <c r="AE133" s="463"/>
      <c r="AF133" s="463"/>
      <c r="AG133" s="463"/>
      <c r="AH133" s="463"/>
      <c r="AI133" s="463"/>
      <c r="AJ133" s="463"/>
      <c r="AK133" s="463"/>
      <c r="AL133" s="463"/>
      <c r="AM133" s="463"/>
      <c r="AN133" s="463"/>
      <c r="AO133" s="463"/>
      <c r="AP133" s="463"/>
      <c r="AQ133" s="463"/>
      <c r="AR133" s="463"/>
      <c r="AS133" s="463"/>
      <c r="AT133" s="463"/>
      <c r="AU133" s="463"/>
      <c r="AV133" s="463"/>
      <c r="AW133" s="463"/>
      <c r="AX133" s="463"/>
      <c r="AY133" s="463"/>
      <c r="AZ133" s="463"/>
      <c r="BA133" s="463"/>
      <c r="BB133" s="463"/>
      <c r="BC133" s="463"/>
      <c r="BD133" s="463"/>
      <c r="BE133" s="463"/>
      <c r="BF133" s="463"/>
      <c r="BG133" s="463"/>
      <c r="BH133" s="463"/>
      <c r="BI133" s="463"/>
      <c r="BJ133" s="463"/>
      <c r="BK133" s="463"/>
      <c r="BL133" s="463"/>
      <c r="BM133" s="463"/>
      <c r="BN133" s="463"/>
      <c r="BO133" s="463"/>
      <c r="BP133" s="463"/>
      <c r="BQ133" s="463"/>
      <c r="BR133" s="463"/>
      <c r="BS133" s="463"/>
      <c r="BT133" s="463" t="s">
        <v>483</v>
      </c>
      <c r="BU133" s="463" t="s">
        <v>352</v>
      </c>
      <c r="BV133" s="463" t="s">
        <v>483</v>
      </c>
      <c r="BW133" s="463" t="s">
        <v>483</v>
      </c>
      <c r="BX133" s="463" t="s">
        <v>483</v>
      </c>
      <c r="BY133" s="463"/>
      <c r="BZ133" s="463"/>
      <c r="CA133" s="463"/>
      <c r="CB133" s="463"/>
      <c r="CC133" s="463"/>
      <c r="CD133" s="463"/>
      <c r="CE133" s="463"/>
      <c r="CF133" s="463"/>
      <c r="CG133" s="463"/>
      <c r="CH133" s="463"/>
      <c r="CI133" s="463"/>
      <c r="CJ133" s="463"/>
      <c r="CK133" s="463"/>
      <c r="CL133" s="463"/>
      <c r="CM133" s="197"/>
      <c r="CN133" s="197"/>
      <c r="CO133" s="197"/>
      <c r="CP133" s="197"/>
      <c r="CQ133" s="197"/>
      <c r="CR133" s="197"/>
      <c r="CS133" s="197"/>
      <c r="CT133" s="197"/>
    </row>
    <row r="134" spans="1:98" ht="15.75" thickBot="1" x14ac:dyDescent="0.3">
      <c r="A134" s="191">
        <f>IF(LEN(Projects!A130)&gt;0,Projects!A130,"")</f>
        <v>128</v>
      </c>
      <c r="B134" s="125" t="str">
        <f>IF(ISNA(VLOOKUP(A134,Projects!A:B,2,FALSE)), "",VLOOKUP(A134,Projects!A:B,2,FALSE))</f>
        <v>T11 Project128</v>
      </c>
      <c r="C134" s="192">
        <f t="shared" si="7"/>
        <v>3</v>
      </c>
      <c r="D134" s="192">
        <f t="shared" si="8"/>
        <v>0</v>
      </c>
      <c r="E134" s="192">
        <f t="shared" si="9"/>
        <v>1</v>
      </c>
      <c r="F134" s="192">
        <f t="shared" si="10"/>
        <v>0</v>
      </c>
      <c r="G134" s="193">
        <f t="shared" si="11"/>
        <v>0</v>
      </c>
      <c r="H134" s="193">
        <f t="shared" si="12"/>
        <v>1</v>
      </c>
      <c r="I134" s="194">
        <f t="shared" si="13"/>
        <v>12</v>
      </c>
      <c r="J134" s="192">
        <v>3</v>
      </c>
      <c r="K134" s="192">
        <v>3</v>
      </c>
      <c r="L134" s="192">
        <v>3</v>
      </c>
      <c r="M134" s="192">
        <v>3</v>
      </c>
      <c r="N134" s="195">
        <v>55</v>
      </c>
      <c r="O134" s="195">
        <v>57</v>
      </c>
      <c r="P134" s="195">
        <v>54</v>
      </c>
      <c r="Q134" s="195">
        <v>56</v>
      </c>
      <c r="R134" s="196"/>
      <c r="S134" s="463"/>
      <c r="T134" s="463"/>
      <c r="U134" s="463"/>
      <c r="V134" s="463"/>
      <c r="W134" s="463"/>
      <c r="X134" s="463" t="s">
        <v>352</v>
      </c>
      <c r="Y134" s="463"/>
      <c r="Z134" s="463"/>
      <c r="AA134" s="463"/>
      <c r="AB134" s="463"/>
      <c r="AC134" s="463"/>
      <c r="AD134" s="463"/>
      <c r="AE134" s="463"/>
      <c r="AF134" s="463"/>
      <c r="AG134" s="463"/>
      <c r="AH134" s="463"/>
      <c r="AI134" s="463"/>
      <c r="AJ134" s="463"/>
      <c r="AK134" s="463"/>
      <c r="AL134" s="463"/>
      <c r="AM134" s="463"/>
      <c r="AN134" s="463"/>
      <c r="AO134" s="463"/>
      <c r="AP134" s="463"/>
      <c r="AQ134" s="463"/>
      <c r="AR134" s="463"/>
      <c r="AS134" s="463"/>
      <c r="AT134" s="463"/>
      <c r="AU134" s="463"/>
      <c r="AV134" s="463"/>
      <c r="AW134" s="463"/>
      <c r="AX134" s="463"/>
      <c r="AY134" s="463"/>
      <c r="AZ134" s="463"/>
      <c r="BA134" s="463"/>
      <c r="BB134" s="463"/>
      <c r="BC134" s="463"/>
      <c r="BD134" s="463"/>
      <c r="BE134" s="463"/>
      <c r="BF134" s="463"/>
      <c r="BG134" s="463"/>
      <c r="BH134" s="463"/>
      <c r="BI134" s="463"/>
      <c r="BJ134" s="463"/>
      <c r="BK134" s="463"/>
      <c r="BL134" s="463"/>
      <c r="BM134" s="463"/>
      <c r="BN134" s="463"/>
      <c r="BO134" s="463"/>
      <c r="BP134" s="463"/>
      <c r="BQ134" s="463"/>
      <c r="BR134" s="463"/>
      <c r="BS134" s="463"/>
      <c r="BT134" s="463" t="s">
        <v>483</v>
      </c>
      <c r="BU134" s="463" t="s">
        <v>483</v>
      </c>
      <c r="BV134" s="463" t="s">
        <v>483</v>
      </c>
      <c r="BW134" s="463" t="s">
        <v>483</v>
      </c>
      <c r="BX134" s="463">
        <v>1</v>
      </c>
      <c r="BY134" s="463"/>
      <c r="BZ134" s="463"/>
      <c r="CA134" s="463"/>
      <c r="CB134" s="463"/>
      <c r="CC134" s="463"/>
      <c r="CD134" s="463"/>
      <c r="CE134" s="463"/>
      <c r="CF134" s="463"/>
      <c r="CG134" s="463"/>
      <c r="CH134" s="463"/>
      <c r="CI134" s="463"/>
      <c r="CJ134" s="463"/>
      <c r="CK134" s="463"/>
      <c r="CL134" s="463"/>
      <c r="CM134" s="197"/>
      <c r="CN134" s="197"/>
      <c r="CO134" s="197"/>
      <c r="CP134" s="197"/>
      <c r="CQ134" s="197"/>
      <c r="CR134" s="197"/>
      <c r="CS134" s="197"/>
      <c r="CT134" s="197"/>
    </row>
    <row r="135" spans="1:98" ht="15.75" thickBot="1" x14ac:dyDescent="0.3">
      <c r="A135" s="191">
        <f>IF(LEN(Projects!A131)&gt;0,Projects!A131,"")</f>
        <v>129</v>
      </c>
      <c r="B135" s="125" t="str">
        <f>IF(ISNA(VLOOKUP(A135,Projects!A:B,2,FALSE)), "",VLOOKUP(A135,Projects!A:B,2,FALSE))</f>
        <v>T11 Project129</v>
      </c>
      <c r="C135" s="192">
        <f t="shared" si="7"/>
        <v>3</v>
      </c>
      <c r="D135" s="192">
        <f t="shared" si="8"/>
        <v>0</v>
      </c>
      <c r="E135" s="192">
        <f t="shared" si="9"/>
        <v>1</v>
      </c>
      <c r="F135" s="192">
        <f t="shared" si="10"/>
        <v>0</v>
      </c>
      <c r="G135" s="193">
        <f t="shared" si="11"/>
        <v>0</v>
      </c>
      <c r="H135" s="193">
        <f t="shared" si="12"/>
        <v>1</v>
      </c>
      <c r="I135" s="194">
        <f t="shared" si="13"/>
        <v>12</v>
      </c>
      <c r="J135" s="192">
        <v>3</v>
      </c>
      <c r="K135" s="192">
        <v>3</v>
      </c>
      <c r="L135" s="192">
        <v>3</v>
      </c>
      <c r="M135" s="192">
        <v>3</v>
      </c>
      <c r="N135" s="195">
        <v>56</v>
      </c>
      <c r="O135" s="195">
        <v>58</v>
      </c>
      <c r="P135" s="195">
        <v>55</v>
      </c>
      <c r="Q135" s="195">
        <v>57</v>
      </c>
      <c r="R135" s="196"/>
      <c r="S135" s="463"/>
      <c r="T135" s="463"/>
      <c r="U135" s="463"/>
      <c r="V135" s="463"/>
      <c r="W135" s="463"/>
      <c r="X135" s="463"/>
      <c r="Y135" s="463"/>
      <c r="Z135" s="463"/>
      <c r="AA135" s="463"/>
      <c r="AB135" s="463"/>
      <c r="AC135" s="463"/>
      <c r="AD135" s="463"/>
      <c r="AE135" s="463"/>
      <c r="AF135" s="463"/>
      <c r="AG135" s="463"/>
      <c r="AH135" s="463"/>
      <c r="AI135" s="463"/>
      <c r="AJ135" s="463"/>
      <c r="AK135" s="463"/>
      <c r="AL135" s="463"/>
      <c r="AM135" s="463"/>
      <c r="AN135" s="463"/>
      <c r="AO135" s="463"/>
      <c r="AP135" s="463"/>
      <c r="AQ135" s="463" t="s">
        <v>352</v>
      </c>
      <c r="AR135" s="463"/>
      <c r="AS135" s="463"/>
      <c r="AT135" s="463"/>
      <c r="AU135" s="463"/>
      <c r="AV135" s="463"/>
      <c r="AW135" s="463"/>
      <c r="AX135" s="463"/>
      <c r="AY135" s="463"/>
      <c r="AZ135" s="463"/>
      <c r="BA135" s="463"/>
      <c r="BB135" s="463"/>
      <c r="BC135" s="463"/>
      <c r="BD135" s="463"/>
      <c r="BE135" s="463"/>
      <c r="BF135" s="463"/>
      <c r="BG135" s="463"/>
      <c r="BH135" s="463"/>
      <c r="BI135" s="463"/>
      <c r="BJ135" s="463"/>
      <c r="BK135" s="463"/>
      <c r="BL135" s="463"/>
      <c r="BM135" s="463"/>
      <c r="BN135" s="463"/>
      <c r="BO135" s="463"/>
      <c r="BP135" s="463"/>
      <c r="BQ135" s="463"/>
      <c r="BR135" s="463"/>
      <c r="BS135" s="463"/>
      <c r="BT135" s="463">
        <v>1</v>
      </c>
      <c r="BU135" s="463" t="s">
        <v>483</v>
      </c>
      <c r="BV135" s="463" t="s">
        <v>483</v>
      </c>
      <c r="BW135" s="463" t="s">
        <v>483</v>
      </c>
      <c r="BX135" s="463" t="s">
        <v>483</v>
      </c>
      <c r="BY135" s="463"/>
      <c r="BZ135" s="463"/>
      <c r="CA135" s="463"/>
      <c r="CB135" s="463"/>
      <c r="CC135" s="463"/>
      <c r="CD135" s="463"/>
      <c r="CE135" s="463"/>
      <c r="CF135" s="463"/>
      <c r="CG135" s="463"/>
      <c r="CH135" s="463"/>
      <c r="CI135" s="463"/>
      <c r="CJ135" s="463"/>
      <c r="CK135" s="463"/>
      <c r="CL135" s="463"/>
      <c r="CM135" s="197"/>
      <c r="CN135" s="197"/>
      <c r="CO135" s="197"/>
      <c r="CP135" s="197"/>
      <c r="CQ135" s="197"/>
      <c r="CR135" s="197"/>
      <c r="CS135" s="197"/>
      <c r="CT135" s="197"/>
    </row>
    <row r="136" spans="1:98" ht="15.75" thickBot="1" x14ac:dyDescent="0.3">
      <c r="A136" s="191">
        <f>IF(LEN(Projects!A132)&gt;0,Projects!A132,"")</f>
        <v>130</v>
      </c>
      <c r="B136" s="125" t="str">
        <f>IF(ISNA(VLOOKUP(A136,Projects!A:B,2,FALSE)), "",VLOOKUP(A136,Projects!A:B,2,FALSE))</f>
        <v>T12 Project130</v>
      </c>
      <c r="C136" s="192">
        <f t="shared" ref="C136:C163" si="14">3*H136+2*G136+1*F136</f>
        <v>0</v>
      </c>
      <c r="D136" s="192">
        <f t="shared" ref="D136:D163" si="15">SUM(F136:F136)</f>
        <v>0</v>
      </c>
      <c r="E136" s="192">
        <f t="shared" ref="E136:E163" si="16">COUNTIF(S136:CL136,"="&amp;"X")</f>
        <v>1</v>
      </c>
      <c r="F136" s="192">
        <f t="shared" ref="F136:F163" si="17">COUNTIF($S136:$CL136,"&lt;="&amp;F$2)</f>
        <v>0</v>
      </c>
      <c r="G136" s="193">
        <f t="shared" ref="G136:G163" si="18">COUNTIF($S136:$CL136,"&lt;="&amp;G$2)-F136</f>
        <v>0</v>
      </c>
      <c r="H136" s="193">
        <f t="shared" ref="H136:H163" si="19">COUNTIF($S136:$CL136,"&lt;="&amp;H$2)-G136-F136</f>
        <v>0</v>
      </c>
      <c r="I136" s="194">
        <f t="shared" ref="I136:I163" si="20">SUM(J136:M136)</f>
        <v>9</v>
      </c>
      <c r="J136" s="192">
        <v>3</v>
      </c>
      <c r="K136" s="192">
        <v>3</v>
      </c>
      <c r="L136" s="192">
        <v>3</v>
      </c>
      <c r="M136" s="192"/>
      <c r="N136" s="195">
        <v>59</v>
      </c>
      <c r="O136" s="195">
        <v>60</v>
      </c>
      <c r="P136" s="195">
        <v>61</v>
      </c>
      <c r="Q136" s="195"/>
      <c r="R136" s="196"/>
      <c r="S136" s="463"/>
      <c r="T136" s="463"/>
      <c r="U136" s="463"/>
      <c r="V136" s="463"/>
      <c r="W136" s="463"/>
      <c r="X136" s="463"/>
      <c r="Y136" s="463"/>
      <c r="Z136" s="463"/>
      <c r="AA136" s="463"/>
      <c r="AB136" s="463"/>
      <c r="AC136" s="463"/>
      <c r="AD136" s="463"/>
      <c r="AE136" s="463"/>
      <c r="AF136" s="463"/>
      <c r="AG136" s="463"/>
      <c r="AH136" s="463"/>
      <c r="AI136" s="463"/>
      <c r="AJ136" s="463"/>
      <c r="AK136" s="463"/>
      <c r="AL136" s="463"/>
      <c r="AM136" s="463"/>
      <c r="AN136" s="463"/>
      <c r="AO136" s="463"/>
      <c r="AP136" s="463"/>
      <c r="AQ136" s="463"/>
      <c r="AR136" s="463"/>
      <c r="AS136" s="463"/>
      <c r="AT136" s="463"/>
      <c r="AU136" s="463"/>
      <c r="AV136" s="463"/>
      <c r="AW136" s="463"/>
      <c r="AX136" s="463"/>
      <c r="AY136" s="463"/>
      <c r="AZ136" s="463"/>
      <c r="BA136" s="463"/>
      <c r="BB136" s="463"/>
      <c r="BC136" s="463"/>
      <c r="BD136" s="463"/>
      <c r="BE136" s="463"/>
      <c r="BF136" s="463"/>
      <c r="BG136" s="463"/>
      <c r="BH136" s="463"/>
      <c r="BI136" s="463"/>
      <c r="BJ136" s="463" t="s">
        <v>352</v>
      </c>
      <c r="BK136" s="463"/>
      <c r="BL136" s="463"/>
      <c r="BM136" s="463"/>
      <c r="BN136" s="463"/>
      <c r="BO136" s="463"/>
      <c r="BP136" s="463"/>
      <c r="BQ136" s="463"/>
      <c r="BR136" s="463"/>
      <c r="BS136" s="463"/>
      <c r="BT136" s="463"/>
      <c r="BU136" s="463"/>
      <c r="BV136" s="463"/>
      <c r="BW136" s="463"/>
      <c r="BX136" s="463"/>
      <c r="BY136" s="463" t="s">
        <v>483</v>
      </c>
      <c r="BZ136" s="463" t="s">
        <v>483</v>
      </c>
      <c r="CA136" s="463" t="s">
        <v>483</v>
      </c>
      <c r="CB136" s="463"/>
      <c r="CC136" s="463"/>
      <c r="CD136" s="463"/>
      <c r="CE136" s="463"/>
      <c r="CF136" s="463"/>
      <c r="CG136" s="463"/>
      <c r="CH136" s="463"/>
      <c r="CI136" s="463"/>
      <c r="CJ136" s="463"/>
      <c r="CK136" s="463"/>
      <c r="CL136" s="463"/>
      <c r="CM136" s="197"/>
      <c r="CN136" s="197"/>
      <c r="CO136" s="197"/>
      <c r="CP136" s="197"/>
      <c r="CQ136" s="197"/>
      <c r="CR136" s="197"/>
      <c r="CS136" s="197"/>
      <c r="CT136" s="197"/>
    </row>
    <row r="137" spans="1:98" ht="15.75" thickBot="1" x14ac:dyDescent="0.3">
      <c r="A137" s="191">
        <f>IF(LEN(Projects!A133)&gt;0,Projects!A133,"")</f>
        <v>131</v>
      </c>
      <c r="B137" s="125" t="str">
        <f>IF(ISNA(VLOOKUP(A137,Projects!A:B,2,FALSE)), "",VLOOKUP(A137,Projects!A:B,2,FALSE))</f>
        <v>T12 Project131</v>
      </c>
      <c r="C137" s="192">
        <f t="shared" si="14"/>
        <v>0</v>
      </c>
      <c r="D137" s="192">
        <f t="shared" si="15"/>
        <v>0</v>
      </c>
      <c r="E137" s="192">
        <f t="shared" si="16"/>
        <v>1</v>
      </c>
      <c r="F137" s="192">
        <f t="shared" si="17"/>
        <v>0</v>
      </c>
      <c r="G137" s="193">
        <f t="shared" si="18"/>
        <v>0</v>
      </c>
      <c r="H137" s="193">
        <f t="shared" si="19"/>
        <v>0</v>
      </c>
      <c r="I137" s="194">
        <f t="shared" si="20"/>
        <v>9</v>
      </c>
      <c r="J137" s="192">
        <v>3</v>
      </c>
      <c r="K137" s="192">
        <v>3</v>
      </c>
      <c r="L137" s="192">
        <v>3</v>
      </c>
      <c r="M137" s="192"/>
      <c r="N137" s="195">
        <v>60</v>
      </c>
      <c r="O137" s="195">
        <v>61</v>
      </c>
      <c r="P137" s="195">
        <v>59</v>
      </c>
      <c r="Q137" s="195"/>
      <c r="R137" s="196"/>
      <c r="S137" s="463"/>
      <c r="T137" s="463"/>
      <c r="U137" s="463"/>
      <c r="V137" s="463"/>
      <c r="W137" s="463"/>
      <c r="X137" s="463"/>
      <c r="Y137" s="463"/>
      <c r="Z137" s="463"/>
      <c r="AA137" s="463"/>
      <c r="AB137" s="463"/>
      <c r="AC137" s="463"/>
      <c r="AD137" s="463"/>
      <c r="AE137" s="463"/>
      <c r="AF137" s="463"/>
      <c r="AG137" s="463"/>
      <c r="AH137" s="463"/>
      <c r="AI137" s="463"/>
      <c r="AJ137" s="463"/>
      <c r="AK137" s="463"/>
      <c r="AL137" s="463"/>
      <c r="AM137" s="463"/>
      <c r="AN137" s="463"/>
      <c r="AO137" s="463"/>
      <c r="AP137" s="463"/>
      <c r="AQ137" s="463"/>
      <c r="AR137" s="463"/>
      <c r="AS137" s="463"/>
      <c r="AT137" s="463"/>
      <c r="AU137" s="463"/>
      <c r="AV137" s="463"/>
      <c r="AW137" s="463"/>
      <c r="AX137" s="463"/>
      <c r="AY137" s="463"/>
      <c r="AZ137" s="463"/>
      <c r="BA137" s="463"/>
      <c r="BB137" s="463"/>
      <c r="BC137" s="463"/>
      <c r="BD137" s="463"/>
      <c r="BE137" s="463"/>
      <c r="BF137" s="463"/>
      <c r="BG137" s="463"/>
      <c r="BH137" s="463"/>
      <c r="BI137" s="463"/>
      <c r="BJ137" s="463"/>
      <c r="BK137" s="463"/>
      <c r="BL137" s="463"/>
      <c r="BM137" s="463"/>
      <c r="BN137" s="463"/>
      <c r="BO137" s="463"/>
      <c r="BP137" s="463"/>
      <c r="BQ137" s="463"/>
      <c r="BR137" s="463"/>
      <c r="BS137" s="463"/>
      <c r="BT137" s="463"/>
      <c r="BU137" s="463"/>
      <c r="BV137" s="463" t="s">
        <v>352</v>
      </c>
      <c r="BW137" s="463"/>
      <c r="BX137" s="463"/>
      <c r="BY137" s="463" t="s">
        <v>483</v>
      </c>
      <c r="BZ137" s="463" t="s">
        <v>483</v>
      </c>
      <c r="CA137" s="463" t="s">
        <v>483</v>
      </c>
      <c r="CB137" s="463"/>
      <c r="CC137" s="463"/>
      <c r="CD137" s="463"/>
      <c r="CE137" s="463"/>
      <c r="CF137" s="463"/>
      <c r="CG137" s="463"/>
      <c r="CH137" s="463"/>
      <c r="CI137" s="463"/>
      <c r="CJ137" s="463"/>
      <c r="CK137" s="463"/>
      <c r="CL137" s="463"/>
      <c r="CM137" s="197"/>
      <c r="CN137" s="197"/>
      <c r="CO137" s="197"/>
      <c r="CP137" s="197"/>
      <c r="CQ137" s="197"/>
      <c r="CR137" s="197"/>
      <c r="CS137" s="197"/>
      <c r="CT137" s="197"/>
    </row>
    <row r="138" spans="1:98" ht="15.75" thickBot="1" x14ac:dyDescent="0.3">
      <c r="A138" s="191">
        <f>IF(LEN(Projects!A134)&gt;0,Projects!A134,"")</f>
        <v>132</v>
      </c>
      <c r="B138" s="125" t="str">
        <f>IF(ISNA(VLOOKUP(A138,Projects!A:B,2,FALSE)), "",VLOOKUP(A138,Projects!A:B,2,FALSE))</f>
        <v>T12 Project132</v>
      </c>
      <c r="C138" s="192">
        <f t="shared" si="14"/>
        <v>0</v>
      </c>
      <c r="D138" s="192">
        <f t="shared" si="15"/>
        <v>0</v>
      </c>
      <c r="E138" s="192">
        <f t="shared" si="16"/>
        <v>1</v>
      </c>
      <c r="F138" s="192">
        <f t="shared" si="17"/>
        <v>0</v>
      </c>
      <c r="G138" s="193">
        <f t="shared" si="18"/>
        <v>0</v>
      </c>
      <c r="H138" s="193">
        <f t="shared" si="19"/>
        <v>0</v>
      </c>
      <c r="I138" s="194">
        <f t="shared" si="20"/>
        <v>9</v>
      </c>
      <c r="J138" s="192">
        <v>3</v>
      </c>
      <c r="K138" s="192">
        <v>3</v>
      </c>
      <c r="L138" s="192">
        <v>3</v>
      </c>
      <c r="M138" s="192"/>
      <c r="N138" s="195">
        <v>61</v>
      </c>
      <c r="O138" s="195">
        <v>59</v>
      </c>
      <c r="P138" s="195">
        <v>60</v>
      </c>
      <c r="Q138" s="195"/>
      <c r="R138" s="196"/>
      <c r="S138" s="463"/>
      <c r="T138" s="463"/>
      <c r="U138" s="463"/>
      <c r="V138" s="463"/>
      <c r="W138" s="463"/>
      <c r="X138" s="463"/>
      <c r="Y138" s="463"/>
      <c r="Z138" s="463"/>
      <c r="AA138" s="463"/>
      <c r="AB138" s="463"/>
      <c r="AC138" s="463"/>
      <c r="AD138" s="463"/>
      <c r="AE138" s="463"/>
      <c r="AF138" s="463"/>
      <c r="AG138" s="463"/>
      <c r="AH138" s="463"/>
      <c r="AI138" s="463"/>
      <c r="AJ138" s="463"/>
      <c r="AK138" s="463"/>
      <c r="AL138" s="463"/>
      <c r="AM138" s="463"/>
      <c r="AN138" s="463"/>
      <c r="AO138" s="463"/>
      <c r="AP138" s="463"/>
      <c r="AQ138" s="463"/>
      <c r="AR138" s="463"/>
      <c r="AS138" s="463"/>
      <c r="AT138" s="463"/>
      <c r="AU138" s="463"/>
      <c r="AV138" s="463"/>
      <c r="AW138" s="463"/>
      <c r="AX138" s="463"/>
      <c r="AY138" s="463"/>
      <c r="AZ138" s="463"/>
      <c r="BA138" s="463"/>
      <c r="BB138" s="463"/>
      <c r="BC138" s="463"/>
      <c r="BD138" s="463"/>
      <c r="BE138" s="463"/>
      <c r="BF138" s="463"/>
      <c r="BG138" s="463" t="s">
        <v>352</v>
      </c>
      <c r="BH138" s="463"/>
      <c r="BI138" s="463"/>
      <c r="BJ138" s="463"/>
      <c r="BK138" s="463"/>
      <c r="BL138" s="463"/>
      <c r="BM138" s="463"/>
      <c r="BN138" s="463"/>
      <c r="BO138" s="463"/>
      <c r="BP138" s="463"/>
      <c r="BQ138" s="463"/>
      <c r="BR138" s="463"/>
      <c r="BS138" s="463"/>
      <c r="BT138" s="463"/>
      <c r="BU138" s="463"/>
      <c r="BV138" s="463"/>
      <c r="BW138" s="463"/>
      <c r="BX138" s="463"/>
      <c r="BY138" s="463" t="s">
        <v>483</v>
      </c>
      <c r="BZ138" s="463" t="s">
        <v>483</v>
      </c>
      <c r="CA138" s="463" t="s">
        <v>483</v>
      </c>
      <c r="CB138" s="463"/>
      <c r="CC138" s="463"/>
      <c r="CD138" s="463"/>
      <c r="CE138" s="463"/>
      <c r="CF138" s="463"/>
      <c r="CG138" s="463"/>
      <c r="CH138" s="463"/>
      <c r="CI138" s="463"/>
      <c r="CJ138" s="463"/>
      <c r="CK138" s="463"/>
      <c r="CL138" s="463"/>
      <c r="CM138" s="197"/>
      <c r="CN138" s="197"/>
      <c r="CO138" s="197"/>
      <c r="CP138" s="197"/>
      <c r="CQ138" s="197"/>
      <c r="CR138" s="197"/>
      <c r="CS138" s="197"/>
      <c r="CT138" s="197"/>
    </row>
    <row r="139" spans="1:98" ht="15.75" thickBot="1" x14ac:dyDescent="0.3">
      <c r="A139" s="191">
        <f>IF(LEN(Projects!A135)&gt;0,Projects!A135,"")</f>
        <v>133</v>
      </c>
      <c r="B139" s="125" t="str">
        <f>IF(ISNA(VLOOKUP(A139,Projects!A:B,2,FALSE)), "",VLOOKUP(A139,Projects!A:B,2,FALSE))</f>
        <v>T12 Project133</v>
      </c>
      <c r="C139" s="192">
        <f t="shared" si="14"/>
        <v>0</v>
      </c>
      <c r="D139" s="192">
        <f t="shared" si="15"/>
        <v>0</v>
      </c>
      <c r="E139" s="192">
        <f t="shared" si="16"/>
        <v>1</v>
      </c>
      <c r="F139" s="192">
        <f t="shared" si="17"/>
        <v>0</v>
      </c>
      <c r="G139" s="193">
        <f t="shared" si="18"/>
        <v>0</v>
      </c>
      <c r="H139" s="193">
        <f t="shared" si="19"/>
        <v>0</v>
      </c>
      <c r="I139" s="194">
        <f t="shared" si="20"/>
        <v>9</v>
      </c>
      <c r="J139" s="192">
        <v>3</v>
      </c>
      <c r="K139" s="192">
        <v>3</v>
      </c>
      <c r="L139" s="192">
        <v>3</v>
      </c>
      <c r="M139" s="192"/>
      <c r="N139" s="195">
        <v>59</v>
      </c>
      <c r="O139" s="195">
        <v>60</v>
      </c>
      <c r="P139" s="195">
        <v>61</v>
      </c>
      <c r="Q139" s="195"/>
      <c r="R139" s="196"/>
      <c r="S139" s="463"/>
      <c r="T139" s="463"/>
      <c r="U139" s="463"/>
      <c r="V139" s="463" t="s">
        <v>352</v>
      </c>
      <c r="W139" s="463"/>
      <c r="X139" s="463"/>
      <c r="Y139" s="463"/>
      <c r="Z139" s="463"/>
      <c r="AA139" s="463"/>
      <c r="AB139" s="463"/>
      <c r="AC139" s="463"/>
      <c r="AD139" s="463"/>
      <c r="AE139" s="463"/>
      <c r="AF139" s="463"/>
      <c r="AG139" s="463"/>
      <c r="AH139" s="463"/>
      <c r="AI139" s="463"/>
      <c r="AJ139" s="463"/>
      <c r="AK139" s="463"/>
      <c r="AL139" s="463"/>
      <c r="AM139" s="463"/>
      <c r="AN139" s="463"/>
      <c r="AO139" s="463"/>
      <c r="AP139" s="463"/>
      <c r="AQ139" s="463"/>
      <c r="AR139" s="463"/>
      <c r="AS139" s="463"/>
      <c r="AT139" s="463"/>
      <c r="AU139" s="463"/>
      <c r="AV139" s="463"/>
      <c r="AW139" s="463"/>
      <c r="AX139" s="463"/>
      <c r="AY139" s="463"/>
      <c r="AZ139" s="463"/>
      <c r="BA139" s="463"/>
      <c r="BB139" s="463"/>
      <c r="BC139" s="463"/>
      <c r="BD139" s="463"/>
      <c r="BE139" s="463"/>
      <c r="BF139" s="463"/>
      <c r="BG139" s="463"/>
      <c r="BH139" s="463"/>
      <c r="BI139" s="463"/>
      <c r="BJ139" s="463"/>
      <c r="BK139" s="463"/>
      <c r="BL139" s="463"/>
      <c r="BM139" s="463"/>
      <c r="BN139" s="463"/>
      <c r="BO139" s="463"/>
      <c r="BP139" s="463"/>
      <c r="BQ139" s="463"/>
      <c r="BR139" s="463"/>
      <c r="BS139" s="463"/>
      <c r="BT139" s="463"/>
      <c r="BU139" s="463"/>
      <c r="BV139" s="463"/>
      <c r="BW139" s="463"/>
      <c r="BX139" s="463"/>
      <c r="BY139" s="463" t="s">
        <v>483</v>
      </c>
      <c r="BZ139" s="463" t="s">
        <v>483</v>
      </c>
      <c r="CA139" s="463" t="s">
        <v>483</v>
      </c>
      <c r="CB139" s="463"/>
      <c r="CC139" s="463"/>
      <c r="CD139" s="463"/>
      <c r="CE139" s="463"/>
      <c r="CF139" s="463"/>
      <c r="CG139" s="463"/>
      <c r="CH139" s="463"/>
      <c r="CI139" s="463"/>
      <c r="CJ139" s="463"/>
      <c r="CK139" s="463"/>
      <c r="CL139" s="463"/>
      <c r="CM139" s="197"/>
      <c r="CN139" s="197"/>
      <c r="CO139" s="197"/>
      <c r="CP139" s="197"/>
      <c r="CQ139" s="197"/>
      <c r="CR139" s="197"/>
      <c r="CS139" s="197"/>
      <c r="CT139" s="197"/>
    </row>
    <row r="140" spans="1:98" ht="15.75" thickBot="1" x14ac:dyDescent="0.3">
      <c r="A140" s="191">
        <f>IF(LEN(Projects!A136)&gt;0,Projects!A136,"")</f>
        <v>134</v>
      </c>
      <c r="B140" s="125" t="str">
        <f>IF(ISNA(VLOOKUP(A140,Projects!A:B,2,FALSE)), "",VLOOKUP(A140,Projects!A:B,2,FALSE))</f>
        <v>T12 Project134</v>
      </c>
      <c r="C140" s="192">
        <f t="shared" si="14"/>
        <v>0</v>
      </c>
      <c r="D140" s="192">
        <f t="shared" si="15"/>
        <v>0</v>
      </c>
      <c r="E140" s="192">
        <f t="shared" si="16"/>
        <v>1</v>
      </c>
      <c r="F140" s="192">
        <f t="shared" si="17"/>
        <v>0</v>
      </c>
      <c r="G140" s="193">
        <f t="shared" si="18"/>
        <v>0</v>
      </c>
      <c r="H140" s="193">
        <f t="shared" si="19"/>
        <v>0</v>
      </c>
      <c r="I140" s="194">
        <f t="shared" si="20"/>
        <v>9</v>
      </c>
      <c r="J140" s="192">
        <v>3</v>
      </c>
      <c r="K140" s="192">
        <v>3</v>
      </c>
      <c r="L140" s="192">
        <v>3</v>
      </c>
      <c r="M140" s="192"/>
      <c r="N140" s="195">
        <v>60</v>
      </c>
      <c r="O140" s="195">
        <v>61</v>
      </c>
      <c r="P140" s="195">
        <v>59</v>
      </c>
      <c r="Q140" s="195"/>
      <c r="R140" s="196"/>
      <c r="S140" s="463"/>
      <c r="T140" s="463"/>
      <c r="U140" s="463"/>
      <c r="V140" s="463"/>
      <c r="W140" s="463"/>
      <c r="X140" s="463"/>
      <c r="Y140" s="463"/>
      <c r="Z140" s="463"/>
      <c r="AA140" s="463"/>
      <c r="AB140" s="463"/>
      <c r="AC140" s="463"/>
      <c r="AD140" s="463"/>
      <c r="AE140" s="463"/>
      <c r="AF140" s="463"/>
      <c r="AG140" s="463"/>
      <c r="AH140" s="463"/>
      <c r="AI140" s="463"/>
      <c r="AJ140" s="463"/>
      <c r="AK140" s="463"/>
      <c r="AL140" s="463"/>
      <c r="AM140" s="463"/>
      <c r="AN140" s="463"/>
      <c r="AO140" s="463"/>
      <c r="AP140" s="463"/>
      <c r="AQ140" s="463"/>
      <c r="AR140" s="463"/>
      <c r="AS140" s="463"/>
      <c r="AT140" s="463"/>
      <c r="AU140" s="463"/>
      <c r="AV140" s="463"/>
      <c r="AW140" s="463"/>
      <c r="AX140" s="463"/>
      <c r="AY140" s="463"/>
      <c r="AZ140" s="463"/>
      <c r="BA140" s="463"/>
      <c r="BB140" s="463"/>
      <c r="BC140" s="463"/>
      <c r="BD140" s="463"/>
      <c r="BE140" s="463"/>
      <c r="BF140" s="463"/>
      <c r="BG140" s="463"/>
      <c r="BH140" s="463"/>
      <c r="BI140" s="463"/>
      <c r="BJ140" s="463"/>
      <c r="BK140" s="463"/>
      <c r="BL140" s="463"/>
      <c r="BM140" s="463"/>
      <c r="BN140" s="463"/>
      <c r="BO140" s="463" t="s">
        <v>352</v>
      </c>
      <c r="BP140" s="463"/>
      <c r="BQ140" s="463"/>
      <c r="BR140" s="463"/>
      <c r="BS140" s="463"/>
      <c r="BT140" s="463"/>
      <c r="BU140" s="463"/>
      <c r="BV140" s="463"/>
      <c r="BW140" s="463"/>
      <c r="BX140" s="463"/>
      <c r="BY140" s="463" t="s">
        <v>483</v>
      </c>
      <c r="BZ140" s="463" t="s">
        <v>483</v>
      </c>
      <c r="CA140" s="463" t="s">
        <v>483</v>
      </c>
      <c r="CB140" s="463"/>
      <c r="CC140" s="463"/>
      <c r="CD140" s="463"/>
      <c r="CE140" s="463"/>
      <c r="CF140" s="463"/>
      <c r="CG140" s="463"/>
      <c r="CH140" s="463"/>
      <c r="CI140" s="463"/>
      <c r="CJ140" s="463"/>
      <c r="CK140" s="463"/>
      <c r="CL140" s="463"/>
      <c r="CM140" s="197"/>
      <c r="CN140" s="197"/>
      <c r="CO140" s="197"/>
      <c r="CP140" s="197"/>
      <c r="CQ140" s="197"/>
      <c r="CR140" s="197"/>
      <c r="CS140" s="197"/>
      <c r="CT140" s="197"/>
    </row>
    <row r="141" spans="1:98" ht="15.75" thickBot="1" x14ac:dyDescent="0.3">
      <c r="A141" s="191">
        <f>IF(LEN(Projects!A137)&gt;0,Projects!A137,"")</f>
        <v>135</v>
      </c>
      <c r="B141" s="125" t="str">
        <f>IF(ISNA(VLOOKUP(A141,Projects!A:B,2,FALSE)), "",VLOOKUP(A141,Projects!A:B,2,FALSE))</f>
        <v>T12 Project135</v>
      </c>
      <c r="C141" s="192">
        <f t="shared" si="14"/>
        <v>0</v>
      </c>
      <c r="D141" s="192">
        <f t="shared" si="15"/>
        <v>0</v>
      </c>
      <c r="E141" s="192">
        <f t="shared" si="16"/>
        <v>1</v>
      </c>
      <c r="F141" s="192">
        <f t="shared" si="17"/>
        <v>0</v>
      </c>
      <c r="G141" s="193">
        <f t="shared" si="18"/>
        <v>0</v>
      </c>
      <c r="H141" s="193">
        <f t="shared" si="19"/>
        <v>0</v>
      </c>
      <c r="I141" s="194">
        <f t="shared" si="20"/>
        <v>9</v>
      </c>
      <c r="J141" s="192">
        <v>3</v>
      </c>
      <c r="K141" s="192">
        <v>3</v>
      </c>
      <c r="L141" s="192">
        <v>3</v>
      </c>
      <c r="M141" s="192"/>
      <c r="N141" s="195">
        <v>61</v>
      </c>
      <c r="O141" s="195">
        <v>59</v>
      </c>
      <c r="P141" s="195">
        <v>60</v>
      </c>
      <c r="Q141" s="195"/>
      <c r="R141" s="196"/>
      <c r="S141" s="463"/>
      <c r="T141" s="463"/>
      <c r="U141" s="463"/>
      <c r="V141" s="463"/>
      <c r="W141" s="463"/>
      <c r="X141" s="463"/>
      <c r="Y141" s="463"/>
      <c r="Z141" s="463"/>
      <c r="AA141" s="463"/>
      <c r="AB141" s="463"/>
      <c r="AC141" s="463"/>
      <c r="AD141" s="463"/>
      <c r="AE141" s="463"/>
      <c r="AF141" s="463"/>
      <c r="AG141" s="463"/>
      <c r="AH141" s="463"/>
      <c r="AI141" s="463"/>
      <c r="AJ141" s="463"/>
      <c r="AK141" s="463"/>
      <c r="AL141" s="463"/>
      <c r="AM141" s="463"/>
      <c r="AN141" s="463"/>
      <c r="AO141" s="463"/>
      <c r="AP141" s="463"/>
      <c r="AQ141" s="463"/>
      <c r="AR141" s="463"/>
      <c r="AS141" s="463"/>
      <c r="AT141" s="463"/>
      <c r="AU141" s="463"/>
      <c r="AV141" s="463"/>
      <c r="AW141" s="463"/>
      <c r="AX141" s="463"/>
      <c r="AY141" s="463"/>
      <c r="AZ141" s="463"/>
      <c r="BA141" s="463"/>
      <c r="BB141" s="463"/>
      <c r="BC141" s="463" t="s">
        <v>352</v>
      </c>
      <c r="BD141" s="463"/>
      <c r="BE141" s="463"/>
      <c r="BF141" s="463"/>
      <c r="BG141" s="463"/>
      <c r="BH141" s="463"/>
      <c r="BI141" s="463"/>
      <c r="BJ141" s="463"/>
      <c r="BK141" s="463"/>
      <c r="BL141" s="463"/>
      <c r="BM141" s="463"/>
      <c r="BN141" s="463"/>
      <c r="BO141" s="463"/>
      <c r="BP141" s="463"/>
      <c r="BQ141" s="463"/>
      <c r="BR141" s="463"/>
      <c r="BS141" s="463"/>
      <c r="BT141" s="463"/>
      <c r="BU141" s="463"/>
      <c r="BV141" s="463"/>
      <c r="BW141" s="463"/>
      <c r="BX141" s="463"/>
      <c r="BY141" s="463" t="s">
        <v>483</v>
      </c>
      <c r="BZ141" s="463" t="s">
        <v>483</v>
      </c>
      <c r="CA141" s="463" t="s">
        <v>483</v>
      </c>
      <c r="CB141" s="463"/>
      <c r="CC141" s="463"/>
      <c r="CD141" s="463"/>
      <c r="CE141" s="463"/>
      <c r="CF141" s="463"/>
      <c r="CG141" s="463"/>
      <c r="CH141" s="463"/>
      <c r="CI141" s="463"/>
      <c r="CJ141" s="463"/>
      <c r="CK141" s="463"/>
      <c r="CL141" s="463"/>
      <c r="CM141" s="197"/>
      <c r="CN141" s="197"/>
      <c r="CO141" s="197"/>
      <c r="CP141" s="197"/>
      <c r="CQ141" s="197"/>
      <c r="CR141" s="197"/>
      <c r="CS141" s="197"/>
      <c r="CT141" s="197"/>
    </row>
    <row r="142" spans="1:98" ht="15.75" thickBot="1" x14ac:dyDescent="0.3">
      <c r="A142" s="191">
        <f>IF(LEN(Projects!A138)&gt;0,Projects!A138,"")</f>
        <v>136</v>
      </c>
      <c r="B142" s="125" t="str">
        <f>IF(ISNA(VLOOKUP(A142,Projects!A:B,2,FALSE)), "",VLOOKUP(A142,Projects!A:B,2,FALSE))</f>
        <v>T12 Project136</v>
      </c>
      <c r="C142" s="192">
        <f t="shared" si="14"/>
        <v>0</v>
      </c>
      <c r="D142" s="192">
        <f t="shared" si="15"/>
        <v>0</v>
      </c>
      <c r="E142" s="192">
        <f t="shared" si="16"/>
        <v>1</v>
      </c>
      <c r="F142" s="192">
        <f t="shared" si="17"/>
        <v>0</v>
      </c>
      <c r="G142" s="193">
        <f t="shared" si="18"/>
        <v>0</v>
      </c>
      <c r="H142" s="193">
        <f t="shared" si="19"/>
        <v>0</v>
      </c>
      <c r="I142" s="194">
        <f t="shared" si="20"/>
        <v>9</v>
      </c>
      <c r="J142" s="192">
        <v>3</v>
      </c>
      <c r="K142" s="192">
        <v>3</v>
      </c>
      <c r="L142" s="192">
        <v>3</v>
      </c>
      <c r="M142" s="192"/>
      <c r="N142" s="195">
        <v>59</v>
      </c>
      <c r="O142" s="195">
        <v>60</v>
      </c>
      <c r="P142" s="195">
        <v>61</v>
      </c>
      <c r="Q142" s="195"/>
      <c r="R142" s="196"/>
      <c r="S142" s="463"/>
      <c r="T142" s="463"/>
      <c r="U142" s="463"/>
      <c r="V142" s="463"/>
      <c r="W142" s="463"/>
      <c r="X142" s="463"/>
      <c r="Y142" s="463"/>
      <c r="Z142" s="463"/>
      <c r="AA142" s="463"/>
      <c r="AB142" s="463"/>
      <c r="AC142" s="463"/>
      <c r="AD142" s="463"/>
      <c r="AE142" s="463"/>
      <c r="AF142" s="463"/>
      <c r="AG142" s="463"/>
      <c r="AH142" s="463"/>
      <c r="AI142" s="463"/>
      <c r="AJ142" s="463"/>
      <c r="AK142" s="463"/>
      <c r="AL142" s="463"/>
      <c r="AM142" s="463"/>
      <c r="AN142" s="463"/>
      <c r="AO142" s="463"/>
      <c r="AP142" s="463"/>
      <c r="AQ142" s="463"/>
      <c r="AR142" s="463"/>
      <c r="AS142" s="463"/>
      <c r="AT142" s="463"/>
      <c r="AU142" s="463"/>
      <c r="AV142" s="463"/>
      <c r="AW142" s="463"/>
      <c r="AX142" s="463"/>
      <c r="AY142" s="463"/>
      <c r="AZ142" s="463"/>
      <c r="BA142" s="463"/>
      <c r="BB142" s="463"/>
      <c r="BC142" s="463"/>
      <c r="BD142" s="463"/>
      <c r="BE142" s="463"/>
      <c r="BF142" s="463"/>
      <c r="BG142" s="463"/>
      <c r="BH142" s="463"/>
      <c r="BI142" s="463"/>
      <c r="BJ142" s="463"/>
      <c r="BK142" s="463"/>
      <c r="BL142" s="463"/>
      <c r="BM142" s="463"/>
      <c r="BN142" s="463" t="s">
        <v>352</v>
      </c>
      <c r="BO142" s="463"/>
      <c r="BP142" s="463"/>
      <c r="BQ142" s="463"/>
      <c r="BR142" s="463"/>
      <c r="BS142" s="463"/>
      <c r="BT142" s="463"/>
      <c r="BU142" s="463"/>
      <c r="BV142" s="463"/>
      <c r="BW142" s="463"/>
      <c r="BX142" s="463"/>
      <c r="BY142" s="463" t="s">
        <v>483</v>
      </c>
      <c r="BZ142" s="463" t="s">
        <v>483</v>
      </c>
      <c r="CA142" s="463" t="s">
        <v>483</v>
      </c>
      <c r="CB142" s="463"/>
      <c r="CC142" s="463"/>
      <c r="CD142" s="463"/>
      <c r="CE142" s="463"/>
      <c r="CF142" s="463"/>
      <c r="CG142" s="463"/>
      <c r="CH142" s="463"/>
      <c r="CI142" s="463"/>
      <c r="CJ142" s="463"/>
      <c r="CK142" s="463"/>
      <c r="CL142" s="463"/>
      <c r="CM142" s="197"/>
      <c r="CN142" s="197"/>
      <c r="CO142" s="197"/>
      <c r="CP142" s="197"/>
      <c r="CQ142" s="197"/>
      <c r="CR142" s="197"/>
      <c r="CS142" s="197"/>
      <c r="CT142" s="197"/>
    </row>
    <row r="143" spans="1:98" ht="15.75" thickBot="1" x14ac:dyDescent="0.3">
      <c r="A143" s="191">
        <f>IF(LEN(Projects!A139)&gt;0,Projects!A139,"")</f>
        <v>137</v>
      </c>
      <c r="B143" s="125" t="str">
        <f>IF(ISNA(VLOOKUP(A143,Projects!A:B,2,FALSE)), "",VLOOKUP(A143,Projects!A:B,2,FALSE))</f>
        <v>T13 Project137</v>
      </c>
      <c r="C143" s="192">
        <f t="shared" si="14"/>
        <v>0</v>
      </c>
      <c r="D143" s="192">
        <f t="shared" si="15"/>
        <v>0</v>
      </c>
      <c r="E143" s="192">
        <f t="shared" si="16"/>
        <v>1</v>
      </c>
      <c r="F143" s="192">
        <f t="shared" si="17"/>
        <v>0</v>
      </c>
      <c r="G143" s="193">
        <f t="shared" si="18"/>
        <v>0</v>
      </c>
      <c r="H143" s="193">
        <f t="shared" si="19"/>
        <v>0</v>
      </c>
      <c r="I143" s="194">
        <f t="shared" si="20"/>
        <v>9</v>
      </c>
      <c r="J143" s="192">
        <v>3</v>
      </c>
      <c r="K143" s="192">
        <v>3</v>
      </c>
      <c r="L143" s="192">
        <v>3</v>
      </c>
      <c r="M143" s="192"/>
      <c r="N143" s="195">
        <v>62</v>
      </c>
      <c r="O143" s="195">
        <v>63</v>
      </c>
      <c r="P143" s="195">
        <v>64</v>
      </c>
      <c r="Q143" s="195"/>
      <c r="R143" s="196"/>
      <c r="S143" s="463"/>
      <c r="T143" s="463"/>
      <c r="U143" s="463"/>
      <c r="V143" s="463"/>
      <c r="W143" s="463"/>
      <c r="X143" s="463"/>
      <c r="Y143" s="463"/>
      <c r="Z143" s="463"/>
      <c r="AA143" s="463"/>
      <c r="AB143" s="463"/>
      <c r="AC143" s="463"/>
      <c r="AD143" s="463"/>
      <c r="AE143" s="463"/>
      <c r="AF143" s="463"/>
      <c r="AG143" s="463"/>
      <c r="AH143" s="463"/>
      <c r="AI143" s="463"/>
      <c r="AJ143" s="463"/>
      <c r="AK143" s="463"/>
      <c r="AL143" s="463"/>
      <c r="AM143" s="463"/>
      <c r="AN143" s="463"/>
      <c r="AO143" s="463"/>
      <c r="AP143" s="463"/>
      <c r="AQ143" s="463"/>
      <c r="AR143" s="463"/>
      <c r="AS143" s="463"/>
      <c r="AT143" s="463"/>
      <c r="AU143" s="463"/>
      <c r="AV143" s="463"/>
      <c r="AW143" s="463"/>
      <c r="AX143" s="463"/>
      <c r="AY143" s="463"/>
      <c r="AZ143" s="463"/>
      <c r="BA143" s="463"/>
      <c r="BB143" s="463"/>
      <c r="BC143" s="463"/>
      <c r="BD143" s="463"/>
      <c r="BE143" s="463"/>
      <c r="BF143" s="463"/>
      <c r="BG143" s="463"/>
      <c r="BH143" s="463"/>
      <c r="BI143" s="463"/>
      <c r="BJ143" s="463"/>
      <c r="BK143" s="463"/>
      <c r="BL143" s="463"/>
      <c r="BM143" s="463" t="s">
        <v>352</v>
      </c>
      <c r="BN143" s="463"/>
      <c r="BO143" s="463"/>
      <c r="BP143" s="463"/>
      <c r="BQ143" s="463"/>
      <c r="BR143" s="463"/>
      <c r="BS143" s="463"/>
      <c r="BT143" s="463"/>
      <c r="BU143" s="463"/>
      <c r="BV143" s="463"/>
      <c r="BW143" s="463"/>
      <c r="BX143" s="463"/>
      <c r="BY143" s="463"/>
      <c r="BZ143" s="463"/>
      <c r="CA143" s="463"/>
      <c r="CB143" s="463" t="s">
        <v>483</v>
      </c>
      <c r="CC143" s="463" t="s">
        <v>483</v>
      </c>
      <c r="CD143" s="463" t="s">
        <v>483</v>
      </c>
      <c r="CE143" s="463"/>
      <c r="CF143" s="463"/>
      <c r="CG143" s="463"/>
      <c r="CH143" s="463"/>
      <c r="CI143" s="463"/>
      <c r="CJ143" s="463"/>
      <c r="CK143" s="463"/>
      <c r="CL143" s="463"/>
      <c r="CM143" s="197"/>
      <c r="CN143" s="197"/>
      <c r="CO143" s="197"/>
      <c r="CP143" s="197"/>
      <c r="CQ143" s="197"/>
      <c r="CR143" s="197"/>
      <c r="CS143" s="197"/>
      <c r="CT143" s="197"/>
    </row>
    <row r="144" spans="1:98" ht="15.75" thickBot="1" x14ac:dyDescent="0.3">
      <c r="A144" s="191">
        <f>IF(LEN(Projects!A140)&gt;0,Projects!A140,"")</f>
        <v>138</v>
      </c>
      <c r="B144" s="125" t="str">
        <f>IF(ISNA(VLOOKUP(A144,Projects!A:B,2,FALSE)), "",VLOOKUP(A144,Projects!A:B,2,FALSE))</f>
        <v>T13 Project138</v>
      </c>
      <c r="C144" s="192">
        <f t="shared" si="14"/>
        <v>0</v>
      </c>
      <c r="D144" s="192">
        <f t="shared" si="15"/>
        <v>0</v>
      </c>
      <c r="E144" s="192">
        <f t="shared" si="16"/>
        <v>1</v>
      </c>
      <c r="F144" s="192">
        <f t="shared" si="17"/>
        <v>0</v>
      </c>
      <c r="G144" s="193">
        <f t="shared" si="18"/>
        <v>0</v>
      </c>
      <c r="H144" s="193">
        <f t="shared" si="19"/>
        <v>0</v>
      </c>
      <c r="I144" s="194">
        <f t="shared" si="20"/>
        <v>9</v>
      </c>
      <c r="J144" s="192">
        <v>3</v>
      </c>
      <c r="K144" s="192">
        <v>3</v>
      </c>
      <c r="L144" s="192">
        <v>3</v>
      </c>
      <c r="M144" s="192"/>
      <c r="N144" s="195">
        <v>63</v>
      </c>
      <c r="O144" s="195">
        <v>64</v>
      </c>
      <c r="P144" s="195">
        <v>62</v>
      </c>
      <c r="Q144" s="195"/>
      <c r="R144" s="196"/>
      <c r="S144" s="463"/>
      <c r="T144" s="463"/>
      <c r="U144" s="463"/>
      <c r="V144" s="463"/>
      <c r="W144" s="463"/>
      <c r="X144" s="463"/>
      <c r="Y144" s="463"/>
      <c r="Z144" s="463"/>
      <c r="AA144" s="463"/>
      <c r="AB144" s="463"/>
      <c r="AC144" s="463"/>
      <c r="AD144" s="463"/>
      <c r="AE144" s="463"/>
      <c r="AF144" s="463"/>
      <c r="AG144" s="463"/>
      <c r="AH144" s="463"/>
      <c r="AI144" s="463"/>
      <c r="AJ144" s="463"/>
      <c r="AK144" s="463"/>
      <c r="AL144" s="463"/>
      <c r="AM144" s="463"/>
      <c r="AN144" s="463"/>
      <c r="AO144" s="463"/>
      <c r="AP144" s="463"/>
      <c r="AQ144" s="463"/>
      <c r="AR144" s="463"/>
      <c r="AS144" s="463"/>
      <c r="AT144" s="463"/>
      <c r="AU144" s="463"/>
      <c r="AV144" s="463"/>
      <c r="AW144" s="463"/>
      <c r="AX144" s="463"/>
      <c r="AY144" s="463"/>
      <c r="AZ144" s="463"/>
      <c r="BA144" s="463"/>
      <c r="BB144" s="463"/>
      <c r="BC144" s="463"/>
      <c r="BD144" s="463"/>
      <c r="BE144" s="463"/>
      <c r="BF144" s="463"/>
      <c r="BG144" s="463"/>
      <c r="BH144" s="463"/>
      <c r="BI144" s="463"/>
      <c r="BJ144" s="463"/>
      <c r="BK144" s="463" t="s">
        <v>352</v>
      </c>
      <c r="BL144" s="463"/>
      <c r="BM144" s="463"/>
      <c r="BN144" s="463"/>
      <c r="BO144" s="463"/>
      <c r="BP144" s="463"/>
      <c r="BQ144" s="463"/>
      <c r="BR144" s="463"/>
      <c r="BS144" s="463"/>
      <c r="BT144" s="463"/>
      <c r="BU144" s="463"/>
      <c r="BV144" s="463"/>
      <c r="BW144" s="463"/>
      <c r="BX144" s="463"/>
      <c r="BY144" s="463"/>
      <c r="BZ144" s="463"/>
      <c r="CA144" s="463"/>
      <c r="CB144" s="463" t="s">
        <v>483</v>
      </c>
      <c r="CC144" s="463" t="s">
        <v>483</v>
      </c>
      <c r="CD144" s="463" t="s">
        <v>483</v>
      </c>
      <c r="CE144" s="463"/>
      <c r="CF144" s="463"/>
      <c r="CG144" s="463"/>
      <c r="CH144" s="463"/>
      <c r="CI144" s="463"/>
      <c r="CJ144" s="463"/>
      <c r="CK144" s="463"/>
      <c r="CL144" s="463"/>
      <c r="CM144" s="197"/>
      <c r="CN144" s="197"/>
      <c r="CO144" s="197"/>
      <c r="CP144" s="197"/>
      <c r="CQ144" s="197"/>
      <c r="CR144" s="197"/>
      <c r="CS144" s="197"/>
      <c r="CT144" s="197"/>
    </row>
    <row r="145" spans="1:98" ht="15.75" thickBot="1" x14ac:dyDescent="0.3">
      <c r="A145" s="191">
        <f>IF(LEN(Projects!A141)&gt;0,Projects!A141,"")</f>
        <v>139</v>
      </c>
      <c r="B145" s="125" t="str">
        <f>IF(ISNA(VLOOKUP(A145,Projects!A:B,2,FALSE)), "",VLOOKUP(A145,Projects!A:B,2,FALSE))</f>
        <v>T13 Project139</v>
      </c>
      <c r="C145" s="192">
        <f t="shared" si="14"/>
        <v>0</v>
      </c>
      <c r="D145" s="192">
        <f t="shared" si="15"/>
        <v>0</v>
      </c>
      <c r="E145" s="192">
        <f t="shared" si="16"/>
        <v>1</v>
      </c>
      <c r="F145" s="192">
        <f t="shared" si="17"/>
        <v>0</v>
      </c>
      <c r="G145" s="193">
        <f t="shared" si="18"/>
        <v>0</v>
      </c>
      <c r="H145" s="193">
        <f t="shared" si="19"/>
        <v>0</v>
      </c>
      <c r="I145" s="194">
        <f t="shared" si="20"/>
        <v>9</v>
      </c>
      <c r="J145" s="192">
        <v>3</v>
      </c>
      <c r="K145" s="192">
        <v>3</v>
      </c>
      <c r="L145" s="192">
        <v>3</v>
      </c>
      <c r="M145" s="192"/>
      <c r="N145" s="195">
        <v>64</v>
      </c>
      <c r="O145" s="195">
        <v>62</v>
      </c>
      <c r="P145" s="195">
        <v>63</v>
      </c>
      <c r="Q145" s="195"/>
      <c r="R145" s="196"/>
      <c r="S145" s="463"/>
      <c r="T145" s="463"/>
      <c r="U145" s="463"/>
      <c r="V145" s="463"/>
      <c r="W145" s="463"/>
      <c r="X145" s="463"/>
      <c r="Y145" s="463"/>
      <c r="Z145" s="463" t="s">
        <v>352</v>
      </c>
      <c r="AA145" s="463"/>
      <c r="AB145" s="463"/>
      <c r="AC145" s="463"/>
      <c r="AD145" s="463"/>
      <c r="AE145" s="463"/>
      <c r="AF145" s="463"/>
      <c r="AG145" s="463"/>
      <c r="AH145" s="463"/>
      <c r="AI145" s="463"/>
      <c r="AJ145" s="463"/>
      <c r="AK145" s="463"/>
      <c r="AL145" s="463"/>
      <c r="AM145" s="463"/>
      <c r="AN145" s="463"/>
      <c r="AO145" s="463"/>
      <c r="AP145" s="463"/>
      <c r="AQ145" s="463"/>
      <c r="AR145" s="463"/>
      <c r="AS145" s="463"/>
      <c r="AT145" s="463"/>
      <c r="AU145" s="463"/>
      <c r="AV145" s="463"/>
      <c r="AW145" s="463"/>
      <c r="AX145" s="463"/>
      <c r="AY145" s="463"/>
      <c r="AZ145" s="463"/>
      <c r="BA145" s="463"/>
      <c r="BB145" s="463"/>
      <c r="BC145" s="463"/>
      <c r="BD145" s="463"/>
      <c r="BE145" s="463"/>
      <c r="BF145" s="463"/>
      <c r="BG145" s="463"/>
      <c r="BH145" s="463"/>
      <c r="BI145" s="463"/>
      <c r="BJ145" s="463"/>
      <c r="BK145" s="463"/>
      <c r="BL145" s="463"/>
      <c r="BM145" s="463"/>
      <c r="BN145" s="463"/>
      <c r="BO145" s="463"/>
      <c r="BP145" s="463"/>
      <c r="BQ145" s="463"/>
      <c r="BR145" s="463"/>
      <c r="BS145" s="463"/>
      <c r="BT145" s="463"/>
      <c r="BU145" s="463"/>
      <c r="BV145" s="463"/>
      <c r="BW145" s="463"/>
      <c r="BX145" s="463"/>
      <c r="BY145" s="463"/>
      <c r="BZ145" s="463"/>
      <c r="CA145" s="463"/>
      <c r="CB145" s="463" t="s">
        <v>483</v>
      </c>
      <c r="CC145" s="463" t="s">
        <v>483</v>
      </c>
      <c r="CD145" s="463" t="s">
        <v>483</v>
      </c>
      <c r="CE145" s="463"/>
      <c r="CF145" s="463"/>
      <c r="CG145" s="463"/>
      <c r="CH145" s="463"/>
      <c r="CI145" s="463"/>
      <c r="CJ145" s="463"/>
      <c r="CK145" s="463"/>
      <c r="CL145" s="463"/>
      <c r="CM145" s="197"/>
      <c r="CN145" s="197"/>
      <c r="CO145" s="197"/>
      <c r="CP145" s="197"/>
      <c r="CQ145" s="197"/>
      <c r="CR145" s="197"/>
      <c r="CS145" s="197"/>
      <c r="CT145" s="197"/>
    </row>
    <row r="146" spans="1:98" ht="15.75" thickBot="1" x14ac:dyDescent="0.3">
      <c r="A146" s="191">
        <f>IF(LEN(Projects!A142)&gt;0,Projects!A142,"")</f>
        <v>140</v>
      </c>
      <c r="B146" s="125" t="str">
        <f>IF(ISNA(VLOOKUP(A146,Projects!A:B,2,FALSE)), "",VLOOKUP(A146,Projects!A:B,2,FALSE))</f>
        <v>T13 Project140</v>
      </c>
      <c r="C146" s="192">
        <f t="shared" si="14"/>
        <v>0</v>
      </c>
      <c r="D146" s="192">
        <f t="shared" si="15"/>
        <v>0</v>
      </c>
      <c r="E146" s="192">
        <f t="shared" si="16"/>
        <v>1</v>
      </c>
      <c r="F146" s="192">
        <f t="shared" si="17"/>
        <v>0</v>
      </c>
      <c r="G146" s="193">
        <f t="shared" si="18"/>
        <v>0</v>
      </c>
      <c r="H146" s="193">
        <f t="shared" si="19"/>
        <v>0</v>
      </c>
      <c r="I146" s="194">
        <f t="shared" si="20"/>
        <v>9</v>
      </c>
      <c r="J146" s="192">
        <v>3</v>
      </c>
      <c r="K146" s="192">
        <v>3</v>
      </c>
      <c r="L146" s="192">
        <v>3</v>
      </c>
      <c r="M146" s="192"/>
      <c r="N146" s="195">
        <v>62</v>
      </c>
      <c r="O146" s="195">
        <v>63</v>
      </c>
      <c r="P146" s="195">
        <v>64</v>
      </c>
      <c r="Q146" s="195"/>
      <c r="R146" s="196"/>
      <c r="S146" s="463"/>
      <c r="T146" s="463"/>
      <c r="U146" s="463"/>
      <c r="V146" s="463"/>
      <c r="W146" s="463"/>
      <c r="X146" s="463"/>
      <c r="Y146" s="463"/>
      <c r="Z146" s="463"/>
      <c r="AA146" s="463"/>
      <c r="AB146" s="463"/>
      <c r="AC146" s="463"/>
      <c r="AD146" s="463"/>
      <c r="AE146" s="463"/>
      <c r="AF146" s="463"/>
      <c r="AG146" s="463"/>
      <c r="AH146" s="463"/>
      <c r="AI146" s="463"/>
      <c r="AJ146" s="463"/>
      <c r="AK146" s="463"/>
      <c r="AL146" s="463"/>
      <c r="AM146" s="463"/>
      <c r="AN146" s="463"/>
      <c r="AO146" s="463"/>
      <c r="AP146" s="463"/>
      <c r="AQ146" s="463"/>
      <c r="AR146" s="463"/>
      <c r="AS146" s="463"/>
      <c r="AT146" s="463"/>
      <c r="AU146" s="463"/>
      <c r="AV146" s="463"/>
      <c r="AW146" s="463"/>
      <c r="AX146" s="463"/>
      <c r="AY146" s="463"/>
      <c r="AZ146" s="463"/>
      <c r="BA146" s="463"/>
      <c r="BB146" s="463"/>
      <c r="BC146" s="463"/>
      <c r="BD146" s="463"/>
      <c r="BE146" s="463"/>
      <c r="BF146" s="463" t="s">
        <v>352</v>
      </c>
      <c r="BG146" s="463"/>
      <c r="BH146" s="463"/>
      <c r="BI146" s="463"/>
      <c r="BJ146" s="463"/>
      <c r="BK146" s="463"/>
      <c r="BL146" s="463"/>
      <c r="BM146" s="463"/>
      <c r="BN146" s="463"/>
      <c r="BO146" s="463"/>
      <c r="BP146" s="463"/>
      <c r="BQ146" s="463"/>
      <c r="BR146" s="463"/>
      <c r="BS146" s="463"/>
      <c r="BT146" s="463"/>
      <c r="BU146" s="463"/>
      <c r="BV146" s="463"/>
      <c r="BW146" s="463"/>
      <c r="BX146" s="463"/>
      <c r="BY146" s="463"/>
      <c r="BZ146" s="463"/>
      <c r="CA146" s="463"/>
      <c r="CB146" s="463" t="s">
        <v>483</v>
      </c>
      <c r="CC146" s="463" t="s">
        <v>483</v>
      </c>
      <c r="CD146" s="463" t="s">
        <v>483</v>
      </c>
      <c r="CE146" s="463"/>
      <c r="CF146" s="463"/>
      <c r="CG146" s="463"/>
      <c r="CH146" s="463"/>
      <c r="CI146" s="463"/>
      <c r="CJ146" s="463"/>
      <c r="CK146" s="463"/>
      <c r="CL146" s="463"/>
      <c r="CM146" s="197"/>
      <c r="CN146" s="197"/>
      <c r="CO146" s="197"/>
      <c r="CP146" s="197"/>
      <c r="CQ146" s="197"/>
      <c r="CR146" s="197"/>
      <c r="CS146" s="197"/>
      <c r="CT146" s="197"/>
    </row>
    <row r="147" spans="1:98" ht="15.75" thickBot="1" x14ac:dyDescent="0.3">
      <c r="A147" s="191">
        <f>IF(LEN(Projects!A143)&gt;0,Projects!A143,"")</f>
        <v>141</v>
      </c>
      <c r="B147" s="125" t="str">
        <f>IF(ISNA(VLOOKUP(A147,Projects!A:B,2,FALSE)), "",VLOOKUP(A147,Projects!A:B,2,FALSE))</f>
        <v>T14 Project141</v>
      </c>
      <c r="C147" s="192">
        <f t="shared" si="14"/>
        <v>0</v>
      </c>
      <c r="D147" s="192">
        <f t="shared" si="15"/>
        <v>0</v>
      </c>
      <c r="E147" s="192">
        <f t="shared" si="16"/>
        <v>1</v>
      </c>
      <c r="F147" s="192">
        <f t="shared" si="17"/>
        <v>0</v>
      </c>
      <c r="G147" s="193">
        <f t="shared" si="18"/>
        <v>0</v>
      </c>
      <c r="H147" s="193">
        <f t="shared" si="19"/>
        <v>0</v>
      </c>
      <c r="I147" s="194">
        <f t="shared" si="20"/>
        <v>9</v>
      </c>
      <c r="J147" s="192">
        <v>3</v>
      </c>
      <c r="K147" s="192">
        <v>3</v>
      </c>
      <c r="L147" s="192">
        <v>3</v>
      </c>
      <c r="M147" s="192"/>
      <c r="N147" s="195">
        <v>65</v>
      </c>
      <c r="O147" s="195">
        <v>67</v>
      </c>
      <c r="P147" s="195">
        <v>66</v>
      </c>
      <c r="Q147" s="195"/>
      <c r="R147" s="196"/>
      <c r="S147" s="463"/>
      <c r="T147" s="463"/>
      <c r="U147" s="463"/>
      <c r="V147" s="463"/>
      <c r="W147" s="463" t="s">
        <v>352</v>
      </c>
      <c r="X147" s="463"/>
      <c r="Y147" s="463"/>
      <c r="Z147" s="463"/>
      <c r="AA147" s="463"/>
      <c r="AB147" s="463"/>
      <c r="AC147" s="463"/>
      <c r="AD147" s="463"/>
      <c r="AE147" s="463"/>
      <c r="AF147" s="463"/>
      <c r="AG147" s="463"/>
      <c r="AH147" s="463"/>
      <c r="AI147" s="463"/>
      <c r="AJ147" s="463"/>
      <c r="AK147" s="463"/>
      <c r="AL147" s="463"/>
      <c r="AM147" s="463"/>
      <c r="AN147" s="463"/>
      <c r="AO147" s="463"/>
      <c r="AP147" s="463"/>
      <c r="AQ147" s="463"/>
      <c r="AR147" s="463"/>
      <c r="AS147" s="463"/>
      <c r="AT147" s="463"/>
      <c r="AU147" s="463"/>
      <c r="AV147" s="463"/>
      <c r="AW147" s="463"/>
      <c r="AX147" s="463"/>
      <c r="AY147" s="463"/>
      <c r="AZ147" s="463"/>
      <c r="BA147" s="463"/>
      <c r="BB147" s="463"/>
      <c r="BC147" s="463"/>
      <c r="BD147" s="463"/>
      <c r="BE147" s="463"/>
      <c r="BF147" s="463"/>
      <c r="BG147" s="463"/>
      <c r="BH147" s="463"/>
      <c r="BI147" s="463"/>
      <c r="BJ147" s="463"/>
      <c r="BK147" s="463"/>
      <c r="BL147" s="463"/>
      <c r="BM147" s="463"/>
      <c r="BN147" s="463"/>
      <c r="BO147" s="463"/>
      <c r="BP147" s="463"/>
      <c r="BQ147" s="463"/>
      <c r="BR147" s="463"/>
      <c r="BS147" s="463"/>
      <c r="BT147" s="463"/>
      <c r="BU147" s="463"/>
      <c r="BV147" s="463"/>
      <c r="BW147" s="463"/>
      <c r="BX147" s="463"/>
      <c r="BY147" s="463"/>
      <c r="BZ147" s="463"/>
      <c r="CA147" s="463"/>
      <c r="CB147" s="463"/>
      <c r="CC147" s="463"/>
      <c r="CD147" s="463"/>
      <c r="CE147" s="463" t="s">
        <v>483</v>
      </c>
      <c r="CF147" s="463" t="s">
        <v>483</v>
      </c>
      <c r="CG147" s="463" t="s">
        <v>483</v>
      </c>
      <c r="CH147" s="463"/>
      <c r="CI147" s="463"/>
      <c r="CJ147" s="463"/>
      <c r="CK147" s="463"/>
      <c r="CL147" s="463"/>
      <c r="CM147" s="197"/>
      <c r="CN147" s="197"/>
      <c r="CO147" s="197"/>
      <c r="CP147" s="197"/>
      <c r="CQ147" s="197"/>
      <c r="CR147" s="197"/>
      <c r="CS147" s="197"/>
      <c r="CT147" s="197"/>
    </row>
    <row r="148" spans="1:98" ht="15.75" thickBot="1" x14ac:dyDescent="0.3">
      <c r="A148" s="191">
        <f>IF(LEN(Projects!A144)&gt;0,Projects!A144,"")</f>
        <v>142</v>
      </c>
      <c r="B148" s="125" t="str">
        <f>IF(ISNA(VLOOKUP(A148,Projects!A:B,2,FALSE)), "",VLOOKUP(A148,Projects!A:B,2,FALSE))</f>
        <v>T14 Project142</v>
      </c>
      <c r="C148" s="192">
        <f t="shared" si="14"/>
        <v>0</v>
      </c>
      <c r="D148" s="192">
        <f t="shared" si="15"/>
        <v>0</v>
      </c>
      <c r="E148" s="192">
        <f t="shared" si="16"/>
        <v>1</v>
      </c>
      <c r="F148" s="192">
        <f t="shared" si="17"/>
        <v>0</v>
      </c>
      <c r="G148" s="193">
        <f t="shared" si="18"/>
        <v>0</v>
      </c>
      <c r="H148" s="193">
        <f t="shared" si="19"/>
        <v>0</v>
      </c>
      <c r="I148" s="194">
        <f t="shared" si="20"/>
        <v>9</v>
      </c>
      <c r="J148" s="192">
        <v>3</v>
      </c>
      <c r="K148" s="192">
        <v>3</v>
      </c>
      <c r="L148" s="192">
        <v>3</v>
      </c>
      <c r="M148" s="192"/>
      <c r="N148" s="195">
        <v>66</v>
      </c>
      <c r="O148" s="195">
        <v>65</v>
      </c>
      <c r="P148" s="195">
        <v>67</v>
      </c>
      <c r="Q148" s="195"/>
      <c r="R148" s="196"/>
      <c r="S148" s="463"/>
      <c r="T148" s="463"/>
      <c r="U148" s="463"/>
      <c r="V148" s="463"/>
      <c r="W148" s="463"/>
      <c r="X148" s="463"/>
      <c r="Y148" s="463"/>
      <c r="Z148" s="463"/>
      <c r="AA148" s="463"/>
      <c r="AB148" s="463"/>
      <c r="AC148" s="463"/>
      <c r="AD148" s="463"/>
      <c r="AE148" s="463"/>
      <c r="AF148" s="463"/>
      <c r="AG148" s="463"/>
      <c r="AH148" s="463"/>
      <c r="AI148" s="463"/>
      <c r="AJ148" s="463"/>
      <c r="AK148" s="463"/>
      <c r="AL148" s="463"/>
      <c r="AM148" s="463"/>
      <c r="AN148" s="463"/>
      <c r="AO148" s="463"/>
      <c r="AP148" s="463"/>
      <c r="AQ148" s="463"/>
      <c r="AR148" s="463"/>
      <c r="AS148" s="463"/>
      <c r="AT148" s="463"/>
      <c r="AU148" s="463" t="s">
        <v>352</v>
      </c>
      <c r="AV148" s="463"/>
      <c r="AW148" s="463"/>
      <c r="AX148" s="463"/>
      <c r="AY148" s="463"/>
      <c r="AZ148" s="463"/>
      <c r="BA148" s="463"/>
      <c r="BB148" s="463"/>
      <c r="BC148" s="463"/>
      <c r="BD148" s="463"/>
      <c r="BE148" s="463"/>
      <c r="BF148" s="463"/>
      <c r="BG148" s="463"/>
      <c r="BH148" s="463"/>
      <c r="BI148" s="463"/>
      <c r="BJ148" s="463"/>
      <c r="BK148" s="463"/>
      <c r="BL148" s="463"/>
      <c r="BM148" s="463"/>
      <c r="BN148" s="463"/>
      <c r="BO148" s="463"/>
      <c r="BP148" s="463"/>
      <c r="BQ148" s="463"/>
      <c r="BR148" s="463"/>
      <c r="BS148" s="463"/>
      <c r="BT148" s="463"/>
      <c r="BU148" s="463"/>
      <c r="BV148" s="463"/>
      <c r="BW148" s="463"/>
      <c r="BX148" s="463"/>
      <c r="BY148" s="463"/>
      <c r="BZ148" s="463"/>
      <c r="CA148" s="463"/>
      <c r="CB148" s="463"/>
      <c r="CC148" s="463"/>
      <c r="CD148" s="463"/>
      <c r="CE148" s="463" t="s">
        <v>483</v>
      </c>
      <c r="CF148" s="463" t="s">
        <v>483</v>
      </c>
      <c r="CG148" s="463" t="s">
        <v>483</v>
      </c>
      <c r="CH148" s="463"/>
      <c r="CI148" s="463"/>
      <c r="CJ148" s="463"/>
      <c r="CK148" s="463"/>
      <c r="CL148" s="463"/>
      <c r="CM148" s="197"/>
      <c r="CN148" s="197"/>
      <c r="CO148" s="197"/>
      <c r="CP148" s="197"/>
      <c r="CQ148" s="197"/>
      <c r="CR148" s="197"/>
      <c r="CS148" s="197"/>
      <c r="CT148" s="197"/>
    </row>
    <row r="149" spans="1:98" ht="15.75" thickBot="1" x14ac:dyDescent="0.3">
      <c r="A149" s="191">
        <f>IF(LEN(Projects!A145)&gt;0,Projects!A145,"")</f>
        <v>143</v>
      </c>
      <c r="B149" s="125" t="str">
        <f>IF(ISNA(VLOOKUP(A149,Projects!A:B,2,FALSE)), "",VLOOKUP(A149,Projects!A:B,2,FALSE))</f>
        <v>T14 Project143</v>
      </c>
      <c r="C149" s="192">
        <f t="shared" si="14"/>
        <v>0</v>
      </c>
      <c r="D149" s="192">
        <f t="shared" si="15"/>
        <v>0</v>
      </c>
      <c r="E149" s="192">
        <f t="shared" si="16"/>
        <v>1</v>
      </c>
      <c r="F149" s="192">
        <f t="shared" si="17"/>
        <v>0</v>
      </c>
      <c r="G149" s="193">
        <f t="shared" si="18"/>
        <v>0</v>
      </c>
      <c r="H149" s="193">
        <f t="shared" si="19"/>
        <v>0</v>
      </c>
      <c r="I149" s="194">
        <f t="shared" si="20"/>
        <v>9</v>
      </c>
      <c r="J149" s="192">
        <v>3</v>
      </c>
      <c r="K149" s="192">
        <v>3</v>
      </c>
      <c r="L149" s="192">
        <v>3</v>
      </c>
      <c r="M149" s="192"/>
      <c r="N149" s="195">
        <v>67</v>
      </c>
      <c r="O149" s="195">
        <v>66</v>
      </c>
      <c r="P149" s="195">
        <v>65</v>
      </c>
      <c r="Q149" s="195"/>
      <c r="R149" s="196"/>
      <c r="S149" s="463"/>
      <c r="T149" s="463"/>
      <c r="U149" s="463"/>
      <c r="V149" s="463"/>
      <c r="W149" s="463"/>
      <c r="X149" s="463"/>
      <c r="Y149" s="463"/>
      <c r="Z149" s="463"/>
      <c r="AA149" s="463"/>
      <c r="AB149" s="463"/>
      <c r="AC149" s="463"/>
      <c r="AD149" s="463"/>
      <c r="AE149" s="463"/>
      <c r="AF149" s="463"/>
      <c r="AG149" s="463"/>
      <c r="AH149" s="463"/>
      <c r="AI149" s="463"/>
      <c r="AJ149" s="463"/>
      <c r="AK149" s="463"/>
      <c r="AL149" s="463"/>
      <c r="AM149" s="463"/>
      <c r="AN149" s="463"/>
      <c r="AO149" s="463"/>
      <c r="AP149" s="463"/>
      <c r="AQ149" s="463"/>
      <c r="AR149" s="463"/>
      <c r="AS149" s="463"/>
      <c r="AT149" s="463"/>
      <c r="AU149" s="463"/>
      <c r="AV149" s="463"/>
      <c r="AW149" s="463"/>
      <c r="AX149" s="463"/>
      <c r="AY149" s="463"/>
      <c r="AZ149" s="463"/>
      <c r="BA149" s="463"/>
      <c r="BB149" s="463"/>
      <c r="BC149" s="463"/>
      <c r="BD149" s="463"/>
      <c r="BE149" s="463"/>
      <c r="BF149" s="463"/>
      <c r="BG149" s="463"/>
      <c r="BH149" s="463"/>
      <c r="BI149" s="463"/>
      <c r="BJ149" s="463"/>
      <c r="BK149" s="463"/>
      <c r="BL149" s="463"/>
      <c r="BM149" s="463"/>
      <c r="BN149" s="463"/>
      <c r="BO149" s="463"/>
      <c r="BP149" s="463"/>
      <c r="BQ149" s="463"/>
      <c r="BR149" s="463"/>
      <c r="BS149" s="463"/>
      <c r="BT149" s="463"/>
      <c r="BU149" s="463"/>
      <c r="BV149" s="463"/>
      <c r="BW149" s="463" t="s">
        <v>352</v>
      </c>
      <c r="BX149" s="463"/>
      <c r="BY149" s="463"/>
      <c r="BZ149" s="463"/>
      <c r="CA149" s="463"/>
      <c r="CB149" s="463"/>
      <c r="CC149" s="463"/>
      <c r="CD149" s="463"/>
      <c r="CE149" s="463" t="s">
        <v>483</v>
      </c>
      <c r="CF149" s="463" t="s">
        <v>483</v>
      </c>
      <c r="CG149" s="463" t="s">
        <v>483</v>
      </c>
      <c r="CH149" s="463"/>
      <c r="CI149" s="463"/>
      <c r="CJ149" s="463"/>
      <c r="CK149" s="463"/>
      <c r="CL149" s="463"/>
      <c r="CM149" s="197"/>
      <c r="CN149" s="197"/>
      <c r="CO149" s="197"/>
      <c r="CP149" s="197"/>
      <c r="CQ149" s="197"/>
      <c r="CR149" s="197"/>
      <c r="CS149" s="197"/>
      <c r="CT149" s="197"/>
    </row>
    <row r="150" spans="1:98" ht="15.75" thickBot="1" x14ac:dyDescent="0.3">
      <c r="A150" s="191">
        <f>IF(LEN(Projects!A146)&gt;0,Projects!A146,"")</f>
        <v>144</v>
      </c>
      <c r="B150" s="125" t="str">
        <f>IF(ISNA(VLOOKUP(A150,Projects!A:B,2,FALSE)), "",VLOOKUP(A150,Projects!A:B,2,FALSE))</f>
        <v>T14 Project144</v>
      </c>
      <c r="C150" s="192">
        <f t="shared" si="14"/>
        <v>0</v>
      </c>
      <c r="D150" s="192">
        <f t="shared" si="15"/>
        <v>0</v>
      </c>
      <c r="E150" s="192">
        <f t="shared" si="16"/>
        <v>1</v>
      </c>
      <c r="F150" s="192">
        <f t="shared" si="17"/>
        <v>0</v>
      </c>
      <c r="G150" s="193">
        <f t="shared" si="18"/>
        <v>0</v>
      </c>
      <c r="H150" s="193">
        <f t="shared" si="19"/>
        <v>0</v>
      </c>
      <c r="I150" s="194">
        <f t="shared" si="20"/>
        <v>9</v>
      </c>
      <c r="J150" s="192">
        <v>3</v>
      </c>
      <c r="K150" s="192">
        <v>3</v>
      </c>
      <c r="L150" s="192">
        <v>3</v>
      </c>
      <c r="M150" s="192"/>
      <c r="N150" s="195">
        <v>65</v>
      </c>
      <c r="O150" s="195">
        <v>67</v>
      </c>
      <c r="P150" s="195">
        <v>66</v>
      </c>
      <c r="Q150" s="195"/>
      <c r="R150" s="196"/>
      <c r="S150" s="463"/>
      <c r="T150" s="463"/>
      <c r="U150" s="463"/>
      <c r="V150" s="463"/>
      <c r="W150" s="463"/>
      <c r="X150" s="463"/>
      <c r="Y150" s="463"/>
      <c r="Z150" s="463"/>
      <c r="AA150" s="463"/>
      <c r="AB150" s="463"/>
      <c r="AC150" s="463"/>
      <c r="AD150" s="463"/>
      <c r="AE150" s="463"/>
      <c r="AF150" s="463"/>
      <c r="AG150" s="463"/>
      <c r="AH150" s="463"/>
      <c r="AI150" s="463"/>
      <c r="AJ150" s="463"/>
      <c r="AK150" s="463"/>
      <c r="AL150" s="463"/>
      <c r="AM150" s="463"/>
      <c r="AN150" s="463"/>
      <c r="AO150" s="463"/>
      <c r="AP150" s="463"/>
      <c r="AQ150" s="463"/>
      <c r="AR150" s="463"/>
      <c r="AS150" s="463"/>
      <c r="AT150" s="463"/>
      <c r="AU150" s="463"/>
      <c r="AV150" s="463"/>
      <c r="AW150" s="463"/>
      <c r="AX150" s="463"/>
      <c r="AY150" s="463"/>
      <c r="AZ150" s="463"/>
      <c r="BA150" s="463"/>
      <c r="BB150" s="463"/>
      <c r="BC150" s="463"/>
      <c r="BD150" s="463"/>
      <c r="BE150" s="463"/>
      <c r="BF150" s="463"/>
      <c r="BG150" s="463"/>
      <c r="BH150" s="463"/>
      <c r="BI150" s="463"/>
      <c r="BJ150" s="463"/>
      <c r="BK150" s="463"/>
      <c r="BL150" s="463"/>
      <c r="BM150" s="463"/>
      <c r="BN150" s="463"/>
      <c r="BO150" s="463"/>
      <c r="BP150" s="463"/>
      <c r="BQ150" s="463"/>
      <c r="BR150" s="463"/>
      <c r="BS150" s="463"/>
      <c r="BT150" s="463"/>
      <c r="BU150" s="463" t="s">
        <v>352</v>
      </c>
      <c r="BV150" s="463"/>
      <c r="BW150" s="463"/>
      <c r="BX150" s="463"/>
      <c r="BY150" s="463"/>
      <c r="BZ150" s="463"/>
      <c r="CA150" s="463"/>
      <c r="CB150" s="463"/>
      <c r="CC150" s="463"/>
      <c r="CD150" s="463"/>
      <c r="CE150" s="463" t="s">
        <v>483</v>
      </c>
      <c r="CF150" s="463" t="s">
        <v>483</v>
      </c>
      <c r="CG150" s="463" t="s">
        <v>483</v>
      </c>
      <c r="CH150" s="463"/>
      <c r="CI150" s="463"/>
      <c r="CJ150" s="463"/>
      <c r="CK150" s="463"/>
      <c r="CL150" s="463"/>
      <c r="CM150" s="197"/>
      <c r="CN150" s="197"/>
      <c r="CO150" s="197"/>
      <c r="CP150" s="197"/>
      <c r="CQ150" s="197"/>
      <c r="CR150" s="197"/>
      <c r="CS150" s="197"/>
      <c r="CT150" s="197"/>
    </row>
    <row r="151" spans="1:98" ht="15.75" thickBot="1" x14ac:dyDescent="0.3">
      <c r="A151" s="191">
        <f>IF(LEN(Projects!A147)&gt;0,Projects!A147,"")</f>
        <v>145</v>
      </c>
      <c r="B151" s="125" t="str">
        <f>IF(ISNA(VLOOKUP(A151,Projects!A:B,2,FALSE)), "",VLOOKUP(A151,Projects!A:B,2,FALSE))</f>
        <v>T14 Project145</v>
      </c>
      <c r="C151" s="192">
        <f t="shared" si="14"/>
        <v>0</v>
      </c>
      <c r="D151" s="192">
        <f t="shared" si="15"/>
        <v>0</v>
      </c>
      <c r="E151" s="192">
        <f t="shared" si="16"/>
        <v>1</v>
      </c>
      <c r="F151" s="192">
        <f t="shared" si="17"/>
        <v>0</v>
      </c>
      <c r="G151" s="193">
        <f t="shared" si="18"/>
        <v>0</v>
      </c>
      <c r="H151" s="193">
        <f t="shared" si="19"/>
        <v>0</v>
      </c>
      <c r="I151" s="194">
        <f t="shared" si="20"/>
        <v>9</v>
      </c>
      <c r="J151" s="192">
        <v>3</v>
      </c>
      <c r="K151" s="192">
        <v>3</v>
      </c>
      <c r="L151" s="192">
        <v>3</v>
      </c>
      <c r="M151" s="192"/>
      <c r="N151" s="195">
        <v>66</v>
      </c>
      <c r="O151" s="195">
        <v>65</v>
      </c>
      <c r="P151" s="195">
        <v>67</v>
      </c>
      <c r="Q151" s="195"/>
      <c r="R151" s="196"/>
      <c r="S151" s="463"/>
      <c r="T151" s="463"/>
      <c r="U151" s="463"/>
      <c r="V151" s="463"/>
      <c r="W151" s="463"/>
      <c r="X151" s="463"/>
      <c r="Y151" s="463"/>
      <c r="Z151" s="463"/>
      <c r="AA151" s="463"/>
      <c r="AB151" s="463"/>
      <c r="AC151" s="463"/>
      <c r="AD151" s="463"/>
      <c r="AE151" s="463"/>
      <c r="AF151" s="463"/>
      <c r="AG151" s="463"/>
      <c r="AH151" s="463"/>
      <c r="AI151" s="463"/>
      <c r="AJ151" s="463"/>
      <c r="AK151" s="463"/>
      <c r="AL151" s="463"/>
      <c r="AM151" s="463"/>
      <c r="AN151" s="463"/>
      <c r="AO151" s="463"/>
      <c r="AP151" s="463"/>
      <c r="AQ151" s="463"/>
      <c r="AR151" s="463"/>
      <c r="AS151" s="463"/>
      <c r="AT151" s="463"/>
      <c r="AU151" s="463"/>
      <c r="AV151" s="463"/>
      <c r="AW151" s="463"/>
      <c r="AX151" s="463"/>
      <c r="AY151" s="463"/>
      <c r="AZ151" s="463"/>
      <c r="BA151" s="463"/>
      <c r="BB151" s="463"/>
      <c r="BC151" s="463"/>
      <c r="BD151" s="463"/>
      <c r="BE151" s="463"/>
      <c r="BF151" s="463"/>
      <c r="BG151" s="463"/>
      <c r="BH151" s="463"/>
      <c r="BI151" s="463"/>
      <c r="BJ151" s="463"/>
      <c r="BK151" s="463"/>
      <c r="BL151" s="463"/>
      <c r="BM151" s="463"/>
      <c r="BN151" s="463"/>
      <c r="BO151" s="463" t="s">
        <v>352</v>
      </c>
      <c r="BP151" s="463"/>
      <c r="BQ151" s="463"/>
      <c r="BR151" s="463"/>
      <c r="BS151" s="463"/>
      <c r="BT151" s="463"/>
      <c r="BU151" s="463"/>
      <c r="BV151" s="463"/>
      <c r="BW151" s="463"/>
      <c r="BX151" s="463"/>
      <c r="BY151" s="463"/>
      <c r="BZ151" s="463"/>
      <c r="CA151" s="463"/>
      <c r="CB151" s="463"/>
      <c r="CC151" s="463"/>
      <c r="CD151" s="463"/>
      <c r="CE151" s="463" t="s">
        <v>483</v>
      </c>
      <c r="CF151" s="463" t="s">
        <v>483</v>
      </c>
      <c r="CG151" s="463" t="s">
        <v>483</v>
      </c>
      <c r="CH151" s="463"/>
      <c r="CI151" s="463"/>
      <c r="CJ151" s="463"/>
      <c r="CK151" s="463"/>
      <c r="CL151" s="463"/>
      <c r="CM151" s="197"/>
      <c r="CN151" s="197"/>
      <c r="CO151" s="197"/>
      <c r="CP151" s="197"/>
      <c r="CQ151" s="197"/>
      <c r="CR151" s="197"/>
      <c r="CS151" s="197"/>
      <c r="CT151" s="197"/>
    </row>
    <row r="152" spans="1:98" ht="15.75" thickBot="1" x14ac:dyDescent="0.3">
      <c r="A152" s="191">
        <f>IF(LEN(Projects!A148)&gt;0,Projects!A148,"")</f>
        <v>146</v>
      </c>
      <c r="B152" s="125" t="str">
        <f>IF(ISNA(VLOOKUP(A152,Projects!A:B,2,FALSE)), "",VLOOKUP(A152,Projects!A:B,2,FALSE))</f>
        <v>T15 Project146</v>
      </c>
      <c r="C152" s="192">
        <f t="shared" si="14"/>
        <v>3</v>
      </c>
      <c r="D152" s="192">
        <f t="shared" si="15"/>
        <v>0</v>
      </c>
      <c r="E152" s="192">
        <f t="shared" si="16"/>
        <v>1</v>
      </c>
      <c r="F152" s="192">
        <f t="shared" si="17"/>
        <v>0</v>
      </c>
      <c r="G152" s="193">
        <f t="shared" si="18"/>
        <v>0</v>
      </c>
      <c r="H152" s="193">
        <f t="shared" si="19"/>
        <v>1</v>
      </c>
      <c r="I152" s="194">
        <f t="shared" si="20"/>
        <v>12</v>
      </c>
      <c r="J152" s="192">
        <v>3</v>
      </c>
      <c r="K152" s="192">
        <v>3</v>
      </c>
      <c r="L152" s="192">
        <v>3</v>
      </c>
      <c r="M152" s="192">
        <v>3</v>
      </c>
      <c r="N152" s="195">
        <v>68</v>
      </c>
      <c r="O152" s="195">
        <v>70</v>
      </c>
      <c r="P152" s="195">
        <v>72</v>
      </c>
      <c r="Q152" s="195">
        <v>69</v>
      </c>
      <c r="R152" s="196"/>
      <c r="S152" s="463"/>
      <c r="T152" s="463"/>
      <c r="U152" s="463"/>
      <c r="V152" s="463"/>
      <c r="W152" s="463"/>
      <c r="X152" s="463"/>
      <c r="Y152" s="463"/>
      <c r="Z152" s="463"/>
      <c r="AA152" s="463"/>
      <c r="AB152" s="463"/>
      <c r="AC152" s="463"/>
      <c r="AD152" s="463"/>
      <c r="AE152" s="463"/>
      <c r="AF152" s="463"/>
      <c r="AG152" s="463"/>
      <c r="AH152" s="463"/>
      <c r="AI152" s="463"/>
      <c r="AJ152" s="463"/>
      <c r="AK152" s="463"/>
      <c r="AL152" s="463" t="s">
        <v>352</v>
      </c>
      <c r="AM152" s="463"/>
      <c r="AN152" s="463"/>
      <c r="AO152" s="463"/>
      <c r="AP152" s="463"/>
      <c r="AQ152" s="463"/>
      <c r="AR152" s="463"/>
      <c r="AS152" s="463"/>
      <c r="AT152" s="463"/>
      <c r="AU152" s="463"/>
      <c r="AV152" s="463"/>
      <c r="AW152" s="463"/>
      <c r="AX152" s="463"/>
      <c r="AY152" s="463"/>
      <c r="AZ152" s="463"/>
      <c r="BA152" s="463"/>
      <c r="BB152" s="463"/>
      <c r="BC152" s="463"/>
      <c r="BD152" s="463"/>
      <c r="BE152" s="463"/>
      <c r="BF152" s="463"/>
      <c r="BG152" s="463"/>
      <c r="BH152" s="463"/>
      <c r="BI152" s="463"/>
      <c r="BJ152" s="463"/>
      <c r="BK152" s="463"/>
      <c r="BL152" s="463"/>
      <c r="BM152" s="463"/>
      <c r="BN152" s="463"/>
      <c r="BO152" s="463"/>
      <c r="BP152" s="463"/>
      <c r="BQ152" s="463"/>
      <c r="BR152" s="463"/>
      <c r="BS152" s="463"/>
      <c r="BT152" s="463"/>
      <c r="BU152" s="463"/>
      <c r="BV152" s="463"/>
      <c r="BW152" s="463"/>
      <c r="BX152" s="463"/>
      <c r="BY152" s="463"/>
      <c r="BZ152" s="463"/>
      <c r="CA152" s="463"/>
      <c r="CB152" s="463"/>
      <c r="CC152" s="463"/>
      <c r="CD152" s="463"/>
      <c r="CE152" s="463"/>
      <c r="CF152" s="463"/>
      <c r="CG152" s="463"/>
      <c r="CH152" s="463" t="s">
        <v>483</v>
      </c>
      <c r="CI152" s="463" t="s">
        <v>483</v>
      </c>
      <c r="CJ152" s="463" t="s">
        <v>483</v>
      </c>
      <c r="CK152" s="463">
        <v>1</v>
      </c>
      <c r="CL152" s="463" t="s">
        <v>483</v>
      </c>
      <c r="CM152" s="197"/>
      <c r="CN152" s="197"/>
      <c r="CO152" s="197"/>
      <c r="CP152" s="197"/>
      <c r="CQ152" s="197"/>
      <c r="CR152" s="197"/>
      <c r="CS152" s="197"/>
      <c r="CT152" s="197"/>
    </row>
    <row r="153" spans="1:98" ht="15.75" thickBot="1" x14ac:dyDescent="0.3">
      <c r="A153" s="191">
        <f>IF(LEN(Projects!A149)&gt;0,Projects!A149,"")</f>
        <v>147</v>
      </c>
      <c r="B153" s="125" t="str">
        <f>IF(ISNA(VLOOKUP(A153,Projects!A:B,2,FALSE)), "",VLOOKUP(A153,Projects!A:B,2,FALSE))</f>
        <v>T15 Project147</v>
      </c>
      <c r="C153" s="192">
        <f t="shared" si="14"/>
        <v>3</v>
      </c>
      <c r="D153" s="192">
        <f t="shared" si="15"/>
        <v>0</v>
      </c>
      <c r="E153" s="192">
        <f t="shared" si="16"/>
        <v>1</v>
      </c>
      <c r="F153" s="192">
        <f t="shared" si="17"/>
        <v>0</v>
      </c>
      <c r="G153" s="193">
        <f t="shared" si="18"/>
        <v>0</v>
      </c>
      <c r="H153" s="193">
        <f t="shared" si="19"/>
        <v>1</v>
      </c>
      <c r="I153" s="194">
        <f t="shared" si="20"/>
        <v>12</v>
      </c>
      <c r="J153" s="192">
        <v>3</v>
      </c>
      <c r="K153" s="192">
        <v>3</v>
      </c>
      <c r="L153" s="192">
        <v>3</v>
      </c>
      <c r="M153" s="192">
        <v>3</v>
      </c>
      <c r="N153" s="195">
        <v>69</v>
      </c>
      <c r="O153" s="195">
        <v>71</v>
      </c>
      <c r="P153" s="195">
        <v>68</v>
      </c>
      <c r="Q153" s="195">
        <v>70</v>
      </c>
      <c r="R153" s="196"/>
      <c r="S153" s="463"/>
      <c r="T153" s="463"/>
      <c r="U153" s="463"/>
      <c r="V153" s="463"/>
      <c r="W153" s="463"/>
      <c r="X153" s="463"/>
      <c r="Y153" s="463"/>
      <c r="Z153" s="463"/>
      <c r="AA153" s="463"/>
      <c r="AB153" s="463"/>
      <c r="AC153" s="463"/>
      <c r="AD153" s="463"/>
      <c r="AE153" s="463"/>
      <c r="AF153" s="463"/>
      <c r="AG153" s="463"/>
      <c r="AH153" s="463"/>
      <c r="AI153" s="463"/>
      <c r="AJ153" s="463"/>
      <c r="AK153" s="463" t="s">
        <v>352</v>
      </c>
      <c r="AL153" s="463"/>
      <c r="AM153" s="463"/>
      <c r="AN153" s="463"/>
      <c r="AO153" s="463"/>
      <c r="AP153" s="463"/>
      <c r="AQ153" s="463"/>
      <c r="AR153" s="463"/>
      <c r="AS153" s="463"/>
      <c r="AT153" s="463"/>
      <c r="AU153" s="463"/>
      <c r="AV153" s="463"/>
      <c r="AW153" s="463"/>
      <c r="AX153" s="463"/>
      <c r="AY153" s="463"/>
      <c r="AZ153" s="463"/>
      <c r="BA153" s="463"/>
      <c r="BB153" s="463"/>
      <c r="BC153" s="463"/>
      <c r="BD153" s="463"/>
      <c r="BE153" s="463"/>
      <c r="BF153" s="463"/>
      <c r="BG153" s="463"/>
      <c r="BH153" s="463"/>
      <c r="BI153" s="463"/>
      <c r="BJ153" s="463"/>
      <c r="BK153" s="463"/>
      <c r="BL153" s="463"/>
      <c r="BM153" s="463"/>
      <c r="BN153" s="463"/>
      <c r="BO153" s="463"/>
      <c r="BP153" s="463"/>
      <c r="BQ153" s="463"/>
      <c r="BR153" s="463"/>
      <c r="BS153" s="463"/>
      <c r="BT153" s="463"/>
      <c r="BU153" s="463"/>
      <c r="BV153" s="463"/>
      <c r="BW153" s="463"/>
      <c r="BX153" s="463"/>
      <c r="BY153" s="463"/>
      <c r="BZ153" s="463"/>
      <c r="CA153" s="463"/>
      <c r="CB153" s="463"/>
      <c r="CC153" s="463"/>
      <c r="CD153" s="463"/>
      <c r="CE153" s="463"/>
      <c r="CF153" s="463"/>
      <c r="CG153" s="463"/>
      <c r="CH153" s="463" t="s">
        <v>483</v>
      </c>
      <c r="CI153" s="463" t="s">
        <v>483</v>
      </c>
      <c r="CJ153" s="463" t="s">
        <v>483</v>
      </c>
      <c r="CK153" s="463" t="s">
        <v>483</v>
      </c>
      <c r="CL153" s="463">
        <v>1</v>
      </c>
      <c r="CM153" s="197"/>
      <c r="CN153" s="197"/>
      <c r="CO153" s="197"/>
      <c r="CP153" s="197"/>
      <c r="CQ153" s="197"/>
      <c r="CR153" s="197"/>
      <c r="CS153" s="197"/>
      <c r="CT153" s="197"/>
    </row>
    <row r="154" spans="1:98" ht="15.75" thickBot="1" x14ac:dyDescent="0.3">
      <c r="A154" s="191">
        <f>IF(LEN(Projects!A150)&gt;0,Projects!A150,"")</f>
        <v>148</v>
      </c>
      <c r="B154" s="125" t="str">
        <f>IF(ISNA(VLOOKUP(A154,Projects!A:B,2,FALSE)), "",VLOOKUP(A154,Projects!A:B,2,FALSE))</f>
        <v>T15 Project148</v>
      </c>
      <c r="C154" s="192">
        <f t="shared" si="14"/>
        <v>3</v>
      </c>
      <c r="D154" s="192">
        <f t="shared" si="15"/>
        <v>0</v>
      </c>
      <c r="E154" s="192">
        <f t="shared" si="16"/>
        <v>1</v>
      </c>
      <c r="F154" s="192">
        <f t="shared" si="17"/>
        <v>0</v>
      </c>
      <c r="G154" s="193">
        <f t="shared" si="18"/>
        <v>0</v>
      </c>
      <c r="H154" s="193">
        <f t="shared" si="19"/>
        <v>1</v>
      </c>
      <c r="I154" s="194">
        <f t="shared" si="20"/>
        <v>12</v>
      </c>
      <c r="J154" s="192">
        <v>3</v>
      </c>
      <c r="K154" s="192">
        <v>3</v>
      </c>
      <c r="L154" s="192">
        <v>3</v>
      </c>
      <c r="M154" s="192">
        <v>3</v>
      </c>
      <c r="N154" s="195">
        <v>70</v>
      </c>
      <c r="O154" s="195">
        <v>72</v>
      </c>
      <c r="P154" s="195">
        <v>69</v>
      </c>
      <c r="Q154" s="195">
        <v>71</v>
      </c>
      <c r="R154" s="196"/>
      <c r="S154" s="463"/>
      <c r="T154" s="463"/>
      <c r="U154" s="463"/>
      <c r="V154" s="463"/>
      <c r="W154" s="463"/>
      <c r="X154" s="463"/>
      <c r="Y154" s="463"/>
      <c r="Z154" s="463"/>
      <c r="AA154" s="463"/>
      <c r="AB154" s="463"/>
      <c r="AC154" s="463"/>
      <c r="AD154" s="463"/>
      <c r="AE154" s="463"/>
      <c r="AF154" s="463"/>
      <c r="AG154" s="463"/>
      <c r="AH154" s="463"/>
      <c r="AI154" s="463"/>
      <c r="AJ154" s="463"/>
      <c r="AK154" s="463"/>
      <c r="AL154" s="463"/>
      <c r="AM154" s="463"/>
      <c r="AN154" s="463"/>
      <c r="AO154" s="463"/>
      <c r="AP154" s="463"/>
      <c r="AQ154" s="463"/>
      <c r="AR154" s="463"/>
      <c r="AS154" s="463"/>
      <c r="AT154" s="463"/>
      <c r="AU154" s="463"/>
      <c r="AV154" s="463"/>
      <c r="AW154" s="463"/>
      <c r="AX154" s="463"/>
      <c r="AY154" s="463" t="s">
        <v>352</v>
      </c>
      <c r="AZ154" s="463"/>
      <c r="BA154" s="463"/>
      <c r="BB154" s="463"/>
      <c r="BC154" s="463"/>
      <c r="BD154" s="463"/>
      <c r="BE154" s="463"/>
      <c r="BF154" s="463"/>
      <c r="BG154" s="463"/>
      <c r="BH154" s="463"/>
      <c r="BI154" s="463"/>
      <c r="BJ154" s="463"/>
      <c r="BK154" s="463"/>
      <c r="BL154" s="463"/>
      <c r="BM154" s="463"/>
      <c r="BN154" s="463"/>
      <c r="BO154" s="463"/>
      <c r="BP154" s="463"/>
      <c r="BQ154" s="463"/>
      <c r="BR154" s="463"/>
      <c r="BS154" s="463"/>
      <c r="BT154" s="463"/>
      <c r="BU154" s="463"/>
      <c r="BV154" s="463"/>
      <c r="BW154" s="463"/>
      <c r="BX154" s="463"/>
      <c r="BY154" s="463"/>
      <c r="BZ154" s="463"/>
      <c r="CA154" s="463"/>
      <c r="CB154" s="463"/>
      <c r="CC154" s="463"/>
      <c r="CD154" s="463"/>
      <c r="CE154" s="463"/>
      <c r="CF154" s="463"/>
      <c r="CG154" s="463"/>
      <c r="CH154" s="463">
        <v>1</v>
      </c>
      <c r="CI154" s="463" t="s">
        <v>483</v>
      </c>
      <c r="CJ154" s="463" t="s">
        <v>483</v>
      </c>
      <c r="CK154" s="463" t="s">
        <v>483</v>
      </c>
      <c r="CL154" s="463" t="s">
        <v>483</v>
      </c>
      <c r="CM154" s="197"/>
      <c r="CN154" s="197"/>
      <c r="CO154" s="197"/>
      <c r="CP154" s="197"/>
      <c r="CQ154" s="197"/>
      <c r="CR154" s="197"/>
      <c r="CS154" s="197"/>
      <c r="CT154" s="197"/>
    </row>
    <row r="155" spans="1:98" ht="15.75" thickBot="1" x14ac:dyDescent="0.3">
      <c r="A155" s="191">
        <f>IF(LEN(Projects!A151)&gt;0,Projects!A151,"")</f>
        <v>149</v>
      </c>
      <c r="B155" s="125" t="str">
        <f>IF(ISNA(VLOOKUP(A155,Projects!A:B,2,FALSE)), "",VLOOKUP(A155,Projects!A:B,2,FALSE))</f>
        <v>T15 Project149</v>
      </c>
      <c r="C155" s="192">
        <f t="shared" si="14"/>
        <v>3</v>
      </c>
      <c r="D155" s="192">
        <f t="shared" si="15"/>
        <v>0</v>
      </c>
      <c r="E155" s="192">
        <f t="shared" si="16"/>
        <v>1</v>
      </c>
      <c r="F155" s="192">
        <f t="shared" si="17"/>
        <v>0</v>
      </c>
      <c r="G155" s="193">
        <f t="shared" si="18"/>
        <v>0</v>
      </c>
      <c r="H155" s="193">
        <f t="shared" si="19"/>
        <v>1</v>
      </c>
      <c r="I155" s="194">
        <f t="shared" si="20"/>
        <v>12</v>
      </c>
      <c r="J155" s="192">
        <v>3</v>
      </c>
      <c r="K155" s="192">
        <v>3</v>
      </c>
      <c r="L155" s="192">
        <v>3</v>
      </c>
      <c r="M155" s="192">
        <v>3</v>
      </c>
      <c r="N155" s="195">
        <v>71</v>
      </c>
      <c r="O155" s="195">
        <v>68</v>
      </c>
      <c r="P155" s="195">
        <v>70</v>
      </c>
      <c r="Q155" s="195">
        <v>72</v>
      </c>
      <c r="R155" s="196"/>
      <c r="S155" s="463"/>
      <c r="T155" s="463"/>
      <c r="U155" s="463"/>
      <c r="V155" s="463"/>
      <c r="W155" s="463"/>
      <c r="X155" s="463"/>
      <c r="Y155" s="463"/>
      <c r="Z155" s="463"/>
      <c r="AA155" s="463"/>
      <c r="AB155" s="463"/>
      <c r="AC155" s="463"/>
      <c r="AD155" s="463"/>
      <c r="AE155" s="463"/>
      <c r="AF155" s="463"/>
      <c r="AG155" s="463"/>
      <c r="AH155" s="463"/>
      <c r="AI155" s="463"/>
      <c r="AJ155" s="463"/>
      <c r="AK155" s="463"/>
      <c r="AL155" s="463"/>
      <c r="AM155" s="463"/>
      <c r="AN155" s="463"/>
      <c r="AO155" s="463"/>
      <c r="AP155" s="463"/>
      <c r="AQ155" s="463"/>
      <c r="AR155" s="463"/>
      <c r="AS155" s="463"/>
      <c r="AT155" s="463"/>
      <c r="AU155" s="463"/>
      <c r="AV155" s="463"/>
      <c r="AW155" s="463"/>
      <c r="AX155" s="463"/>
      <c r="AY155" s="463"/>
      <c r="AZ155" s="463"/>
      <c r="BA155" s="463"/>
      <c r="BB155" s="463"/>
      <c r="BC155" s="463"/>
      <c r="BD155" s="463"/>
      <c r="BE155" s="463"/>
      <c r="BF155" s="463"/>
      <c r="BG155" s="463"/>
      <c r="BH155" s="463"/>
      <c r="BI155" s="463"/>
      <c r="BJ155" s="463"/>
      <c r="BK155" s="463"/>
      <c r="BL155" s="463"/>
      <c r="BM155" s="463"/>
      <c r="BN155" s="463"/>
      <c r="BO155" s="463"/>
      <c r="BP155" s="463"/>
      <c r="BQ155" s="463"/>
      <c r="BR155" s="463"/>
      <c r="BS155" s="463"/>
      <c r="BT155" s="463"/>
      <c r="BU155" s="463" t="s">
        <v>352</v>
      </c>
      <c r="BV155" s="463"/>
      <c r="BW155" s="463"/>
      <c r="BX155" s="463"/>
      <c r="BY155" s="463"/>
      <c r="BZ155" s="463"/>
      <c r="CA155" s="463"/>
      <c r="CB155" s="463"/>
      <c r="CC155" s="463"/>
      <c r="CD155" s="463"/>
      <c r="CE155" s="463"/>
      <c r="CF155" s="463"/>
      <c r="CG155" s="463"/>
      <c r="CH155" s="463" t="s">
        <v>483</v>
      </c>
      <c r="CI155" s="463">
        <v>1</v>
      </c>
      <c r="CJ155" s="463" t="s">
        <v>483</v>
      </c>
      <c r="CK155" s="463" t="s">
        <v>483</v>
      </c>
      <c r="CL155" s="463" t="s">
        <v>483</v>
      </c>
      <c r="CM155" s="197"/>
      <c r="CN155" s="197"/>
      <c r="CO155" s="197"/>
      <c r="CP155" s="197"/>
      <c r="CQ155" s="197"/>
      <c r="CR155" s="197"/>
      <c r="CS155" s="197"/>
      <c r="CT155" s="197"/>
    </row>
    <row r="156" spans="1:98" ht="15.75" thickBot="1" x14ac:dyDescent="0.3">
      <c r="A156" s="191">
        <f>IF(LEN(Projects!A152)&gt;0,Projects!A152,"")</f>
        <v>150</v>
      </c>
      <c r="B156" s="125" t="str">
        <f>IF(ISNA(VLOOKUP(A156,Projects!A:B,2,FALSE)), "",VLOOKUP(A156,Projects!A:B,2,FALSE))</f>
        <v>T15 Project150</v>
      </c>
      <c r="C156" s="192">
        <f t="shared" si="14"/>
        <v>3</v>
      </c>
      <c r="D156" s="192">
        <f t="shared" si="15"/>
        <v>0</v>
      </c>
      <c r="E156" s="192">
        <f t="shared" si="16"/>
        <v>1</v>
      </c>
      <c r="F156" s="192">
        <f t="shared" si="17"/>
        <v>0</v>
      </c>
      <c r="G156" s="193">
        <f t="shared" si="18"/>
        <v>0</v>
      </c>
      <c r="H156" s="193">
        <f t="shared" si="19"/>
        <v>1</v>
      </c>
      <c r="I156" s="194">
        <f t="shared" si="20"/>
        <v>12</v>
      </c>
      <c r="J156" s="192">
        <v>3</v>
      </c>
      <c r="K156" s="192">
        <v>3</v>
      </c>
      <c r="L156" s="192">
        <v>3</v>
      </c>
      <c r="M156" s="192">
        <v>3</v>
      </c>
      <c r="N156" s="195">
        <v>72</v>
      </c>
      <c r="O156" s="195">
        <v>69</v>
      </c>
      <c r="P156" s="195">
        <v>71</v>
      </c>
      <c r="Q156" s="195">
        <v>68</v>
      </c>
      <c r="R156" s="196"/>
      <c r="S156" s="463"/>
      <c r="T156" s="463"/>
      <c r="U156" s="463"/>
      <c r="V156" s="463"/>
      <c r="W156" s="463"/>
      <c r="X156" s="463"/>
      <c r="Y156" s="463"/>
      <c r="Z156" s="463"/>
      <c r="AA156" s="463"/>
      <c r="AB156" s="463"/>
      <c r="AC156" s="463"/>
      <c r="AD156" s="463"/>
      <c r="AE156" s="463"/>
      <c r="AF156" s="463"/>
      <c r="AG156" s="463"/>
      <c r="AH156" s="463"/>
      <c r="AI156" s="463" t="s">
        <v>352</v>
      </c>
      <c r="AJ156" s="463"/>
      <c r="AK156" s="463"/>
      <c r="AL156" s="463"/>
      <c r="AM156" s="463"/>
      <c r="AN156" s="463"/>
      <c r="AO156" s="463"/>
      <c r="AP156" s="463"/>
      <c r="AQ156" s="463"/>
      <c r="AR156" s="463"/>
      <c r="AS156" s="463"/>
      <c r="AT156" s="463"/>
      <c r="AU156" s="463"/>
      <c r="AV156" s="463"/>
      <c r="AW156" s="463"/>
      <c r="AX156" s="463"/>
      <c r="AY156" s="463"/>
      <c r="AZ156" s="463"/>
      <c r="BA156" s="463"/>
      <c r="BB156" s="463"/>
      <c r="BC156" s="463"/>
      <c r="BD156" s="463"/>
      <c r="BE156" s="463"/>
      <c r="BF156" s="463"/>
      <c r="BG156" s="463"/>
      <c r="BH156" s="463"/>
      <c r="BI156" s="463"/>
      <c r="BJ156" s="463"/>
      <c r="BK156" s="463"/>
      <c r="BL156" s="463"/>
      <c r="BM156" s="463"/>
      <c r="BN156" s="463"/>
      <c r="BO156" s="463"/>
      <c r="BP156" s="463"/>
      <c r="BQ156" s="463"/>
      <c r="BR156" s="463"/>
      <c r="BS156" s="463"/>
      <c r="BT156" s="463"/>
      <c r="BU156" s="463"/>
      <c r="BV156" s="463"/>
      <c r="BW156" s="463"/>
      <c r="BX156" s="463"/>
      <c r="BY156" s="463"/>
      <c r="BZ156" s="463"/>
      <c r="CA156" s="463"/>
      <c r="CB156" s="463"/>
      <c r="CC156" s="463"/>
      <c r="CD156" s="463"/>
      <c r="CE156" s="463"/>
      <c r="CF156" s="463"/>
      <c r="CG156" s="463"/>
      <c r="CH156" s="463" t="s">
        <v>483</v>
      </c>
      <c r="CI156" s="463" t="s">
        <v>483</v>
      </c>
      <c r="CJ156" s="463">
        <v>1</v>
      </c>
      <c r="CK156" s="463" t="s">
        <v>483</v>
      </c>
      <c r="CL156" s="463" t="s">
        <v>483</v>
      </c>
      <c r="CM156" s="197"/>
      <c r="CN156" s="197"/>
      <c r="CO156" s="197"/>
      <c r="CP156" s="197"/>
      <c r="CQ156" s="197"/>
      <c r="CR156" s="197"/>
      <c r="CS156" s="197"/>
      <c r="CT156" s="197"/>
    </row>
    <row r="157" spans="1:98" ht="15.75" thickBot="1" x14ac:dyDescent="0.3">
      <c r="A157" s="191">
        <f>IF(LEN(Projects!A153)&gt;0,Projects!A153,"")</f>
        <v>151</v>
      </c>
      <c r="B157" s="125" t="str">
        <f>IF(ISNA(VLOOKUP(A157,Projects!A:B,2,FALSE)), "",VLOOKUP(A157,Projects!A:B,2,FALSE))</f>
        <v>T15 Project151</v>
      </c>
      <c r="C157" s="192">
        <f t="shared" si="14"/>
        <v>3</v>
      </c>
      <c r="D157" s="192">
        <f t="shared" si="15"/>
        <v>0</v>
      </c>
      <c r="E157" s="192">
        <f t="shared" si="16"/>
        <v>1</v>
      </c>
      <c r="F157" s="192">
        <f t="shared" si="17"/>
        <v>0</v>
      </c>
      <c r="G157" s="193">
        <f t="shared" si="18"/>
        <v>0</v>
      </c>
      <c r="H157" s="193">
        <f t="shared" si="19"/>
        <v>1</v>
      </c>
      <c r="I157" s="194">
        <f t="shared" si="20"/>
        <v>12</v>
      </c>
      <c r="J157" s="192">
        <v>3</v>
      </c>
      <c r="K157" s="192">
        <v>3</v>
      </c>
      <c r="L157" s="192">
        <v>3</v>
      </c>
      <c r="M157" s="192">
        <v>3</v>
      </c>
      <c r="N157" s="195">
        <v>68</v>
      </c>
      <c r="O157" s="195">
        <v>70</v>
      </c>
      <c r="P157" s="195">
        <v>72</v>
      </c>
      <c r="Q157" s="195">
        <v>69</v>
      </c>
      <c r="R157" s="196"/>
      <c r="S157" s="463"/>
      <c r="T157" s="463"/>
      <c r="U157" s="463"/>
      <c r="V157" s="463"/>
      <c r="W157" s="463"/>
      <c r="X157" s="463"/>
      <c r="Y157" s="463" t="s">
        <v>352</v>
      </c>
      <c r="Z157" s="463"/>
      <c r="AA157" s="463"/>
      <c r="AB157" s="463"/>
      <c r="AC157" s="463"/>
      <c r="AD157" s="463"/>
      <c r="AE157" s="463"/>
      <c r="AF157" s="463"/>
      <c r="AG157" s="463"/>
      <c r="AH157" s="463"/>
      <c r="AI157" s="463"/>
      <c r="AJ157" s="463"/>
      <c r="AK157" s="463"/>
      <c r="AL157" s="463"/>
      <c r="AM157" s="463"/>
      <c r="AN157" s="463"/>
      <c r="AO157" s="463"/>
      <c r="AP157" s="463"/>
      <c r="AQ157" s="463"/>
      <c r="AR157" s="463"/>
      <c r="AS157" s="463"/>
      <c r="AT157" s="463"/>
      <c r="AU157" s="463"/>
      <c r="AV157" s="463"/>
      <c r="AW157" s="463"/>
      <c r="AX157" s="463"/>
      <c r="AY157" s="463"/>
      <c r="AZ157" s="463"/>
      <c r="BA157" s="463"/>
      <c r="BB157" s="463"/>
      <c r="BC157" s="463"/>
      <c r="BD157" s="463"/>
      <c r="BE157" s="463"/>
      <c r="BF157" s="463"/>
      <c r="BG157" s="463"/>
      <c r="BH157" s="463"/>
      <c r="BI157" s="463"/>
      <c r="BJ157" s="463"/>
      <c r="BK157" s="463"/>
      <c r="BL157" s="463"/>
      <c r="BM157" s="463"/>
      <c r="BN157" s="463"/>
      <c r="BO157" s="463"/>
      <c r="BP157" s="463"/>
      <c r="BQ157" s="463"/>
      <c r="BR157" s="463"/>
      <c r="BS157" s="463"/>
      <c r="BT157" s="463"/>
      <c r="BU157" s="463"/>
      <c r="BV157" s="463"/>
      <c r="BW157" s="463"/>
      <c r="BX157" s="463"/>
      <c r="BY157" s="463"/>
      <c r="BZ157" s="463"/>
      <c r="CA157" s="463"/>
      <c r="CB157" s="463"/>
      <c r="CC157" s="463"/>
      <c r="CD157" s="463"/>
      <c r="CE157" s="463"/>
      <c r="CF157" s="463"/>
      <c r="CG157" s="463"/>
      <c r="CH157" s="463" t="s">
        <v>483</v>
      </c>
      <c r="CI157" s="463" t="s">
        <v>483</v>
      </c>
      <c r="CJ157" s="463" t="s">
        <v>483</v>
      </c>
      <c r="CK157" s="463">
        <v>1</v>
      </c>
      <c r="CL157" s="463" t="s">
        <v>483</v>
      </c>
      <c r="CM157" s="197"/>
      <c r="CN157" s="197"/>
      <c r="CO157" s="197"/>
      <c r="CP157" s="197"/>
      <c r="CQ157" s="197"/>
      <c r="CR157" s="197"/>
      <c r="CS157" s="197"/>
      <c r="CT157" s="197"/>
    </row>
    <row r="158" spans="1:98" ht="15.75" thickBot="1" x14ac:dyDescent="0.3">
      <c r="A158" s="191">
        <f>IF(LEN(Projects!A154)&gt;0,Projects!A154,"")</f>
        <v>152</v>
      </c>
      <c r="B158" s="125" t="str">
        <f>IF(ISNA(VLOOKUP(A158,Projects!A:B,2,FALSE)), "",VLOOKUP(A158,Projects!A:B,2,FALSE))</f>
        <v>T15 Project152</v>
      </c>
      <c r="C158" s="192">
        <f t="shared" si="14"/>
        <v>3</v>
      </c>
      <c r="D158" s="192">
        <f t="shared" si="15"/>
        <v>0</v>
      </c>
      <c r="E158" s="192">
        <f t="shared" si="16"/>
        <v>0</v>
      </c>
      <c r="F158" s="192">
        <f t="shared" si="17"/>
        <v>0</v>
      </c>
      <c r="G158" s="193">
        <f t="shared" si="18"/>
        <v>0</v>
      </c>
      <c r="H158" s="193">
        <f t="shared" si="19"/>
        <v>1</v>
      </c>
      <c r="I158" s="194">
        <f t="shared" si="20"/>
        <v>12</v>
      </c>
      <c r="J158" s="192">
        <v>3</v>
      </c>
      <c r="K158" s="192">
        <v>3</v>
      </c>
      <c r="L158" s="192">
        <v>3</v>
      </c>
      <c r="M158" s="192">
        <v>3</v>
      </c>
      <c r="N158" s="195">
        <v>69</v>
      </c>
      <c r="O158" s="195">
        <v>71</v>
      </c>
      <c r="P158" s="195">
        <v>68</v>
      </c>
      <c r="Q158" s="195">
        <v>70</v>
      </c>
      <c r="R158" s="196"/>
      <c r="S158" s="463"/>
      <c r="T158" s="463"/>
      <c r="U158" s="463"/>
      <c r="V158" s="463"/>
      <c r="W158" s="463"/>
      <c r="X158" s="463"/>
      <c r="Y158" s="463"/>
      <c r="Z158" s="463"/>
      <c r="AA158" s="463"/>
      <c r="AB158" s="463"/>
      <c r="AC158" s="463"/>
      <c r="AD158" s="463"/>
      <c r="AE158" s="463"/>
      <c r="AF158" s="463"/>
      <c r="AG158" s="463"/>
      <c r="AH158" s="463"/>
      <c r="AI158" s="463"/>
      <c r="AJ158" s="463"/>
      <c r="AK158" s="463"/>
      <c r="AL158" s="463"/>
      <c r="AM158" s="463"/>
      <c r="AN158" s="463"/>
      <c r="AO158" s="463"/>
      <c r="AP158" s="463"/>
      <c r="AQ158" s="463"/>
      <c r="AR158" s="463"/>
      <c r="AS158" s="463"/>
      <c r="AT158" s="463"/>
      <c r="AU158" s="463"/>
      <c r="AV158" s="463"/>
      <c r="AW158" s="463"/>
      <c r="AX158" s="463"/>
      <c r="AY158" s="463"/>
      <c r="AZ158" s="463"/>
      <c r="BA158" s="463"/>
      <c r="BB158" s="463"/>
      <c r="BC158" s="463"/>
      <c r="BD158" s="463"/>
      <c r="BE158" s="463"/>
      <c r="BF158" s="463"/>
      <c r="BG158" s="463"/>
      <c r="BH158" s="463"/>
      <c r="BI158" s="463"/>
      <c r="BJ158" s="463"/>
      <c r="BK158" s="463"/>
      <c r="BL158" s="463"/>
      <c r="BM158" s="463"/>
      <c r="BN158" s="463"/>
      <c r="BO158" s="463"/>
      <c r="BP158" s="463"/>
      <c r="BQ158" s="463"/>
      <c r="BR158" s="463"/>
      <c r="BS158" s="463"/>
      <c r="BT158" s="463"/>
      <c r="BU158" s="463"/>
      <c r="BV158" s="463"/>
      <c r="BW158" s="463"/>
      <c r="BX158" s="463"/>
      <c r="BY158" s="463"/>
      <c r="BZ158" s="463"/>
      <c r="CA158" s="463"/>
      <c r="CB158" s="463"/>
      <c r="CC158" s="463"/>
      <c r="CD158" s="463"/>
      <c r="CE158" s="463"/>
      <c r="CF158" s="463"/>
      <c r="CG158" s="463"/>
      <c r="CH158" s="463" t="s">
        <v>483</v>
      </c>
      <c r="CI158" s="463" t="s">
        <v>483</v>
      </c>
      <c r="CJ158" s="463" t="s">
        <v>483</v>
      </c>
      <c r="CK158" s="463" t="s">
        <v>483</v>
      </c>
      <c r="CL158" s="463">
        <v>1</v>
      </c>
      <c r="CM158" s="197"/>
      <c r="CN158" s="197"/>
      <c r="CO158" s="197"/>
      <c r="CP158" s="197"/>
      <c r="CQ158" s="197"/>
      <c r="CR158" s="197"/>
      <c r="CS158" s="197"/>
      <c r="CT158" s="197"/>
    </row>
    <row r="159" spans="1:98" ht="15.75" thickBot="1" x14ac:dyDescent="0.3">
      <c r="A159" s="191">
        <f>IF(LEN(Projects!A155)&gt;0,Projects!A155,"")</f>
        <v>153</v>
      </c>
      <c r="B159" s="125" t="str">
        <f>IF(ISNA(VLOOKUP(A159,Projects!A:B,2,FALSE)), "",VLOOKUP(A159,Projects!A:B,2,FALSE))</f>
        <v>T15 Project153</v>
      </c>
      <c r="C159" s="192">
        <f t="shared" si="14"/>
        <v>3</v>
      </c>
      <c r="D159" s="192">
        <f t="shared" si="15"/>
        <v>0</v>
      </c>
      <c r="E159" s="192">
        <f t="shared" si="16"/>
        <v>0</v>
      </c>
      <c r="F159" s="192">
        <f t="shared" si="17"/>
        <v>0</v>
      </c>
      <c r="G159" s="193">
        <f t="shared" si="18"/>
        <v>0</v>
      </c>
      <c r="H159" s="193">
        <f t="shared" si="19"/>
        <v>1</v>
      </c>
      <c r="I159" s="194">
        <f t="shared" si="20"/>
        <v>12</v>
      </c>
      <c r="J159" s="192">
        <v>3</v>
      </c>
      <c r="K159" s="192">
        <v>3</v>
      </c>
      <c r="L159" s="192">
        <v>3</v>
      </c>
      <c r="M159" s="192">
        <v>3</v>
      </c>
      <c r="N159" s="195">
        <v>70</v>
      </c>
      <c r="O159" s="195">
        <v>72</v>
      </c>
      <c r="P159" s="195">
        <v>69</v>
      </c>
      <c r="Q159" s="195">
        <v>71</v>
      </c>
      <c r="R159" s="196"/>
      <c r="S159" s="463"/>
      <c r="T159" s="463"/>
      <c r="U159" s="463"/>
      <c r="V159" s="463"/>
      <c r="W159" s="463"/>
      <c r="X159" s="463"/>
      <c r="Y159" s="463"/>
      <c r="Z159" s="463"/>
      <c r="AA159" s="463"/>
      <c r="AB159" s="463"/>
      <c r="AC159" s="463"/>
      <c r="AD159" s="463"/>
      <c r="AE159" s="463"/>
      <c r="AF159" s="463"/>
      <c r="AG159" s="463"/>
      <c r="AH159" s="463"/>
      <c r="AI159" s="463"/>
      <c r="AJ159" s="463"/>
      <c r="AK159" s="463"/>
      <c r="AL159" s="463"/>
      <c r="AM159" s="463"/>
      <c r="AN159" s="463"/>
      <c r="AO159" s="463"/>
      <c r="AP159" s="463"/>
      <c r="AQ159" s="463"/>
      <c r="AR159" s="463"/>
      <c r="AS159" s="463"/>
      <c r="AT159" s="463"/>
      <c r="AU159" s="463"/>
      <c r="AV159" s="463"/>
      <c r="AW159" s="463"/>
      <c r="AX159" s="463"/>
      <c r="AY159" s="463"/>
      <c r="AZ159" s="463"/>
      <c r="BA159" s="463"/>
      <c r="BB159" s="463"/>
      <c r="BC159" s="463"/>
      <c r="BD159" s="463"/>
      <c r="BE159" s="463"/>
      <c r="BF159" s="463"/>
      <c r="BG159" s="463"/>
      <c r="BH159" s="463"/>
      <c r="BI159" s="463"/>
      <c r="BJ159" s="463"/>
      <c r="BK159" s="463"/>
      <c r="BL159" s="463"/>
      <c r="BM159" s="463"/>
      <c r="BN159" s="463"/>
      <c r="BO159" s="463"/>
      <c r="BP159" s="463"/>
      <c r="BQ159" s="463"/>
      <c r="BR159" s="463"/>
      <c r="BS159" s="463"/>
      <c r="BT159" s="463"/>
      <c r="BU159" s="463"/>
      <c r="BV159" s="463"/>
      <c r="BW159" s="463"/>
      <c r="BX159" s="463"/>
      <c r="BY159" s="463"/>
      <c r="BZ159" s="463"/>
      <c r="CA159" s="463"/>
      <c r="CB159" s="463"/>
      <c r="CC159" s="463"/>
      <c r="CD159" s="463"/>
      <c r="CE159" s="463"/>
      <c r="CF159" s="463"/>
      <c r="CG159" s="463"/>
      <c r="CH159" s="463">
        <v>1</v>
      </c>
      <c r="CI159" s="463" t="s">
        <v>483</v>
      </c>
      <c r="CJ159" s="463" t="s">
        <v>483</v>
      </c>
      <c r="CK159" s="463" t="s">
        <v>483</v>
      </c>
      <c r="CL159" s="463" t="s">
        <v>483</v>
      </c>
      <c r="CM159" s="197"/>
      <c r="CN159" s="197"/>
      <c r="CO159" s="197"/>
      <c r="CP159" s="197"/>
      <c r="CQ159" s="197"/>
      <c r="CR159" s="197"/>
      <c r="CS159" s="197"/>
      <c r="CT159" s="197"/>
    </row>
    <row r="160" spans="1:98" ht="15.75" thickBot="1" x14ac:dyDescent="0.3">
      <c r="A160" s="191">
        <f>IF(LEN(Projects!A156)&gt;0,Projects!A156,"")</f>
        <v>154</v>
      </c>
      <c r="B160" s="125" t="str">
        <f>IF(ISNA(VLOOKUP(A160,Projects!A:B,2,FALSE)), "",VLOOKUP(A160,Projects!A:B,2,FALSE))</f>
        <v>T15 Project154</v>
      </c>
      <c r="C160" s="192">
        <f t="shared" si="14"/>
        <v>3</v>
      </c>
      <c r="D160" s="192">
        <f t="shared" si="15"/>
        <v>0</v>
      </c>
      <c r="E160" s="192">
        <f t="shared" si="16"/>
        <v>0</v>
      </c>
      <c r="F160" s="192">
        <f t="shared" si="17"/>
        <v>0</v>
      </c>
      <c r="G160" s="193">
        <f t="shared" si="18"/>
        <v>0</v>
      </c>
      <c r="H160" s="193">
        <f t="shared" si="19"/>
        <v>1</v>
      </c>
      <c r="I160" s="194">
        <f t="shared" si="20"/>
        <v>12</v>
      </c>
      <c r="J160" s="192">
        <v>3</v>
      </c>
      <c r="K160" s="192">
        <v>3</v>
      </c>
      <c r="L160" s="192">
        <v>3</v>
      </c>
      <c r="M160" s="192">
        <v>3</v>
      </c>
      <c r="N160" s="195">
        <v>71</v>
      </c>
      <c r="O160" s="195">
        <v>68</v>
      </c>
      <c r="P160" s="195">
        <v>70</v>
      </c>
      <c r="Q160" s="195">
        <v>72</v>
      </c>
      <c r="R160" s="196"/>
      <c r="S160" s="463"/>
      <c r="T160" s="463"/>
      <c r="U160" s="463"/>
      <c r="V160" s="463"/>
      <c r="W160" s="463"/>
      <c r="X160" s="463"/>
      <c r="Y160" s="463"/>
      <c r="Z160" s="463"/>
      <c r="AA160" s="463"/>
      <c r="AB160" s="463"/>
      <c r="AC160" s="463"/>
      <c r="AD160" s="463"/>
      <c r="AE160" s="463"/>
      <c r="AF160" s="463"/>
      <c r="AG160" s="463"/>
      <c r="AH160" s="463"/>
      <c r="AI160" s="463"/>
      <c r="AJ160" s="463"/>
      <c r="AK160" s="463"/>
      <c r="AL160" s="463"/>
      <c r="AM160" s="463"/>
      <c r="AN160" s="463"/>
      <c r="AO160" s="463"/>
      <c r="AP160" s="463"/>
      <c r="AQ160" s="463"/>
      <c r="AR160" s="463"/>
      <c r="AS160" s="463"/>
      <c r="AT160" s="463"/>
      <c r="AU160" s="463"/>
      <c r="AV160" s="463"/>
      <c r="AW160" s="463"/>
      <c r="AX160" s="463"/>
      <c r="AY160" s="463"/>
      <c r="AZ160" s="463"/>
      <c r="BA160" s="463"/>
      <c r="BB160" s="463"/>
      <c r="BC160" s="463"/>
      <c r="BD160" s="463"/>
      <c r="BE160" s="463"/>
      <c r="BF160" s="463"/>
      <c r="BG160" s="463"/>
      <c r="BH160" s="463"/>
      <c r="BI160" s="463"/>
      <c r="BJ160" s="463"/>
      <c r="BK160" s="463"/>
      <c r="BL160" s="463"/>
      <c r="BM160" s="463"/>
      <c r="BN160" s="463"/>
      <c r="BO160" s="463"/>
      <c r="BP160" s="463"/>
      <c r="BQ160" s="463"/>
      <c r="BR160" s="463"/>
      <c r="BS160" s="463"/>
      <c r="BT160" s="463"/>
      <c r="BU160" s="463"/>
      <c r="BV160" s="463"/>
      <c r="BW160" s="463"/>
      <c r="BX160" s="463"/>
      <c r="BY160" s="463"/>
      <c r="BZ160" s="463"/>
      <c r="CA160" s="463"/>
      <c r="CB160" s="463"/>
      <c r="CC160" s="463"/>
      <c r="CD160" s="463"/>
      <c r="CE160" s="463"/>
      <c r="CF160" s="463"/>
      <c r="CG160" s="463"/>
      <c r="CH160" s="463" t="s">
        <v>483</v>
      </c>
      <c r="CI160" s="463">
        <v>1</v>
      </c>
      <c r="CJ160" s="463" t="s">
        <v>483</v>
      </c>
      <c r="CK160" s="463" t="s">
        <v>483</v>
      </c>
      <c r="CL160" s="463" t="s">
        <v>483</v>
      </c>
      <c r="CM160" s="197"/>
      <c r="CN160" s="197"/>
      <c r="CO160" s="197"/>
      <c r="CP160" s="197"/>
      <c r="CQ160" s="197"/>
      <c r="CR160" s="197"/>
      <c r="CS160" s="197"/>
      <c r="CT160" s="197"/>
    </row>
    <row r="161" spans="1:98" ht="15.75" thickBot="1" x14ac:dyDescent="0.3">
      <c r="A161" s="191">
        <f>IF(LEN(Projects!A157)&gt;0,Projects!A157,"")</f>
        <v>155</v>
      </c>
      <c r="B161" s="125" t="str">
        <f>IF(ISNA(VLOOKUP(A161,Projects!A:B,2,FALSE)), "",VLOOKUP(A161,Projects!A:B,2,FALSE))</f>
        <v>T15 Project155</v>
      </c>
      <c r="C161" s="192">
        <f t="shared" si="14"/>
        <v>3</v>
      </c>
      <c r="D161" s="192">
        <f t="shared" si="15"/>
        <v>0</v>
      </c>
      <c r="E161" s="192">
        <f t="shared" si="16"/>
        <v>0</v>
      </c>
      <c r="F161" s="192">
        <f t="shared" si="17"/>
        <v>0</v>
      </c>
      <c r="G161" s="193">
        <f t="shared" si="18"/>
        <v>0</v>
      </c>
      <c r="H161" s="193">
        <f t="shared" si="19"/>
        <v>1</v>
      </c>
      <c r="I161" s="194">
        <f t="shared" si="20"/>
        <v>12</v>
      </c>
      <c r="J161" s="192">
        <v>3</v>
      </c>
      <c r="K161" s="192">
        <v>3</v>
      </c>
      <c r="L161" s="192">
        <v>3</v>
      </c>
      <c r="M161" s="192">
        <v>3</v>
      </c>
      <c r="N161" s="195">
        <v>72</v>
      </c>
      <c r="O161" s="195">
        <v>69</v>
      </c>
      <c r="P161" s="195">
        <v>71</v>
      </c>
      <c r="Q161" s="195">
        <v>68</v>
      </c>
      <c r="R161" s="196"/>
      <c r="S161" s="463"/>
      <c r="T161" s="463"/>
      <c r="U161" s="463"/>
      <c r="V161" s="463"/>
      <c r="W161" s="463"/>
      <c r="X161" s="463"/>
      <c r="Y161" s="463"/>
      <c r="Z161" s="463"/>
      <c r="AA161" s="463"/>
      <c r="AB161" s="463"/>
      <c r="AC161" s="463"/>
      <c r="AD161" s="463"/>
      <c r="AE161" s="463"/>
      <c r="AF161" s="463"/>
      <c r="AG161" s="463"/>
      <c r="AH161" s="463"/>
      <c r="AI161" s="463"/>
      <c r="AJ161" s="463"/>
      <c r="AK161" s="463"/>
      <c r="AL161" s="463"/>
      <c r="AM161" s="463"/>
      <c r="AN161" s="463"/>
      <c r="AO161" s="463"/>
      <c r="AP161" s="463"/>
      <c r="AQ161" s="463"/>
      <c r="AR161" s="463"/>
      <c r="AS161" s="463"/>
      <c r="AT161" s="463"/>
      <c r="AU161" s="463"/>
      <c r="AV161" s="463"/>
      <c r="AW161" s="463"/>
      <c r="AX161" s="463"/>
      <c r="AY161" s="463"/>
      <c r="AZ161" s="463"/>
      <c r="BA161" s="463"/>
      <c r="BB161" s="463"/>
      <c r="BC161" s="463"/>
      <c r="BD161" s="463"/>
      <c r="BE161" s="463"/>
      <c r="BF161" s="463"/>
      <c r="BG161" s="463"/>
      <c r="BH161" s="463"/>
      <c r="BI161" s="463"/>
      <c r="BJ161" s="463"/>
      <c r="BK161" s="463"/>
      <c r="BL161" s="463"/>
      <c r="BM161" s="463"/>
      <c r="BN161" s="463"/>
      <c r="BO161" s="463"/>
      <c r="BP161" s="463"/>
      <c r="BQ161" s="463"/>
      <c r="BR161" s="463"/>
      <c r="BS161" s="463"/>
      <c r="BT161" s="463"/>
      <c r="BU161" s="463"/>
      <c r="BV161" s="463"/>
      <c r="BW161" s="463"/>
      <c r="BX161" s="463"/>
      <c r="BY161" s="463"/>
      <c r="BZ161" s="463"/>
      <c r="CA161" s="463"/>
      <c r="CB161" s="463"/>
      <c r="CC161" s="463"/>
      <c r="CD161" s="463"/>
      <c r="CE161" s="463"/>
      <c r="CF161" s="463"/>
      <c r="CG161" s="463"/>
      <c r="CH161" s="463" t="s">
        <v>483</v>
      </c>
      <c r="CI161" s="463" t="s">
        <v>483</v>
      </c>
      <c r="CJ161" s="463">
        <v>1</v>
      </c>
      <c r="CK161" s="463" t="s">
        <v>483</v>
      </c>
      <c r="CL161" s="463" t="s">
        <v>483</v>
      </c>
      <c r="CM161" s="197"/>
      <c r="CN161" s="197"/>
      <c r="CO161" s="197"/>
      <c r="CP161" s="197"/>
      <c r="CQ161" s="197"/>
      <c r="CR161" s="197"/>
      <c r="CS161" s="197"/>
      <c r="CT161" s="197"/>
    </row>
    <row r="162" spans="1:98" ht="15.75" thickBot="1" x14ac:dyDescent="0.3">
      <c r="A162" s="191">
        <f>IF(LEN(Projects!A158)&gt;0,Projects!A158,"")</f>
        <v>156</v>
      </c>
      <c r="B162" s="125" t="str">
        <f>IF(ISNA(VLOOKUP(A162,Projects!A:B,2,FALSE)), "",VLOOKUP(A162,Projects!A:B,2,FALSE))</f>
        <v>T15 Project156</v>
      </c>
      <c r="C162" s="192">
        <f t="shared" si="14"/>
        <v>3</v>
      </c>
      <c r="D162" s="192">
        <f t="shared" si="15"/>
        <v>0</v>
      </c>
      <c r="E162" s="192">
        <f t="shared" si="16"/>
        <v>0</v>
      </c>
      <c r="F162" s="192">
        <f t="shared" si="17"/>
        <v>0</v>
      </c>
      <c r="G162" s="193">
        <f t="shared" si="18"/>
        <v>0</v>
      </c>
      <c r="H162" s="193">
        <f t="shared" si="19"/>
        <v>1</v>
      </c>
      <c r="I162" s="194">
        <f t="shared" si="20"/>
        <v>12</v>
      </c>
      <c r="J162" s="192">
        <v>3</v>
      </c>
      <c r="K162" s="192">
        <v>3</v>
      </c>
      <c r="L162" s="192">
        <v>3</v>
      </c>
      <c r="M162" s="192">
        <v>3</v>
      </c>
      <c r="N162" s="195">
        <v>68</v>
      </c>
      <c r="O162" s="195">
        <v>70</v>
      </c>
      <c r="P162" s="195">
        <v>72</v>
      </c>
      <c r="Q162" s="195">
        <v>69</v>
      </c>
      <c r="R162" s="196"/>
      <c r="S162" s="463"/>
      <c r="T162" s="463"/>
      <c r="U162" s="463"/>
      <c r="V162" s="463"/>
      <c r="W162" s="463"/>
      <c r="X162" s="463"/>
      <c r="Y162" s="463"/>
      <c r="Z162" s="463"/>
      <c r="AA162" s="463"/>
      <c r="AB162" s="463"/>
      <c r="AC162" s="463"/>
      <c r="AD162" s="463"/>
      <c r="AE162" s="463"/>
      <c r="AF162" s="463"/>
      <c r="AG162" s="463"/>
      <c r="AH162" s="463"/>
      <c r="AI162" s="463"/>
      <c r="AJ162" s="463"/>
      <c r="AK162" s="463"/>
      <c r="AL162" s="463"/>
      <c r="AM162" s="463"/>
      <c r="AN162" s="463"/>
      <c r="AO162" s="463"/>
      <c r="AP162" s="463"/>
      <c r="AQ162" s="463"/>
      <c r="AR162" s="463"/>
      <c r="AS162" s="463"/>
      <c r="AT162" s="463"/>
      <c r="AU162" s="463"/>
      <c r="AV162" s="463"/>
      <c r="AW162" s="463"/>
      <c r="AX162" s="463"/>
      <c r="AY162" s="463"/>
      <c r="AZ162" s="463"/>
      <c r="BA162" s="463"/>
      <c r="BB162" s="463"/>
      <c r="BC162" s="463"/>
      <c r="BD162" s="463"/>
      <c r="BE162" s="463"/>
      <c r="BF162" s="463"/>
      <c r="BG162" s="463"/>
      <c r="BH162" s="463"/>
      <c r="BI162" s="463"/>
      <c r="BJ162" s="463"/>
      <c r="BK162" s="463"/>
      <c r="BL162" s="463"/>
      <c r="BM162" s="463"/>
      <c r="BN162" s="463"/>
      <c r="BO162" s="463"/>
      <c r="BP162" s="463"/>
      <c r="BQ162" s="463"/>
      <c r="BR162" s="463"/>
      <c r="BS162" s="463"/>
      <c r="BT162" s="463"/>
      <c r="BU162" s="463"/>
      <c r="BV162" s="463"/>
      <c r="BW162" s="463"/>
      <c r="BX162" s="463"/>
      <c r="BY162" s="463"/>
      <c r="BZ162" s="463"/>
      <c r="CA162" s="463"/>
      <c r="CB162" s="463"/>
      <c r="CC162" s="463"/>
      <c r="CD162" s="463"/>
      <c r="CE162" s="463"/>
      <c r="CF162" s="463"/>
      <c r="CG162" s="463"/>
      <c r="CH162" s="463" t="s">
        <v>483</v>
      </c>
      <c r="CI162" s="463" t="s">
        <v>483</v>
      </c>
      <c r="CJ162" s="463" t="s">
        <v>483</v>
      </c>
      <c r="CK162" s="463">
        <v>1</v>
      </c>
      <c r="CL162" s="463" t="s">
        <v>483</v>
      </c>
      <c r="CM162" s="197"/>
      <c r="CN162" s="197"/>
      <c r="CO162" s="197"/>
      <c r="CP162" s="197"/>
      <c r="CQ162" s="197"/>
      <c r="CR162" s="197"/>
      <c r="CS162" s="197"/>
      <c r="CT162" s="197"/>
    </row>
    <row r="163" spans="1:98" x14ac:dyDescent="0.25">
      <c r="A163" s="191">
        <f>IF(LEN(Projects!A159)&gt;0,Projects!A159,"")</f>
        <v>157</v>
      </c>
      <c r="B163" s="125" t="str">
        <f>IF(ISNA(VLOOKUP(A163,Projects!A:B,2,FALSE)), "",VLOOKUP(A163,Projects!A:B,2,FALSE))</f>
        <v>T15 Project157</v>
      </c>
      <c r="C163" s="192">
        <f t="shared" si="14"/>
        <v>3</v>
      </c>
      <c r="D163" s="192">
        <f t="shared" si="15"/>
        <v>0</v>
      </c>
      <c r="E163" s="192">
        <f t="shared" si="16"/>
        <v>0</v>
      </c>
      <c r="F163" s="192">
        <f t="shared" si="17"/>
        <v>0</v>
      </c>
      <c r="G163" s="193">
        <f t="shared" si="18"/>
        <v>0</v>
      </c>
      <c r="H163" s="193">
        <f t="shared" si="19"/>
        <v>1</v>
      </c>
      <c r="I163" s="194">
        <f t="shared" si="20"/>
        <v>12</v>
      </c>
      <c r="J163" s="192">
        <v>3</v>
      </c>
      <c r="K163" s="192">
        <v>3</v>
      </c>
      <c r="L163" s="192">
        <v>3</v>
      </c>
      <c r="M163" s="192">
        <v>3</v>
      </c>
      <c r="N163" s="195">
        <v>69</v>
      </c>
      <c r="O163" s="195">
        <v>71</v>
      </c>
      <c r="P163" s="195">
        <v>68</v>
      </c>
      <c r="Q163" s="195">
        <v>70</v>
      </c>
      <c r="R163" s="196"/>
      <c r="S163" s="463"/>
      <c r="T163" s="463"/>
      <c r="U163" s="463"/>
      <c r="V163" s="463"/>
      <c r="W163" s="463"/>
      <c r="X163" s="463"/>
      <c r="Y163" s="463"/>
      <c r="Z163" s="463"/>
      <c r="AA163" s="463"/>
      <c r="AB163" s="463"/>
      <c r="AC163" s="463"/>
      <c r="AD163" s="463"/>
      <c r="AE163" s="463"/>
      <c r="AF163" s="463"/>
      <c r="AG163" s="463"/>
      <c r="AH163" s="463"/>
      <c r="AI163" s="463"/>
      <c r="AJ163" s="463"/>
      <c r="AK163" s="463"/>
      <c r="AL163" s="463"/>
      <c r="AM163" s="463"/>
      <c r="AN163" s="463"/>
      <c r="AO163" s="463"/>
      <c r="AP163" s="463"/>
      <c r="AQ163" s="463"/>
      <c r="AR163" s="463"/>
      <c r="AS163" s="463"/>
      <c r="AT163" s="463"/>
      <c r="AU163" s="463"/>
      <c r="AV163" s="463"/>
      <c r="AW163" s="463"/>
      <c r="AX163" s="463"/>
      <c r="AY163" s="463"/>
      <c r="AZ163" s="463"/>
      <c r="BA163" s="463"/>
      <c r="BB163" s="463"/>
      <c r="BC163" s="463"/>
      <c r="BD163" s="463"/>
      <c r="BE163" s="463"/>
      <c r="BF163" s="463"/>
      <c r="BG163" s="463"/>
      <c r="BH163" s="463"/>
      <c r="BI163" s="463"/>
      <c r="BJ163" s="463"/>
      <c r="BK163" s="463"/>
      <c r="BL163" s="463"/>
      <c r="BM163" s="463"/>
      <c r="BN163" s="463"/>
      <c r="BO163" s="463"/>
      <c r="BP163" s="463"/>
      <c r="BQ163" s="463"/>
      <c r="BR163" s="463"/>
      <c r="BS163" s="463"/>
      <c r="BT163" s="463"/>
      <c r="BU163" s="463"/>
      <c r="BV163" s="463"/>
      <c r="BW163" s="463"/>
      <c r="BX163" s="463"/>
      <c r="BY163" s="463"/>
      <c r="BZ163" s="463"/>
      <c r="CA163" s="463"/>
      <c r="CB163" s="463"/>
      <c r="CC163" s="463"/>
      <c r="CD163" s="463"/>
      <c r="CE163" s="463"/>
      <c r="CF163" s="463"/>
      <c r="CG163" s="463"/>
      <c r="CH163" s="463" t="s">
        <v>483</v>
      </c>
      <c r="CI163" s="463" t="s">
        <v>483</v>
      </c>
      <c r="CJ163" s="463" t="s">
        <v>483</v>
      </c>
      <c r="CK163" s="463" t="s">
        <v>483</v>
      </c>
      <c r="CL163" s="463">
        <v>1</v>
      </c>
      <c r="CM163" s="197"/>
      <c r="CN163" s="197"/>
      <c r="CO163" s="197"/>
      <c r="CP163" s="197"/>
      <c r="CQ163" s="197"/>
      <c r="CR163" s="197"/>
      <c r="CS163" s="197"/>
      <c r="CT163" s="197"/>
    </row>
    <row r="164" spans="1:98" x14ac:dyDescent="0.25">
      <c r="S164" s="197"/>
      <c r="T164" s="197"/>
      <c r="U164" s="197"/>
      <c r="V164" s="197"/>
      <c r="W164" s="197"/>
      <c r="X164" s="197"/>
      <c r="Y164" s="197"/>
      <c r="Z164" s="197"/>
      <c r="AA164" s="197"/>
      <c r="AB164" s="197"/>
      <c r="AC164" s="197"/>
      <c r="AD164" s="197"/>
      <c r="AE164" s="197"/>
      <c r="AF164" s="197"/>
      <c r="AG164" s="197"/>
      <c r="AH164" s="197"/>
      <c r="AI164" s="197"/>
      <c r="AJ164" s="197"/>
      <c r="AK164" s="197"/>
      <c r="AL164" s="197"/>
      <c r="AM164" s="197"/>
      <c r="AN164" s="197"/>
      <c r="AO164" s="197"/>
      <c r="AP164" s="197"/>
      <c r="AQ164" s="197"/>
      <c r="AR164" s="197"/>
      <c r="AS164" s="197"/>
      <c r="AT164" s="197"/>
      <c r="AU164" s="197"/>
      <c r="AV164" s="197"/>
      <c r="AW164" s="197"/>
      <c r="AX164" s="197"/>
      <c r="AY164" s="197"/>
      <c r="AZ164" s="197"/>
      <c r="BA164" s="197"/>
      <c r="BB164" s="197"/>
      <c r="BC164" s="197"/>
      <c r="BD164" s="197"/>
      <c r="BE164" s="197"/>
      <c r="BF164" s="197"/>
      <c r="BG164" s="197"/>
      <c r="BH164" s="197"/>
      <c r="BI164" s="197"/>
      <c r="BJ164" s="197"/>
      <c r="BK164" s="197"/>
      <c r="BL164" s="197"/>
      <c r="BM164" s="197"/>
      <c r="BN164" s="197"/>
      <c r="BO164" s="197"/>
      <c r="BP164" s="197"/>
      <c r="BQ164" s="197"/>
      <c r="BR164" s="197"/>
      <c r="BS164" s="197"/>
      <c r="BT164" s="197"/>
      <c r="BU164" s="197"/>
      <c r="BV164" s="197"/>
      <c r="BW164" s="197"/>
      <c r="BX164" s="197"/>
      <c r="BY164" s="197"/>
      <c r="BZ164" s="197"/>
      <c r="CA164" s="197"/>
      <c r="CB164" s="197"/>
      <c r="CC164" s="197"/>
      <c r="CD164" s="197"/>
      <c r="CE164" s="197"/>
      <c r="CF164" s="197"/>
      <c r="CG164" s="197"/>
      <c r="CH164" s="197"/>
      <c r="CI164" s="197"/>
      <c r="CJ164" s="197"/>
      <c r="CK164" s="197"/>
      <c r="CL164" s="197"/>
      <c r="CM164" s="197"/>
      <c r="CN164" s="197"/>
      <c r="CO164" s="197"/>
      <c r="CP164" s="197"/>
      <c r="CQ164" s="197"/>
      <c r="CR164" s="197"/>
      <c r="CS164" s="197"/>
      <c r="CT164" s="197"/>
    </row>
    <row r="165" spans="1:98" x14ac:dyDescent="0.25">
      <c r="S165" s="197"/>
      <c r="T165" s="197"/>
      <c r="U165" s="197"/>
      <c r="V165" s="197"/>
      <c r="W165" s="197"/>
      <c r="X165" s="197"/>
      <c r="Y165" s="197"/>
      <c r="Z165" s="197"/>
      <c r="AA165" s="197"/>
      <c r="AB165" s="197"/>
      <c r="AC165" s="197"/>
      <c r="AD165" s="197"/>
      <c r="AE165" s="197"/>
      <c r="AF165" s="197"/>
      <c r="AG165" s="197"/>
      <c r="AH165" s="197"/>
      <c r="AI165" s="197"/>
      <c r="AJ165" s="197"/>
      <c r="AK165" s="197"/>
      <c r="AL165" s="197"/>
      <c r="AM165" s="197"/>
      <c r="AN165" s="197"/>
      <c r="AO165" s="197"/>
      <c r="AP165" s="197"/>
      <c r="AQ165" s="197"/>
      <c r="AR165" s="197"/>
      <c r="AS165" s="197"/>
      <c r="AT165" s="197"/>
      <c r="AU165" s="197"/>
      <c r="AV165" s="197"/>
      <c r="AW165" s="197"/>
      <c r="AX165" s="197"/>
      <c r="AY165" s="197"/>
      <c r="AZ165" s="197"/>
      <c r="BA165" s="197"/>
      <c r="BB165" s="197"/>
      <c r="BC165" s="197"/>
      <c r="BD165" s="197"/>
      <c r="BE165" s="197"/>
      <c r="BF165" s="197"/>
      <c r="BG165" s="197"/>
      <c r="BH165" s="197"/>
      <c r="BI165" s="197"/>
      <c r="BJ165" s="197"/>
      <c r="BK165" s="197"/>
      <c r="BL165" s="197"/>
      <c r="BM165" s="197"/>
      <c r="BN165" s="197"/>
      <c r="BO165" s="197"/>
      <c r="BP165" s="197"/>
      <c r="BQ165" s="197"/>
      <c r="BR165" s="197"/>
      <c r="BS165" s="197"/>
      <c r="BT165" s="197"/>
      <c r="BU165" s="197"/>
      <c r="BV165" s="197"/>
      <c r="BW165" s="197"/>
      <c r="BX165" s="197"/>
      <c r="BY165" s="197"/>
      <c r="BZ165" s="197"/>
      <c r="CA165" s="197"/>
      <c r="CB165" s="197"/>
      <c r="CC165" s="197"/>
      <c r="CD165" s="197"/>
      <c r="CE165" s="197"/>
      <c r="CF165" s="197"/>
      <c r="CG165" s="197"/>
      <c r="CH165" s="197"/>
      <c r="CI165" s="197"/>
      <c r="CJ165" s="197"/>
      <c r="CK165" s="197"/>
      <c r="CL165" s="197"/>
      <c r="CM165" s="197"/>
      <c r="CN165" s="197"/>
      <c r="CO165" s="197"/>
      <c r="CP165" s="197"/>
      <c r="CQ165" s="197"/>
      <c r="CR165" s="197"/>
      <c r="CS165" s="197"/>
      <c r="CT165" s="197"/>
    </row>
    <row r="166" spans="1:98" x14ac:dyDescent="0.25">
      <c r="S166" s="197"/>
      <c r="T166" s="197"/>
      <c r="U166" s="197"/>
      <c r="V166" s="197"/>
      <c r="W166" s="197"/>
      <c r="X166" s="197"/>
      <c r="Y166" s="197"/>
      <c r="Z166" s="197"/>
      <c r="AA166" s="197"/>
      <c r="AB166" s="197"/>
      <c r="AC166" s="197"/>
      <c r="AD166" s="197"/>
      <c r="AE166" s="197"/>
      <c r="AF166" s="197"/>
      <c r="AG166" s="197"/>
      <c r="AH166" s="197"/>
      <c r="AI166" s="197"/>
      <c r="AJ166" s="197"/>
      <c r="AK166" s="197"/>
      <c r="AL166" s="197"/>
      <c r="AM166" s="197"/>
      <c r="AN166" s="197"/>
      <c r="AO166" s="197"/>
      <c r="AP166" s="197"/>
      <c r="AQ166" s="197"/>
      <c r="AR166" s="197"/>
      <c r="AS166" s="197"/>
      <c r="AT166" s="197"/>
      <c r="AU166" s="197"/>
      <c r="AV166" s="197"/>
      <c r="AW166" s="197"/>
      <c r="AX166" s="197"/>
      <c r="AY166" s="197"/>
      <c r="AZ166" s="197"/>
      <c r="BA166" s="197"/>
      <c r="BB166" s="197"/>
      <c r="BC166" s="197"/>
      <c r="BD166" s="197"/>
      <c r="BE166" s="197"/>
      <c r="BF166" s="197"/>
      <c r="BG166" s="197"/>
      <c r="BH166" s="197"/>
      <c r="BI166" s="197"/>
      <c r="BJ166" s="197"/>
      <c r="BK166" s="197"/>
      <c r="BL166" s="197"/>
      <c r="BM166" s="197"/>
      <c r="BN166" s="197"/>
      <c r="BO166" s="197"/>
      <c r="BP166" s="197"/>
      <c r="BQ166" s="197"/>
      <c r="BR166" s="197"/>
      <c r="BS166" s="197"/>
      <c r="BT166" s="197"/>
      <c r="BU166" s="197"/>
      <c r="BV166" s="197"/>
      <c r="BW166" s="197"/>
      <c r="BX166" s="197"/>
      <c r="BY166" s="197"/>
      <c r="BZ166" s="197"/>
      <c r="CA166" s="197"/>
      <c r="CB166" s="197"/>
      <c r="CC166" s="197"/>
      <c r="CD166" s="197"/>
      <c r="CE166" s="197"/>
      <c r="CF166" s="197"/>
      <c r="CG166" s="197"/>
      <c r="CH166" s="197"/>
      <c r="CI166" s="197"/>
      <c r="CJ166" s="197"/>
      <c r="CK166" s="197"/>
      <c r="CL166" s="197"/>
      <c r="CM166" s="197"/>
      <c r="CN166" s="197"/>
      <c r="CO166" s="197"/>
      <c r="CP166" s="197"/>
      <c r="CQ166" s="197"/>
      <c r="CR166" s="197"/>
      <c r="CS166" s="197"/>
      <c r="CT166" s="197"/>
    </row>
    <row r="167" spans="1:98" x14ac:dyDescent="0.25">
      <c r="S167" s="197"/>
      <c r="T167" s="197"/>
      <c r="U167" s="197"/>
      <c r="V167" s="197"/>
      <c r="W167" s="197"/>
      <c r="X167" s="197"/>
      <c r="Y167" s="197"/>
      <c r="Z167" s="197"/>
      <c r="AA167" s="197"/>
      <c r="AB167" s="197"/>
      <c r="AC167" s="197"/>
      <c r="AD167" s="197"/>
      <c r="AE167" s="197"/>
      <c r="AF167" s="197"/>
      <c r="AG167" s="197"/>
      <c r="AH167" s="197"/>
      <c r="AI167" s="197"/>
      <c r="AJ167" s="197"/>
      <c r="AK167" s="197"/>
      <c r="AL167" s="197"/>
      <c r="AM167" s="197"/>
      <c r="AN167" s="197"/>
      <c r="AO167" s="197"/>
      <c r="AP167" s="197"/>
      <c r="AQ167" s="197"/>
      <c r="AR167" s="197"/>
      <c r="AS167" s="197"/>
      <c r="AT167" s="197"/>
      <c r="AU167" s="197"/>
      <c r="AV167" s="197"/>
      <c r="AW167" s="197"/>
      <c r="AX167" s="197"/>
      <c r="AY167" s="197"/>
      <c r="AZ167" s="197"/>
      <c r="BA167" s="197"/>
      <c r="BB167" s="197"/>
      <c r="BC167" s="197"/>
      <c r="BD167" s="197"/>
      <c r="BE167" s="197"/>
      <c r="BF167" s="197"/>
      <c r="BG167" s="197"/>
      <c r="BH167" s="197"/>
      <c r="BI167" s="197"/>
      <c r="BJ167" s="197"/>
      <c r="BK167" s="197"/>
      <c r="BL167" s="197"/>
      <c r="BM167" s="197"/>
      <c r="BN167" s="197"/>
      <c r="BO167" s="197"/>
      <c r="BP167" s="197"/>
      <c r="BQ167" s="197"/>
      <c r="BR167" s="197"/>
      <c r="BS167" s="197"/>
      <c r="BT167" s="197"/>
      <c r="BU167" s="197"/>
      <c r="BV167" s="197"/>
      <c r="BW167" s="197"/>
      <c r="BX167" s="197"/>
      <c r="BY167" s="197"/>
      <c r="BZ167" s="197"/>
      <c r="CA167" s="197"/>
      <c r="CB167" s="197"/>
      <c r="CC167" s="197"/>
      <c r="CD167" s="197"/>
      <c r="CE167" s="197"/>
      <c r="CF167" s="197"/>
      <c r="CG167" s="197"/>
      <c r="CH167" s="197"/>
      <c r="CI167" s="197"/>
      <c r="CJ167" s="197"/>
      <c r="CK167" s="197"/>
      <c r="CL167" s="197"/>
      <c r="CM167" s="197"/>
      <c r="CN167" s="197"/>
      <c r="CO167" s="197"/>
      <c r="CP167" s="197"/>
      <c r="CQ167" s="197"/>
      <c r="CR167" s="197"/>
      <c r="CS167" s="197"/>
      <c r="CT167" s="197"/>
    </row>
    <row r="168" spans="1:98" x14ac:dyDescent="0.25">
      <c r="S168" s="197"/>
      <c r="T168" s="197"/>
      <c r="U168" s="197"/>
      <c r="V168" s="197"/>
      <c r="W168" s="197"/>
      <c r="X168" s="197"/>
      <c r="Y168" s="197"/>
      <c r="Z168" s="197"/>
      <c r="AA168" s="197"/>
      <c r="AB168" s="197"/>
      <c r="AC168" s="197"/>
      <c r="AD168" s="197"/>
      <c r="AE168" s="197"/>
      <c r="AF168" s="197"/>
      <c r="AG168" s="197"/>
      <c r="AH168" s="197"/>
      <c r="AI168" s="197"/>
      <c r="AJ168" s="197"/>
      <c r="AK168" s="197"/>
      <c r="AL168" s="197"/>
      <c r="AM168" s="197"/>
      <c r="AN168" s="197"/>
      <c r="AO168" s="197"/>
      <c r="AP168" s="197"/>
      <c r="AQ168" s="197"/>
      <c r="AR168" s="197"/>
      <c r="AS168" s="197"/>
      <c r="AT168" s="197"/>
      <c r="AU168" s="197"/>
      <c r="AV168" s="197"/>
      <c r="AW168" s="197"/>
      <c r="AX168" s="197"/>
      <c r="AY168" s="197"/>
      <c r="AZ168" s="197"/>
      <c r="BA168" s="197"/>
      <c r="BB168" s="197"/>
      <c r="BC168" s="197"/>
      <c r="BD168" s="197"/>
      <c r="BE168" s="197"/>
      <c r="BF168" s="197"/>
      <c r="BG168" s="197"/>
      <c r="BH168" s="197"/>
      <c r="BI168" s="197"/>
      <c r="BJ168" s="197"/>
      <c r="BK168" s="197"/>
      <c r="BL168" s="197"/>
      <c r="BM168" s="197"/>
      <c r="BN168" s="197"/>
      <c r="BO168" s="197"/>
      <c r="BP168" s="197"/>
      <c r="BQ168" s="197"/>
      <c r="BR168" s="197"/>
      <c r="BS168" s="197"/>
      <c r="BT168" s="197"/>
      <c r="BU168" s="197"/>
      <c r="BV168" s="197"/>
      <c r="BW168" s="197"/>
      <c r="BX168" s="197"/>
      <c r="BY168" s="197"/>
      <c r="BZ168" s="197"/>
      <c r="CA168" s="197"/>
      <c r="CB168" s="197"/>
      <c r="CC168" s="197"/>
      <c r="CD168" s="197"/>
      <c r="CE168" s="197"/>
      <c r="CF168" s="197"/>
      <c r="CG168" s="197"/>
      <c r="CH168" s="197"/>
      <c r="CI168" s="197"/>
      <c r="CJ168" s="197"/>
      <c r="CK168" s="197"/>
      <c r="CL168" s="197"/>
      <c r="CM168" s="197"/>
      <c r="CN168" s="197"/>
      <c r="CO168" s="197"/>
      <c r="CP168" s="197"/>
      <c r="CQ168" s="197"/>
      <c r="CR168" s="197"/>
      <c r="CS168" s="197"/>
      <c r="CT168" s="197"/>
    </row>
    <row r="169" spans="1:98" x14ac:dyDescent="0.25">
      <c r="S169" s="197"/>
      <c r="T169" s="197"/>
      <c r="U169" s="197"/>
      <c r="V169" s="197"/>
      <c r="W169" s="197"/>
      <c r="X169" s="197"/>
      <c r="Y169" s="197"/>
      <c r="Z169" s="197"/>
      <c r="AA169" s="197"/>
      <c r="AB169" s="197"/>
      <c r="AC169" s="197"/>
      <c r="AD169" s="197"/>
      <c r="AE169" s="197"/>
      <c r="AF169" s="197"/>
      <c r="AG169" s="197"/>
      <c r="AH169" s="197"/>
      <c r="AI169" s="197"/>
      <c r="AJ169" s="197"/>
      <c r="AK169" s="197"/>
      <c r="AL169" s="197"/>
      <c r="AM169" s="197"/>
      <c r="AN169" s="197"/>
      <c r="AO169" s="197"/>
      <c r="AP169" s="197"/>
      <c r="AQ169" s="197"/>
      <c r="AR169" s="197"/>
      <c r="AS169" s="197"/>
      <c r="AT169" s="197"/>
      <c r="AU169" s="197"/>
      <c r="AV169" s="197"/>
      <c r="AW169" s="197"/>
      <c r="AX169" s="197"/>
      <c r="AY169" s="197"/>
      <c r="AZ169" s="197"/>
      <c r="BA169" s="197"/>
      <c r="BB169" s="197"/>
      <c r="BC169" s="197"/>
      <c r="BD169" s="197"/>
      <c r="BE169" s="197"/>
      <c r="BF169" s="197"/>
      <c r="BG169" s="197"/>
      <c r="BH169" s="197"/>
      <c r="BI169" s="197"/>
      <c r="BJ169" s="197"/>
      <c r="BK169" s="197"/>
      <c r="BL169" s="197"/>
      <c r="BM169" s="197"/>
      <c r="BN169" s="197"/>
      <c r="BO169" s="197"/>
      <c r="BP169" s="197"/>
      <c r="BQ169" s="197"/>
      <c r="BR169" s="197"/>
      <c r="BS169" s="197"/>
      <c r="BT169" s="197"/>
      <c r="BU169" s="197"/>
      <c r="BV169" s="197"/>
      <c r="BW169" s="197"/>
      <c r="BX169" s="197"/>
      <c r="BY169" s="197"/>
      <c r="BZ169" s="197"/>
      <c r="CA169" s="197"/>
      <c r="CB169" s="197"/>
      <c r="CC169" s="197"/>
      <c r="CD169" s="197"/>
      <c r="CE169" s="197"/>
      <c r="CF169" s="197"/>
      <c r="CG169" s="197"/>
      <c r="CH169" s="197"/>
      <c r="CI169" s="197"/>
      <c r="CJ169" s="197"/>
      <c r="CK169" s="197"/>
      <c r="CL169" s="197"/>
      <c r="CM169" s="197"/>
      <c r="CN169" s="197"/>
      <c r="CO169" s="197"/>
      <c r="CP169" s="197"/>
      <c r="CQ169" s="197"/>
      <c r="CR169" s="197"/>
      <c r="CS169" s="197"/>
      <c r="CT169" s="197"/>
    </row>
    <row r="170" spans="1:98" x14ac:dyDescent="0.25">
      <c r="S170" s="197"/>
      <c r="T170" s="197"/>
      <c r="U170" s="197"/>
      <c r="V170" s="197"/>
      <c r="W170" s="197"/>
      <c r="X170" s="197"/>
      <c r="Y170" s="197"/>
      <c r="Z170" s="197"/>
      <c r="AA170" s="197"/>
      <c r="AB170" s="197"/>
      <c r="AC170" s="197"/>
      <c r="AD170" s="197"/>
      <c r="AE170" s="197"/>
      <c r="AF170" s="197"/>
      <c r="AG170" s="197"/>
      <c r="AH170" s="197"/>
      <c r="AI170" s="197"/>
      <c r="AJ170" s="197"/>
      <c r="AK170" s="197"/>
      <c r="AL170" s="197"/>
      <c r="AM170" s="197"/>
      <c r="AN170" s="197"/>
      <c r="AO170" s="197"/>
      <c r="AP170" s="197"/>
      <c r="AQ170" s="197"/>
      <c r="AR170" s="197"/>
      <c r="AS170" s="197"/>
      <c r="AT170" s="197"/>
      <c r="AU170" s="197"/>
      <c r="AV170" s="197"/>
      <c r="AW170" s="197"/>
      <c r="AX170" s="197"/>
      <c r="AY170" s="197"/>
      <c r="AZ170" s="197"/>
      <c r="BA170" s="197"/>
      <c r="BB170" s="197"/>
      <c r="BC170" s="197"/>
      <c r="BD170" s="197"/>
      <c r="BE170" s="197"/>
      <c r="BF170" s="197"/>
      <c r="BG170" s="197"/>
      <c r="BH170" s="197"/>
      <c r="BI170" s="197"/>
      <c r="BJ170" s="197"/>
      <c r="BK170" s="197"/>
      <c r="BL170" s="197"/>
      <c r="BM170" s="197"/>
      <c r="BN170" s="197"/>
      <c r="BO170" s="197"/>
      <c r="BP170" s="197"/>
      <c r="BQ170" s="197"/>
      <c r="BR170" s="197"/>
      <c r="BS170" s="197"/>
      <c r="BT170" s="197"/>
      <c r="BU170" s="197"/>
      <c r="BV170" s="197"/>
      <c r="BW170" s="197"/>
      <c r="BX170" s="197"/>
      <c r="BY170" s="197"/>
      <c r="BZ170" s="197"/>
      <c r="CA170" s="197"/>
      <c r="CB170" s="197"/>
      <c r="CC170" s="197"/>
      <c r="CD170" s="197"/>
      <c r="CE170" s="197"/>
      <c r="CF170" s="197"/>
      <c r="CG170" s="197"/>
      <c r="CH170" s="197"/>
      <c r="CI170" s="197"/>
      <c r="CJ170" s="197"/>
      <c r="CK170" s="197"/>
      <c r="CL170" s="197"/>
      <c r="CM170" s="197"/>
      <c r="CN170" s="197"/>
      <c r="CO170" s="197"/>
      <c r="CP170" s="197"/>
      <c r="CQ170" s="197"/>
      <c r="CR170" s="197"/>
      <c r="CS170" s="197"/>
      <c r="CT170" s="197"/>
    </row>
    <row r="171" spans="1:98" x14ac:dyDescent="0.25">
      <c r="S171" s="197"/>
      <c r="T171" s="197"/>
      <c r="U171" s="197"/>
      <c r="V171" s="197"/>
      <c r="W171" s="197"/>
      <c r="X171" s="197"/>
      <c r="Y171" s="197"/>
      <c r="Z171" s="197"/>
      <c r="AA171" s="197"/>
      <c r="AB171" s="197"/>
      <c r="AC171" s="197"/>
      <c r="AD171" s="197"/>
      <c r="AE171" s="197"/>
      <c r="AF171" s="197"/>
      <c r="AG171" s="197"/>
      <c r="AH171" s="197"/>
      <c r="AI171" s="197"/>
      <c r="AJ171" s="197"/>
      <c r="AK171" s="197"/>
      <c r="AL171" s="197"/>
      <c r="AM171" s="197"/>
      <c r="AN171" s="197"/>
      <c r="AO171" s="197"/>
      <c r="AP171" s="197"/>
      <c r="AQ171" s="197"/>
      <c r="AR171" s="197"/>
      <c r="AS171" s="197"/>
      <c r="AT171" s="197"/>
      <c r="AU171" s="197"/>
      <c r="AV171" s="197"/>
      <c r="AW171" s="197"/>
      <c r="AX171" s="197"/>
      <c r="AY171" s="197"/>
      <c r="AZ171" s="197"/>
      <c r="BA171" s="197"/>
      <c r="BB171" s="197"/>
      <c r="BC171" s="197"/>
      <c r="BD171" s="197"/>
      <c r="BE171" s="197"/>
      <c r="BF171" s="197"/>
      <c r="BG171" s="197"/>
      <c r="BH171" s="197"/>
      <c r="BI171" s="197"/>
      <c r="BJ171" s="197"/>
      <c r="BK171" s="197"/>
      <c r="BL171" s="197"/>
      <c r="BM171" s="197"/>
      <c r="BN171" s="197"/>
      <c r="BO171" s="197"/>
      <c r="BP171" s="197"/>
      <c r="BQ171" s="197"/>
      <c r="BR171" s="197"/>
      <c r="BS171" s="197"/>
      <c r="BT171" s="197"/>
      <c r="BU171" s="197"/>
      <c r="BV171" s="197"/>
      <c r="BW171" s="197"/>
      <c r="BX171" s="197"/>
      <c r="BY171" s="197"/>
      <c r="BZ171" s="197"/>
      <c r="CA171" s="197"/>
      <c r="CB171" s="197"/>
      <c r="CC171" s="197"/>
      <c r="CD171" s="197"/>
      <c r="CE171" s="197"/>
      <c r="CF171" s="197"/>
      <c r="CG171" s="197"/>
      <c r="CH171" s="197"/>
      <c r="CI171" s="197"/>
      <c r="CJ171" s="197"/>
      <c r="CK171" s="197"/>
      <c r="CL171" s="197"/>
      <c r="CM171" s="197"/>
      <c r="CN171" s="197"/>
      <c r="CO171" s="197"/>
      <c r="CP171" s="197"/>
      <c r="CQ171" s="197"/>
      <c r="CR171" s="197"/>
      <c r="CS171" s="197"/>
      <c r="CT171" s="197"/>
    </row>
    <row r="172" spans="1:98" x14ac:dyDescent="0.25">
      <c r="S172" s="197"/>
      <c r="T172" s="197"/>
      <c r="U172" s="197"/>
      <c r="V172" s="197"/>
      <c r="W172" s="197"/>
      <c r="X172" s="197"/>
      <c r="Y172" s="197"/>
      <c r="Z172" s="197"/>
      <c r="AA172" s="197"/>
      <c r="AB172" s="197"/>
      <c r="AC172" s="197"/>
      <c r="AD172" s="197"/>
      <c r="AE172" s="197"/>
      <c r="AF172" s="197"/>
      <c r="AG172" s="197"/>
      <c r="AH172" s="197"/>
      <c r="AI172" s="197"/>
      <c r="AJ172" s="197"/>
      <c r="AK172" s="197"/>
      <c r="AL172" s="197"/>
      <c r="AM172" s="197"/>
      <c r="AN172" s="197"/>
      <c r="AO172" s="197"/>
      <c r="AP172" s="197"/>
      <c r="AQ172" s="197"/>
      <c r="AR172" s="197"/>
      <c r="AS172" s="197"/>
      <c r="AT172" s="197"/>
      <c r="AU172" s="197"/>
      <c r="AV172" s="197"/>
      <c r="AW172" s="197"/>
      <c r="AX172" s="197"/>
      <c r="AY172" s="197"/>
      <c r="AZ172" s="197"/>
      <c r="BA172" s="197"/>
      <c r="BB172" s="197"/>
      <c r="BC172" s="197"/>
      <c r="BD172" s="197"/>
      <c r="BE172" s="197"/>
      <c r="BF172" s="197"/>
      <c r="BG172" s="197"/>
      <c r="BH172" s="197"/>
      <c r="BI172" s="197"/>
      <c r="BJ172" s="197"/>
      <c r="BK172" s="197"/>
      <c r="BL172" s="197"/>
      <c r="BM172" s="197"/>
      <c r="BN172" s="197"/>
      <c r="BO172" s="197"/>
      <c r="BP172" s="197"/>
      <c r="BQ172" s="197"/>
      <c r="BR172" s="197"/>
      <c r="BS172" s="197"/>
      <c r="BT172" s="197"/>
      <c r="BU172" s="197"/>
      <c r="BV172" s="197"/>
      <c r="BW172" s="197"/>
      <c r="BX172" s="197"/>
      <c r="BY172" s="197"/>
      <c r="BZ172" s="197"/>
      <c r="CA172" s="197"/>
      <c r="CB172" s="197"/>
      <c r="CC172" s="197"/>
      <c r="CD172" s="197"/>
      <c r="CE172" s="197"/>
      <c r="CF172" s="197"/>
      <c r="CG172" s="197"/>
      <c r="CH172" s="197"/>
      <c r="CI172" s="197"/>
      <c r="CJ172" s="197"/>
      <c r="CK172" s="197"/>
      <c r="CL172" s="197"/>
      <c r="CM172" s="197"/>
      <c r="CN172" s="197"/>
      <c r="CO172" s="197"/>
      <c r="CP172" s="197"/>
      <c r="CQ172" s="197"/>
      <c r="CR172" s="197"/>
      <c r="CS172" s="197"/>
      <c r="CT172" s="197"/>
    </row>
    <row r="173" spans="1:98" x14ac:dyDescent="0.25">
      <c r="S173" s="197"/>
      <c r="T173" s="197"/>
      <c r="U173" s="197"/>
      <c r="V173" s="197"/>
      <c r="W173" s="197"/>
      <c r="X173" s="197"/>
      <c r="Y173" s="197"/>
      <c r="Z173" s="197"/>
      <c r="AA173" s="197"/>
      <c r="AB173" s="197"/>
      <c r="AC173" s="197"/>
      <c r="AD173" s="197"/>
      <c r="AE173" s="197"/>
      <c r="AF173" s="197"/>
      <c r="AG173" s="197"/>
      <c r="AH173" s="197"/>
      <c r="AI173" s="197"/>
      <c r="AJ173" s="197"/>
      <c r="AK173" s="197"/>
      <c r="AL173" s="197"/>
      <c r="AM173" s="197"/>
      <c r="AN173" s="197"/>
      <c r="AO173" s="197"/>
      <c r="AP173" s="197"/>
      <c r="AQ173" s="197"/>
      <c r="AR173" s="197"/>
      <c r="AS173" s="197"/>
      <c r="AT173" s="197"/>
      <c r="AU173" s="197"/>
      <c r="AV173" s="197"/>
      <c r="AW173" s="197"/>
      <c r="AX173" s="197"/>
      <c r="AY173" s="197"/>
      <c r="AZ173" s="197"/>
      <c r="BA173" s="197"/>
      <c r="BB173" s="197"/>
      <c r="BC173" s="197"/>
      <c r="BD173" s="197"/>
      <c r="BE173" s="197"/>
      <c r="BF173" s="197"/>
      <c r="BG173" s="197"/>
      <c r="BH173" s="197"/>
      <c r="BI173" s="197"/>
      <c r="BJ173" s="197"/>
      <c r="BK173" s="197"/>
      <c r="BL173" s="197"/>
      <c r="BM173" s="197"/>
      <c r="BN173" s="197"/>
      <c r="BO173" s="197"/>
      <c r="BP173" s="197"/>
      <c r="BQ173" s="197"/>
      <c r="BR173" s="197"/>
      <c r="BS173" s="197"/>
      <c r="BT173" s="197"/>
      <c r="BU173" s="197"/>
      <c r="BV173" s="197"/>
      <c r="BW173" s="197"/>
      <c r="BX173" s="197"/>
      <c r="BY173" s="197"/>
      <c r="BZ173" s="197"/>
      <c r="CA173" s="197"/>
      <c r="CB173" s="197"/>
      <c r="CC173" s="197"/>
      <c r="CD173" s="197"/>
      <c r="CE173" s="197"/>
      <c r="CF173" s="197"/>
      <c r="CG173" s="197"/>
      <c r="CH173" s="197"/>
      <c r="CI173" s="197"/>
      <c r="CJ173" s="197"/>
      <c r="CK173" s="197"/>
      <c r="CL173" s="197"/>
      <c r="CM173" s="197"/>
      <c r="CN173" s="197"/>
      <c r="CO173" s="197"/>
      <c r="CP173" s="197"/>
      <c r="CQ173" s="197"/>
      <c r="CR173" s="197"/>
      <c r="CS173" s="197"/>
      <c r="CT173" s="197"/>
    </row>
    <row r="174" spans="1:98" x14ac:dyDescent="0.25">
      <c r="S174" s="197"/>
      <c r="T174" s="197"/>
      <c r="U174" s="197"/>
      <c r="V174" s="197"/>
      <c r="W174" s="197"/>
      <c r="X174" s="197"/>
      <c r="Y174" s="197"/>
      <c r="Z174" s="197"/>
      <c r="AA174" s="197"/>
      <c r="AB174" s="197"/>
      <c r="AC174" s="197"/>
      <c r="AD174" s="197"/>
      <c r="AE174" s="197"/>
      <c r="AF174" s="197"/>
      <c r="AG174" s="197"/>
      <c r="AH174" s="197"/>
      <c r="AI174" s="197"/>
      <c r="AJ174" s="197"/>
      <c r="AK174" s="197"/>
      <c r="AL174" s="197"/>
      <c r="AM174" s="197"/>
      <c r="AN174" s="197"/>
      <c r="AO174" s="197"/>
      <c r="AP174" s="197"/>
      <c r="AQ174" s="197"/>
      <c r="AR174" s="197"/>
      <c r="AS174" s="197"/>
      <c r="AT174" s="197"/>
      <c r="AU174" s="197"/>
      <c r="AV174" s="197"/>
      <c r="AW174" s="197"/>
      <c r="AX174" s="197"/>
      <c r="AY174" s="197"/>
      <c r="AZ174" s="197"/>
      <c r="BA174" s="197"/>
      <c r="BB174" s="197"/>
      <c r="BC174" s="197"/>
      <c r="BD174" s="197"/>
      <c r="BE174" s="197"/>
      <c r="BF174" s="197"/>
      <c r="BG174" s="197"/>
      <c r="BH174" s="197"/>
      <c r="BI174" s="197"/>
      <c r="BJ174" s="197"/>
      <c r="BK174" s="197"/>
      <c r="BL174" s="197"/>
      <c r="BM174" s="197"/>
      <c r="BN174" s="197"/>
      <c r="BO174" s="197"/>
      <c r="BP174" s="197"/>
      <c r="BQ174" s="197"/>
      <c r="BR174" s="197"/>
      <c r="BS174" s="197"/>
      <c r="BT174" s="197"/>
      <c r="BU174" s="197"/>
      <c r="BV174" s="197"/>
      <c r="BW174" s="197"/>
      <c r="BX174" s="197"/>
      <c r="BY174" s="197"/>
      <c r="BZ174" s="197"/>
      <c r="CA174" s="197"/>
      <c r="CB174" s="197"/>
      <c r="CC174" s="197"/>
      <c r="CD174" s="197"/>
      <c r="CE174" s="197"/>
      <c r="CF174" s="197"/>
      <c r="CG174" s="197"/>
      <c r="CH174" s="197"/>
      <c r="CI174" s="197"/>
      <c r="CJ174" s="197"/>
      <c r="CK174" s="197"/>
      <c r="CL174" s="197"/>
      <c r="CM174" s="197"/>
      <c r="CN174" s="197"/>
      <c r="CO174" s="197"/>
      <c r="CP174" s="197"/>
      <c r="CQ174" s="197"/>
      <c r="CR174" s="197"/>
      <c r="CS174" s="197"/>
      <c r="CT174" s="197"/>
    </row>
    <row r="175" spans="1:98" x14ac:dyDescent="0.25">
      <c r="S175" s="197"/>
      <c r="T175" s="197"/>
      <c r="U175" s="197"/>
      <c r="V175" s="197"/>
      <c r="W175" s="197"/>
      <c r="X175" s="197"/>
      <c r="Y175" s="197"/>
      <c r="Z175" s="197"/>
      <c r="AA175" s="197"/>
      <c r="AB175" s="197"/>
      <c r="AC175" s="197"/>
      <c r="AD175" s="197"/>
      <c r="AE175" s="197"/>
      <c r="AF175" s="197"/>
      <c r="AG175" s="197"/>
      <c r="AH175" s="197"/>
      <c r="AI175" s="197"/>
      <c r="AJ175" s="197"/>
      <c r="AK175" s="197"/>
      <c r="AL175" s="197"/>
      <c r="AM175" s="197"/>
      <c r="AN175" s="197"/>
      <c r="AO175" s="197"/>
      <c r="AP175" s="197"/>
      <c r="AQ175" s="197"/>
      <c r="AR175" s="197"/>
      <c r="AS175" s="197"/>
      <c r="AT175" s="197"/>
      <c r="AU175" s="197"/>
      <c r="AV175" s="197"/>
      <c r="AW175" s="197"/>
      <c r="AX175" s="197"/>
      <c r="AY175" s="197"/>
      <c r="AZ175" s="197"/>
      <c r="BA175" s="197"/>
      <c r="BB175" s="197"/>
      <c r="BC175" s="197"/>
      <c r="BD175" s="197"/>
      <c r="BE175" s="197"/>
      <c r="BF175" s="197"/>
      <c r="BG175" s="197"/>
      <c r="BH175" s="197"/>
      <c r="BI175" s="197"/>
      <c r="BJ175" s="197"/>
      <c r="BK175" s="197"/>
      <c r="BL175" s="197"/>
      <c r="BM175" s="197"/>
      <c r="BN175" s="197"/>
      <c r="BO175" s="197"/>
      <c r="BP175" s="197"/>
      <c r="BQ175" s="197"/>
      <c r="BR175" s="197"/>
      <c r="BS175" s="197"/>
      <c r="BT175" s="197"/>
      <c r="BU175" s="197"/>
      <c r="BV175" s="197"/>
      <c r="BW175" s="197"/>
      <c r="BX175" s="197"/>
      <c r="BY175" s="197"/>
      <c r="BZ175" s="197"/>
      <c r="CA175" s="197"/>
      <c r="CB175" s="197"/>
      <c r="CC175" s="197"/>
      <c r="CD175" s="197"/>
      <c r="CE175" s="197"/>
      <c r="CF175" s="197"/>
      <c r="CG175" s="197"/>
      <c r="CH175" s="197"/>
      <c r="CI175" s="197"/>
      <c r="CJ175" s="197"/>
      <c r="CK175" s="197"/>
      <c r="CL175" s="197"/>
      <c r="CM175" s="197"/>
      <c r="CN175" s="197"/>
      <c r="CO175" s="197"/>
      <c r="CP175" s="197"/>
      <c r="CQ175" s="197"/>
      <c r="CR175" s="197"/>
      <c r="CS175" s="197"/>
      <c r="CT175" s="197"/>
    </row>
    <row r="176" spans="1:98" x14ac:dyDescent="0.25">
      <c r="S176" s="197"/>
      <c r="T176" s="197"/>
      <c r="U176" s="197"/>
      <c r="V176" s="197"/>
      <c r="W176" s="197"/>
      <c r="X176" s="197"/>
      <c r="Y176" s="197"/>
      <c r="Z176" s="197"/>
      <c r="AA176" s="197"/>
      <c r="AB176" s="197"/>
      <c r="AC176" s="197"/>
      <c r="AD176" s="197"/>
      <c r="AE176" s="197"/>
      <c r="AF176" s="197"/>
      <c r="AG176" s="197"/>
      <c r="AH176" s="197"/>
      <c r="AI176" s="197"/>
      <c r="AJ176" s="197"/>
      <c r="AK176" s="197"/>
      <c r="AL176" s="197"/>
      <c r="AM176" s="197"/>
      <c r="AN176" s="197"/>
      <c r="AO176" s="197"/>
      <c r="AP176" s="197"/>
      <c r="AQ176" s="197"/>
      <c r="AR176" s="197"/>
      <c r="AS176" s="197"/>
      <c r="AT176" s="197"/>
      <c r="AU176" s="197"/>
      <c r="AV176" s="197"/>
      <c r="AW176" s="197"/>
      <c r="AX176" s="197"/>
      <c r="AY176" s="197"/>
      <c r="AZ176" s="197"/>
      <c r="BA176" s="197"/>
      <c r="BB176" s="197"/>
      <c r="BC176" s="197"/>
      <c r="BD176" s="197"/>
      <c r="BE176" s="197"/>
      <c r="BF176" s="197"/>
      <c r="BG176" s="197"/>
      <c r="BH176" s="197"/>
      <c r="BI176" s="197"/>
      <c r="BJ176" s="197"/>
      <c r="BK176" s="197"/>
      <c r="BL176" s="197"/>
      <c r="BM176" s="197"/>
      <c r="BN176" s="197"/>
      <c r="BO176" s="197"/>
      <c r="BP176" s="197"/>
      <c r="BQ176" s="197"/>
      <c r="BR176" s="197"/>
      <c r="BS176" s="197"/>
      <c r="BT176" s="197"/>
      <c r="BU176" s="197"/>
      <c r="BV176" s="197"/>
      <c r="BW176" s="197"/>
      <c r="BX176" s="197"/>
      <c r="BY176" s="197"/>
      <c r="BZ176" s="197"/>
      <c r="CA176" s="197"/>
      <c r="CB176" s="197"/>
      <c r="CC176" s="197"/>
      <c r="CD176" s="197"/>
      <c r="CE176" s="197"/>
      <c r="CF176" s="197"/>
      <c r="CG176" s="197"/>
      <c r="CH176" s="197"/>
      <c r="CI176" s="197"/>
      <c r="CJ176" s="197"/>
      <c r="CK176" s="197"/>
      <c r="CL176" s="197"/>
      <c r="CM176" s="197"/>
      <c r="CN176" s="197"/>
      <c r="CO176" s="197"/>
      <c r="CP176" s="197"/>
      <c r="CQ176" s="197"/>
      <c r="CR176" s="197"/>
      <c r="CS176" s="197"/>
      <c r="CT176" s="197"/>
    </row>
    <row r="177" spans="19:98" x14ac:dyDescent="0.25">
      <c r="S177" s="197"/>
      <c r="T177" s="197"/>
      <c r="U177" s="197"/>
      <c r="V177" s="197"/>
      <c r="W177" s="197"/>
      <c r="X177" s="197"/>
      <c r="Y177" s="197"/>
      <c r="Z177" s="197"/>
      <c r="AA177" s="197"/>
      <c r="AB177" s="197"/>
      <c r="AC177" s="197"/>
      <c r="AD177" s="197"/>
      <c r="AE177" s="197"/>
      <c r="AF177" s="197"/>
      <c r="AG177" s="197"/>
      <c r="AH177" s="197"/>
      <c r="AI177" s="197"/>
      <c r="AJ177" s="197"/>
      <c r="AK177" s="197"/>
      <c r="AL177" s="197"/>
      <c r="AM177" s="197"/>
      <c r="AN177" s="197"/>
      <c r="AO177" s="197"/>
      <c r="AP177" s="197"/>
      <c r="AQ177" s="197"/>
      <c r="AR177" s="197"/>
      <c r="AS177" s="197"/>
      <c r="AT177" s="197"/>
      <c r="AU177" s="197"/>
      <c r="AV177" s="197"/>
      <c r="AW177" s="197"/>
      <c r="AX177" s="197"/>
      <c r="AY177" s="197"/>
      <c r="AZ177" s="197"/>
      <c r="BA177" s="197"/>
      <c r="BB177" s="197"/>
      <c r="BC177" s="197"/>
      <c r="BD177" s="197"/>
      <c r="BE177" s="197"/>
      <c r="BF177" s="197"/>
      <c r="BG177" s="197"/>
      <c r="BH177" s="197"/>
      <c r="BI177" s="197"/>
      <c r="BJ177" s="197"/>
      <c r="BK177" s="197"/>
      <c r="BL177" s="197"/>
      <c r="BM177" s="197"/>
      <c r="BN177" s="197"/>
      <c r="BO177" s="197"/>
      <c r="BP177" s="197"/>
      <c r="BQ177" s="197"/>
      <c r="BR177" s="197"/>
      <c r="BS177" s="197"/>
      <c r="BT177" s="197"/>
      <c r="BU177" s="197"/>
      <c r="BV177" s="197"/>
      <c r="BW177" s="197"/>
      <c r="BX177" s="197"/>
      <c r="BY177" s="197"/>
      <c r="BZ177" s="197"/>
      <c r="CA177" s="197"/>
      <c r="CB177" s="197"/>
      <c r="CC177" s="197"/>
      <c r="CD177" s="197"/>
      <c r="CE177" s="197"/>
      <c r="CF177" s="197"/>
      <c r="CG177" s="197"/>
      <c r="CH177" s="197"/>
      <c r="CI177" s="197"/>
      <c r="CJ177" s="197"/>
      <c r="CK177" s="197"/>
      <c r="CL177" s="197"/>
      <c r="CM177" s="197"/>
      <c r="CN177" s="197"/>
      <c r="CO177" s="197"/>
      <c r="CP177" s="197"/>
      <c r="CQ177" s="197"/>
      <c r="CR177" s="197"/>
      <c r="CS177" s="197"/>
      <c r="CT177" s="197"/>
    </row>
    <row r="178" spans="19:98" x14ac:dyDescent="0.25">
      <c r="S178" s="197"/>
      <c r="T178" s="197"/>
      <c r="U178" s="197"/>
      <c r="V178" s="197"/>
      <c r="W178" s="197"/>
      <c r="X178" s="197"/>
      <c r="Y178" s="197"/>
      <c r="Z178" s="197"/>
      <c r="AA178" s="197"/>
      <c r="AB178" s="197"/>
      <c r="AC178" s="197"/>
      <c r="AD178" s="197"/>
      <c r="AE178" s="197"/>
      <c r="AF178" s="197"/>
      <c r="AG178" s="197"/>
      <c r="AH178" s="197"/>
      <c r="AI178" s="197"/>
      <c r="AJ178" s="197"/>
      <c r="AK178" s="197"/>
      <c r="AL178" s="197"/>
      <c r="AM178" s="197"/>
      <c r="AN178" s="197"/>
      <c r="AO178" s="197"/>
      <c r="AP178" s="197"/>
      <c r="AQ178" s="197"/>
      <c r="AR178" s="197"/>
      <c r="AS178" s="197"/>
      <c r="AT178" s="197"/>
      <c r="AU178" s="197"/>
      <c r="AV178" s="197"/>
      <c r="AW178" s="197"/>
      <c r="AX178" s="197"/>
      <c r="AY178" s="197"/>
      <c r="AZ178" s="197"/>
      <c r="BA178" s="197"/>
      <c r="BB178" s="197"/>
      <c r="BC178" s="197"/>
      <c r="BD178" s="197"/>
      <c r="BE178" s="197"/>
      <c r="BF178" s="197"/>
      <c r="BG178" s="197"/>
      <c r="BH178" s="197"/>
      <c r="BI178" s="197"/>
      <c r="BJ178" s="197"/>
      <c r="BK178" s="197"/>
      <c r="BL178" s="197"/>
      <c r="BM178" s="197"/>
      <c r="BN178" s="197"/>
      <c r="BO178" s="197"/>
      <c r="BP178" s="197"/>
      <c r="BQ178" s="197"/>
      <c r="BR178" s="197"/>
      <c r="BS178" s="197"/>
      <c r="BT178" s="197"/>
      <c r="BU178" s="197"/>
      <c r="BV178" s="197"/>
      <c r="BW178" s="197"/>
      <c r="BX178" s="197"/>
      <c r="BY178" s="197"/>
      <c r="BZ178" s="197"/>
      <c r="CA178" s="197"/>
      <c r="CB178" s="197"/>
      <c r="CC178" s="197"/>
      <c r="CD178" s="197"/>
      <c r="CE178" s="197"/>
      <c r="CF178" s="197"/>
      <c r="CG178" s="197"/>
      <c r="CH178" s="197"/>
      <c r="CI178" s="197"/>
      <c r="CJ178" s="197"/>
      <c r="CK178" s="197"/>
      <c r="CL178" s="197"/>
      <c r="CM178" s="197"/>
      <c r="CN178" s="197"/>
      <c r="CO178" s="197"/>
      <c r="CP178" s="197"/>
      <c r="CQ178" s="197"/>
      <c r="CR178" s="197"/>
      <c r="CS178" s="197"/>
      <c r="CT178" s="197"/>
    </row>
    <row r="179" spans="19:98" x14ac:dyDescent="0.25">
      <c r="S179" s="197"/>
      <c r="T179" s="197"/>
      <c r="U179" s="197"/>
      <c r="V179" s="197"/>
      <c r="W179" s="197"/>
      <c r="X179" s="197"/>
      <c r="Y179" s="197"/>
      <c r="Z179" s="197"/>
      <c r="AA179" s="197"/>
      <c r="AB179" s="197"/>
      <c r="AC179" s="197"/>
      <c r="AD179" s="197"/>
      <c r="AE179" s="197"/>
      <c r="AF179" s="197"/>
      <c r="AG179" s="197"/>
      <c r="AH179" s="197"/>
      <c r="AI179" s="197"/>
      <c r="AJ179" s="197"/>
      <c r="AK179" s="197"/>
      <c r="AL179" s="197"/>
      <c r="AM179" s="197"/>
      <c r="AN179" s="197"/>
      <c r="AO179" s="197"/>
      <c r="AP179" s="197"/>
      <c r="AQ179" s="197"/>
      <c r="AR179" s="197"/>
      <c r="AS179" s="197"/>
      <c r="AT179" s="197"/>
      <c r="AU179" s="197"/>
      <c r="AV179" s="197"/>
      <c r="AW179" s="197"/>
      <c r="AX179" s="197"/>
      <c r="AY179" s="197"/>
      <c r="AZ179" s="197"/>
      <c r="BA179" s="197"/>
      <c r="BB179" s="197"/>
      <c r="BC179" s="197"/>
      <c r="BD179" s="197"/>
      <c r="BE179" s="197"/>
      <c r="BF179" s="197"/>
      <c r="BG179" s="197"/>
      <c r="BH179" s="197"/>
      <c r="BI179" s="197"/>
      <c r="BJ179" s="197"/>
      <c r="BK179" s="197"/>
      <c r="BL179" s="197"/>
      <c r="BM179" s="197"/>
      <c r="BN179" s="197"/>
      <c r="BO179" s="197"/>
      <c r="BP179" s="197"/>
      <c r="BQ179" s="197"/>
      <c r="BR179" s="197"/>
      <c r="BS179" s="197"/>
      <c r="BT179" s="197"/>
      <c r="BU179" s="197"/>
      <c r="BV179" s="197"/>
      <c r="BW179" s="197"/>
      <c r="BX179" s="197"/>
      <c r="BY179" s="197"/>
      <c r="BZ179" s="197"/>
      <c r="CA179" s="197"/>
      <c r="CB179" s="197"/>
      <c r="CC179" s="197"/>
      <c r="CD179" s="197"/>
      <c r="CE179" s="197"/>
      <c r="CF179" s="197"/>
      <c r="CG179" s="197"/>
      <c r="CH179" s="197"/>
      <c r="CI179" s="197"/>
      <c r="CJ179" s="197"/>
      <c r="CK179" s="197"/>
      <c r="CL179" s="197"/>
      <c r="CM179" s="197"/>
      <c r="CN179" s="197"/>
      <c r="CO179" s="197"/>
      <c r="CP179" s="197"/>
      <c r="CQ179" s="197"/>
      <c r="CR179" s="197"/>
      <c r="CS179" s="197"/>
      <c r="CT179" s="197"/>
    </row>
    <row r="180" spans="19:98" x14ac:dyDescent="0.25">
      <c r="S180" s="197"/>
      <c r="T180" s="197"/>
      <c r="U180" s="197"/>
      <c r="V180" s="197"/>
      <c r="W180" s="197"/>
      <c r="X180" s="197"/>
      <c r="Y180" s="197"/>
      <c r="Z180" s="197"/>
      <c r="AA180" s="197"/>
      <c r="AB180" s="197"/>
      <c r="AC180" s="197"/>
      <c r="AD180" s="197"/>
      <c r="AE180" s="197"/>
      <c r="AF180" s="197"/>
      <c r="AG180" s="197"/>
      <c r="AH180" s="197"/>
      <c r="AI180" s="197"/>
      <c r="AJ180" s="197"/>
      <c r="AK180" s="197"/>
      <c r="AL180" s="197"/>
      <c r="AM180" s="197"/>
      <c r="AN180" s="197"/>
      <c r="AO180" s="197"/>
      <c r="AP180" s="197"/>
      <c r="AQ180" s="197"/>
      <c r="AR180" s="197"/>
      <c r="AS180" s="197"/>
      <c r="AT180" s="197"/>
      <c r="AU180" s="197"/>
      <c r="AV180" s="197"/>
      <c r="AW180" s="197"/>
      <c r="AX180" s="197"/>
      <c r="AY180" s="197"/>
      <c r="AZ180" s="197"/>
      <c r="BA180" s="197"/>
      <c r="BB180" s="197"/>
      <c r="BC180" s="197"/>
      <c r="BD180" s="197"/>
      <c r="BE180" s="197"/>
      <c r="BF180" s="197"/>
      <c r="BG180" s="197"/>
      <c r="BH180" s="197"/>
      <c r="BI180" s="197"/>
      <c r="BJ180" s="197"/>
      <c r="BK180" s="197"/>
      <c r="BL180" s="197"/>
      <c r="BM180" s="197"/>
      <c r="BN180" s="197"/>
      <c r="BO180" s="197"/>
      <c r="BP180" s="197"/>
      <c r="BQ180" s="197"/>
      <c r="BR180" s="197"/>
      <c r="BS180" s="197"/>
      <c r="BT180" s="197"/>
      <c r="BU180" s="197"/>
      <c r="BV180" s="197"/>
      <c r="BW180" s="197"/>
      <c r="BX180" s="197"/>
      <c r="BY180" s="197"/>
      <c r="BZ180" s="197"/>
      <c r="CA180" s="197"/>
      <c r="CB180" s="197"/>
      <c r="CC180" s="197"/>
      <c r="CD180" s="197"/>
      <c r="CE180" s="197"/>
      <c r="CF180" s="197"/>
      <c r="CG180" s="197"/>
      <c r="CH180" s="197"/>
      <c r="CI180" s="197"/>
      <c r="CJ180" s="197"/>
      <c r="CK180" s="197"/>
      <c r="CL180" s="197"/>
      <c r="CM180" s="197"/>
      <c r="CN180" s="197"/>
      <c r="CO180" s="197"/>
      <c r="CP180" s="197"/>
      <c r="CQ180" s="197"/>
      <c r="CR180" s="197"/>
      <c r="CS180" s="197"/>
      <c r="CT180" s="197"/>
    </row>
    <row r="181" spans="19:98" x14ac:dyDescent="0.25">
      <c r="S181" s="197"/>
      <c r="T181" s="197"/>
      <c r="U181" s="197"/>
      <c r="V181" s="197"/>
      <c r="W181" s="197"/>
      <c r="X181" s="197"/>
      <c r="Y181" s="197"/>
      <c r="Z181" s="197"/>
      <c r="AA181" s="197"/>
      <c r="AB181" s="197"/>
      <c r="AC181" s="197"/>
      <c r="AD181" s="197"/>
      <c r="AE181" s="197"/>
      <c r="AF181" s="197"/>
      <c r="AG181" s="197"/>
      <c r="AH181" s="197"/>
      <c r="AI181" s="197"/>
      <c r="AJ181" s="197"/>
      <c r="AK181" s="197"/>
      <c r="AL181" s="197"/>
      <c r="AM181" s="197"/>
      <c r="AN181" s="197"/>
      <c r="AO181" s="197"/>
      <c r="AP181" s="197"/>
      <c r="AQ181" s="197"/>
      <c r="AR181" s="197"/>
      <c r="AS181" s="197"/>
      <c r="AT181" s="197"/>
      <c r="AU181" s="197"/>
      <c r="AV181" s="197"/>
      <c r="AW181" s="197"/>
      <c r="AX181" s="197"/>
      <c r="AY181" s="197"/>
      <c r="AZ181" s="197"/>
      <c r="BA181" s="197"/>
      <c r="BB181" s="197"/>
      <c r="BC181" s="197"/>
      <c r="BD181" s="197"/>
      <c r="BE181" s="197"/>
      <c r="BF181" s="197"/>
      <c r="BG181" s="197"/>
      <c r="BH181" s="197"/>
      <c r="BI181" s="197"/>
      <c r="BJ181" s="197"/>
      <c r="BK181" s="197"/>
      <c r="BL181" s="197"/>
      <c r="BM181" s="197"/>
      <c r="BN181" s="197"/>
      <c r="BO181" s="197"/>
      <c r="BP181" s="197"/>
      <c r="BQ181" s="197"/>
      <c r="BR181" s="197"/>
      <c r="BS181" s="197"/>
      <c r="BT181" s="197"/>
      <c r="BU181" s="197"/>
      <c r="BV181" s="197"/>
      <c r="BW181" s="197"/>
      <c r="BX181" s="197"/>
      <c r="BY181" s="197"/>
      <c r="BZ181" s="197"/>
      <c r="CA181" s="197"/>
      <c r="CB181" s="197"/>
      <c r="CC181" s="197"/>
      <c r="CD181" s="197"/>
      <c r="CE181" s="197"/>
      <c r="CF181" s="197"/>
      <c r="CG181" s="197"/>
      <c r="CH181" s="197"/>
      <c r="CI181" s="197"/>
      <c r="CJ181" s="197"/>
      <c r="CK181" s="197"/>
      <c r="CL181" s="197"/>
      <c r="CM181" s="197"/>
      <c r="CN181" s="197"/>
      <c r="CO181" s="197"/>
      <c r="CP181" s="197"/>
      <c r="CQ181" s="197"/>
      <c r="CR181" s="197"/>
      <c r="CS181" s="197"/>
      <c r="CT181" s="197"/>
    </row>
    <row r="182" spans="19:98" x14ac:dyDescent="0.25">
      <c r="S182" s="197"/>
      <c r="T182" s="197"/>
      <c r="U182" s="197"/>
      <c r="V182" s="197"/>
      <c r="W182" s="197"/>
      <c r="X182" s="197"/>
      <c r="Y182" s="197"/>
      <c r="Z182" s="197"/>
      <c r="AA182" s="197"/>
      <c r="AB182" s="197"/>
      <c r="AC182" s="197"/>
      <c r="AD182" s="197"/>
      <c r="AE182" s="197"/>
      <c r="AF182" s="197"/>
      <c r="AG182" s="197"/>
      <c r="AH182" s="197"/>
      <c r="AI182" s="197"/>
      <c r="AJ182" s="197"/>
      <c r="AK182" s="197"/>
      <c r="AL182" s="197"/>
      <c r="AM182" s="197"/>
      <c r="AN182" s="197"/>
      <c r="AO182" s="197"/>
      <c r="AP182" s="197"/>
      <c r="AQ182" s="197"/>
      <c r="AR182" s="197"/>
      <c r="AS182" s="197"/>
      <c r="AT182" s="197"/>
      <c r="AU182" s="197"/>
      <c r="AV182" s="197"/>
      <c r="AW182" s="197"/>
      <c r="AX182" s="197"/>
      <c r="AY182" s="197"/>
      <c r="AZ182" s="197"/>
      <c r="BA182" s="197"/>
      <c r="BB182" s="197"/>
      <c r="BC182" s="197"/>
      <c r="BD182" s="197"/>
      <c r="BE182" s="197"/>
      <c r="BF182" s="197"/>
      <c r="BG182" s="197"/>
      <c r="BH182" s="197"/>
      <c r="BI182" s="197"/>
      <c r="BJ182" s="197"/>
      <c r="BK182" s="197"/>
      <c r="BL182" s="197"/>
      <c r="BM182" s="197"/>
      <c r="BN182" s="197"/>
      <c r="BO182" s="197"/>
      <c r="BP182" s="197"/>
      <c r="BQ182" s="197"/>
      <c r="BR182" s="197"/>
      <c r="BS182" s="197"/>
      <c r="BT182" s="197"/>
      <c r="BU182" s="197"/>
      <c r="BV182" s="197"/>
      <c r="BW182" s="197"/>
      <c r="BX182" s="197"/>
      <c r="BY182" s="197"/>
      <c r="BZ182" s="197"/>
      <c r="CA182" s="197"/>
      <c r="CB182" s="197"/>
      <c r="CC182" s="197"/>
      <c r="CD182" s="197"/>
      <c r="CE182" s="197"/>
      <c r="CF182" s="197"/>
      <c r="CG182" s="197"/>
      <c r="CH182" s="197"/>
      <c r="CI182" s="197"/>
      <c r="CJ182" s="197"/>
      <c r="CK182" s="197"/>
      <c r="CL182" s="197"/>
      <c r="CM182" s="197"/>
      <c r="CN182" s="197"/>
      <c r="CO182" s="197"/>
      <c r="CP182" s="197"/>
      <c r="CQ182" s="197"/>
      <c r="CR182" s="197"/>
      <c r="CS182" s="197"/>
      <c r="CT182" s="197"/>
    </row>
    <row r="183" spans="19:98" x14ac:dyDescent="0.25">
      <c r="S183" s="197"/>
      <c r="T183" s="197"/>
      <c r="U183" s="197"/>
      <c r="V183" s="197"/>
      <c r="W183" s="197"/>
      <c r="X183" s="197"/>
      <c r="Y183" s="197"/>
      <c r="Z183" s="197"/>
      <c r="AA183" s="197"/>
      <c r="AB183" s="197"/>
      <c r="AC183" s="197"/>
      <c r="AD183" s="197"/>
      <c r="AE183" s="197"/>
      <c r="AF183" s="197"/>
      <c r="AG183" s="197"/>
      <c r="AH183" s="197"/>
      <c r="AI183" s="197"/>
      <c r="AJ183" s="197"/>
      <c r="AK183" s="197"/>
      <c r="AL183" s="197"/>
      <c r="AM183" s="197"/>
      <c r="AN183" s="197"/>
      <c r="AO183" s="197"/>
      <c r="AP183" s="197"/>
      <c r="AQ183" s="197"/>
      <c r="AR183" s="197"/>
      <c r="AS183" s="197"/>
      <c r="AT183" s="197"/>
      <c r="AU183" s="197"/>
      <c r="AV183" s="197"/>
      <c r="AW183" s="197"/>
      <c r="AX183" s="197"/>
      <c r="AY183" s="197"/>
      <c r="AZ183" s="197"/>
      <c r="BA183" s="197"/>
      <c r="BB183" s="197"/>
      <c r="BC183" s="197"/>
      <c r="BD183" s="197"/>
      <c r="BE183" s="197"/>
      <c r="BF183" s="197"/>
      <c r="BG183" s="197"/>
      <c r="BH183" s="197"/>
      <c r="BI183" s="197"/>
      <c r="BJ183" s="197"/>
      <c r="BK183" s="197"/>
      <c r="BL183" s="197"/>
      <c r="BM183" s="197"/>
      <c r="BN183" s="197"/>
      <c r="BO183" s="197"/>
      <c r="BP183" s="197"/>
      <c r="BQ183" s="197"/>
      <c r="BR183" s="197"/>
      <c r="BS183" s="197"/>
      <c r="BT183" s="197"/>
      <c r="BU183" s="197"/>
      <c r="BV183" s="197"/>
      <c r="BW183" s="197"/>
      <c r="BX183" s="197"/>
      <c r="BY183" s="197"/>
      <c r="BZ183" s="197"/>
      <c r="CA183" s="197"/>
      <c r="CB183" s="197"/>
      <c r="CC183" s="197"/>
      <c r="CD183" s="197"/>
      <c r="CE183" s="197"/>
      <c r="CF183" s="197"/>
      <c r="CG183" s="197"/>
      <c r="CH183" s="197"/>
      <c r="CI183" s="197"/>
      <c r="CJ183" s="197"/>
      <c r="CK183" s="197"/>
      <c r="CL183" s="197"/>
      <c r="CM183" s="197"/>
      <c r="CN183" s="197"/>
      <c r="CO183" s="197"/>
      <c r="CP183" s="197"/>
      <c r="CQ183" s="197"/>
      <c r="CR183" s="197"/>
      <c r="CS183" s="197"/>
      <c r="CT183" s="197"/>
    </row>
    <row r="184" spans="19:98" x14ac:dyDescent="0.25">
      <c r="S184" s="197"/>
      <c r="T184" s="197"/>
      <c r="U184" s="197"/>
      <c r="V184" s="197"/>
      <c r="W184" s="197"/>
      <c r="X184" s="197"/>
      <c r="Y184" s="197"/>
      <c r="Z184" s="197"/>
      <c r="AA184" s="197"/>
      <c r="AB184" s="197"/>
      <c r="AC184" s="197"/>
      <c r="AD184" s="197"/>
      <c r="AE184" s="197"/>
      <c r="AF184" s="197"/>
      <c r="AG184" s="197"/>
      <c r="AH184" s="197"/>
      <c r="AI184" s="197"/>
      <c r="AJ184" s="197"/>
      <c r="AK184" s="197"/>
      <c r="AL184" s="197"/>
      <c r="AM184" s="197"/>
      <c r="AN184" s="197"/>
      <c r="AO184" s="197"/>
      <c r="AP184" s="197"/>
      <c r="AQ184" s="197"/>
      <c r="AR184" s="197"/>
      <c r="AS184" s="197"/>
      <c r="AT184" s="197"/>
      <c r="AU184" s="197"/>
      <c r="AV184" s="197"/>
      <c r="AW184" s="197"/>
      <c r="AX184" s="197"/>
      <c r="AY184" s="197"/>
      <c r="AZ184" s="197"/>
      <c r="BA184" s="197"/>
      <c r="BB184" s="197"/>
      <c r="BC184" s="197"/>
      <c r="BD184" s="197"/>
      <c r="BE184" s="197"/>
      <c r="BF184" s="197"/>
      <c r="BG184" s="197"/>
      <c r="BH184" s="197"/>
      <c r="BI184" s="197"/>
      <c r="BJ184" s="197"/>
      <c r="BK184" s="197"/>
      <c r="BL184" s="197"/>
      <c r="BM184" s="197"/>
      <c r="BN184" s="197"/>
      <c r="BO184" s="197"/>
      <c r="BP184" s="197"/>
      <c r="BQ184" s="197"/>
      <c r="BR184" s="197"/>
      <c r="BS184" s="197"/>
      <c r="BT184" s="197"/>
      <c r="BU184" s="197"/>
      <c r="BV184" s="197"/>
      <c r="BW184" s="197"/>
      <c r="BX184" s="197"/>
      <c r="BY184" s="197"/>
      <c r="BZ184" s="197"/>
      <c r="CA184" s="197"/>
      <c r="CB184" s="197"/>
      <c r="CC184" s="197"/>
      <c r="CD184" s="197"/>
      <c r="CE184" s="197"/>
      <c r="CF184" s="197"/>
      <c r="CG184" s="197"/>
      <c r="CH184" s="197"/>
      <c r="CI184" s="197"/>
      <c r="CJ184" s="197"/>
      <c r="CK184" s="197"/>
      <c r="CL184" s="197"/>
    </row>
    <row r="185" spans="19:98" x14ac:dyDescent="0.25">
      <c r="S185" s="197"/>
      <c r="T185" s="197"/>
      <c r="U185" s="197"/>
      <c r="V185" s="197"/>
      <c r="W185" s="197"/>
      <c r="X185" s="197"/>
      <c r="Y185" s="197"/>
      <c r="Z185" s="197"/>
      <c r="AA185" s="197"/>
      <c r="AB185" s="197"/>
      <c r="AC185" s="197"/>
      <c r="AD185" s="197"/>
      <c r="AE185" s="197"/>
      <c r="AF185" s="197"/>
      <c r="AG185" s="197"/>
      <c r="AH185" s="197"/>
      <c r="AI185" s="197"/>
      <c r="AJ185" s="197"/>
      <c r="AK185" s="197"/>
      <c r="AL185" s="197"/>
      <c r="AM185" s="197"/>
      <c r="AN185" s="197"/>
      <c r="AO185" s="197"/>
      <c r="AP185" s="197"/>
      <c r="AQ185" s="197"/>
      <c r="AR185" s="197"/>
      <c r="AS185" s="197"/>
      <c r="AT185" s="197"/>
      <c r="AU185" s="197"/>
      <c r="AV185" s="197"/>
      <c r="AW185" s="197"/>
      <c r="AX185" s="197"/>
      <c r="AY185" s="197"/>
      <c r="AZ185" s="197"/>
      <c r="BA185" s="197"/>
      <c r="BB185" s="197"/>
      <c r="BC185" s="197"/>
      <c r="BD185" s="197"/>
      <c r="BE185" s="197"/>
      <c r="BF185" s="197"/>
      <c r="BG185" s="197"/>
      <c r="BH185" s="197"/>
      <c r="BI185" s="197"/>
      <c r="BJ185" s="197"/>
      <c r="BK185" s="197"/>
      <c r="BL185" s="197"/>
      <c r="BM185" s="197"/>
      <c r="BN185" s="197"/>
      <c r="BO185" s="197"/>
      <c r="BP185" s="197"/>
      <c r="BQ185" s="197"/>
      <c r="BR185" s="197"/>
      <c r="BS185" s="197"/>
      <c r="BT185" s="197"/>
      <c r="BU185" s="197"/>
      <c r="BV185" s="197"/>
      <c r="BW185" s="197"/>
      <c r="BX185" s="197"/>
      <c r="BY185" s="197"/>
      <c r="BZ185" s="197"/>
      <c r="CA185" s="197"/>
      <c r="CB185" s="197"/>
      <c r="CC185" s="197"/>
      <c r="CD185" s="197"/>
      <c r="CE185" s="197"/>
      <c r="CF185" s="197"/>
      <c r="CG185" s="197"/>
      <c r="CH185" s="197"/>
      <c r="CI185" s="197"/>
      <c r="CJ185" s="197"/>
      <c r="CK185" s="197"/>
      <c r="CL185" s="197"/>
    </row>
    <row r="186" spans="19:98" x14ac:dyDescent="0.25">
      <c r="S186" s="197"/>
      <c r="T186" s="197"/>
      <c r="U186" s="197"/>
      <c r="V186" s="197"/>
      <c r="W186" s="197"/>
      <c r="X186" s="197"/>
      <c r="Y186" s="197"/>
      <c r="Z186" s="197"/>
      <c r="AA186" s="197"/>
      <c r="AB186" s="197"/>
      <c r="AC186" s="197"/>
      <c r="AD186" s="197"/>
      <c r="AE186" s="197"/>
      <c r="AF186" s="197"/>
      <c r="AG186" s="197"/>
      <c r="AH186" s="197"/>
      <c r="AI186" s="197"/>
      <c r="AJ186" s="197"/>
      <c r="AK186" s="197"/>
      <c r="AL186" s="197"/>
      <c r="AM186" s="197"/>
      <c r="AN186" s="197"/>
      <c r="AO186" s="197"/>
      <c r="AP186" s="197"/>
      <c r="AQ186" s="197"/>
      <c r="AR186" s="197"/>
      <c r="AS186" s="197"/>
      <c r="AT186" s="197"/>
      <c r="AU186" s="197"/>
      <c r="AV186" s="197"/>
      <c r="AW186" s="197"/>
      <c r="AX186" s="197"/>
      <c r="AY186" s="197"/>
      <c r="AZ186" s="197"/>
      <c r="BA186" s="197"/>
      <c r="BB186" s="197"/>
      <c r="BC186" s="197"/>
      <c r="BD186" s="197"/>
      <c r="BE186" s="197"/>
      <c r="BF186" s="197"/>
      <c r="BG186" s="197"/>
      <c r="BH186" s="197"/>
      <c r="BI186" s="197"/>
      <c r="BJ186" s="197"/>
      <c r="BK186" s="197"/>
      <c r="BL186" s="197"/>
      <c r="BM186" s="197"/>
      <c r="BN186" s="197"/>
      <c r="BO186" s="197"/>
      <c r="BP186" s="197"/>
      <c r="BQ186" s="197"/>
      <c r="BR186" s="197"/>
      <c r="BS186" s="197"/>
      <c r="BT186" s="197"/>
      <c r="BU186" s="197"/>
      <c r="BV186" s="197"/>
      <c r="BW186" s="197"/>
      <c r="BX186" s="197"/>
      <c r="BY186" s="197"/>
      <c r="BZ186" s="197"/>
      <c r="CA186" s="197"/>
      <c r="CB186" s="197"/>
      <c r="CC186" s="197"/>
      <c r="CD186" s="197"/>
      <c r="CE186" s="197"/>
      <c r="CF186" s="197"/>
      <c r="CG186" s="197"/>
      <c r="CH186" s="197"/>
      <c r="CI186" s="197"/>
      <c r="CJ186" s="197"/>
      <c r="CK186" s="197"/>
      <c r="CL186" s="197"/>
    </row>
    <row r="187" spans="19:98" x14ac:dyDescent="0.25">
      <c r="S187" s="197"/>
      <c r="T187" s="197"/>
      <c r="U187" s="197"/>
      <c r="V187" s="197"/>
      <c r="W187" s="197"/>
      <c r="X187" s="197"/>
      <c r="Y187" s="197"/>
      <c r="Z187" s="197"/>
      <c r="AA187" s="197"/>
      <c r="AB187" s="197"/>
      <c r="AC187" s="197"/>
      <c r="AD187" s="197"/>
      <c r="AE187" s="197"/>
      <c r="AF187" s="197"/>
      <c r="AG187" s="197"/>
      <c r="AH187" s="197"/>
      <c r="AI187" s="197"/>
      <c r="AJ187" s="197"/>
      <c r="AK187" s="197"/>
      <c r="AL187" s="197"/>
      <c r="AM187" s="197"/>
      <c r="AN187" s="197"/>
      <c r="AO187" s="197"/>
      <c r="AP187" s="197"/>
      <c r="AQ187" s="197"/>
      <c r="AR187" s="197"/>
      <c r="AS187" s="197"/>
      <c r="AT187" s="197"/>
      <c r="AU187" s="197"/>
      <c r="AV187" s="197"/>
      <c r="AW187" s="197"/>
      <c r="AX187" s="197"/>
      <c r="AY187" s="197"/>
      <c r="AZ187" s="197"/>
      <c r="BA187" s="197"/>
      <c r="BB187" s="197"/>
      <c r="BC187" s="197"/>
      <c r="BD187" s="197"/>
      <c r="BE187" s="197"/>
      <c r="BF187" s="197"/>
      <c r="BG187" s="197"/>
      <c r="BH187" s="197"/>
      <c r="BI187" s="197"/>
      <c r="BJ187" s="197"/>
      <c r="BK187" s="197"/>
      <c r="BL187" s="197"/>
      <c r="BM187" s="197"/>
      <c r="BN187" s="197"/>
      <c r="BO187" s="197"/>
      <c r="BP187" s="197"/>
      <c r="BQ187" s="197"/>
      <c r="BR187" s="197"/>
      <c r="BS187" s="197"/>
      <c r="BT187" s="197"/>
      <c r="BU187" s="197"/>
      <c r="BV187" s="197"/>
      <c r="BW187" s="197"/>
      <c r="BX187" s="197"/>
      <c r="BY187" s="197"/>
      <c r="BZ187" s="197"/>
      <c r="CA187" s="197"/>
      <c r="CB187" s="197"/>
      <c r="CC187" s="197"/>
      <c r="CD187" s="197"/>
      <c r="CE187" s="197"/>
      <c r="CF187" s="197"/>
      <c r="CG187" s="197"/>
      <c r="CH187" s="197"/>
      <c r="CI187" s="197"/>
      <c r="CJ187" s="197"/>
      <c r="CK187" s="197"/>
      <c r="CL187" s="197"/>
    </row>
    <row r="188" spans="19:98" x14ac:dyDescent="0.25">
      <c r="S188" s="197"/>
      <c r="T188" s="197"/>
      <c r="U188" s="197"/>
      <c r="V188" s="197"/>
      <c r="W188" s="197"/>
      <c r="X188" s="197"/>
      <c r="Y188" s="197"/>
      <c r="Z188" s="197"/>
      <c r="AA188" s="197"/>
      <c r="AB188" s="197"/>
      <c r="AC188" s="197"/>
      <c r="AD188" s="197"/>
      <c r="AE188" s="197"/>
      <c r="AF188" s="197"/>
      <c r="AG188" s="197"/>
      <c r="AH188" s="197"/>
      <c r="AI188" s="197"/>
      <c r="AJ188" s="197"/>
      <c r="AK188" s="197"/>
      <c r="AL188" s="197"/>
      <c r="AM188" s="197"/>
      <c r="AN188" s="197"/>
      <c r="AO188" s="197"/>
      <c r="AP188" s="197"/>
      <c r="AQ188" s="197"/>
      <c r="AR188" s="197"/>
      <c r="AS188" s="197"/>
      <c r="AT188" s="197"/>
      <c r="AU188" s="197"/>
      <c r="AV188" s="197"/>
      <c r="AW188" s="197"/>
      <c r="AX188" s="197"/>
      <c r="AY188" s="197"/>
      <c r="AZ188" s="197"/>
      <c r="BA188" s="197"/>
      <c r="BB188" s="197"/>
      <c r="BC188" s="197"/>
      <c r="BD188" s="197"/>
      <c r="BE188" s="197"/>
      <c r="BF188" s="197"/>
      <c r="BG188" s="197"/>
      <c r="BH188" s="197"/>
      <c r="BI188" s="197"/>
      <c r="BJ188" s="197"/>
      <c r="BK188" s="197"/>
      <c r="BL188" s="197"/>
      <c r="BM188" s="197"/>
      <c r="BN188" s="197"/>
      <c r="BO188" s="197"/>
      <c r="BP188" s="197"/>
      <c r="BQ188" s="197"/>
      <c r="BR188" s="197"/>
      <c r="BS188" s="197"/>
      <c r="BT188" s="197"/>
      <c r="BU188" s="197"/>
      <c r="BV188" s="197"/>
      <c r="BW188" s="197"/>
      <c r="BX188" s="197"/>
      <c r="BY188" s="197"/>
      <c r="BZ188" s="197"/>
      <c r="CA188" s="197"/>
      <c r="CB188" s="197"/>
      <c r="CC188" s="197"/>
      <c r="CD188" s="197"/>
      <c r="CE188" s="197"/>
      <c r="CF188" s="197"/>
      <c r="CG188" s="197"/>
      <c r="CH188" s="197"/>
      <c r="CI188" s="197"/>
      <c r="CJ188" s="197"/>
      <c r="CK188" s="197"/>
      <c r="CL188" s="197"/>
    </row>
    <row r="189" spans="19:98" x14ac:dyDescent="0.25">
      <c r="S189" s="197"/>
      <c r="T189" s="197"/>
      <c r="U189" s="197"/>
      <c r="V189" s="197"/>
      <c r="W189" s="197"/>
      <c r="X189" s="197"/>
      <c r="Y189" s="197"/>
      <c r="Z189" s="197"/>
      <c r="AA189" s="197"/>
      <c r="AB189" s="197"/>
      <c r="AC189" s="197"/>
      <c r="AD189" s="197"/>
      <c r="AE189" s="197"/>
      <c r="AF189" s="197"/>
      <c r="AG189" s="197"/>
      <c r="AH189" s="197"/>
      <c r="AI189" s="197"/>
      <c r="AJ189" s="197"/>
      <c r="AK189" s="197"/>
      <c r="AL189" s="197"/>
      <c r="AM189" s="197"/>
      <c r="AN189" s="197"/>
      <c r="AO189" s="197"/>
      <c r="AP189" s="197"/>
      <c r="AQ189" s="197"/>
      <c r="AR189" s="197"/>
      <c r="AS189" s="197"/>
      <c r="AT189" s="197"/>
      <c r="AU189" s="197"/>
      <c r="AV189" s="197"/>
      <c r="AW189" s="197"/>
      <c r="AX189" s="197"/>
      <c r="AY189" s="197"/>
      <c r="AZ189" s="197"/>
      <c r="BA189" s="197"/>
      <c r="BB189" s="197"/>
      <c r="BC189" s="197"/>
      <c r="BD189" s="197"/>
      <c r="BE189" s="197"/>
      <c r="BF189" s="197"/>
      <c r="BG189" s="197"/>
      <c r="BH189" s="197"/>
      <c r="BI189" s="197"/>
      <c r="BJ189" s="197"/>
      <c r="BK189" s="197"/>
      <c r="BL189" s="197"/>
      <c r="BM189" s="197"/>
      <c r="BN189" s="197"/>
      <c r="BO189" s="197"/>
      <c r="BP189" s="197"/>
      <c r="BQ189" s="197"/>
      <c r="BR189" s="197"/>
      <c r="BS189" s="197"/>
      <c r="BT189" s="197"/>
      <c r="BU189" s="197"/>
      <c r="BV189" s="197"/>
      <c r="BW189" s="197"/>
      <c r="BX189" s="197"/>
      <c r="BY189" s="197"/>
      <c r="BZ189" s="197"/>
      <c r="CA189" s="197"/>
      <c r="CB189" s="197"/>
      <c r="CC189" s="197"/>
      <c r="CD189" s="197"/>
      <c r="CE189" s="197"/>
      <c r="CF189" s="197"/>
      <c r="CG189" s="197"/>
      <c r="CH189" s="197"/>
      <c r="CI189" s="197"/>
      <c r="CJ189" s="197"/>
      <c r="CK189" s="197"/>
      <c r="CL189" s="197"/>
    </row>
    <row r="190" spans="19:98" x14ac:dyDescent="0.25">
      <c r="S190" s="197"/>
      <c r="T190" s="197"/>
      <c r="U190" s="197"/>
      <c r="V190" s="197"/>
      <c r="W190" s="197"/>
      <c r="X190" s="197"/>
      <c r="Y190" s="197"/>
      <c r="Z190" s="197"/>
      <c r="AA190" s="197"/>
      <c r="AB190" s="197"/>
      <c r="AC190" s="197"/>
      <c r="AD190" s="197"/>
      <c r="AE190" s="197"/>
      <c r="AF190" s="197"/>
      <c r="AG190" s="197"/>
      <c r="AH190" s="197"/>
      <c r="AI190" s="197"/>
      <c r="AJ190" s="197"/>
      <c r="AK190" s="197"/>
      <c r="AL190" s="197"/>
      <c r="AM190" s="197"/>
      <c r="AN190" s="197"/>
      <c r="AO190" s="197"/>
      <c r="AP190" s="197"/>
      <c r="AQ190" s="197"/>
      <c r="AR190" s="197"/>
      <c r="AS190" s="197"/>
      <c r="AT190" s="197"/>
      <c r="AU190" s="197"/>
      <c r="AV190" s="197"/>
      <c r="AW190" s="197"/>
      <c r="AX190" s="197"/>
      <c r="AY190" s="197"/>
      <c r="AZ190" s="197"/>
      <c r="BA190" s="197"/>
      <c r="BB190" s="197"/>
      <c r="BC190" s="197"/>
      <c r="BD190" s="197"/>
      <c r="BE190" s="197"/>
      <c r="BF190" s="197"/>
      <c r="BG190" s="197"/>
      <c r="BH190" s="197"/>
      <c r="BI190" s="197"/>
      <c r="BJ190" s="197"/>
      <c r="BK190" s="197"/>
      <c r="BL190" s="197"/>
      <c r="BM190" s="197"/>
      <c r="BN190" s="197"/>
      <c r="BO190" s="197"/>
      <c r="BP190" s="197"/>
      <c r="BQ190" s="197"/>
      <c r="BR190" s="197"/>
      <c r="BS190" s="197"/>
      <c r="BT190" s="197"/>
      <c r="BU190" s="197"/>
      <c r="BV190" s="197"/>
      <c r="BW190" s="197"/>
      <c r="BX190" s="197"/>
      <c r="BY190" s="197"/>
      <c r="BZ190" s="197"/>
      <c r="CA190" s="197"/>
      <c r="CB190" s="197"/>
      <c r="CC190" s="197"/>
      <c r="CD190" s="197"/>
      <c r="CE190" s="197"/>
      <c r="CF190" s="197"/>
      <c r="CG190" s="197"/>
      <c r="CH190" s="197"/>
      <c r="CI190" s="197"/>
      <c r="CJ190" s="197"/>
      <c r="CK190" s="197"/>
      <c r="CL190" s="197"/>
    </row>
    <row r="191" spans="19:98" x14ac:dyDescent="0.25">
      <c r="S191" s="197"/>
      <c r="T191" s="197"/>
      <c r="U191" s="197"/>
      <c r="V191" s="197"/>
      <c r="W191" s="197"/>
      <c r="X191" s="197"/>
      <c r="Y191" s="197"/>
      <c r="Z191" s="197"/>
      <c r="AA191" s="197"/>
      <c r="AB191" s="197"/>
      <c r="AC191" s="197"/>
      <c r="AD191" s="197"/>
      <c r="AE191" s="197"/>
      <c r="AF191" s="197"/>
      <c r="AG191" s="197"/>
      <c r="AH191" s="197"/>
      <c r="AI191" s="197"/>
      <c r="AJ191" s="197"/>
      <c r="AK191" s="197"/>
      <c r="AL191" s="197"/>
      <c r="AM191" s="197"/>
      <c r="AN191" s="197"/>
      <c r="AO191" s="197"/>
      <c r="AP191" s="197"/>
      <c r="AQ191" s="197"/>
      <c r="AR191" s="197"/>
      <c r="AS191" s="197"/>
      <c r="AT191" s="197"/>
      <c r="AU191" s="197"/>
      <c r="AV191" s="197"/>
      <c r="AW191" s="197"/>
      <c r="AX191" s="197"/>
      <c r="AY191" s="197"/>
      <c r="AZ191" s="197"/>
      <c r="BA191" s="197"/>
      <c r="BB191" s="197"/>
      <c r="BC191" s="197"/>
      <c r="BD191" s="197"/>
      <c r="BE191" s="197"/>
      <c r="BF191" s="197"/>
      <c r="BG191" s="197"/>
      <c r="BH191" s="197"/>
      <c r="BI191" s="197"/>
      <c r="BJ191" s="197"/>
      <c r="BK191" s="197"/>
      <c r="BL191" s="197"/>
      <c r="BM191" s="197"/>
      <c r="BN191" s="197"/>
      <c r="BO191" s="197"/>
      <c r="BP191" s="197"/>
      <c r="BQ191" s="197"/>
      <c r="BR191" s="197"/>
      <c r="BS191" s="197"/>
      <c r="BT191" s="197"/>
      <c r="BU191" s="197"/>
      <c r="BV191" s="197"/>
      <c r="BW191" s="197"/>
      <c r="BX191" s="197"/>
      <c r="BY191" s="197"/>
      <c r="BZ191" s="197"/>
      <c r="CA191" s="197"/>
      <c r="CB191" s="197"/>
      <c r="CC191" s="197"/>
      <c r="CD191" s="197"/>
      <c r="CE191" s="197"/>
      <c r="CF191" s="197"/>
      <c r="CG191" s="197"/>
      <c r="CH191" s="197"/>
      <c r="CI191" s="197"/>
      <c r="CJ191" s="197"/>
      <c r="CK191" s="197"/>
      <c r="CL191" s="197"/>
    </row>
    <row r="192" spans="19:98" x14ac:dyDescent="0.25">
      <c r="S192" s="197"/>
      <c r="T192" s="197"/>
      <c r="U192" s="197"/>
      <c r="V192" s="197"/>
      <c r="W192" s="197"/>
      <c r="X192" s="197"/>
      <c r="Y192" s="197"/>
      <c r="Z192" s="197"/>
      <c r="AA192" s="197"/>
      <c r="AB192" s="197"/>
      <c r="AC192" s="197"/>
      <c r="AD192" s="197"/>
      <c r="AE192" s="197"/>
      <c r="AF192" s="197"/>
      <c r="AG192" s="197"/>
      <c r="AH192" s="197"/>
      <c r="AI192" s="197"/>
      <c r="AJ192" s="197"/>
      <c r="AK192" s="197"/>
      <c r="AL192" s="197"/>
      <c r="AM192" s="197"/>
      <c r="AN192" s="197"/>
      <c r="AO192" s="197"/>
      <c r="AP192" s="197"/>
      <c r="AQ192" s="197"/>
      <c r="AR192" s="197"/>
      <c r="AS192" s="197"/>
      <c r="AT192" s="197"/>
      <c r="AU192" s="197"/>
      <c r="AV192" s="197"/>
      <c r="AW192" s="197"/>
      <c r="AX192" s="197"/>
      <c r="AY192" s="197"/>
      <c r="AZ192" s="197"/>
      <c r="BA192" s="197"/>
      <c r="BB192" s="197"/>
      <c r="BC192" s="197"/>
      <c r="BD192" s="197"/>
      <c r="BE192" s="197"/>
      <c r="BF192" s="197"/>
      <c r="BG192" s="197"/>
      <c r="BH192" s="197"/>
      <c r="BI192" s="197"/>
      <c r="BJ192" s="197"/>
      <c r="BK192" s="197"/>
      <c r="BL192" s="197"/>
      <c r="BM192" s="197"/>
      <c r="BN192" s="197"/>
      <c r="BO192" s="197"/>
      <c r="BP192" s="197"/>
      <c r="BQ192" s="197"/>
      <c r="BR192" s="197"/>
      <c r="BS192" s="197"/>
      <c r="BT192" s="197"/>
      <c r="BU192" s="197"/>
      <c r="BV192" s="197"/>
      <c r="BW192" s="197"/>
      <c r="BX192" s="197"/>
      <c r="BY192" s="197"/>
      <c r="BZ192" s="197"/>
      <c r="CA192" s="197"/>
      <c r="CB192" s="197"/>
      <c r="CC192" s="197"/>
      <c r="CD192" s="197"/>
      <c r="CE192" s="197"/>
      <c r="CF192" s="197"/>
      <c r="CG192" s="197"/>
      <c r="CH192" s="197"/>
      <c r="CI192" s="197"/>
      <c r="CJ192" s="197"/>
      <c r="CK192" s="197"/>
      <c r="CL192" s="197"/>
    </row>
    <row r="193" spans="19:90" x14ac:dyDescent="0.25">
      <c r="S193" s="197"/>
      <c r="T193" s="197"/>
      <c r="U193" s="197"/>
      <c r="V193" s="197"/>
      <c r="W193" s="197"/>
      <c r="X193" s="197"/>
      <c r="Y193" s="197"/>
      <c r="Z193" s="197"/>
      <c r="AA193" s="197"/>
      <c r="AB193" s="197"/>
      <c r="AC193" s="197"/>
      <c r="AD193" s="197"/>
      <c r="AE193" s="197"/>
      <c r="AF193" s="197"/>
      <c r="AG193" s="197"/>
      <c r="AH193" s="197"/>
      <c r="AI193" s="197"/>
      <c r="AJ193" s="197"/>
      <c r="AK193" s="197"/>
      <c r="AL193" s="197"/>
      <c r="AM193" s="197"/>
      <c r="AN193" s="197"/>
      <c r="AO193" s="197"/>
      <c r="AP193" s="197"/>
      <c r="AQ193" s="197"/>
      <c r="AR193" s="197"/>
      <c r="AS193" s="197"/>
      <c r="AT193" s="197"/>
      <c r="AU193" s="197"/>
      <c r="AV193" s="197"/>
      <c r="AW193" s="197"/>
      <c r="AX193" s="197"/>
      <c r="AY193" s="197"/>
      <c r="AZ193" s="197"/>
      <c r="BA193" s="197"/>
      <c r="BB193" s="197"/>
      <c r="BC193" s="197"/>
      <c r="BD193" s="197"/>
      <c r="BE193" s="197"/>
      <c r="BF193" s="197"/>
      <c r="BG193" s="197"/>
      <c r="BH193" s="197"/>
      <c r="BI193" s="197"/>
      <c r="BJ193" s="197"/>
      <c r="BK193" s="197"/>
      <c r="BL193" s="197"/>
      <c r="BM193" s="197"/>
      <c r="BN193" s="197"/>
      <c r="BO193" s="197"/>
      <c r="BP193" s="197"/>
      <c r="BQ193" s="197"/>
      <c r="BR193" s="197"/>
      <c r="BS193" s="197"/>
      <c r="BT193" s="197"/>
      <c r="BU193" s="197"/>
      <c r="BV193" s="197"/>
      <c r="BW193" s="197"/>
      <c r="BX193" s="197"/>
      <c r="BY193" s="197"/>
      <c r="BZ193" s="197"/>
      <c r="CA193" s="197"/>
      <c r="CB193" s="197"/>
      <c r="CC193" s="197"/>
      <c r="CD193" s="197"/>
      <c r="CE193" s="197"/>
      <c r="CF193" s="197"/>
      <c r="CG193" s="197"/>
      <c r="CH193" s="197"/>
      <c r="CI193" s="197"/>
      <c r="CJ193" s="197"/>
      <c r="CK193" s="197"/>
      <c r="CL193" s="197"/>
    </row>
    <row r="194" spans="19:90" x14ac:dyDescent="0.25">
      <c r="S194" s="197"/>
      <c r="T194" s="197"/>
      <c r="U194" s="197"/>
      <c r="V194" s="197"/>
      <c r="W194" s="197"/>
      <c r="X194" s="197"/>
      <c r="Y194" s="197"/>
      <c r="Z194" s="197"/>
      <c r="AA194" s="197"/>
      <c r="AB194" s="197"/>
      <c r="AC194" s="197"/>
      <c r="AD194" s="197"/>
      <c r="AE194" s="197"/>
      <c r="AF194" s="197"/>
      <c r="AG194" s="197"/>
      <c r="AH194" s="197"/>
      <c r="AI194" s="197"/>
      <c r="AJ194" s="197"/>
      <c r="AK194" s="197"/>
      <c r="AL194" s="197"/>
      <c r="AM194" s="197"/>
      <c r="AN194" s="197"/>
      <c r="AO194" s="197"/>
      <c r="AP194" s="197"/>
      <c r="AQ194" s="197"/>
      <c r="AR194" s="197"/>
      <c r="AS194" s="197"/>
      <c r="AT194" s="197"/>
      <c r="AU194" s="197"/>
      <c r="AV194" s="197"/>
      <c r="AW194" s="197"/>
      <c r="AX194" s="197"/>
      <c r="AY194" s="197"/>
      <c r="AZ194" s="197"/>
      <c r="BA194" s="197"/>
      <c r="BB194" s="197"/>
      <c r="BC194" s="197"/>
      <c r="BD194" s="197"/>
      <c r="BE194" s="197"/>
      <c r="BF194" s="197"/>
      <c r="BG194" s="197"/>
      <c r="BH194" s="197"/>
      <c r="BI194" s="197"/>
      <c r="BJ194" s="197"/>
      <c r="BK194" s="197"/>
      <c r="BL194" s="197"/>
      <c r="BM194" s="197"/>
      <c r="BN194" s="197"/>
      <c r="BO194" s="197"/>
      <c r="BP194" s="197"/>
      <c r="BQ194" s="197"/>
      <c r="BR194" s="197"/>
      <c r="BS194" s="197"/>
      <c r="BT194" s="197"/>
      <c r="BU194" s="197"/>
      <c r="BV194" s="197"/>
      <c r="BW194" s="197"/>
      <c r="BX194" s="197"/>
      <c r="BY194" s="197"/>
      <c r="BZ194" s="197"/>
      <c r="CA194" s="197"/>
      <c r="CB194" s="197"/>
      <c r="CC194" s="197"/>
      <c r="CD194" s="197"/>
      <c r="CE194" s="197"/>
      <c r="CF194" s="197"/>
      <c r="CG194" s="197"/>
      <c r="CH194" s="197"/>
      <c r="CI194" s="197"/>
      <c r="CJ194" s="197"/>
      <c r="CK194" s="197"/>
      <c r="CL194" s="197"/>
    </row>
    <row r="195" spans="19:90" x14ac:dyDescent="0.25">
      <c r="S195" s="197"/>
      <c r="T195" s="197"/>
      <c r="U195" s="197"/>
      <c r="V195" s="197"/>
      <c r="W195" s="197"/>
      <c r="X195" s="197"/>
      <c r="Y195" s="197"/>
      <c r="Z195" s="197"/>
      <c r="AA195" s="197"/>
      <c r="AB195" s="197"/>
      <c r="AC195" s="197"/>
      <c r="AD195" s="197"/>
      <c r="AE195" s="197"/>
      <c r="AF195" s="197"/>
      <c r="AG195" s="197"/>
      <c r="AH195" s="197"/>
      <c r="AI195" s="197"/>
      <c r="AJ195" s="197"/>
      <c r="AK195" s="197"/>
      <c r="AL195" s="197"/>
      <c r="AM195" s="197"/>
      <c r="AN195" s="197"/>
      <c r="AO195" s="197"/>
      <c r="AP195" s="197"/>
      <c r="AQ195" s="197"/>
      <c r="AR195" s="197"/>
      <c r="AS195" s="197"/>
      <c r="AT195" s="197"/>
      <c r="AU195" s="197"/>
      <c r="AV195" s="197"/>
      <c r="AW195" s="197"/>
      <c r="AX195" s="197"/>
      <c r="AY195" s="197"/>
      <c r="AZ195" s="197"/>
      <c r="BA195" s="197"/>
      <c r="BB195" s="197"/>
      <c r="BC195" s="197"/>
      <c r="BD195" s="197"/>
      <c r="BE195" s="197"/>
      <c r="BF195" s="197"/>
      <c r="BG195" s="197"/>
      <c r="BH195" s="197"/>
      <c r="BI195" s="197"/>
      <c r="BJ195" s="197"/>
      <c r="BK195" s="197"/>
      <c r="BL195" s="197"/>
      <c r="BM195" s="197"/>
      <c r="BN195" s="197"/>
      <c r="BO195" s="197"/>
      <c r="BP195" s="197"/>
      <c r="BQ195" s="197"/>
      <c r="BR195" s="197"/>
      <c r="BS195" s="197"/>
      <c r="BT195" s="197"/>
      <c r="BU195" s="197"/>
      <c r="BV195" s="197"/>
      <c r="BW195" s="197"/>
      <c r="BX195" s="197"/>
      <c r="BY195" s="197"/>
      <c r="BZ195" s="197"/>
      <c r="CA195" s="197"/>
      <c r="CB195" s="197"/>
      <c r="CC195" s="197"/>
      <c r="CD195" s="197"/>
      <c r="CE195" s="197"/>
      <c r="CF195" s="197"/>
      <c r="CG195" s="197"/>
      <c r="CH195" s="197"/>
      <c r="CI195" s="197"/>
      <c r="CJ195" s="197"/>
      <c r="CK195" s="197"/>
      <c r="CL195" s="197"/>
    </row>
    <row r="196" spans="19:90" x14ac:dyDescent="0.25">
      <c r="S196" s="197"/>
      <c r="T196" s="197"/>
      <c r="U196" s="197"/>
      <c r="V196" s="197"/>
      <c r="W196" s="197"/>
      <c r="X196" s="197"/>
      <c r="Y196" s="197"/>
      <c r="Z196" s="197"/>
      <c r="AA196" s="197"/>
      <c r="AB196" s="197"/>
      <c r="AC196" s="197"/>
      <c r="AD196" s="197"/>
      <c r="AE196" s="197"/>
      <c r="AF196" s="197"/>
      <c r="AG196" s="197"/>
      <c r="AH196" s="197"/>
      <c r="AI196" s="197"/>
      <c r="AJ196" s="197"/>
      <c r="AK196" s="197"/>
      <c r="AL196" s="197"/>
      <c r="AM196" s="197"/>
      <c r="AN196" s="197"/>
      <c r="AO196" s="197"/>
      <c r="AP196" s="197"/>
      <c r="AQ196" s="197"/>
      <c r="AR196" s="197"/>
      <c r="AS196" s="197"/>
      <c r="AT196" s="197"/>
      <c r="AU196" s="197"/>
      <c r="AV196" s="197"/>
      <c r="AW196" s="197"/>
      <c r="AX196" s="197"/>
      <c r="AY196" s="197"/>
      <c r="AZ196" s="197"/>
      <c r="BA196" s="197"/>
      <c r="BB196" s="197"/>
      <c r="BC196" s="197"/>
      <c r="BD196" s="197"/>
      <c r="BE196" s="197"/>
      <c r="BF196" s="197"/>
      <c r="BG196" s="197"/>
      <c r="BH196" s="197"/>
      <c r="BI196" s="197"/>
      <c r="BJ196" s="197"/>
      <c r="BK196" s="197"/>
      <c r="BL196" s="197"/>
      <c r="BM196" s="197"/>
      <c r="BN196" s="197"/>
      <c r="BO196" s="197"/>
      <c r="BP196" s="197"/>
      <c r="BQ196" s="197"/>
      <c r="BR196" s="197"/>
      <c r="BS196" s="197"/>
      <c r="BT196" s="197"/>
      <c r="BU196" s="197"/>
      <c r="BV196" s="197"/>
      <c r="BW196" s="197"/>
      <c r="BX196" s="197"/>
      <c r="BY196" s="197"/>
      <c r="BZ196" s="197"/>
      <c r="CA196" s="197"/>
      <c r="CB196" s="197"/>
      <c r="CC196" s="197"/>
      <c r="CD196" s="197"/>
      <c r="CE196" s="197"/>
      <c r="CF196" s="197"/>
      <c r="CG196" s="197"/>
      <c r="CH196" s="197"/>
      <c r="CI196" s="197"/>
      <c r="CJ196" s="197"/>
      <c r="CK196" s="197"/>
      <c r="CL196" s="197"/>
    </row>
    <row r="197" spans="19:90" x14ac:dyDescent="0.25">
      <c r="S197" s="197"/>
      <c r="T197" s="197"/>
      <c r="U197" s="197"/>
      <c r="V197" s="197"/>
      <c r="W197" s="197"/>
      <c r="X197" s="197"/>
      <c r="Y197" s="197"/>
      <c r="Z197" s="197"/>
      <c r="AA197" s="197"/>
      <c r="AB197" s="197"/>
      <c r="AC197" s="197"/>
      <c r="AD197" s="197"/>
      <c r="AE197" s="197"/>
      <c r="AF197" s="197"/>
      <c r="AG197" s="197"/>
      <c r="AH197" s="197"/>
      <c r="AI197" s="197"/>
      <c r="AJ197" s="197"/>
      <c r="AK197" s="197"/>
      <c r="AL197" s="197"/>
      <c r="AM197" s="197"/>
      <c r="AN197" s="197"/>
      <c r="AO197" s="197"/>
      <c r="AP197" s="197"/>
      <c r="AQ197" s="197"/>
      <c r="AR197" s="197"/>
      <c r="AS197" s="197"/>
      <c r="AT197" s="197"/>
      <c r="AU197" s="197"/>
      <c r="AV197" s="197"/>
      <c r="AW197" s="197"/>
      <c r="AX197" s="197"/>
      <c r="AY197" s="197"/>
      <c r="AZ197" s="197"/>
      <c r="BA197" s="197"/>
      <c r="BB197" s="197"/>
      <c r="BC197" s="197"/>
      <c r="BD197" s="197"/>
      <c r="BE197" s="197"/>
      <c r="BF197" s="197"/>
      <c r="BG197" s="197"/>
      <c r="BH197" s="197"/>
      <c r="BI197" s="197"/>
      <c r="BJ197" s="197"/>
      <c r="BK197" s="197"/>
      <c r="BL197" s="197"/>
      <c r="BM197" s="197"/>
      <c r="BN197" s="197"/>
      <c r="BO197" s="197"/>
      <c r="BP197" s="197"/>
      <c r="BQ197" s="197"/>
      <c r="BR197" s="197"/>
      <c r="BS197" s="197"/>
      <c r="BT197" s="197"/>
      <c r="BU197" s="197"/>
      <c r="BV197" s="197"/>
      <c r="BW197" s="197"/>
      <c r="BX197" s="197"/>
      <c r="BY197" s="197"/>
      <c r="BZ197" s="197"/>
      <c r="CA197" s="197"/>
      <c r="CB197" s="197"/>
      <c r="CC197" s="197"/>
      <c r="CD197" s="197"/>
      <c r="CE197" s="197"/>
      <c r="CF197" s="197"/>
      <c r="CG197" s="197"/>
      <c r="CH197" s="197"/>
      <c r="CI197" s="197"/>
      <c r="CJ197" s="197"/>
      <c r="CK197" s="197"/>
      <c r="CL197" s="197"/>
    </row>
    <row r="198" spans="19:90" x14ac:dyDescent="0.25">
      <c r="S198" s="197"/>
      <c r="T198" s="197"/>
      <c r="U198" s="197"/>
      <c r="V198" s="197"/>
      <c r="W198" s="197"/>
      <c r="X198" s="197"/>
      <c r="Y198" s="197"/>
      <c r="Z198" s="197"/>
      <c r="AA198" s="197"/>
      <c r="AB198" s="197"/>
      <c r="AC198" s="197"/>
      <c r="AD198" s="197"/>
      <c r="AE198" s="197"/>
      <c r="AF198" s="197"/>
      <c r="AG198" s="197"/>
      <c r="AH198" s="197"/>
      <c r="AI198" s="197"/>
      <c r="AJ198" s="197"/>
      <c r="AK198" s="197"/>
      <c r="AL198" s="197"/>
      <c r="AM198" s="197"/>
      <c r="AN198" s="197"/>
      <c r="AO198" s="197"/>
      <c r="AP198" s="197"/>
      <c r="AQ198" s="197"/>
      <c r="AR198" s="197"/>
      <c r="AS198" s="197"/>
      <c r="AT198" s="197"/>
      <c r="AU198" s="197"/>
      <c r="AV198" s="197"/>
      <c r="AW198" s="197"/>
      <c r="AX198" s="197"/>
      <c r="AY198" s="197"/>
      <c r="AZ198" s="197"/>
      <c r="BA198" s="197"/>
      <c r="BB198" s="197"/>
      <c r="BC198" s="197"/>
      <c r="BD198" s="197"/>
      <c r="BE198" s="197"/>
      <c r="BF198" s="197"/>
      <c r="BG198" s="197"/>
      <c r="BH198" s="197"/>
      <c r="BI198" s="197"/>
      <c r="BJ198" s="197"/>
      <c r="BK198" s="197"/>
      <c r="BL198" s="197"/>
      <c r="BM198" s="197"/>
      <c r="BN198" s="197"/>
      <c r="BO198" s="197"/>
      <c r="BP198" s="197"/>
      <c r="BQ198" s="197"/>
      <c r="BR198" s="197"/>
      <c r="BS198" s="197"/>
      <c r="BT198" s="197"/>
      <c r="BU198" s="197"/>
      <c r="BV198" s="197"/>
      <c r="BW198" s="197"/>
      <c r="BX198" s="197"/>
      <c r="BY198" s="197"/>
      <c r="BZ198" s="197"/>
      <c r="CA198" s="197"/>
      <c r="CB198" s="197"/>
      <c r="CC198" s="197"/>
      <c r="CD198" s="197"/>
      <c r="CE198" s="197"/>
      <c r="CF198" s="197"/>
      <c r="CG198" s="197"/>
      <c r="CH198" s="197"/>
      <c r="CI198" s="197"/>
      <c r="CJ198" s="197"/>
      <c r="CK198" s="197"/>
      <c r="CL198" s="197"/>
    </row>
    <row r="199" spans="19:90" x14ac:dyDescent="0.25">
      <c r="S199" s="197"/>
      <c r="T199" s="197"/>
      <c r="U199" s="197"/>
      <c r="V199" s="197"/>
      <c r="W199" s="197"/>
      <c r="X199" s="197"/>
      <c r="Y199" s="197"/>
      <c r="Z199" s="197"/>
      <c r="AA199" s="197"/>
      <c r="AB199" s="197"/>
      <c r="AC199" s="197"/>
      <c r="AD199" s="197"/>
      <c r="AE199" s="197"/>
      <c r="AF199" s="197"/>
      <c r="AG199" s="197"/>
      <c r="AH199" s="197"/>
      <c r="AI199" s="197"/>
      <c r="AJ199" s="197"/>
      <c r="AK199" s="197"/>
      <c r="AL199" s="197"/>
      <c r="AM199" s="197"/>
      <c r="AN199" s="197"/>
      <c r="AO199" s="197"/>
      <c r="AP199" s="197"/>
      <c r="AQ199" s="197"/>
      <c r="AR199" s="197"/>
      <c r="AS199" s="197"/>
      <c r="AT199" s="197"/>
      <c r="AU199" s="197"/>
      <c r="AV199" s="197"/>
      <c r="AW199" s="197"/>
      <c r="AX199" s="197"/>
      <c r="AY199" s="197"/>
      <c r="AZ199" s="197"/>
      <c r="BA199" s="197"/>
      <c r="BB199" s="197"/>
      <c r="BC199" s="197"/>
      <c r="BD199" s="197"/>
      <c r="BE199" s="197"/>
      <c r="BF199" s="197"/>
      <c r="BG199" s="197"/>
      <c r="BH199" s="197"/>
      <c r="BI199" s="197"/>
      <c r="BJ199" s="197"/>
      <c r="BK199" s="197"/>
      <c r="BL199" s="197"/>
      <c r="BM199" s="197"/>
      <c r="BN199" s="197"/>
      <c r="BO199" s="197"/>
      <c r="BP199" s="197"/>
      <c r="BQ199" s="197"/>
      <c r="BR199" s="197"/>
      <c r="BS199" s="197"/>
      <c r="BT199" s="197"/>
      <c r="BU199" s="197"/>
      <c r="BV199" s="197"/>
      <c r="BW199" s="197"/>
      <c r="BX199" s="197"/>
      <c r="BY199" s="197"/>
      <c r="BZ199" s="197"/>
      <c r="CA199" s="197"/>
      <c r="CB199" s="197"/>
      <c r="CC199" s="197"/>
      <c r="CD199" s="197"/>
      <c r="CE199" s="197"/>
      <c r="CF199" s="197"/>
      <c r="CG199" s="197"/>
      <c r="CH199" s="197"/>
      <c r="CI199" s="197"/>
      <c r="CJ199" s="197"/>
      <c r="CK199" s="197"/>
      <c r="CL199" s="197"/>
    </row>
    <row r="200" spans="19:90" x14ac:dyDescent="0.25">
      <c r="S200" s="197"/>
      <c r="T200" s="197"/>
      <c r="U200" s="197"/>
      <c r="V200" s="197"/>
      <c r="W200" s="197"/>
      <c r="X200" s="197"/>
      <c r="Y200" s="197"/>
      <c r="Z200" s="197"/>
      <c r="AA200" s="197"/>
      <c r="AB200" s="197"/>
      <c r="AC200" s="197"/>
      <c r="AD200" s="197"/>
      <c r="AE200" s="197"/>
      <c r="AF200" s="197"/>
      <c r="AG200" s="197"/>
      <c r="AH200" s="197"/>
      <c r="AI200" s="197"/>
      <c r="AJ200" s="197"/>
      <c r="AK200" s="197"/>
      <c r="AL200" s="197"/>
      <c r="AM200" s="197"/>
      <c r="AN200" s="197"/>
      <c r="AO200" s="197"/>
      <c r="AP200" s="197"/>
      <c r="AQ200" s="197"/>
      <c r="AR200" s="197"/>
      <c r="AS200" s="197"/>
      <c r="AT200" s="197"/>
      <c r="AU200" s="197"/>
      <c r="AV200" s="197"/>
      <c r="AW200" s="197"/>
      <c r="AX200" s="197"/>
      <c r="AY200" s="197"/>
      <c r="AZ200" s="197"/>
      <c r="BA200" s="197"/>
      <c r="BB200" s="197"/>
      <c r="BC200" s="197"/>
      <c r="BD200" s="197"/>
      <c r="BE200" s="197"/>
      <c r="BF200" s="197"/>
      <c r="BG200" s="197"/>
      <c r="BH200" s="197"/>
      <c r="BI200" s="197"/>
      <c r="BJ200" s="197"/>
      <c r="BK200" s="197"/>
      <c r="BL200" s="197"/>
      <c r="BM200" s="197"/>
      <c r="BN200" s="197"/>
      <c r="BO200" s="197"/>
      <c r="BP200" s="197"/>
      <c r="BQ200" s="197"/>
      <c r="BR200" s="197"/>
      <c r="BS200" s="197"/>
      <c r="BT200" s="197"/>
      <c r="BU200" s="197"/>
      <c r="BV200" s="197"/>
      <c r="BW200" s="197"/>
      <c r="BX200" s="197"/>
      <c r="BY200" s="197"/>
      <c r="BZ200" s="197"/>
      <c r="CA200" s="197"/>
      <c r="CB200" s="197"/>
      <c r="CC200" s="197"/>
      <c r="CD200" s="197"/>
      <c r="CE200" s="197"/>
      <c r="CF200" s="197"/>
      <c r="CG200" s="197"/>
      <c r="CH200" s="197"/>
      <c r="CI200" s="197"/>
      <c r="CJ200" s="197"/>
      <c r="CK200" s="197"/>
      <c r="CL200" s="197"/>
    </row>
    <row r="201" spans="19:90" x14ac:dyDescent="0.25">
      <c r="S201" s="197"/>
      <c r="T201" s="197"/>
      <c r="U201" s="197"/>
      <c r="V201" s="197"/>
      <c r="W201" s="197"/>
      <c r="X201" s="197"/>
      <c r="Y201" s="197"/>
      <c r="Z201" s="197"/>
      <c r="AA201" s="197"/>
      <c r="AB201" s="197"/>
      <c r="AC201" s="197"/>
      <c r="AD201" s="197"/>
      <c r="AE201" s="197"/>
      <c r="AF201" s="197"/>
      <c r="AG201" s="197"/>
      <c r="AH201" s="197"/>
      <c r="AI201" s="197"/>
      <c r="AJ201" s="197"/>
      <c r="AK201" s="197"/>
      <c r="AL201" s="197"/>
      <c r="AM201" s="197"/>
      <c r="AN201" s="197"/>
      <c r="AO201" s="197"/>
      <c r="AP201" s="197"/>
      <c r="AQ201" s="197"/>
      <c r="AR201" s="197"/>
      <c r="AS201" s="197"/>
      <c r="AT201" s="197"/>
      <c r="AU201" s="197"/>
      <c r="AV201" s="197"/>
      <c r="AW201" s="197"/>
      <c r="AX201" s="197"/>
      <c r="AY201" s="197"/>
      <c r="AZ201" s="197"/>
      <c r="BA201" s="197"/>
      <c r="BB201" s="197"/>
      <c r="BC201" s="197"/>
      <c r="BD201" s="197"/>
      <c r="BE201" s="197"/>
      <c r="BF201" s="197"/>
      <c r="BG201" s="197"/>
      <c r="BH201" s="197"/>
      <c r="BI201" s="197"/>
      <c r="BJ201" s="197"/>
      <c r="BK201" s="197"/>
      <c r="BL201" s="197"/>
      <c r="BM201" s="197"/>
      <c r="BN201" s="197"/>
      <c r="BO201" s="197"/>
      <c r="BP201" s="197"/>
      <c r="BQ201" s="197"/>
      <c r="BR201" s="197"/>
      <c r="BS201" s="197"/>
      <c r="BT201" s="197"/>
      <c r="BU201" s="197"/>
      <c r="BV201" s="197"/>
      <c r="BW201" s="197"/>
      <c r="BX201" s="197"/>
      <c r="BY201" s="197"/>
      <c r="BZ201" s="197"/>
      <c r="CA201" s="197"/>
      <c r="CB201" s="197"/>
      <c r="CC201" s="197"/>
      <c r="CD201" s="197"/>
      <c r="CE201" s="197"/>
      <c r="CF201" s="197"/>
      <c r="CG201" s="197"/>
      <c r="CH201" s="197"/>
      <c r="CI201" s="197"/>
      <c r="CJ201" s="197"/>
      <c r="CK201" s="197"/>
      <c r="CL201" s="197"/>
    </row>
    <row r="202" spans="19:90" x14ac:dyDescent="0.25">
      <c r="S202" s="197"/>
      <c r="T202" s="197"/>
      <c r="U202" s="197"/>
      <c r="V202" s="197"/>
      <c r="W202" s="197"/>
      <c r="X202" s="197"/>
      <c r="Y202" s="197"/>
      <c r="Z202" s="197"/>
      <c r="AA202" s="197"/>
      <c r="AB202" s="197"/>
      <c r="AC202" s="197"/>
      <c r="AD202" s="197"/>
      <c r="AE202" s="197"/>
      <c r="AF202" s="197"/>
      <c r="AG202" s="197"/>
      <c r="AH202" s="197"/>
      <c r="AI202" s="197"/>
      <c r="AJ202" s="197"/>
      <c r="AK202" s="197"/>
      <c r="AL202" s="197"/>
      <c r="AM202" s="197"/>
      <c r="AN202" s="197"/>
      <c r="AO202" s="197"/>
      <c r="AP202" s="197"/>
      <c r="AQ202" s="197"/>
      <c r="AR202" s="197"/>
      <c r="AS202" s="197"/>
      <c r="AT202" s="197"/>
      <c r="AU202" s="197"/>
      <c r="AV202" s="197"/>
      <c r="AW202" s="197"/>
      <c r="AX202" s="197"/>
      <c r="AY202" s="197"/>
      <c r="AZ202" s="197"/>
      <c r="BA202" s="197"/>
      <c r="BB202" s="197"/>
      <c r="BC202" s="197"/>
      <c r="BD202" s="197"/>
      <c r="BE202" s="197"/>
      <c r="BF202" s="197"/>
      <c r="BG202" s="197"/>
      <c r="BH202" s="197"/>
      <c r="BI202" s="197"/>
      <c r="BJ202" s="197"/>
      <c r="BK202" s="197"/>
      <c r="BL202" s="197"/>
      <c r="BM202" s="197"/>
      <c r="BN202" s="197"/>
      <c r="BO202" s="197"/>
      <c r="BP202" s="197"/>
      <c r="BQ202" s="197"/>
      <c r="BR202" s="197"/>
      <c r="BS202" s="197"/>
      <c r="BT202" s="197"/>
      <c r="BU202" s="197"/>
      <c r="BV202" s="197"/>
      <c r="BW202" s="197"/>
      <c r="BX202" s="197"/>
      <c r="BY202" s="197"/>
      <c r="BZ202" s="197"/>
      <c r="CA202" s="197"/>
      <c r="CB202" s="197"/>
      <c r="CC202" s="197"/>
      <c r="CD202" s="197"/>
      <c r="CE202" s="197"/>
      <c r="CF202" s="197"/>
      <c r="CG202" s="197"/>
      <c r="CH202" s="197"/>
      <c r="CI202" s="197"/>
      <c r="CJ202" s="197"/>
      <c r="CK202" s="197"/>
      <c r="CL202" s="197"/>
    </row>
    <row r="203" spans="19:90" x14ac:dyDescent="0.25">
      <c r="S203" s="197"/>
      <c r="T203" s="197"/>
      <c r="U203" s="197"/>
      <c r="V203" s="197"/>
      <c r="W203" s="197"/>
      <c r="X203" s="197"/>
      <c r="Y203" s="197"/>
      <c r="Z203" s="197"/>
      <c r="AA203" s="197"/>
      <c r="AB203" s="197"/>
      <c r="AC203" s="197"/>
      <c r="AD203" s="197"/>
      <c r="AE203" s="197"/>
      <c r="AF203" s="197"/>
      <c r="AG203" s="197"/>
      <c r="AH203" s="197"/>
      <c r="AI203" s="197"/>
      <c r="AJ203" s="197"/>
      <c r="AK203" s="197"/>
      <c r="AL203" s="197"/>
      <c r="AM203" s="197"/>
      <c r="AN203" s="197"/>
      <c r="AO203" s="197"/>
      <c r="AP203" s="197"/>
      <c r="AQ203" s="197"/>
      <c r="AR203" s="197"/>
      <c r="AS203" s="197"/>
      <c r="AT203" s="197"/>
      <c r="AU203" s="197"/>
      <c r="AV203" s="197"/>
      <c r="AW203" s="197"/>
      <c r="AX203" s="197"/>
      <c r="AY203" s="197"/>
      <c r="AZ203" s="197"/>
      <c r="BA203" s="197"/>
      <c r="BB203" s="197"/>
      <c r="BC203" s="197"/>
      <c r="BD203" s="197"/>
      <c r="BE203" s="197"/>
      <c r="BF203" s="197"/>
      <c r="BG203" s="197"/>
      <c r="BH203" s="197"/>
      <c r="BI203" s="197"/>
      <c r="BJ203" s="197"/>
      <c r="BK203" s="197"/>
      <c r="BL203" s="197"/>
      <c r="BM203" s="197"/>
      <c r="BN203" s="197"/>
      <c r="BO203" s="197"/>
      <c r="BP203" s="197"/>
      <c r="BQ203" s="197"/>
      <c r="BR203" s="197"/>
      <c r="BS203" s="197"/>
      <c r="BT203" s="197"/>
      <c r="BU203" s="197"/>
      <c r="BV203" s="197"/>
      <c r="BW203" s="197"/>
      <c r="BX203" s="197"/>
      <c r="BY203" s="197"/>
      <c r="BZ203" s="197"/>
      <c r="CA203" s="197"/>
      <c r="CB203" s="197"/>
      <c r="CC203" s="197"/>
      <c r="CD203" s="197"/>
      <c r="CE203" s="197"/>
      <c r="CF203" s="197"/>
      <c r="CG203" s="197"/>
      <c r="CH203" s="197"/>
      <c r="CI203" s="197"/>
      <c r="CJ203" s="197"/>
      <c r="CK203" s="197"/>
      <c r="CL203" s="197"/>
    </row>
    <row r="204" spans="19:90" x14ac:dyDescent="0.25">
      <c r="S204" s="197"/>
      <c r="T204" s="197"/>
      <c r="U204" s="197"/>
      <c r="V204" s="197"/>
      <c r="W204" s="197"/>
      <c r="X204" s="197"/>
      <c r="Y204" s="197"/>
      <c r="Z204" s="197"/>
      <c r="AA204" s="197"/>
      <c r="AB204" s="197"/>
      <c r="AC204" s="197"/>
      <c r="AD204" s="197"/>
      <c r="AE204" s="197"/>
      <c r="AF204" s="197"/>
      <c r="AG204" s="197"/>
      <c r="AH204" s="197"/>
      <c r="AI204" s="197"/>
      <c r="AJ204" s="197"/>
      <c r="AK204" s="197"/>
      <c r="AL204" s="197"/>
      <c r="AM204" s="197"/>
      <c r="AN204" s="197"/>
      <c r="AO204" s="197"/>
      <c r="AP204" s="197"/>
      <c r="AQ204" s="197"/>
      <c r="AR204" s="197"/>
      <c r="AS204" s="197"/>
      <c r="AT204" s="197"/>
      <c r="AU204" s="197"/>
      <c r="AV204" s="197"/>
      <c r="AW204" s="197"/>
      <c r="AX204" s="197"/>
      <c r="AY204" s="197"/>
      <c r="AZ204" s="197"/>
      <c r="BA204" s="197"/>
      <c r="BB204" s="197"/>
      <c r="BC204" s="197"/>
      <c r="BD204" s="197"/>
      <c r="BE204" s="197"/>
      <c r="BF204" s="197"/>
      <c r="BG204" s="197"/>
      <c r="BH204" s="197"/>
      <c r="BI204" s="197"/>
      <c r="BJ204" s="197"/>
      <c r="BK204" s="197"/>
      <c r="BL204" s="197"/>
      <c r="BM204" s="197"/>
      <c r="BN204" s="197"/>
      <c r="BO204" s="197"/>
      <c r="BP204" s="197"/>
      <c r="BQ204" s="197"/>
      <c r="BR204" s="197"/>
      <c r="BS204" s="197"/>
      <c r="BT204" s="197"/>
      <c r="BU204" s="197"/>
      <c r="BV204" s="197"/>
      <c r="BW204" s="197"/>
      <c r="BX204" s="197"/>
      <c r="BY204" s="197"/>
      <c r="BZ204" s="197"/>
      <c r="CA204" s="197"/>
      <c r="CB204" s="197"/>
      <c r="CC204" s="197"/>
      <c r="CD204" s="197"/>
      <c r="CE204" s="197"/>
      <c r="CF204" s="197"/>
      <c r="CG204" s="197"/>
      <c r="CH204" s="197"/>
      <c r="CI204" s="197"/>
      <c r="CJ204" s="197"/>
      <c r="CK204" s="197"/>
      <c r="CL204" s="197"/>
    </row>
    <row r="205" spans="19:90" x14ac:dyDescent="0.25">
      <c r="S205" s="197"/>
      <c r="T205" s="197"/>
      <c r="U205" s="197"/>
      <c r="V205" s="197"/>
      <c r="W205" s="197"/>
      <c r="X205" s="197"/>
      <c r="Y205" s="197"/>
      <c r="Z205" s="197"/>
      <c r="AA205" s="197"/>
      <c r="AB205" s="197"/>
      <c r="AC205" s="197"/>
      <c r="AD205" s="197"/>
      <c r="AE205" s="197"/>
      <c r="AF205" s="197"/>
      <c r="AG205" s="197"/>
      <c r="AH205" s="197"/>
      <c r="AI205" s="197"/>
      <c r="AJ205" s="197"/>
      <c r="AK205" s="197"/>
      <c r="AL205" s="197"/>
      <c r="AM205" s="197"/>
      <c r="AN205" s="197"/>
      <c r="AO205" s="197"/>
      <c r="AP205" s="197"/>
      <c r="AQ205" s="197"/>
      <c r="AR205" s="197"/>
      <c r="AS205" s="197"/>
      <c r="AT205" s="197"/>
      <c r="AU205" s="197"/>
      <c r="AV205" s="197"/>
      <c r="AW205" s="197"/>
      <c r="AX205" s="197"/>
      <c r="AY205" s="197"/>
      <c r="AZ205" s="197"/>
      <c r="BA205" s="197"/>
      <c r="BB205" s="197"/>
      <c r="BC205" s="197"/>
      <c r="BD205" s="197"/>
      <c r="BE205" s="197"/>
      <c r="BF205" s="197"/>
      <c r="BG205" s="197"/>
      <c r="BH205" s="197"/>
      <c r="BI205" s="197"/>
      <c r="BJ205" s="197"/>
      <c r="BK205" s="197"/>
      <c r="BL205" s="197"/>
      <c r="BM205" s="197"/>
      <c r="BN205" s="197"/>
      <c r="BO205" s="197"/>
      <c r="BP205" s="197"/>
      <c r="BQ205" s="197"/>
      <c r="BR205" s="197"/>
      <c r="BS205" s="197"/>
      <c r="BT205" s="197"/>
      <c r="BU205" s="197"/>
      <c r="BV205" s="197"/>
      <c r="BW205" s="197"/>
      <c r="BX205" s="197"/>
      <c r="BY205" s="197"/>
      <c r="BZ205" s="197"/>
      <c r="CA205" s="197"/>
      <c r="CB205" s="197"/>
      <c r="CC205" s="197"/>
      <c r="CD205" s="197"/>
      <c r="CE205" s="197"/>
      <c r="CF205" s="197"/>
      <c r="CG205" s="197"/>
      <c r="CH205" s="197"/>
      <c r="CI205" s="197"/>
      <c r="CJ205" s="197"/>
      <c r="CK205" s="197"/>
      <c r="CL205" s="197"/>
    </row>
    <row r="206" spans="19:90" x14ac:dyDescent="0.25">
      <c r="S206" s="197"/>
      <c r="T206" s="197"/>
      <c r="U206" s="197"/>
      <c r="V206" s="197"/>
      <c r="W206" s="197"/>
      <c r="X206" s="197"/>
      <c r="Y206" s="197"/>
      <c r="Z206" s="197"/>
      <c r="AA206" s="197"/>
      <c r="AB206" s="197"/>
      <c r="AC206" s="197"/>
      <c r="AD206" s="197"/>
      <c r="AE206" s="197"/>
      <c r="AF206" s="197"/>
      <c r="AG206" s="197"/>
      <c r="AH206" s="197"/>
      <c r="AI206" s="197"/>
      <c r="AJ206" s="197"/>
      <c r="AK206" s="197"/>
      <c r="AL206" s="197"/>
      <c r="AM206" s="197"/>
      <c r="AN206" s="197"/>
      <c r="AO206" s="197"/>
      <c r="AP206" s="197"/>
      <c r="AQ206" s="197"/>
      <c r="AR206" s="197"/>
      <c r="AS206" s="197"/>
      <c r="AT206" s="197"/>
      <c r="AU206" s="197"/>
      <c r="AV206" s="197"/>
      <c r="AW206" s="197"/>
      <c r="AX206" s="197"/>
      <c r="AY206" s="197"/>
      <c r="AZ206" s="197"/>
      <c r="BA206" s="197"/>
      <c r="BB206" s="197"/>
      <c r="BC206" s="197"/>
      <c r="BD206" s="197"/>
      <c r="BE206" s="197"/>
      <c r="BF206" s="197"/>
      <c r="BG206" s="197"/>
      <c r="BH206" s="197"/>
      <c r="BI206" s="197"/>
      <c r="BJ206" s="197"/>
      <c r="BK206" s="197"/>
      <c r="BL206" s="197"/>
      <c r="BM206" s="197"/>
      <c r="BN206" s="197"/>
      <c r="BO206" s="197"/>
      <c r="BP206" s="197"/>
      <c r="BQ206" s="197"/>
      <c r="BR206" s="197"/>
      <c r="BS206" s="197"/>
      <c r="BT206" s="197"/>
      <c r="BU206" s="197"/>
      <c r="BV206" s="197"/>
      <c r="BW206" s="197"/>
      <c r="BX206" s="197"/>
      <c r="BY206" s="197"/>
      <c r="BZ206" s="197"/>
      <c r="CA206" s="197"/>
      <c r="CB206" s="197"/>
      <c r="CC206" s="197"/>
      <c r="CD206" s="197"/>
      <c r="CE206" s="197"/>
      <c r="CF206" s="197"/>
      <c r="CG206" s="197"/>
      <c r="CH206" s="197"/>
      <c r="CI206" s="197"/>
      <c r="CJ206" s="197"/>
      <c r="CK206" s="197"/>
      <c r="CL206" s="197"/>
    </row>
    <row r="207" spans="19:90" x14ac:dyDescent="0.25">
      <c r="S207" s="197"/>
      <c r="T207" s="197"/>
      <c r="U207" s="197"/>
      <c r="V207" s="197"/>
      <c r="W207" s="197"/>
      <c r="X207" s="197"/>
      <c r="Y207" s="197"/>
      <c r="Z207" s="197"/>
      <c r="AA207" s="197"/>
      <c r="AB207" s="197"/>
      <c r="AC207" s="197"/>
      <c r="AD207" s="197"/>
      <c r="AE207" s="197"/>
      <c r="AF207" s="197"/>
      <c r="AG207" s="197"/>
      <c r="AH207" s="197"/>
      <c r="AI207" s="197"/>
      <c r="AJ207" s="197"/>
      <c r="AK207" s="197"/>
      <c r="AL207" s="197"/>
      <c r="AM207" s="197"/>
      <c r="AN207" s="197"/>
      <c r="AO207" s="197"/>
      <c r="AP207" s="197"/>
      <c r="AQ207" s="197"/>
      <c r="AR207" s="197"/>
      <c r="AS207" s="197"/>
      <c r="AT207" s="197"/>
      <c r="AU207" s="197"/>
      <c r="AV207" s="197"/>
      <c r="AW207" s="197"/>
      <c r="AX207" s="197"/>
      <c r="AY207" s="197"/>
      <c r="AZ207" s="197"/>
      <c r="BA207" s="197"/>
      <c r="BB207" s="197"/>
      <c r="BC207" s="197"/>
      <c r="BD207" s="197"/>
      <c r="BE207" s="197"/>
      <c r="BF207" s="197"/>
      <c r="BG207" s="197"/>
      <c r="BH207" s="197"/>
      <c r="BI207" s="197"/>
      <c r="BJ207" s="197"/>
      <c r="BK207" s="197"/>
      <c r="BL207" s="197"/>
      <c r="BM207" s="197"/>
      <c r="BN207" s="197"/>
      <c r="BO207" s="197"/>
      <c r="BP207" s="197"/>
      <c r="BQ207" s="197"/>
      <c r="BR207" s="197"/>
      <c r="BS207" s="197"/>
      <c r="BT207" s="197"/>
      <c r="BU207" s="197"/>
      <c r="BV207" s="197"/>
      <c r="BW207" s="197"/>
      <c r="BX207" s="197"/>
      <c r="BY207" s="197"/>
      <c r="BZ207" s="197"/>
      <c r="CA207" s="197"/>
      <c r="CB207" s="197"/>
      <c r="CC207" s="197"/>
      <c r="CD207" s="197"/>
      <c r="CE207" s="197"/>
      <c r="CF207" s="197"/>
      <c r="CG207" s="197"/>
      <c r="CH207" s="197"/>
      <c r="CI207" s="197"/>
      <c r="CJ207" s="197"/>
      <c r="CK207" s="197"/>
      <c r="CL207" s="197"/>
    </row>
    <row r="208" spans="19:90" x14ac:dyDescent="0.25">
      <c r="S208" s="197"/>
      <c r="T208" s="197"/>
      <c r="U208" s="197"/>
      <c r="V208" s="197"/>
      <c r="W208" s="197"/>
      <c r="X208" s="197"/>
      <c r="Y208" s="197"/>
      <c r="Z208" s="197"/>
      <c r="AA208" s="197"/>
      <c r="AB208" s="197"/>
      <c r="AC208" s="197"/>
      <c r="AD208" s="197"/>
      <c r="AE208" s="197"/>
      <c r="AF208" s="197"/>
      <c r="AG208" s="197"/>
      <c r="AH208" s="197"/>
      <c r="AI208" s="197"/>
      <c r="AJ208" s="197"/>
      <c r="AK208" s="197"/>
      <c r="AL208" s="197"/>
      <c r="AM208" s="197"/>
      <c r="AN208" s="197"/>
      <c r="AO208" s="197"/>
      <c r="AP208" s="197"/>
      <c r="AQ208" s="197"/>
      <c r="AR208" s="197"/>
      <c r="AS208" s="197"/>
      <c r="AT208" s="197"/>
      <c r="AU208" s="197"/>
      <c r="AV208" s="197"/>
      <c r="AW208" s="197"/>
      <c r="AX208" s="197"/>
      <c r="AY208" s="197"/>
      <c r="AZ208" s="197"/>
      <c r="BA208" s="197"/>
      <c r="BB208" s="197"/>
      <c r="BC208" s="197"/>
      <c r="BD208" s="197"/>
      <c r="BE208" s="197"/>
      <c r="BF208" s="197"/>
      <c r="BG208" s="197"/>
      <c r="BH208" s="197"/>
      <c r="BI208" s="197"/>
      <c r="BJ208" s="197"/>
      <c r="BK208" s="197"/>
      <c r="BL208" s="197"/>
      <c r="BM208" s="197"/>
      <c r="BN208" s="197"/>
      <c r="BO208" s="197"/>
      <c r="BP208" s="197"/>
      <c r="BQ208" s="197"/>
      <c r="BR208" s="197"/>
      <c r="BS208" s="197"/>
      <c r="BT208" s="197"/>
      <c r="BU208" s="197"/>
      <c r="BV208" s="197"/>
      <c r="BW208" s="197"/>
      <c r="BX208" s="197"/>
      <c r="BY208" s="197"/>
      <c r="BZ208" s="197"/>
      <c r="CA208" s="197"/>
      <c r="CB208" s="197"/>
      <c r="CC208" s="197"/>
      <c r="CD208" s="197"/>
      <c r="CE208" s="197"/>
      <c r="CF208" s="197"/>
      <c r="CG208" s="197"/>
      <c r="CH208" s="197"/>
      <c r="CI208" s="197"/>
      <c r="CJ208" s="197"/>
      <c r="CK208" s="197"/>
      <c r="CL208" s="197"/>
    </row>
    <row r="209" spans="19:90" x14ac:dyDescent="0.25">
      <c r="S209" s="197"/>
      <c r="T209" s="197"/>
      <c r="U209" s="197"/>
      <c r="V209" s="197"/>
      <c r="W209" s="197"/>
      <c r="X209" s="197"/>
      <c r="Y209" s="197"/>
      <c r="Z209" s="197"/>
      <c r="AA209" s="197"/>
      <c r="AB209" s="197"/>
      <c r="AC209" s="197"/>
      <c r="AD209" s="197"/>
      <c r="AE209" s="197"/>
      <c r="AF209" s="197"/>
      <c r="AG209" s="197"/>
      <c r="AH209" s="197"/>
      <c r="AI209" s="197"/>
      <c r="AJ209" s="197"/>
      <c r="AK209" s="197"/>
      <c r="AL209" s="197"/>
      <c r="AM209" s="197"/>
      <c r="AN209" s="197"/>
      <c r="AO209" s="197"/>
      <c r="AP209" s="197"/>
      <c r="AQ209" s="197"/>
      <c r="AR209" s="197"/>
      <c r="AS209" s="197"/>
      <c r="AT209" s="197"/>
      <c r="AU209" s="197"/>
      <c r="AV209" s="197"/>
      <c r="AW209" s="197"/>
      <c r="AX209" s="197"/>
      <c r="AY209" s="197"/>
      <c r="AZ209" s="197"/>
      <c r="BA209" s="197"/>
      <c r="BB209" s="197"/>
      <c r="BC209" s="197"/>
      <c r="BD209" s="197"/>
      <c r="BE209" s="197"/>
      <c r="BF209" s="197"/>
      <c r="BG209" s="197"/>
      <c r="BH209" s="197"/>
      <c r="BI209" s="197"/>
      <c r="BJ209" s="197"/>
      <c r="BK209" s="197"/>
      <c r="BL209" s="197"/>
      <c r="BM209" s="197"/>
      <c r="BN209" s="197"/>
      <c r="BO209" s="197"/>
      <c r="BP209" s="197"/>
      <c r="BQ209" s="197"/>
      <c r="BR209" s="197"/>
      <c r="BS209" s="197"/>
      <c r="BT209" s="197"/>
      <c r="BU209" s="197"/>
      <c r="BV209" s="197"/>
      <c r="BW209" s="197"/>
      <c r="BX209" s="197"/>
      <c r="BY209" s="197"/>
      <c r="BZ209" s="197"/>
      <c r="CA209" s="197"/>
      <c r="CB209" s="197"/>
      <c r="CC209" s="197"/>
      <c r="CD209" s="197"/>
      <c r="CE209" s="197"/>
      <c r="CF209" s="197"/>
      <c r="CG209" s="197"/>
      <c r="CH209" s="197"/>
      <c r="CI209" s="197"/>
      <c r="CJ209" s="197"/>
      <c r="CK209" s="197"/>
      <c r="CL209" s="197"/>
    </row>
    <row r="210" spans="19:90" x14ac:dyDescent="0.25">
      <c r="S210" s="197"/>
      <c r="T210" s="197"/>
      <c r="U210" s="197"/>
      <c r="V210" s="197"/>
      <c r="W210" s="197"/>
      <c r="X210" s="197"/>
      <c r="Y210" s="197"/>
      <c r="Z210" s="197"/>
      <c r="AA210" s="197"/>
      <c r="AB210" s="197"/>
      <c r="AC210" s="197"/>
      <c r="AD210" s="197"/>
      <c r="AE210" s="197"/>
      <c r="AF210" s="197"/>
      <c r="AG210" s="197"/>
      <c r="AH210" s="197"/>
      <c r="AI210" s="197"/>
      <c r="AJ210" s="197"/>
      <c r="AK210" s="197"/>
      <c r="AL210" s="197"/>
      <c r="AM210" s="197"/>
      <c r="AN210" s="197"/>
      <c r="AO210" s="197"/>
      <c r="AP210" s="197"/>
      <c r="AQ210" s="197"/>
      <c r="AR210" s="197"/>
      <c r="AS210" s="197"/>
      <c r="AT210" s="197"/>
      <c r="AU210" s="197"/>
      <c r="AV210" s="197"/>
      <c r="AW210" s="197"/>
      <c r="AX210" s="197"/>
      <c r="AY210" s="197"/>
      <c r="AZ210" s="197"/>
      <c r="BA210" s="197"/>
      <c r="BB210" s="197"/>
      <c r="BC210" s="197"/>
      <c r="BD210" s="197"/>
      <c r="BE210" s="197"/>
      <c r="BF210" s="197"/>
      <c r="BG210" s="197"/>
      <c r="BH210" s="197"/>
      <c r="BI210" s="197"/>
      <c r="BJ210" s="197"/>
      <c r="BK210" s="197"/>
      <c r="BL210" s="197"/>
      <c r="BM210" s="197"/>
      <c r="BN210" s="197"/>
      <c r="BO210" s="197"/>
      <c r="BP210" s="197"/>
      <c r="BQ210" s="197"/>
      <c r="BR210" s="197"/>
      <c r="BS210" s="197"/>
      <c r="BT210" s="197"/>
      <c r="BU210" s="197"/>
      <c r="BV210" s="197"/>
      <c r="BW210" s="197"/>
      <c r="BX210" s="197"/>
      <c r="BY210" s="197"/>
      <c r="BZ210" s="197"/>
      <c r="CA210" s="197"/>
      <c r="CB210" s="197"/>
      <c r="CC210" s="197"/>
      <c r="CD210" s="197"/>
      <c r="CE210" s="197"/>
      <c r="CF210" s="197"/>
      <c r="CG210" s="197"/>
      <c r="CH210" s="197"/>
      <c r="CI210" s="197"/>
      <c r="CJ210" s="197"/>
      <c r="CK210" s="197"/>
      <c r="CL210" s="197"/>
    </row>
    <row r="211" spans="19:90" x14ac:dyDescent="0.25">
      <c r="S211" s="197"/>
      <c r="T211" s="197"/>
      <c r="U211" s="197"/>
      <c r="V211" s="197"/>
      <c r="W211" s="197"/>
      <c r="X211" s="197"/>
      <c r="Y211" s="197"/>
      <c r="Z211" s="197"/>
      <c r="AA211" s="197"/>
      <c r="AB211" s="197"/>
      <c r="AC211" s="197"/>
      <c r="AD211" s="197"/>
      <c r="AE211" s="197"/>
      <c r="AF211" s="197"/>
      <c r="AG211" s="197"/>
      <c r="AH211" s="197"/>
      <c r="AI211" s="197"/>
      <c r="AJ211" s="197"/>
      <c r="AK211" s="197"/>
      <c r="AL211" s="197"/>
      <c r="AM211" s="197"/>
      <c r="AN211" s="197"/>
      <c r="AO211" s="197"/>
      <c r="AP211" s="197"/>
      <c r="AQ211" s="197"/>
      <c r="AR211" s="197"/>
      <c r="AS211" s="197"/>
      <c r="AT211" s="197"/>
      <c r="AU211" s="197"/>
      <c r="AV211" s="197"/>
      <c r="AW211" s="197"/>
      <c r="AX211" s="197"/>
      <c r="AY211" s="197"/>
      <c r="AZ211" s="197"/>
      <c r="BA211" s="197"/>
      <c r="BB211" s="197"/>
      <c r="BC211" s="197"/>
      <c r="BD211" s="197"/>
      <c r="BE211" s="197"/>
      <c r="BF211" s="197"/>
      <c r="BG211" s="197"/>
      <c r="BH211" s="197"/>
      <c r="BI211" s="197"/>
      <c r="BJ211" s="197"/>
      <c r="BK211" s="197"/>
      <c r="BL211" s="197"/>
      <c r="BM211" s="197"/>
      <c r="BN211" s="197"/>
      <c r="BO211" s="197"/>
      <c r="BP211" s="197"/>
      <c r="BQ211" s="197"/>
      <c r="BR211" s="197"/>
      <c r="BS211" s="197"/>
      <c r="BT211" s="197"/>
      <c r="BU211" s="197"/>
      <c r="BV211" s="197"/>
      <c r="BW211" s="197"/>
      <c r="BX211" s="197"/>
      <c r="BY211" s="197"/>
      <c r="BZ211" s="197"/>
      <c r="CA211" s="197"/>
      <c r="CB211" s="197"/>
      <c r="CC211" s="197"/>
      <c r="CD211" s="197"/>
      <c r="CE211" s="197"/>
      <c r="CF211" s="197"/>
      <c r="CG211" s="197"/>
      <c r="CH211" s="197"/>
      <c r="CI211" s="197"/>
      <c r="CJ211" s="197"/>
      <c r="CK211" s="197"/>
      <c r="CL211" s="197"/>
    </row>
    <row r="212" spans="19:90" x14ac:dyDescent="0.25">
      <c r="S212" s="197"/>
      <c r="T212" s="197"/>
      <c r="U212" s="197"/>
      <c r="V212" s="197"/>
      <c r="W212" s="197"/>
      <c r="X212" s="197"/>
      <c r="Y212" s="197"/>
      <c r="Z212" s="197"/>
      <c r="AA212" s="197"/>
      <c r="AB212" s="197"/>
      <c r="AC212" s="197"/>
      <c r="AD212" s="197"/>
      <c r="AE212" s="197"/>
      <c r="AF212" s="197"/>
      <c r="AG212" s="197"/>
      <c r="AH212" s="197"/>
      <c r="AI212" s="197"/>
      <c r="AJ212" s="197"/>
      <c r="AK212" s="197"/>
      <c r="AL212" s="197"/>
      <c r="AM212" s="197"/>
      <c r="AN212" s="197"/>
      <c r="AO212" s="197"/>
      <c r="AP212" s="197"/>
      <c r="AQ212" s="197"/>
      <c r="AR212" s="197"/>
      <c r="AS212" s="197"/>
      <c r="AT212" s="197"/>
      <c r="AU212" s="197"/>
      <c r="AV212" s="197"/>
      <c r="AW212" s="197"/>
      <c r="AX212" s="197"/>
      <c r="AY212" s="197"/>
      <c r="AZ212" s="197"/>
      <c r="BA212" s="197"/>
      <c r="BB212" s="197"/>
      <c r="BC212" s="197"/>
      <c r="BD212" s="197"/>
      <c r="BE212" s="197"/>
      <c r="BF212" s="197"/>
      <c r="BG212" s="197"/>
      <c r="BH212" s="197"/>
      <c r="BI212" s="197"/>
      <c r="BJ212" s="197"/>
      <c r="BK212" s="197"/>
      <c r="BL212" s="197"/>
      <c r="BM212" s="197"/>
      <c r="BN212" s="197"/>
      <c r="BO212" s="197"/>
      <c r="BP212" s="197"/>
      <c r="BQ212" s="197"/>
      <c r="BR212" s="197"/>
      <c r="BS212" s="197"/>
      <c r="BT212" s="197"/>
      <c r="BU212" s="197"/>
      <c r="BV212" s="197"/>
      <c r="BW212" s="197"/>
      <c r="BX212" s="197"/>
      <c r="BY212" s="197"/>
      <c r="BZ212" s="197"/>
      <c r="CA212" s="197"/>
      <c r="CB212" s="197"/>
      <c r="CC212" s="197"/>
      <c r="CD212" s="197"/>
      <c r="CE212" s="197"/>
      <c r="CF212" s="197"/>
      <c r="CG212" s="197"/>
      <c r="CH212" s="197"/>
      <c r="CI212" s="197"/>
      <c r="CJ212" s="197"/>
      <c r="CK212" s="197"/>
      <c r="CL212" s="197"/>
    </row>
    <row r="213" spans="19:90" x14ac:dyDescent="0.25">
      <c r="S213" s="197"/>
      <c r="T213" s="197"/>
      <c r="U213" s="197"/>
      <c r="V213" s="197"/>
      <c r="W213" s="197"/>
      <c r="X213" s="197"/>
      <c r="Y213" s="197"/>
      <c r="Z213" s="197"/>
      <c r="AA213" s="197"/>
      <c r="AB213" s="197"/>
      <c r="AC213" s="197"/>
      <c r="AD213" s="197"/>
      <c r="AE213" s="197"/>
      <c r="AF213" s="197"/>
      <c r="AG213" s="197"/>
      <c r="AH213" s="197"/>
      <c r="AI213" s="197"/>
      <c r="AJ213" s="197"/>
      <c r="AK213" s="197"/>
      <c r="AL213" s="197"/>
      <c r="AM213" s="197"/>
      <c r="AN213" s="197"/>
      <c r="AO213" s="197"/>
      <c r="AP213" s="197"/>
      <c r="AQ213" s="197"/>
      <c r="AR213" s="197"/>
      <c r="AS213" s="197"/>
      <c r="AT213" s="197"/>
      <c r="AU213" s="197"/>
      <c r="AV213" s="197"/>
      <c r="AW213" s="197"/>
      <c r="AX213" s="197"/>
      <c r="AY213" s="197"/>
      <c r="AZ213" s="197"/>
      <c r="BA213" s="197"/>
      <c r="BB213" s="197"/>
      <c r="BC213" s="197"/>
      <c r="BD213" s="197"/>
      <c r="BE213" s="197"/>
      <c r="BF213" s="197"/>
      <c r="BG213" s="197"/>
      <c r="BH213" s="197"/>
      <c r="BI213" s="197"/>
      <c r="BJ213" s="197"/>
      <c r="BK213" s="197"/>
      <c r="BL213" s="197"/>
      <c r="BM213" s="197"/>
      <c r="BN213" s="197"/>
      <c r="BO213" s="197"/>
      <c r="BP213" s="197"/>
      <c r="BQ213" s="197"/>
      <c r="BR213" s="197"/>
      <c r="BS213" s="197"/>
      <c r="BT213" s="197"/>
      <c r="BU213" s="197"/>
      <c r="BV213" s="197"/>
      <c r="BW213" s="197"/>
      <c r="BX213" s="197"/>
      <c r="BY213" s="197"/>
      <c r="BZ213" s="197"/>
      <c r="CA213" s="197"/>
      <c r="CB213" s="197"/>
      <c r="CC213" s="197"/>
      <c r="CD213" s="197"/>
      <c r="CE213" s="197"/>
      <c r="CF213" s="197"/>
      <c r="CG213" s="197"/>
      <c r="CH213" s="197"/>
      <c r="CI213" s="197"/>
      <c r="CJ213" s="197"/>
      <c r="CK213" s="197"/>
      <c r="CL213" s="197"/>
    </row>
    <row r="214" spans="19:90" x14ac:dyDescent="0.25">
      <c r="S214" s="197"/>
      <c r="T214" s="197"/>
      <c r="U214" s="197"/>
      <c r="V214" s="197"/>
      <c r="W214" s="197"/>
      <c r="X214" s="197"/>
      <c r="Y214" s="197"/>
      <c r="Z214" s="197"/>
      <c r="AA214" s="197"/>
      <c r="AB214" s="197"/>
      <c r="AC214" s="197"/>
      <c r="AD214" s="197"/>
      <c r="AE214" s="197"/>
      <c r="AF214" s="197"/>
      <c r="AG214" s="197"/>
      <c r="AH214" s="197"/>
      <c r="AI214" s="197"/>
      <c r="AJ214" s="197"/>
      <c r="AK214" s="197"/>
      <c r="AL214" s="197"/>
      <c r="AM214" s="197"/>
      <c r="AN214" s="197"/>
      <c r="AO214" s="197"/>
      <c r="AP214" s="197"/>
      <c r="AQ214" s="197"/>
      <c r="AR214" s="197"/>
      <c r="AS214" s="197"/>
      <c r="AT214" s="197"/>
      <c r="AU214" s="197"/>
      <c r="AV214" s="197"/>
      <c r="AW214" s="197"/>
      <c r="AX214" s="197"/>
      <c r="AY214" s="197"/>
      <c r="AZ214" s="197"/>
      <c r="BA214" s="197"/>
      <c r="BB214" s="197"/>
      <c r="BC214" s="197"/>
      <c r="BD214" s="197"/>
      <c r="BE214" s="197"/>
      <c r="BF214" s="197"/>
      <c r="BG214" s="197"/>
      <c r="BH214" s="197"/>
      <c r="BI214" s="197"/>
      <c r="BJ214" s="197"/>
      <c r="BK214" s="197"/>
      <c r="BL214" s="197"/>
      <c r="BM214" s="197"/>
      <c r="BN214" s="197"/>
      <c r="BO214" s="197"/>
      <c r="BP214" s="197"/>
      <c r="BQ214" s="197"/>
      <c r="BR214" s="197"/>
      <c r="BS214" s="197"/>
      <c r="BT214" s="197"/>
      <c r="BU214" s="197"/>
      <c r="BV214" s="197"/>
      <c r="BW214" s="197"/>
      <c r="BX214" s="197"/>
      <c r="BY214" s="197"/>
      <c r="BZ214" s="197"/>
      <c r="CA214" s="197"/>
      <c r="CB214" s="197"/>
      <c r="CC214" s="197"/>
      <c r="CD214" s="197"/>
      <c r="CE214" s="197"/>
      <c r="CF214" s="197"/>
      <c r="CG214" s="197"/>
      <c r="CH214" s="197"/>
      <c r="CI214" s="197"/>
      <c r="CJ214" s="197"/>
      <c r="CK214" s="197"/>
      <c r="CL214" s="197"/>
    </row>
    <row r="215" spans="19:90" x14ac:dyDescent="0.25">
      <c r="S215" s="197"/>
      <c r="T215" s="197"/>
      <c r="U215" s="197"/>
      <c r="V215" s="197"/>
      <c r="W215" s="197"/>
      <c r="X215" s="197"/>
      <c r="Y215" s="197"/>
      <c r="Z215" s="197"/>
      <c r="AA215" s="197"/>
      <c r="AB215" s="197"/>
      <c r="AC215" s="197"/>
      <c r="AD215" s="197"/>
      <c r="AE215" s="197"/>
      <c r="AF215" s="197"/>
      <c r="AG215" s="197"/>
      <c r="AH215" s="197"/>
      <c r="AI215" s="197"/>
      <c r="AJ215" s="197"/>
      <c r="AK215" s="197"/>
      <c r="AL215" s="197"/>
      <c r="AM215" s="197"/>
      <c r="AN215" s="197"/>
      <c r="AO215" s="197"/>
      <c r="AP215" s="197"/>
      <c r="AQ215" s="197"/>
      <c r="AR215" s="197"/>
      <c r="AS215" s="197"/>
      <c r="AT215" s="197"/>
      <c r="AU215" s="197"/>
      <c r="AV215" s="197"/>
      <c r="AW215" s="197"/>
      <c r="AX215" s="197"/>
      <c r="AY215" s="197"/>
      <c r="AZ215" s="197"/>
      <c r="BA215" s="197"/>
      <c r="BB215" s="197"/>
      <c r="BC215" s="197"/>
      <c r="BD215" s="197"/>
      <c r="BE215" s="197"/>
      <c r="BF215" s="197"/>
      <c r="BG215" s="197"/>
      <c r="BH215" s="197"/>
      <c r="BI215" s="197"/>
      <c r="BJ215" s="197"/>
      <c r="BK215" s="197"/>
      <c r="BL215" s="197"/>
      <c r="BM215" s="197"/>
      <c r="BN215" s="197"/>
      <c r="BO215" s="197"/>
      <c r="BP215" s="197"/>
      <c r="BQ215" s="197"/>
      <c r="BR215" s="197"/>
      <c r="BS215" s="197"/>
      <c r="BT215" s="197"/>
      <c r="BU215" s="197"/>
      <c r="BV215" s="197"/>
      <c r="BW215" s="197"/>
      <c r="BX215" s="197"/>
      <c r="BY215" s="197"/>
      <c r="BZ215" s="197"/>
      <c r="CA215" s="197"/>
      <c r="CB215" s="197"/>
      <c r="CC215" s="197"/>
      <c r="CD215" s="197"/>
      <c r="CE215" s="197"/>
      <c r="CF215" s="197"/>
      <c r="CG215" s="197"/>
      <c r="CH215" s="197"/>
      <c r="CI215" s="197"/>
      <c r="CJ215" s="197"/>
      <c r="CK215" s="197"/>
      <c r="CL215" s="197"/>
    </row>
    <row r="216" spans="19:90" x14ac:dyDescent="0.25">
      <c r="S216" s="197"/>
      <c r="T216" s="197"/>
      <c r="U216" s="197"/>
      <c r="V216" s="197"/>
      <c r="W216" s="197"/>
      <c r="X216" s="197"/>
      <c r="Y216" s="197"/>
      <c r="Z216" s="197"/>
      <c r="AA216" s="197"/>
      <c r="AB216" s="197"/>
      <c r="AC216" s="197"/>
      <c r="AD216" s="197"/>
      <c r="AE216" s="197"/>
      <c r="AF216" s="197"/>
      <c r="AG216" s="197"/>
      <c r="AH216" s="197"/>
      <c r="AI216" s="197"/>
      <c r="AJ216" s="197"/>
      <c r="AK216" s="197"/>
      <c r="AL216" s="197"/>
      <c r="AM216" s="197"/>
      <c r="AN216" s="197"/>
      <c r="AO216" s="197"/>
      <c r="AP216" s="197"/>
      <c r="AQ216" s="197"/>
      <c r="AR216" s="197"/>
      <c r="AS216" s="197"/>
      <c r="AT216" s="197"/>
      <c r="AU216" s="197"/>
      <c r="AV216" s="197"/>
      <c r="AW216" s="197"/>
      <c r="AX216" s="197"/>
      <c r="AY216" s="197"/>
      <c r="AZ216" s="197"/>
      <c r="BA216" s="197"/>
      <c r="BB216" s="197"/>
      <c r="BC216" s="197"/>
      <c r="BD216" s="197"/>
      <c r="BE216" s="197"/>
      <c r="BF216" s="197"/>
      <c r="BG216" s="197"/>
      <c r="BH216" s="197"/>
      <c r="BI216" s="197"/>
      <c r="BJ216" s="197"/>
      <c r="BK216" s="197"/>
      <c r="BL216" s="197"/>
      <c r="BM216" s="197"/>
      <c r="BN216" s="197"/>
      <c r="BO216" s="197"/>
      <c r="BP216" s="197"/>
      <c r="BQ216" s="197"/>
      <c r="BR216" s="197"/>
      <c r="BS216" s="197"/>
      <c r="BT216" s="197"/>
      <c r="BU216" s="197"/>
      <c r="BV216" s="197"/>
      <c r="BW216" s="197"/>
      <c r="BX216" s="197"/>
      <c r="BY216" s="197"/>
      <c r="BZ216" s="197"/>
      <c r="CA216" s="197"/>
      <c r="CB216" s="197"/>
      <c r="CC216" s="197"/>
      <c r="CD216" s="197"/>
      <c r="CE216" s="197"/>
      <c r="CF216" s="197"/>
      <c r="CG216" s="197"/>
      <c r="CH216" s="197"/>
      <c r="CI216" s="197"/>
      <c r="CJ216" s="197"/>
      <c r="CK216" s="197"/>
      <c r="CL216" s="197"/>
    </row>
    <row r="217" spans="19:90" x14ac:dyDescent="0.25">
      <c r="S217" s="197"/>
      <c r="T217" s="197"/>
      <c r="U217" s="197"/>
      <c r="V217" s="197"/>
      <c r="W217" s="197"/>
      <c r="X217" s="197"/>
      <c r="Y217" s="197"/>
      <c r="Z217" s="197"/>
      <c r="AA217" s="197"/>
      <c r="AB217" s="197"/>
      <c r="AC217" s="197"/>
      <c r="AD217" s="197"/>
      <c r="AE217" s="197"/>
      <c r="AF217" s="197"/>
      <c r="AG217" s="197"/>
      <c r="AH217" s="197"/>
      <c r="AI217" s="197"/>
      <c r="AJ217" s="197"/>
      <c r="AK217" s="197"/>
      <c r="AL217" s="197"/>
      <c r="AM217" s="197"/>
      <c r="AN217" s="197"/>
      <c r="AO217" s="197"/>
      <c r="AP217" s="197"/>
      <c r="AQ217" s="197"/>
      <c r="AR217" s="197"/>
      <c r="AS217" s="197"/>
      <c r="AT217" s="197"/>
      <c r="AU217" s="197"/>
      <c r="AV217" s="197"/>
      <c r="AW217" s="197"/>
      <c r="AX217" s="197"/>
      <c r="AY217" s="197"/>
      <c r="AZ217" s="197"/>
      <c r="BA217" s="197"/>
      <c r="BB217" s="197"/>
      <c r="BC217" s="197"/>
      <c r="BD217" s="197"/>
      <c r="BE217" s="197"/>
      <c r="BF217" s="197"/>
      <c r="BG217" s="197"/>
      <c r="BH217" s="197"/>
      <c r="BI217" s="197"/>
      <c r="BJ217" s="197"/>
      <c r="BK217" s="197"/>
      <c r="BL217" s="197"/>
      <c r="BM217" s="197"/>
      <c r="BN217" s="197"/>
      <c r="BO217" s="197"/>
      <c r="BP217" s="197"/>
      <c r="BQ217" s="197"/>
      <c r="BR217" s="197"/>
      <c r="BS217" s="197"/>
      <c r="BT217" s="197"/>
      <c r="BU217" s="197"/>
      <c r="BV217" s="197"/>
      <c r="BW217" s="197"/>
      <c r="BX217" s="197"/>
      <c r="BY217" s="197"/>
      <c r="BZ217" s="197"/>
      <c r="CA217" s="197"/>
      <c r="CB217" s="197"/>
      <c r="CC217" s="197"/>
      <c r="CD217" s="197"/>
      <c r="CE217" s="197"/>
      <c r="CF217" s="197"/>
      <c r="CG217" s="197"/>
      <c r="CH217" s="197"/>
      <c r="CI217" s="197"/>
      <c r="CJ217" s="197"/>
      <c r="CK217" s="197"/>
      <c r="CL217" s="197"/>
    </row>
    <row r="218" spans="19:90" x14ac:dyDescent="0.25">
      <c r="S218" s="197"/>
      <c r="T218" s="197"/>
      <c r="U218" s="197"/>
      <c r="V218" s="197"/>
      <c r="W218" s="197"/>
      <c r="X218" s="197"/>
      <c r="Y218" s="197"/>
      <c r="Z218" s="197"/>
      <c r="AA218" s="197"/>
      <c r="AB218" s="197"/>
      <c r="AC218" s="197"/>
      <c r="AD218" s="197"/>
      <c r="AE218" s="197"/>
      <c r="AF218" s="197"/>
      <c r="AG218" s="197"/>
      <c r="AH218" s="197"/>
      <c r="AI218" s="197"/>
      <c r="AJ218" s="197"/>
      <c r="AK218" s="197"/>
      <c r="AL218" s="197"/>
      <c r="AM218" s="197"/>
      <c r="AN218" s="197"/>
      <c r="AO218" s="197"/>
      <c r="AP218" s="197"/>
      <c r="AQ218" s="197"/>
      <c r="AR218" s="197"/>
      <c r="AS218" s="197"/>
      <c r="AT218" s="197"/>
      <c r="AU218" s="197"/>
      <c r="AV218" s="197"/>
      <c r="AW218" s="197"/>
      <c r="AX218" s="197"/>
      <c r="AY218" s="197"/>
      <c r="AZ218" s="197"/>
      <c r="BA218" s="197"/>
      <c r="BB218" s="197"/>
      <c r="BC218" s="197"/>
      <c r="BD218" s="197"/>
      <c r="BE218" s="197"/>
      <c r="BF218" s="197"/>
      <c r="BG218" s="197"/>
      <c r="BH218" s="197"/>
      <c r="BI218" s="197"/>
      <c r="BJ218" s="197"/>
      <c r="BK218" s="197"/>
      <c r="BL218" s="197"/>
      <c r="BM218" s="197"/>
      <c r="BN218" s="197"/>
      <c r="BO218" s="197"/>
      <c r="BP218" s="197"/>
      <c r="BQ218" s="197"/>
      <c r="BR218" s="197"/>
      <c r="BS218" s="197"/>
      <c r="BT218" s="197"/>
      <c r="BU218" s="197"/>
      <c r="BV218" s="197"/>
      <c r="BW218" s="197"/>
      <c r="BX218" s="197"/>
      <c r="BY218" s="197"/>
      <c r="BZ218" s="197"/>
      <c r="CA218" s="197"/>
      <c r="CB218" s="197"/>
      <c r="CC218" s="197"/>
      <c r="CD218" s="197"/>
      <c r="CE218" s="197"/>
      <c r="CF218" s="197"/>
      <c r="CG218" s="197"/>
      <c r="CH218" s="197"/>
      <c r="CI218" s="197"/>
      <c r="CJ218" s="197"/>
      <c r="CK218" s="197"/>
      <c r="CL218" s="197"/>
    </row>
    <row r="219" spans="19:90" x14ac:dyDescent="0.25">
      <c r="S219" s="197"/>
      <c r="T219" s="197"/>
      <c r="U219" s="197"/>
      <c r="V219" s="197"/>
      <c r="W219" s="197"/>
      <c r="X219" s="197"/>
      <c r="Y219" s="197"/>
      <c r="Z219" s="197"/>
      <c r="AA219" s="197"/>
      <c r="AB219" s="197"/>
      <c r="AC219" s="197"/>
      <c r="AD219" s="197"/>
      <c r="AE219" s="197"/>
      <c r="AF219" s="197"/>
      <c r="AG219" s="197"/>
      <c r="AH219" s="197"/>
      <c r="AI219" s="197"/>
      <c r="AJ219" s="197"/>
      <c r="AK219" s="197"/>
      <c r="AL219" s="197"/>
      <c r="AM219" s="197"/>
      <c r="AN219" s="197"/>
      <c r="AO219" s="197"/>
      <c r="AP219" s="197"/>
      <c r="AQ219" s="197"/>
      <c r="AR219" s="197"/>
      <c r="AS219" s="197"/>
      <c r="AT219" s="197"/>
      <c r="AU219" s="197"/>
      <c r="AV219" s="197"/>
      <c r="AW219" s="197"/>
      <c r="AX219" s="197"/>
      <c r="AY219" s="197"/>
      <c r="AZ219" s="197"/>
      <c r="BA219" s="197"/>
      <c r="BB219" s="197"/>
      <c r="BC219" s="197"/>
      <c r="BD219" s="197"/>
      <c r="BE219" s="197"/>
      <c r="BF219" s="197"/>
      <c r="BG219" s="197"/>
      <c r="BH219" s="197"/>
      <c r="BI219" s="197"/>
      <c r="BJ219" s="197"/>
      <c r="BK219" s="197"/>
      <c r="BL219" s="197"/>
      <c r="BM219" s="197"/>
      <c r="BN219" s="197"/>
      <c r="BO219" s="197"/>
      <c r="BP219" s="197"/>
      <c r="BQ219" s="197"/>
      <c r="BR219" s="197"/>
      <c r="BS219" s="197"/>
      <c r="BT219" s="197"/>
      <c r="BU219" s="197"/>
      <c r="BV219" s="197"/>
      <c r="BW219" s="197"/>
      <c r="BX219" s="197"/>
      <c r="BY219" s="197"/>
      <c r="BZ219" s="197"/>
      <c r="CA219" s="197"/>
      <c r="CB219" s="197"/>
      <c r="CC219" s="197"/>
      <c r="CD219" s="197"/>
      <c r="CE219" s="197"/>
      <c r="CF219" s="197"/>
      <c r="CG219" s="197"/>
      <c r="CH219" s="197"/>
      <c r="CI219" s="197"/>
      <c r="CJ219" s="197"/>
      <c r="CK219" s="197"/>
      <c r="CL219" s="197"/>
    </row>
    <row r="220" spans="19:90" x14ac:dyDescent="0.25">
      <c r="S220" s="197"/>
      <c r="T220" s="197"/>
      <c r="U220" s="197"/>
      <c r="V220" s="197"/>
      <c r="W220" s="197"/>
      <c r="X220" s="197"/>
      <c r="Y220" s="197"/>
      <c r="Z220" s="197"/>
      <c r="AA220" s="197"/>
      <c r="AB220" s="197"/>
      <c r="AC220" s="197"/>
      <c r="AD220" s="197"/>
      <c r="AE220" s="197"/>
      <c r="AF220" s="197"/>
      <c r="AG220" s="197"/>
      <c r="AH220" s="197"/>
      <c r="AI220" s="197"/>
      <c r="AJ220" s="197"/>
      <c r="AK220" s="197"/>
      <c r="AL220" s="197"/>
      <c r="AM220" s="197"/>
      <c r="AN220" s="197"/>
      <c r="AO220" s="197"/>
      <c r="AP220" s="197"/>
      <c r="AQ220" s="197"/>
      <c r="AR220" s="197"/>
      <c r="AS220" s="197"/>
      <c r="AT220" s="197"/>
      <c r="AU220" s="197"/>
      <c r="AV220" s="197"/>
      <c r="AW220" s="197"/>
      <c r="AX220" s="197"/>
      <c r="AY220" s="197"/>
      <c r="AZ220" s="197"/>
      <c r="BA220" s="197"/>
      <c r="BB220" s="197"/>
      <c r="BC220" s="197"/>
      <c r="BD220" s="197"/>
      <c r="BE220" s="197"/>
      <c r="BF220" s="197"/>
      <c r="BG220" s="197"/>
      <c r="BH220" s="197"/>
      <c r="BI220" s="197"/>
      <c r="BJ220" s="197"/>
      <c r="BK220" s="197"/>
      <c r="BL220" s="197"/>
      <c r="BM220" s="197"/>
      <c r="BN220" s="197"/>
      <c r="BO220" s="197"/>
      <c r="BP220" s="197"/>
      <c r="BQ220" s="197"/>
      <c r="BR220" s="197"/>
      <c r="BS220" s="197"/>
      <c r="BT220" s="197"/>
      <c r="BU220" s="197"/>
      <c r="BV220" s="197"/>
      <c r="BW220" s="197"/>
      <c r="BX220" s="197"/>
      <c r="BY220" s="197"/>
      <c r="BZ220" s="197"/>
      <c r="CA220" s="197"/>
      <c r="CB220" s="197"/>
      <c r="CC220" s="197"/>
      <c r="CD220" s="197"/>
      <c r="CE220" s="197"/>
      <c r="CF220" s="197"/>
      <c r="CG220" s="197"/>
      <c r="CH220" s="197"/>
      <c r="CI220" s="197"/>
      <c r="CJ220" s="197"/>
      <c r="CK220" s="197"/>
      <c r="CL220" s="197"/>
    </row>
    <row r="221" spans="19:90" x14ac:dyDescent="0.25">
      <c r="S221" s="197"/>
      <c r="T221" s="197"/>
      <c r="U221" s="197"/>
      <c r="V221" s="197"/>
      <c r="W221" s="197"/>
      <c r="X221" s="197"/>
      <c r="Y221" s="197"/>
      <c r="Z221" s="197"/>
      <c r="AA221" s="197"/>
      <c r="AB221" s="197"/>
      <c r="AC221" s="197"/>
      <c r="AD221" s="197"/>
      <c r="AE221" s="197"/>
      <c r="AF221" s="197"/>
      <c r="AG221" s="197"/>
      <c r="AH221" s="197"/>
      <c r="AI221" s="197"/>
      <c r="AJ221" s="197"/>
      <c r="AK221" s="197"/>
      <c r="AL221" s="197"/>
      <c r="AM221" s="197"/>
      <c r="AN221" s="197"/>
      <c r="AO221" s="197"/>
      <c r="AP221" s="197"/>
      <c r="AQ221" s="197"/>
      <c r="AR221" s="197"/>
      <c r="AS221" s="197"/>
      <c r="AT221" s="197"/>
      <c r="AU221" s="197"/>
      <c r="AV221" s="197"/>
      <c r="AW221" s="197"/>
      <c r="AX221" s="197"/>
      <c r="AY221" s="197"/>
      <c r="AZ221" s="197"/>
      <c r="BA221" s="197"/>
      <c r="BB221" s="197"/>
      <c r="BC221" s="197"/>
      <c r="BD221" s="197"/>
      <c r="BE221" s="197"/>
      <c r="BF221" s="197"/>
      <c r="BG221" s="197"/>
      <c r="BH221" s="197"/>
      <c r="BI221" s="197"/>
      <c r="BJ221" s="197"/>
      <c r="BK221" s="197"/>
      <c r="BL221" s="197"/>
      <c r="BM221" s="197"/>
      <c r="BN221" s="197"/>
      <c r="BO221" s="197"/>
      <c r="BP221" s="197"/>
      <c r="BQ221" s="197"/>
      <c r="BR221" s="197"/>
      <c r="BS221" s="197"/>
      <c r="BT221" s="197"/>
      <c r="BU221" s="197"/>
      <c r="BV221" s="197"/>
      <c r="BW221" s="197"/>
      <c r="BX221" s="197"/>
      <c r="BY221" s="197"/>
      <c r="BZ221" s="197"/>
      <c r="CA221" s="197"/>
      <c r="CB221" s="197"/>
      <c r="CC221" s="197"/>
      <c r="CD221" s="197"/>
      <c r="CE221" s="197"/>
      <c r="CF221" s="197"/>
      <c r="CG221" s="197"/>
      <c r="CH221" s="197"/>
      <c r="CI221" s="197"/>
      <c r="CJ221" s="197"/>
      <c r="CK221" s="197"/>
      <c r="CL221" s="197"/>
    </row>
    <row r="222" spans="19:90" x14ac:dyDescent="0.25">
      <c r="S222" s="197"/>
      <c r="T222" s="197"/>
      <c r="U222" s="197"/>
      <c r="V222" s="197"/>
      <c r="W222" s="197"/>
      <c r="X222" s="197"/>
      <c r="Y222" s="197"/>
      <c r="Z222" s="197"/>
      <c r="AA222" s="197"/>
      <c r="AB222" s="197"/>
      <c r="AC222" s="197"/>
      <c r="AD222" s="197"/>
      <c r="AE222" s="197"/>
      <c r="AF222" s="197"/>
      <c r="AG222" s="197"/>
      <c r="AH222" s="197"/>
      <c r="AI222" s="197"/>
      <c r="AJ222" s="197"/>
      <c r="AK222" s="197"/>
      <c r="AL222" s="197"/>
      <c r="AM222" s="197"/>
      <c r="AN222" s="197"/>
      <c r="AO222" s="197"/>
      <c r="AP222" s="197"/>
      <c r="AQ222" s="197"/>
      <c r="AR222" s="197"/>
      <c r="AS222" s="197"/>
      <c r="AT222" s="197"/>
      <c r="AU222" s="197"/>
      <c r="AV222" s="197"/>
      <c r="AW222" s="197"/>
      <c r="AX222" s="197"/>
      <c r="AY222" s="197"/>
      <c r="AZ222" s="197"/>
      <c r="BA222" s="197"/>
      <c r="BB222" s="197"/>
      <c r="BC222" s="197"/>
      <c r="BD222" s="197"/>
      <c r="BE222" s="197"/>
      <c r="BF222" s="197"/>
      <c r="BG222" s="197"/>
      <c r="BH222" s="197"/>
      <c r="BI222" s="197"/>
      <c r="BJ222" s="197"/>
      <c r="BK222" s="197"/>
      <c r="BL222" s="197"/>
      <c r="BM222" s="197"/>
      <c r="BN222" s="197"/>
      <c r="BO222" s="197"/>
      <c r="BP222" s="197"/>
      <c r="BQ222" s="197"/>
      <c r="BR222" s="197"/>
      <c r="BS222" s="197"/>
      <c r="BT222" s="197"/>
      <c r="BU222" s="197"/>
      <c r="BV222" s="197"/>
      <c r="BW222" s="197"/>
      <c r="BX222" s="197"/>
      <c r="BY222" s="197"/>
      <c r="BZ222" s="197"/>
      <c r="CA222" s="197"/>
      <c r="CB222" s="197"/>
      <c r="CC222" s="197"/>
      <c r="CD222" s="197"/>
      <c r="CE222" s="197"/>
      <c r="CF222" s="197"/>
      <c r="CG222" s="197"/>
      <c r="CH222" s="197"/>
      <c r="CI222" s="197"/>
      <c r="CJ222" s="197"/>
      <c r="CK222" s="197"/>
      <c r="CL222" s="197"/>
    </row>
    <row r="223" spans="19:90" x14ac:dyDescent="0.25">
      <c r="S223" s="197"/>
      <c r="T223" s="197"/>
      <c r="U223" s="197"/>
      <c r="V223" s="197"/>
      <c r="W223" s="197"/>
      <c r="X223" s="197"/>
      <c r="Y223" s="197"/>
      <c r="Z223" s="197"/>
      <c r="AA223" s="197"/>
      <c r="AB223" s="197"/>
      <c r="AC223" s="197"/>
      <c r="AD223" s="197"/>
      <c r="AE223" s="197"/>
      <c r="AF223" s="197"/>
      <c r="AG223" s="197"/>
      <c r="AH223" s="197"/>
      <c r="AI223" s="197"/>
      <c r="AJ223" s="197"/>
      <c r="AK223" s="197"/>
      <c r="AL223" s="197"/>
      <c r="AM223" s="197"/>
      <c r="AN223" s="197"/>
      <c r="AO223" s="197"/>
      <c r="AP223" s="197"/>
      <c r="AQ223" s="197"/>
      <c r="AR223" s="197"/>
      <c r="AS223" s="197"/>
      <c r="AT223" s="197"/>
      <c r="AU223" s="197"/>
      <c r="AV223" s="197"/>
      <c r="AW223" s="197"/>
      <c r="AX223" s="197"/>
      <c r="AY223" s="197"/>
      <c r="AZ223" s="197"/>
      <c r="BA223" s="197"/>
      <c r="BB223" s="197"/>
      <c r="BC223" s="197"/>
      <c r="BD223" s="197"/>
      <c r="BE223" s="197"/>
      <c r="BF223" s="197"/>
      <c r="BG223" s="197"/>
      <c r="BH223" s="197"/>
      <c r="BI223" s="197"/>
      <c r="BJ223" s="197"/>
      <c r="BK223" s="197"/>
      <c r="BL223" s="197"/>
      <c r="BM223" s="197"/>
      <c r="BN223" s="197"/>
      <c r="BO223" s="197"/>
      <c r="BP223" s="197"/>
      <c r="BQ223" s="197"/>
      <c r="BR223" s="197"/>
      <c r="BS223" s="197"/>
      <c r="BT223" s="197"/>
      <c r="BU223" s="197"/>
      <c r="BV223" s="197"/>
      <c r="BW223" s="197"/>
      <c r="BX223" s="197"/>
      <c r="BY223" s="197"/>
      <c r="BZ223" s="197"/>
      <c r="CA223" s="197"/>
      <c r="CB223" s="197"/>
      <c r="CC223" s="197"/>
      <c r="CD223" s="197"/>
      <c r="CE223" s="197"/>
      <c r="CF223" s="197"/>
      <c r="CG223" s="197"/>
      <c r="CH223" s="197"/>
      <c r="CI223" s="197"/>
      <c r="CJ223" s="197"/>
      <c r="CK223" s="197"/>
      <c r="CL223" s="197"/>
    </row>
    <row r="224" spans="19:90" x14ac:dyDescent="0.25">
      <c r="S224" s="197"/>
      <c r="T224" s="197"/>
      <c r="U224" s="197"/>
      <c r="V224" s="197"/>
      <c r="W224" s="197"/>
      <c r="X224" s="197"/>
      <c r="Y224" s="197"/>
      <c r="Z224" s="197"/>
      <c r="AA224" s="197"/>
      <c r="AB224" s="197"/>
      <c r="AC224" s="197"/>
      <c r="AD224" s="197"/>
      <c r="AE224" s="197"/>
      <c r="AF224" s="197"/>
      <c r="AG224" s="197"/>
      <c r="AH224" s="197"/>
      <c r="AI224" s="197"/>
      <c r="AJ224" s="197"/>
      <c r="AK224" s="197"/>
      <c r="AL224" s="197"/>
      <c r="AM224" s="197"/>
      <c r="AN224" s="197"/>
      <c r="AO224" s="197"/>
      <c r="AP224" s="197"/>
      <c r="AQ224" s="197"/>
      <c r="AR224" s="197"/>
      <c r="AS224" s="197"/>
      <c r="AT224" s="197"/>
      <c r="AU224" s="197"/>
      <c r="AV224" s="197"/>
      <c r="AW224" s="197"/>
      <c r="AX224" s="197"/>
      <c r="AY224" s="197"/>
      <c r="AZ224" s="197"/>
      <c r="BA224" s="197"/>
      <c r="BB224" s="197"/>
      <c r="BC224" s="197"/>
      <c r="BD224" s="197"/>
      <c r="BE224" s="197"/>
      <c r="BF224" s="197"/>
      <c r="BG224" s="197"/>
      <c r="BH224" s="197"/>
      <c r="BI224" s="197"/>
      <c r="BJ224" s="197"/>
      <c r="BK224" s="197"/>
      <c r="BL224" s="197"/>
      <c r="BM224" s="197"/>
      <c r="BN224" s="197"/>
      <c r="BO224" s="197"/>
      <c r="BP224" s="197"/>
      <c r="BQ224" s="197"/>
      <c r="BR224" s="197"/>
      <c r="BS224" s="197"/>
      <c r="BT224" s="197"/>
      <c r="BU224" s="197"/>
      <c r="BV224" s="197"/>
      <c r="BW224" s="197"/>
      <c r="BX224" s="197"/>
      <c r="BY224" s="197"/>
      <c r="BZ224" s="197"/>
      <c r="CA224" s="197"/>
      <c r="CB224" s="197"/>
      <c r="CC224" s="197"/>
      <c r="CD224" s="197"/>
      <c r="CE224" s="197"/>
      <c r="CF224" s="197"/>
      <c r="CG224" s="197"/>
      <c r="CH224" s="197"/>
      <c r="CI224" s="197"/>
      <c r="CJ224" s="197"/>
      <c r="CK224" s="197"/>
      <c r="CL224" s="197"/>
    </row>
    <row r="225" spans="19:90" x14ac:dyDescent="0.25">
      <c r="S225" s="197"/>
      <c r="T225" s="197"/>
      <c r="U225" s="197"/>
      <c r="V225" s="197"/>
      <c r="W225" s="197"/>
      <c r="X225" s="197"/>
      <c r="Y225" s="197"/>
      <c r="Z225" s="197"/>
      <c r="AA225" s="197"/>
      <c r="AB225" s="197"/>
      <c r="AC225" s="197"/>
      <c r="AD225" s="197"/>
      <c r="AE225" s="197"/>
      <c r="AF225" s="197"/>
      <c r="AG225" s="197"/>
      <c r="AH225" s="197"/>
      <c r="AI225" s="197"/>
      <c r="AJ225" s="197"/>
      <c r="AK225" s="197"/>
      <c r="AL225" s="197"/>
      <c r="AM225" s="197"/>
      <c r="AN225" s="197"/>
      <c r="AO225" s="197"/>
      <c r="AP225" s="197"/>
      <c r="AQ225" s="197"/>
      <c r="AR225" s="197"/>
      <c r="AS225" s="197"/>
      <c r="AT225" s="197"/>
      <c r="AU225" s="197"/>
      <c r="AV225" s="197"/>
      <c r="AW225" s="197"/>
      <c r="AX225" s="197"/>
      <c r="AY225" s="197"/>
      <c r="AZ225" s="197"/>
      <c r="BA225" s="197"/>
      <c r="BB225" s="197"/>
      <c r="BC225" s="197"/>
      <c r="BD225" s="197"/>
      <c r="BE225" s="197"/>
      <c r="BF225" s="197"/>
      <c r="BG225" s="197"/>
      <c r="BH225" s="197"/>
      <c r="BI225" s="197"/>
      <c r="BJ225" s="197"/>
      <c r="BK225" s="197"/>
      <c r="BL225" s="197"/>
      <c r="BM225" s="197"/>
      <c r="BN225" s="197"/>
      <c r="BO225" s="197"/>
      <c r="BP225" s="197"/>
      <c r="BQ225" s="197"/>
      <c r="BR225" s="197"/>
      <c r="BS225" s="197"/>
      <c r="BT225" s="197"/>
      <c r="BU225" s="197"/>
      <c r="BV225" s="197"/>
      <c r="BW225" s="197"/>
      <c r="BX225" s="197"/>
      <c r="BY225" s="197"/>
      <c r="BZ225" s="197"/>
      <c r="CA225" s="197"/>
      <c r="CB225" s="197"/>
      <c r="CC225" s="197"/>
      <c r="CD225" s="197"/>
      <c r="CE225" s="197"/>
      <c r="CF225" s="197"/>
      <c r="CG225" s="197"/>
      <c r="CH225" s="197"/>
      <c r="CI225" s="197"/>
      <c r="CJ225" s="197"/>
      <c r="CK225" s="197"/>
      <c r="CL225" s="197"/>
    </row>
    <row r="226" spans="19:90" x14ac:dyDescent="0.25">
      <c r="S226" s="197"/>
      <c r="T226" s="197"/>
      <c r="U226" s="197"/>
      <c r="V226" s="197"/>
      <c r="W226" s="197"/>
      <c r="X226" s="197"/>
      <c r="Y226" s="197"/>
      <c r="Z226" s="197"/>
      <c r="AA226" s="197"/>
      <c r="AB226" s="197"/>
      <c r="AC226" s="197"/>
      <c r="AD226" s="197"/>
      <c r="AE226" s="197"/>
      <c r="AF226" s="197"/>
      <c r="AG226" s="197"/>
      <c r="AH226" s="197"/>
      <c r="AI226" s="197"/>
      <c r="AJ226" s="197"/>
      <c r="AK226" s="197"/>
      <c r="AL226" s="197"/>
      <c r="AM226" s="197"/>
      <c r="AN226" s="197"/>
      <c r="AO226" s="197"/>
      <c r="AP226" s="197"/>
      <c r="AQ226" s="197"/>
      <c r="AR226" s="197"/>
      <c r="AS226" s="197"/>
      <c r="AT226" s="197"/>
      <c r="AU226" s="197"/>
      <c r="AV226" s="197"/>
      <c r="AW226" s="197"/>
      <c r="AX226" s="197"/>
      <c r="AY226" s="197"/>
      <c r="AZ226" s="197"/>
      <c r="BA226" s="197"/>
      <c r="BB226" s="197"/>
      <c r="BC226" s="197"/>
      <c r="BD226" s="197"/>
      <c r="BE226" s="197"/>
      <c r="BF226" s="197"/>
      <c r="BG226" s="197"/>
      <c r="BH226" s="197"/>
      <c r="BI226" s="197"/>
      <c r="BJ226" s="197"/>
      <c r="BK226" s="197"/>
      <c r="BL226" s="197"/>
      <c r="BM226" s="197"/>
      <c r="BN226" s="197"/>
      <c r="BO226" s="197"/>
      <c r="BP226" s="197"/>
      <c r="BQ226" s="197"/>
      <c r="BR226" s="197"/>
      <c r="BS226" s="197"/>
      <c r="BT226" s="197"/>
      <c r="BU226" s="197"/>
      <c r="BV226" s="197"/>
      <c r="BW226" s="197"/>
      <c r="BX226" s="197"/>
      <c r="BY226" s="197"/>
      <c r="BZ226" s="197"/>
      <c r="CA226" s="197"/>
      <c r="CB226" s="197"/>
      <c r="CC226" s="197"/>
      <c r="CD226" s="197"/>
      <c r="CE226" s="197"/>
      <c r="CF226" s="197"/>
      <c r="CG226" s="197"/>
      <c r="CH226" s="197"/>
      <c r="CI226" s="197"/>
      <c r="CJ226" s="197"/>
      <c r="CK226" s="197"/>
      <c r="CL226" s="197"/>
    </row>
    <row r="227" spans="19:90" x14ac:dyDescent="0.25">
      <c r="S227" s="197"/>
      <c r="T227" s="197"/>
      <c r="U227" s="197"/>
      <c r="V227" s="197"/>
      <c r="W227" s="197"/>
      <c r="X227" s="197"/>
      <c r="Y227" s="197"/>
      <c r="Z227" s="197"/>
      <c r="AA227" s="197"/>
      <c r="AB227" s="197"/>
      <c r="AC227" s="197"/>
      <c r="AD227" s="197"/>
      <c r="AE227" s="197"/>
      <c r="AF227" s="197"/>
      <c r="AG227" s="197"/>
      <c r="AH227" s="197"/>
      <c r="AI227" s="197"/>
      <c r="AJ227" s="197"/>
      <c r="AK227" s="197"/>
      <c r="AL227" s="197"/>
      <c r="AM227" s="197"/>
      <c r="AN227" s="197"/>
      <c r="AO227" s="197"/>
      <c r="AP227" s="197"/>
      <c r="AQ227" s="197"/>
      <c r="AR227" s="197"/>
      <c r="AS227" s="197"/>
      <c r="AT227" s="197"/>
      <c r="AU227" s="197"/>
      <c r="AV227" s="197"/>
      <c r="AW227" s="197"/>
      <c r="AX227" s="197"/>
      <c r="AY227" s="197"/>
      <c r="AZ227" s="197"/>
      <c r="BA227" s="197"/>
      <c r="BB227" s="197"/>
      <c r="BC227" s="197"/>
      <c r="BD227" s="197"/>
      <c r="BE227" s="197"/>
      <c r="BF227" s="197"/>
      <c r="BG227" s="197"/>
      <c r="BH227" s="197"/>
      <c r="BI227" s="197"/>
      <c r="BJ227" s="197"/>
      <c r="BK227" s="197"/>
      <c r="BL227" s="197"/>
      <c r="BM227" s="197"/>
      <c r="BN227" s="197"/>
      <c r="BO227" s="197"/>
      <c r="BP227" s="197"/>
      <c r="BQ227" s="197"/>
      <c r="BR227" s="197"/>
      <c r="BS227" s="197"/>
      <c r="BT227" s="197"/>
      <c r="BU227" s="197"/>
      <c r="BV227" s="197"/>
      <c r="BW227" s="197"/>
      <c r="BX227" s="197"/>
      <c r="BY227" s="197"/>
      <c r="BZ227" s="197"/>
      <c r="CA227" s="197"/>
      <c r="CB227" s="197"/>
      <c r="CC227" s="197"/>
      <c r="CD227" s="197"/>
      <c r="CE227" s="197"/>
      <c r="CF227" s="197"/>
      <c r="CG227" s="197"/>
      <c r="CH227" s="197"/>
      <c r="CI227" s="197"/>
      <c r="CJ227" s="197"/>
      <c r="CK227" s="197"/>
      <c r="CL227" s="197"/>
    </row>
    <row r="228" spans="19:90" x14ac:dyDescent="0.25">
      <c r="S228" s="197"/>
      <c r="T228" s="197"/>
      <c r="U228" s="197"/>
      <c r="V228" s="197"/>
      <c r="W228" s="197"/>
      <c r="X228" s="197"/>
      <c r="Y228" s="197"/>
      <c r="Z228" s="197"/>
      <c r="AA228" s="197"/>
      <c r="AB228" s="197"/>
      <c r="AC228" s="197"/>
      <c r="AD228" s="197"/>
      <c r="AE228" s="197"/>
      <c r="AF228" s="197"/>
      <c r="AG228" s="197"/>
      <c r="AH228" s="197"/>
      <c r="AI228" s="197"/>
      <c r="AJ228" s="197"/>
      <c r="AK228" s="197"/>
      <c r="AL228" s="197"/>
      <c r="AM228" s="197"/>
      <c r="AN228" s="197"/>
      <c r="AO228" s="197"/>
      <c r="AP228" s="197"/>
      <c r="AQ228" s="197"/>
      <c r="AR228" s="197"/>
      <c r="AS228" s="197"/>
      <c r="AT228" s="197"/>
      <c r="AU228" s="197"/>
      <c r="AV228" s="197"/>
      <c r="AW228" s="197"/>
      <c r="AX228" s="197"/>
      <c r="AY228" s="197"/>
      <c r="AZ228" s="197"/>
      <c r="BA228" s="197"/>
      <c r="BB228" s="197"/>
      <c r="BC228" s="197"/>
      <c r="BD228" s="197"/>
      <c r="BE228" s="197"/>
      <c r="BF228" s="197"/>
      <c r="BG228" s="197"/>
      <c r="BH228" s="197"/>
      <c r="BI228" s="197"/>
      <c r="BJ228" s="197"/>
      <c r="BK228" s="197"/>
      <c r="BL228" s="197"/>
      <c r="BM228" s="197"/>
      <c r="BN228" s="197"/>
      <c r="BO228" s="197"/>
      <c r="BP228" s="197"/>
      <c r="BQ228" s="197"/>
      <c r="BR228" s="197"/>
      <c r="BS228" s="197"/>
      <c r="BT228" s="197"/>
      <c r="BU228" s="197"/>
      <c r="BV228" s="197"/>
      <c r="BW228" s="197"/>
      <c r="BX228" s="197"/>
      <c r="BY228" s="197"/>
      <c r="BZ228" s="197"/>
      <c r="CA228" s="197"/>
      <c r="CB228" s="197"/>
      <c r="CC228" s="197"/>
      <c r="CD228" s="197"/>
      <c r="CE228" s="197"/>
      <c r="CF228" s="197"/>
      <c r="CG228" s="197"/>
      <c r="CH228" s="197"/>
      <c r="CI228" s="197"/>
      <c r="CJ228" s="197"/>
      <c r="CK228" s="197"/>
      <c r="CL228" s="197"/>
    </row>
    <row r="229" spans="19:90" x14ac:dyDescent="0.25">
      <c r="S229" s="197"/>
      <c r="T229" s="197"/>
      <c r="U229" s="197"/>
      <c r="V229" s="197"/>
      <c r="W229" s="197"/>
      <c r="X229" s="197"/>
      <c r="Y229" s="197"/>
      <c r="Z229" s="197"/>
      <c r="AA229" s="197"/>
      <c r="AB229" s="197"/>
      <c r="AC229" s="197"/>
      <c r="AD229" s="197"/>
      <c r="AE229" s="197"/>
      <c r="AF229" s="197"/>
      <c r="AG229" s="197"/>
      <c r="AH229" s="197"/>
      <c r="AI229" s="197"/>
      <c r="AJ229" s="197"/>
      <c r="AK229" s="197"/>
      <c r="AL229" s="197"/>
      <c r="AM229" s="197"/>
      <c r="AN229" s="197"/>
      <c r="AO229" s="197"/>
      <c r="AP229" s="197"/>
      <c r="AQ229" s="197"/>
      <c r="AR229" s="197"/>
      <c r="AS229" s="197"/>
      <c r="AT229" s="197"/>
      <c r="AU229" s="197"/>
      <c r="AV229" s="197"/>
      <c r="AW229" s="197"/>
      <c r="AX229" s="197"/>
      <c r="AY229" s="197"/>
      <c r="AZ229" s="197"/>
      <c r="BA229" s="197"/>
      <c r="BB229" s="197"/>
      <c r="BC229" s="197"/>
      <c r="BD229" s="197"/>
      <c r="BE229" s="197"/>
      <c r="BF229" s="197"/>
      <c r="BG229" s="197"/>
      <c r="BH229" s="197"/>
      <c r="BI229" s="197"/>
      <c r="BJ229" s="197"/>
      <c r="BK229" s="197"/>
      <c r="BL229" s="197"/>
      <c r="BM229" s="197"/>
      <c r="BN229" s="197"/>
      <c r="BO229" s="197"/>
      <c r="BP229" s="197"/>
      <c r="BQ229" s="197"/>
      <c r="BR229" s="197"/>
      <c r="BS229" s="197"/>
      <c r="BT229" s="197"/>
      <c r="BU229" s="197"/>
      <c r="BV229" s="197"/>
      <c r="BW229" s="197"/>
      <c r="BX229" s="197"/>
      <c r="BY229" s="197"/>
      <c r="BZ229" s="197"/>
      <c r="CA229" s="197"/>
      <c r="CB229" s="197"/>
      <c r="CC229" s="197"/>
      <c r="CD229" s="197"/>
      <c r="CE229" s="197"/>
      <c r="CF229" s="197"/>
      <c r="CG229" s="197"/>
      <c r="CH229" s="197"/>
      <c r="CI229" s="197"/>
      <c r="CJ229" s="197"/>
      <c r="CK229" s="197"/>
      <c r="CL229" s="197"/>
    </row>
    <row r="230" spans="19:90" x14ac:dyDescent="0.25">
      <c r="S230" s="197"/>
      <c r="T230" s="197"/>
      <c r="U230" s="197"/>
      <c r="V230" s="197"/>
      <c r="W230" s="197"/>
      <c r="X230" s="197"/>
      <c r="Y230" s="197"/>
      <c r="Z230" s="197"/>
      <c r="AA230" s="197"/>
      <c r="AB230" s="197"/>
      <c r="AC230" s="197"/>
      <c r="AD230" s="197"/>
      <c r="AE230" s="197"/>
      <c r="AF230" s="197"/>
      <c r="AG230" s="197"/>
      <c r="AH230" s="197"/>
      <c r="AI230" s="197"/>
      <c r="AJ230" s="197"/>
      <c r="AK230" s="197"/>
      <c r="AL230" s="197"/>
      <c r="AM230" s="197"/>
      <c r="AN230" s="197"/>
      <c r="AO230" s="197"/>
      <c r="AP230" s="197"/>
      <c r="AQ230" s="197"/>
      <c r="AR230" s="197"/>
      <c r="AS230" s="197"/>
      <c r="AT230" s="197"/>
      <c r="AU230" s="197"/>
      <c r="AV230" s="197"/>
      <c r="AW230" s="197"/>
      <c r="AX230" s="197"/>
      <c r="AY230" s="197"/>
      <c r="AZ230" s="197"/>
      <c r="BA230" s="197"/>
      <c r="BB230" s="197"/>
      <c r="BC230" s="197"/>
      <c r="BD230" s="197"/>
      <c r="BE230" s="197"/>
      <c r="BF230" s="197"/>
      <c r="BG230" s="197"/>
      <c r="BH230" s="197"/>
      <c r="BI230" s="197"/>
      <c r="BJ230" s="197"/>
      <c r="BK230" s="197"/>
      <c r="BL230" s="197"/>
      <c r="BM230" s="197"/>
      <c r="BN230" s="197"/>
      <c r="BO230" s="197"/>
      <c r="BP230" s="197"/>
      <c r="BQ230" s="197"/>
      <c r="BR230" s="197"/>
      <c r="BS230" s="197"/>
      <c r="BT230" s="197"/>
      <c r="BU230" s="197"/>
      <c r="BV230" s="197"/>
      <c r="BW230" s="197"/>
      <c r="BX230" s="197"/>
      <c r="BY230" s="197"/>
      <c r="BZ230" s="197"/>
      <c r="CA230" s="197"/>
      <c r="CB230" s="197"/>
      <c r="CC230" s="197"/>
      <c r="CD230" s="197"/>
      <c r="CE230" s="197"/>
      <c r="CF230" s="197"/>
      <c r="CG230" s="197"/>
      <c r="CH230" s="197"/>
      <c r="CI230" s="197"/>
      <c r="CJ230" s="197"/>
      <c r="CK230" s="197"/>
      <c r="CL230" s="197"/>
    </row>
    <row r="231" spans="19:90" x14ac:dyDescent="0.25">
      <c r="S231" s="197"/>
      <c r="T231" s="197"/>
      <c r="U231" s="197"/>
      <c r="V231" s="197"/>
      <c r="W231" s="197"/>
      <c r="X231" s="197"/>
      <c r="Y231" s="197"/>
      <c r="Z231" s="197"/>
      <c r="AA231" s="197"/>
      <c r="AB231" s="197"/>
      <c r="AC231" s="197"/>
      <c r="AD231" s="197"/>
      <c r="AE231" s="197"/>
      <c r="AF231" s="197"/>
      <c r="AG231" s="197"/>
      <c r="AH231" s="197"/>
      <c r="AI231" s="197"/>
      <c r="AJ231" s="197"/>
      <c r="AK231" s="197"/>
      <c r="AL231" s="197"/>
      <c r="AM231" s="197"/>
      <c r="AN231" s="197"/>
      <c r="AO231" s="197"/>
      <c r="AP231" s="197"/>
      <c r="AQ231" s="197"/>
      <c r="AR231" s="197"/>
      <c r="AS231" s="197"/>
      <c r="AT231" s="197"/>
      <c r="AU231" s="197"/>
      <c r="AV231" s="197"/>
      <c r="AW231" s="197"/>
      <c r="AX231" s="197"/>
      <c r="AY231" s="197"/>
      <c r="AZ231" s="197"/>
      <c r="BA231" s="197"/>
      <c r="BB231" s="197"/>
      <c r="BC231" s="197"/>
      <c r="BD231" s="197"/>
      <c r="BE231" s="197"/>
      <c r="BF231" s="197"/>
      <c r="BG231" s="197"/>
      <c r="BH231" s="197"/>
      <c r="BI231" s="197"/>
      <c r="BJ231" s="197"/>
      <c r="BK231" s="197"/>
      <c r="BL231" s="197"/>
      <c r="BM231" s="197"/>
      <c r="BN231" s="197"/>
      <c r="BO231" s="197"/>
      <c r="BP231" s="197"/>
      <c r="BQ231" s="197"/>
      <c r="BR231" s="197"/>
      <c r="BS231" s="197"/>
      <c r="BT231" s="197"/>
      <c r="BU231" s="197"/>
      <c r="BV231" s="197"/>
      <c r="BW231" s="197"/>
      <c r="BX231" s="197"/>
      <c r="BY231" s="197"/>
      <c r="BZ231" s="197"/>
      <c r="CA231" s="197"/>
      <c r="CB231" s="197"/>
      <c r="CC231" s="197"/>
      <c r="CD231" s="197"/>
      <c r="CE231" s="197"/>
      <c r="CF231" s="197"/>
      <c r="CG231" s="197"/>
      <c r="CH231" s="197"/>
      <c r="CI231" s="197"/>
      <c r="CJ231" s="197"/>
      <c r="CK231" s="197"/>
      <c r="CL231" s="197"/>
    </row>
    <row r="232" spans="19:90" x14ac:dyDescent="0.25">
      <c r="S232" s="197"/>
      <c r="T232" s="197"/>
      <c r="U232" s="197"/>
      <c r="V232" s="197"/>
      <c r="W232" s="197"/>
      <c r="X232" s="197"/>
      <c r="Y232" s="197"/>
      <c r="Z232" s="197"/>
      <c r="AA232" s="197"/>
      <c r="AB232" s="197"/>
      <c r="AC232" s="197"/>
      <c r="AD232" s="197"/>
      <c r="AE232" s="197"/>
      <c r="AF232" s="197"/>
      <c r="AG232" s="197"/>
      <c r="AH232" s="197"/>
      <c r="AI232" s="197"/>
      <c r="AJ232" s="197"/>
      <c r="AK232" s="197"/>
      <c r="AL232" s="197"/>
      <c r="AM232" s="197"/>
      <c r="AN232" s="197"/>
      <c r="AO232" s="197"/>
      <c r="AP232" s="197"/>
      <c r="AQ232" s="197"/>
      <c r="AR232" s="197"/>
      <c r="AS232" s="197"/>
      <c r="AT232" s="197"/>
      <c r="AU232" s="197"/>
      <c r="AV232" s="197"/>
      <c r="AW232" s="197"/>
      <c r="AX232" s="197"/>
      <c r="AY232" s="197"/>
      <c r="AZ232" s="197"/>
      <c r="BA232" s="197"/>
      <c r="BB232" s="197"/>
      <c r="BC232" s="197"/>
      <c r="BD232" s="197"/>
      <c r="BE232" s="197"/>
      <c r="BF232" s="197"/>
      <c r="BG232" s="197"/>
      <c r="BH232" s="197"/>
      <c r="BI232" s="197"/>
      <c r="BJ232" s="197"/>
      <c r="BK232" s="197"/>
      <c r="BL232" s="197"/>
      <c r="BM232" s="197"/>
      <c r="BN232" s="197"/>
      <c r="BO232" s="197"/>
      <c r="BP232" s="197"/>
      <c r="BQ232" s="197"/>
      <c r="BR232" s="197"/>
      <c r="BS232" s="197"/>
      <c r="BT232" s="197"/>
      <c r="BU232" s="197"/>
      <c r="BV232" s="197"/>
      <c r="BW232" s="197"/>
      <c r="BX232" s="197"/>
      <c r="BY232" s="197"/>
      <c r="BZ232" s="197"/>
      <c r="CA232" s="197"/>
      <c r="CB232" s="197"/>
      <c r="CC232" s="197"/>
      <c r="CD232" s="197"/>
      <c r="CE232" s="197"/>
      <c r="CF232" s="197"/>
      <c r="CG232" s="197"/>
      <c r="CH232" s="197"/>
      <c r="CI232" s="197"/>
      <c r="CJ232" s="197"/>
      <c r="CK232" s="197"/>
      <c r="CL232" s="197"/>
    </row>
    <row r="233" spans="19:90" x14ac:dyDescent="0.25">
      <c r="S233" s="197"/>
      <c r="T233" s="197"/>
      <c r="U233" s="197"/>
      <c r="V233" s="197"/>
      <c r="W233" s="197"/>
      <c r="X233" s="197"/>
      <c r="Y233" s="197"/>
      <c r="Z233" s="197"/>
      <c r="AA233" s="197"/>
      <c r="AB233" s="197"/>
      <c r="AC233" s="197"/>
      <c r="AD233" s="197"/>
      <c r="AE233" s="197"/>
      <c r="AF233" s="197"/>
      <c r="AG233" s="197"/>
      <c r="AH233" s="197"/>
      <c r="AI233" s="197"/>
      <c r="AJ233" s="197"/>
      <c r="AK233" s="197"/>
      <c r="AL233" s="197"/>
      <c r="AM233" s="197"/>
      <c r="AN233" s="197"/>
      <c r="AO233" s="197"/>
      <c r="AP233" s="197"/>
      <c r="AQ233" s="197"/>
      <c r="AR233" s="197"/>
      <c r="AS233" s="197"/>
      <c r="AT233" s="197"/>
      <c r="AU233" s="197"/>
      <c r="AV233" s="197"/>
      <c r="AW233" s="197"/>
      <c r="AX233" s="197"/>
      <c r="AY233" s="197"/>
      <c r="AZ233" s="197"/>
      <c r="BA233" s="197"/>
      <c r="BB233" s="197"/>
      <c r="BC233" s="197"/>
      <c r="BD233" s="197"/>
      <c r="BE233" s="197"/>
      <c r="BF233" s="197"/>
      <c r="BG233" s="197"/>
      <c r="BH233" s="197"/>
      <c r="BI233" s="197"/>
      <c r="BJ233" s="197"/>
      <c r="BK233" s="197"/>
      <c r="BL233" s="197"/>
      <c r="BM233" s="197"/>
      <c r="BN233" s="197"/>
      <c r="BO233" s="197"/>
      <c r="BP233" s="197"/>
      <c r="BQ233" s="197"/>
      <c r="BR233" s="197"/>
      <c r="BS233" s="197"/>
      <c r="BT233" s="197"/>
      <c r="BU233" s="197"/>
      <c r="BV233" s="197"/>
      <c r="BW233" s="197"/>
      <c r="BX233" s="197"/>
      <c r="BY233" s="197"/>
      <c r="BZ233" s="197"/>
      <c r="CA233" s="197"/>
      <c r="CB233" s="197"/>
      <c r="CC233" s="197"/>
      <c r="CD233" s="197"/>
      <c r="CE233" s="197"/>
      <c r="CF233" s="197"/>
      <c r="CG233" s="197"/>
      <c r="CH233" s="197"/>
      <c r="CI233" s="197"/>
      <c r="CJ233" s="197"/>
      <c r="CK233" s="197"/>
      <c r="CL233" s="197"/>
    </row>
    <row r="234" spans="19:90" x14ac:dyDescent="0.25">
      <c r="S234" s="197"/>
      <c r="T234" s="197"/>
      <c r="U234" s="197"/>
      <c r="V234" s="197"/>
      <c r="W234" s="197"/>
      <c r="X234" s="197"/>
      <c r="Y234" s="197"/>
      <c r="Z234" s="197"/>
      <c r="AA234" s="197"/>
      <c r="AB234" s="197"/>
      <c r="AC234" s="197"/>
      <c r="AD234" s="197"/>
      <c r="AE234" s="197"/>
      <c r="AF234" s="197"/>
      <c r="AG234" s="197"/>
      <c r="AH234" s="197"/>
      <c r="AI234" s="197"/>
      <c r="AJ234" s="197"/>
      <c r="AK234" s="197"/>
      <c r="AL234" s="197"/>
      <c r="AM234" s="197"/>
      <c r="AN234" s="197"/>
      <c r="AO234" s="197"/>
      <c r="AP234" s="197"/>
      <c r="AQ234" s="197"/>
      <c r="AR234" s="197"/>
      <c r="AS234" s="197"/>
      <c r="AT234" s="197"/>
      <c r="AU234" s="197"/>
      <c r="AV234" s="197"/>
      <c r="AW234" s="197"/>
      <c r="AX234" s="197"/>
      <c r="AY234" s="197"/>
      <c r="AZ234" s="197"/>
      <c r="BA234" s="197"/>
      <c r="BB234" s="197"/>
      <c r="BC234" s="197"/>
      <c r="BD234" s="197"/>
      <c r="BE234" s="197"/>
      <c r="BF234" s="197"/>
      <c r="BG234" s="197"/>
      <c r="BH234" s="197"/>
      <c r="BI234" s="197"/>
      <c r="BJ234" s="197"/>
      <c r="BK234" s="197"/>
      <c r="BL234" s="197"/>
      <c r="BM234" s="197"/>
      <c r="BN234" s="197"/>
      <c r="BO234" s="197"/>
      <c r="BP234" s="197"/>
      <c r="BQ234" s="197"/>
      <c r="BR234" s="197"/>
      <c r="BS234" s="197"/>
      <c r="BT234" s="197"/>
      <c r="BU234" s="197"/>
      <c r="BV234" s="197"/>
      <c r="BW234" s="197"/>
      <c r="BX234" s="197"/>
      <c r="BY234" s="197"/>
      <c r="BZ234" s="197"/>
      <c r="CA234" s="197"/>
      <c r="CB234" s="197"/>
      <c r="CC234" s="197"/>
      <c r="CD234" s="197"/>
      <c r="CE234" s="197"/>
      <c r="CF234" s="197"/>
      <c r="CG234" s="197"/>
      <c r="CH234" s="197"/>
      <c r="CI234" s="197"/>
      <c r="CJ234" s="197"/>
      <c r="CK234" s="197"/>
      <c r="CL234" s="197"/>
    </row>
    <row r="235" spans="19:90" x14ac:dyDescent="0.25">
      <c r="S235" s="197"/>
      <c r="T235" s="197"/>
      <c r="U235" s="197"/>
      <c r="V235" s="197"/>
      <c r="W235" s="197"/>
      <c r="X235" s="197"/>
      <c r="Y235" s="197"/>
      <c r="Z235" s="197"/>
      <c r="AA235" s="197"/>
      <c r="AB235" s="197"/>
      <c r="AC235" s="197"/>
      <c r="AD235" s="197"/>
      <c r="AE235" s="197"/>
      <c r="AF235" s="197"/>
      <c r="AG235" s="197"/>
      <c r="AH235" s="197"/>
      <c r="AI235" s="197"/>
      <c r="AJ235" s="197"/>
      <c r="AK235" s="197"/>
      <c r="AL235" s="197"/>
      <c r="AM235" s="197"/>
      <c r="AN235" s="197"/>
      <c r="AO235" s="197"/>
      <c r="AP235" s="197"/>
      <c r="AQ235" s="197"/>
      <c r="AR235" s="197"/>
      <c r="AS235" s="197"/>
      <c r="AT235" s="197"/>
      <c r="AU235" s="197"/>
      <c r="AV235" s="197"/>
      <c r="AW235" s="197"/>
      <c r="AX235" s="197"/>
      <c r="AY235" s="197"/>
      <c r="AZ235" s="197"/>
      <c r="BA235" s="197"/>
      <c r="BB235" s="197"/>
      <c r="BC235" s="197"/>
      <c r="BD235" s="197"/>
      <c r="BE235" s="197"/>
      <c r="BF235" s="197"/>
      <c r="BG235" s="197"/>
      <c r="BH235" s="197"/>
      <c r="BI235" s="197"/>
      <c r="BJ235" s="197"/>
      <c r="BK235" s="197"/>
      <c r="BL235" s="197"/>
      <c r="BM235" s="197"/>
      <c r="BN235" s="197"/>
      <c r="BO235" s="197"/>
      <c r="BP235" s="197"/>
      <c r="BQ235" s="197"/>
      <c r="BR235" s="197"/>
      <c r="BS235" s="197"/>
      <c r="BT235" s="197"/>
      <c r="BU235" s="197"/>
      <c r="BV235" s="197"/>
      <c r="BW235" s="197"/>
      <c r="BX235" s="197"/>
      <c r="BY235" s="197"/>
      <c r="BZ235" s="197"/>
      <c r="CA235" s="197"/>
      <c r="CB235" s="197"/>
      <c r="CC235" s="197"/>
      <c r="CD235" s="197"/>
      <c r="CE235" s="197"/>
      <c r="CF235" s="197"/>
      <c r="CG235" s="197"/>
      <c r="CH235" s="197"/>
      <c r="CI235" s="197"/>
      <c r="CJ235" s="197"/>
      <c r="CK235" s="197"/>
      <c r="CL235" s="197"/>
    </row>
    <row r="236" spans="19:90" x14ac:dyDescent="0.25">
      <c r="S236" s="197"/>
      <c r="T236" s="197"/>
      <c r="U236" s="197"/>
      <c r="V236" s="197"/>
      <c r="W236" s="197"/>
      <c r="X236" s="197"/>
      <c r="Y236" s="197"/>
      <c r="Z236" s="197"/>
      <c r="AA236" s="197"/>
      <c r="AB236" s="197"/>
      <c r="AC236" s="197"/>
      <c r="AD236" s="197"/>
      <c r="AE236" s="197"/>
      <c r="AF236" s="197"/>
      <c r="AG236" s="197"/>
      <c r="AH236" s="197"/>
      <c r="AI236" s="197"/>
      <c r="AJ236" s="197"/>
      <c r="AK236" s="197"/>
      <c r="AL236" s="197"/>
      <c r="AM236" s="197"/>
      <c r="AN236" s="197"/>
      <c r="AO236" s="197"/>
      <c r="AP236" s="197"/>
      <c r="AQ236" s="197"/>
      <c r="AR236" s="197"/>
      <c r="AS236" s="197"/>
      <c r="AT236" s="197"/>
      <c r="AU236" s="197"/>
      <c r="AV236" s="197"/>
      <c r="AW236" s="197"/>
      <c r="AX236" s="197"/>
      <c r="AY236" s="197"/>
      <c r="AZ236" s="197"/>
      <c r="BA236" s="197"/>
      <c r="BB236" s="197"/>
      <c r="BC236" s="197"/>
      <c r="BD236" s="197"/>
      <c r="BE236" s="197"/>
      <c r="BF236" s="197"/>
      <c r="BG236" s="197"/>
      <c r="BH236" s="197"/>
      <c r="BI236" s="197"/>
      <c r="BJ236" s="197"/>
      <c r="BK236" s="197"/>
      <c r="BL236" s="197"/>
      <c r="BM236" s="197"/>
      <c r="BN236" s="197"/>
      <c r="BO236" s="197"/>
      <c r="BP236" s="197"/>
      <c r="BQ236" s="197"/>
      <c r="BR236" s="197"/>
      <c r="BS236" s="197"/>
      <c r="BT236" s="197"/>
      <c r="BU236" s="197"/>
      <c r="BV236" s="197"/>
      <c r="BW236" s="197"/>
      <c r="BX236" s="197"/>
      <c r="BY236" s="197"/>
      <c r="BZ236" s="197"/>
      <c r="CA236" s="197"/>
      <c r="CB236" s="197"/>
      <c r="CC236" s="197"/>
      <c r="CD236" s="197"/>
      <c r="CE236" s="197"/>
      <c r="CF236" s="197"/>
      <c r="CG236" s="197"/>
      <c r="CH236" s="197"/>
      <c r="CI236" s="197"/>
      <c r="CJ236" s="197"/>
      <c r="CK236" s="197"/>
      <c r="CL236" s="197"/>
    </row>
    <row r="237" spans="19:90" x14ac:dyDescent="0.25">
      <c r="S237" s="197"/>
      <c r="T237" s="197"/>
      <c r="U237" s="197"/>
      <c r="V237" s="197"/>
      <c r="W237" s="197"/>
      <c r="X237" s="197"/>
      <c r="Y237" s="197"/>
      <c r="Z237" s="197"/>
      <c r="AA237" s="197"/>
      <c r="AB237" s="197"/>
      <c r="AC237" s="197"/>
      <c r="AD237" s="197"/>
      <c r="AE237" s="197"/>
      <c r="AF237" s="197"/>
      <c r="AG237" s="197"/>
      <c r="AH237" s="197"/>
      <c r="AI237" s="197"/>
      <c r="AJ237" s="197"/>
      <c r="AK237" s="197"/>
      <c r="AL237" s="197"/>
      <c r="AM237" s="197"/>
      <c r="AN237" s="197"/>
      <c r="AO237" s="197"/>
      <c r="AP237" s="197"/>
      <c r="AQ237" s="197"/>
      <c r="AR237" s="197"/>
      <c r="AS237" s="197"/>
      <c r="AT237" s="197"/>
      <c r="AU237" s="197"/>
      <c r="AV237" s="197"/>
      <c r="AW237" s="197"/>
      <c r="AX237" s="197"/>
      <c r="AY237" s="197"/>
      <c r="AZ237" s="197"/>
      <c r="BA237" s="197"/>
      <c r="BB237" s="197"/>
      <c r="BC237" s="197"/>
      <c r="BD237" s="197"/>
      <c r="BE237" s="197"/>
      <c r="BF237" s="197"/>
      <c r="BG237" s="197"/>
      <c r="BH237" s="197"/>
      <c r="BI237" s="197"/>
      <c r="BJ237" s="197"/>
      <c r="BK237" s="197"/>
      <c r="BL237" s="197"/>
      <c r="BM237" s="197"/>
      <c r="BN237" s="197"/>
      <c r="BO237" s="197"/>
      <c r="BP237" s="197"/>
      <c r="BQ237" s="197"/>
      <c r="BR237" s="197"/>
      <c r="BS237" s="197"/>
      <c r="BT237" s="197"/>
      <c r="BU237" s="197"/>
      <c r="BV237" s="197"/>
      <c r="BW237" s="197"/>
      <c r="BX237" s="197"/>
      <c r="BY237" s="197"/>
      <c r="BZ237" s="197"/>
      <c r="CA237" s="197"/>
      <c r="CB237" s="197"/>
      <c r="CC237" s="197"/>
      <c r="CD237" s="197"/>
      <c r="CE237" s="197"/>
      <c r="CF237" s="197"/>
      <c r="CG237" s="197"/>
      <c r="CH237" s="197"/>
      <c r="CI237" s="197"/>
      <c r="CJ237" s="197"/>
      <c r="CK237" s="197"/>
      <c r="CL237" s="197"/>
    </row>
    <row r="238" spans="19:90" x14ac:dyDescent="0.25">
      <c r="S238" s="197"/>
      <c r="T238" s="197"/>
      <c r="U238" s="197"/>
      <c r="V238" s="197"/>
      <c r="W238" s="197"/>
      <c r="X238" s="197"/>
      <c r="Y238" s="197"/>
      <c r="Z238" s="197"/>
      <c r="AA238" s="197"/>
      <c r="AB238" s="197"/>
      <c r="AC238" s="197"/>
      <c r="AD238" s="197"/>
      <c r="AE238" s="197"/>
      <c r="AF238" s="197"/>
      <c r="AG238" s="197"/>
      <c r="AH238" s="197"/>
      <c r="AI238" s="197"/>
      <c r="AJ238" s="197"/>
      <c r="AK238" s="197"/>
      <c r="AL238" s="197"/>
      <c r="AM238" s="197"/>
      <c r="AN238" s="197"/>
      <c r="AO238" s="197"/>
      <c r="AP238" s="197"/>
      <c r="AQ238" s="197"/>
      <c r="AR238" s="197"/>
      <c r="AS238" s="197"/>
      <c r="AT238" s="197"/>
      <c r="AU238" s="197"/>
      <c r="AV238" s="197"/>
      <c r="AW238" s="197"/>
      <c r="AX238" s="197"/>
      <c r="AY238" s="197"/>
      <c r="AZ238" s="197"/>
      <c r="BA238" s="197"/>
      <c r="BB238" s="197"/>
      <c r="BC238" s="197"/>
      <c r="BD238" s="197"/>
      <c r="BE238" s="197"/>
      <c r="BF238" s="197"/>
      <c r="BG238" s="197"/>
      <c r="BH238" s="197"/>
      <c r="BI238" s="197"/>
      <c r="BJ238" s="197"/>
      <c r="BK238" s="197"/>
      <c r="BL238" s="197"/>
      <c r="BM238" s="197"/>
      <c r="BN238" s="197"/>
      <c r="BO238" s="197"/>
      <c r="BP238" s="197"/>
      <c r="BQ238" s="197"/>
      <c r="BR238" s="197"/>
      <c r="BS238" s="197"/>
      <c r="BT238" s="197"/>
      <c r="BU238" s="197"/>
      <c r="BV238" s="197"/>
      <c r="BW238" s="197"/>
      <c r="BX238" s="197"/>
      <c r="BY238" s="197"/>
      <c r="BZ238" s="197"/>
      <c r="CA238" s="197"/>
      <c r="CB238" s="197"/>
      <c r="CC238" s="197"/>
      <c r="CD238" s="197"/>
      <c r="CE238" s="197"/>
      <c r="CF238" s="197"/>
      <c r="CG238" s="197"/>
      <c r="CH238" s="197"/>
      <c r="CI238" s="197"/>
      <c r="CJ238" s="197"/>
      <c r="CK238" s="197"/>
      <c r="CL238" s="197"/>
    </row>
    <row r="239" spans="19:90" x14ac:dyDescent="0.25">
      <c r="S239" s="197"/>
      <c r="T239" s="197"/>
      <c r="U239" s="197"/>
      <c r="V239" s="197"/>
      <c r="W239" s="197"/>
      <c r="X239" s="197"/>
      <c r="Y239" s="197"/>
      <c r="Z239" s="197"/>
      <c r="AA239" s="197"/>
      <c r="AB239" s="197"/>
      <c r="AC239" s="197"/>
      <c r="AD239" s="197"/>
      <c r="AE239" s="197"/>
      <c r="AF239" s="197"/>
      <c r="AG239" s="197"/>
      <c r="AH239" s="197"/>
      <c r="AI239" s="197"/>
      <c r="AJ239" s="197"/>
      <c r="AK239" s="197"/>
      <c r="AL239" s="197"/>
      <c r="AM239" s="197"/>
      <c r="AN239" s="197"/>
      <c r="AO239" s="197"/>
      <c r="AP239" s="197"/>
      <c r="AQ239" s="197"/>
      <c r="AR239" s="197"/>
      <c r="AS239" s="197"/>
      <c r="AT239" s="197"/>
      <c r="AU239" s="197"/>
      <c r="AV239" s="197"/>
      <c r="AW239" s="197"/>
      <c r="AX239" s="197"/>
      <c r="AY239" s="197"/>
      <c r="AZ239" s="197"/>
      <c r="BA239" s="197"/>
      <c r="BB239" s="197"/>
      <c r="BC239" s="197"/>
      <c r="BD239" s="197"/>
      <c r="BE239" s="197"/>
      <c r="BF239" s="197"/>
      <c r="BG239" s="197"/>
      <c r="BH239" s="197"/>
      <c r="BI239" s="197"/>
      <c r="BJ239" s="197"/>
      <c r="BK239" s="197"/>
      <c r="BL239" s="197"/>
      <c r="BM239" s="197"/>
      <c r="BN239" s="197"/>
      <c r="BO239" s="197"/>
      <c r="BP239" s="197"/>
      <c r="BQ239" s="197"/>
      <c r="BR239" s="197"/>
      <c r="BS239" s="197"/>
      <c r="BT239" s="197"/>
      <c r="BU239" s="197"/>
      <c r="BV239" s="197"/>
      <c r="BW239" s="197"/>
      <c r="BX239" s="197"/>
      <c r="BY239" s="197"/>
      <c r="BZ239" s="197"/>
      <c r="CA239" s="197"/>
      <c r="CB239" s="197"/>
      <c r="CC239" s="197"/>
      <c r="CD239" s="197"/>
      <c r="CE239" s="197"/>
      <c r="CF239" s="197"/>
      <c r="CG239" s="197"/>
      <c r="CH239" s="197"/>
      <c r="CI239" s="197"/>
      <c r="CJ239" s="197"/>
      <c r="CK239" s="197"/>
      <c r="CL239" s="197"/>
    </row>
    <row r="240" spans="19:90" x14ac:dyDescent="0.25">
      <c r="S240" s="197"/>
      <c r="T240" s="197"/>
      <c r="U240" s="197"/>
      <c r="V240" s="197"/>
      <c r="W240" s="197"/>
      <c r="X240" s="197"/>
      <c r="Y240" s="197"/>
      <c r="Z240" s="197"/>
      <c r="AA240" s="197"/>
      <c r="AB240" s="197"/>
      <c r="AC240" s="197"/>
      <c r="AD240" s="197"/>
      <c r="AE240" s="197"/>
      <c r="AF240" s="197"/>
      <c r="AG240" s="197"/>
      <c r="AH240" s="197"/>
      <c r="AI240" s="197"/>
      <c r="AJ240" s="197"/>
      <c r="AK240" s="197"/>
      <c r="AL240" s="197"/>
      <c r="AM240" s="197"/>
      <c r="AN240" s="197"/>
      <c r="AO240" s="197"/>
      <c r="AP240" s="197"/>
      <c r="AQ240" s="197"/>
      <c r="AR240" s="197"/>
      <c r="AS240" s="197"/>
      <c r="AT240" s="197"/>
      <c r="AU240" s="197"/>
      <c r="AV240" s="197"/>
      <c r="AW240" s="197"/>
      <c r="AX240" s="197"/>
      <c r="AY240" s="197"/>
      <c r="AZ240" s="197"/>
      <c r="BA240" s="197"/>
      <c r="BB240" s="197"/>
      <c r="BC240" s="197"/>
      <c r="BD240" s="197"/>
      <c r="BE240" s="197"/>
      <c r="BF240" s="197"/>
      <c r="BG240" s="197"/>
      <c r="BH240" s="197"/>
      <c r="BI240" s="197"/>
      <c r="BJ240" s="197"/>
      <c r="BK240" s="197"/>
      <c r="BL240" s="197"/>
      <c r="BM240" s="197"/>
      <c r="BN240" s="197"/>
      <c r="BO240" s="197"/>
      <c r="BP240" s="197"/>
      <c r="BQ240" s="197"/>
      <c r="BR240" s="197"/>
      <c r="BS240" s="197"/>
      <c r="BT240" s="197"/>
      <c r="BU240" s="197"/>
      <c r="BV240" s="197"/>
      <c r="BW240" s="197"/>
      <c r="BX240" s="197"/>
      <c r="BY240" s="197"/>
      <c r="BZ240" s="197"/>
      <c r="CA240" s="197"/>
      <c r="CB240" s="197"/>
      <c r="CC240" s="197"/>
      <c r="CD240" s="197"/>
      <c r="CE240" s="197"/>
      <c r="CF240" s="197"/>
      <c r="CG240" s="197"/>
      <c r="CH240" s="197"/>
      <c r="CI240" s="197"/>
      <c r="CJ240" s="197"/>
      <c r="CK240" s="197"/>
      <c r="CL240" s="197"/>
    </row>
    <row r="241" spans="19:90" x14ac:dyDescent="0.25">
      <c r="S241" s="197"/>
      <c r="T241" s="197"/>
      <c r="U241" s="197"/>
      <c r="V241" s="197"/>
      <c r="W241" s="197"/>
      <c r="X241" s="197"/>
      <c r="Y241" s="197"/>
      <c r="Z241" s="197"/>
      <c r="AA241" s="197"/>
      <c r="AB241" s="197"/>
      <c r="AC241" s="197"/>
      <c r="AD241" s="197"/>
      <c r="AE241" s="197"/>
      <c r="AF241" s="197"/>
      <c r="AG241" s="197"/>
      <c r="AH241" s="197"/>
      <c r="AI241" s="197"/>
      <c r="AJ241" s="197"/>
      <c r="AK241" s="197"/>
      <c r="AL241" s="197"/>
      <c r="AM241" s="197"/>
      <c r="AN241" s="197"/>
      <c r="AO241" s="197"/>
      <c r="AP241" s="197"/>
      <c r="AQ241" s="197"/>
      <c r="AR241" s="197"/>
      <c r="AS241" s="197"/>
      <c r="AT241" s="197"/>
      <c r="AU241" s="197"/>
      <c r="AV241" s="197"/>
      <c r="AW241" s="197"/>
      <c r="AX241" s="197"/>
      <c r="AY241" s="197"/>
      <c r="AZ241" s="197"/>
      <c r="BA241" s="197"/>
      <c r="BB241" s="197"/>
      <c r="BC241" s="197"/>
      <c r="BD241" s="197"/>
      <c r="BE241" s="197"/>
      <c r="BF241" s="197"/>
      <c r="BG241" s="197"/>
      <c r="BH241" s="197"/>
      <c r="BI241" s="197"/>
      <c r="BJ241" s="197"/>
      <c r="BK241" s="197"/>
      <c r="BL241" s="197"/>
      <c r="BM241" s="197"/>
      <c r="BN241" s="197"/>
      <c r="BO241" s="197"/>
      <c r="BP241" s="197"/>
      <c r="BQ241" s="197"/>
      <c r="BR241" s="197"/>
      <c r="BS241" s="197"/>
      <c r="BT241" s="197"/>
      <c r="BU241" s="197"/>
      <c r="BV241" s="197"/>
      <c r="BW241" s="197"/>
      <c r="BX241" s="197"/>
      <c r="BY241" s="197"/>
      <c r="BZ241" s="197"/>
      <c r="CA241" s="197"/>
      <c r="CB241" s="197"/>
      <c r="CC241" s="197"/>
      <c r="CD241" s="197"/>
      <c r="CE241" s="197"/>
      <c r="CF241" s="197"/>
      <c r="CG241" s="197"/>
      <c r="CH241" s="197"/>
      <c r="CI241" s="197"/>
      <c r="CJ241" s="197"/>
      <c r="CK241" s="197"/>
      <c r="CL241" s="197"/>
    </row>
    <row r="242" spans="19:90" x14ac:dyDescent="0.25">
      <c r="S242" s="197"/>
      <c r="T242" s="197"/>
      <c r="U242" s="197"/>
      <c r="V242" s="197"/>
      <c r="W242" s="197"/>
      <c r="X242" s="197"/>
      <c r="Y242" s="197"/>
      <c r="Z242" s="197"/>
      <c r="AA242" s="197"/>
      <c r="AB242" s="197"/>
      <c r="AC242" s="197"/>
      <c r="AD242" s="197"/>
      <c r="AE242" s="197"/>
      <c r="AF242" s="197"/>
      <c r="AG242" s="197"/>
      <c r="AH242" s="197"/>
      <c r="AI242" s="197"/>
      <c r="AJ242" s="197"/>
      <c r="AK242" s="197"/>
      <c r="AL242" s="197"/>
      <c r="AM242" s="197"/>
      <c r="AN242" s="197"/>
      <c r="AO242" s="197"/>
      <c r="AP242" s="197"/>
      <c r="AQ242" s="197"/>
      <c r="AR242" s="197"/>
      <c r="AS242" s="197"/>
      <c r="AT242" s="197"/>
      <c r="AU242" s="197"/>
      <c r="AV242" s="197"/>
      <c r="AW242" s="197"/>
      <c r="AX242" s="197"/>
      <c r="AY242" s="197"/>
      <c r="AZ242" s="197"/>
      <c r="BA242" s="197"/>
      <c r="BB242" s="197"/>
      <c r="BC242" s="197"/>
      <c r="BD242" s="197"/>
      <c r="BE242" s="197"/>
      <c r="BF242" s="197"/>
      <c r="BG242" s="197"/>
      <c r="BH242" s="197"/>
      <c r="BI242" s="197"/>
      <c r="BJ242" s="197"/>
      <c r="BK242" s="197"/>
      <c r="BL242" s="197"/>
      <c r="BM242" s="197"/>
      <c r="BN242" s="197"/>
      <c r="BO242" s="197"/>
      <c r="BP242" s="197"/>
      <c r="BQ242" s="197"/>
      <c r="BR242" s="197"/>
      <c r="BS242" s="197"/>
      <c r="BT242" s="197"/>
      <c r="BU242" s="197"/>
      <c r="BV242" s="197"/>
      <c r="BW242" s="197"/>
      <c r="BX242" s="197"/>
      <c r="BY242" s="197"/>
      <c r="BZ242" s="197"/>
      <c r="CA242" s="197"/>
      <c r="CB242" s="197"/>
      <c r="CC242" s="197"/>
      <c r="CD242" s="197"/>
      <c r="CE242" s="197"/>
      <c r="CF242" s="197"/>
      <c r="CG242" s="197"/>
      <c r="CH242" s="197"/>
      <c r="CI242" s="197"/>
      <c r="CJ242" s="197"/>
      <c r="CK242" s="197"/>
      <c r="CL242" s="197"/>
    </row>
    <row r="243" spans="19:90" x14ac:dyDescent="0.25">
      <c r="S243" s="197"/>
      <c r="T243" s="197"/>
      <c r="U243" s="197"/>
      <c r="V243" s="197"/>
      <c r="W243" s="197"/>
      <c r="X243" s="197"/>
      <c r="Y243" s="197"/>
      <c r="Z243" s="197"/>
      <c r="AA243" s="197"/>
      <c r="AB243" s="197"/>
      <c r="AC243" s="197"/>
      <c r="AD243" s="197"/>
      <c r="AE243" s="197"/>
      <c r="AF243" s="197"/>
      <c r="AG243" s="197"/>
      <c r="AH243" s="197"/>
      <c r="AI243" s="197"/>
      <c r="AJ243" s="197"/>
      <c r="AK243" s="197"/>
      <c r="AL243" s="197"/>
      <c r="AM243" s="197"/>
      <c r="AN243" s="197"/>
      <c r="AO243" s="197"/>
      <c r="AP243" s="197"/>
      <c r="AQ243" s="197"/>
      <c r="AR243" s="197"/>
      <c r="AS243" s="197"/>
      <c r="AT243" s="197"/>
      <c r="AU243" s="197"/>
      <c r="AV243" s="197"/>
      <c r="AW243" s="197"/>
      <c r="AX243" s="197"/>
      <c r="AY243" s="197"/>
      <c r="AZ243" s="197"/>
      <c r="BA243" s="197"/>
      <c r="BB243" s="197"/>
      <c r="BC243" s="197"/>
      <c r="BD243" s="197"/>
      <c r="BE243" s="197"/>
      <c r="BF243" s="197"/>
      <c r="BG243" s="197"/>
      <c r="BH243" s="197"/>
      <c r="BI243" s="197"/>
      <c r="BJ243" s="197"/>
      <c r="BK243" s="197"/>
      <c r="BL243" s="197"/>
      <c r="BM243" s="197"/>
      <c r="BN243" s="197"/>
      <c r="BO243" s="197"/>
      <c r="BP243" s="197"/>
      <c r="BQ243" s="197"/>
      <c r="BR243" s="197"/>
      <c r="BS243" s="197"/>
      <c r="BT243" s="197"/>
      <c r="BU243" s="197"/>
      <c r="BV243" s="197"/>
      <c r="BW243" s="197"/>
      <c r="BX243" s="197"/>
      <c r="BY243" s="197"/>
      <c r="BZ243" s="197"/>
      <c r="CA243" s="197"/>
      <c r="CB243" s="197"/>
      <c r="CC243" s="197"/>
      <c r="CD243" s="197"/>
      <c r="CE243" s="197"/>
      <c r="CF243" s="197"/>
      <c r="CG243" s="197"/>
      <c r="CH243" s="197"/>
      <c r="CI243" s="197"/>
      <c r="CJ243" s="197"/>
      <c r="CK243" s="197"/>
      <c r="CL243" s="197"/>
    </row>
    <row r="244" spans="19:90" x14ac:dyDescent="0.25">
      <c r="S244" s="197"/>
      <c r="T244" s="197"/>
      <c r="U244" s="197"/>
      <c r="V244" s="197"/>
      <c r="W244" s="197"/>
      <c r="X244" s="197"/>
      <c r="Y244" s="197"/>
      <c r="Z244" s="197"/>
      <c r="AA244" s="197"/>
      <c r="AB244" s="197"/>
      <c r="AC244" s="197"/>
      <c r="AD244" s="197"/>
      <c r="AE244" s="197"/>
      <c r="AF244" s="197"/>
      <c r="AG244" s="197"/>
      <c r="AH244" s="197"/>
      <c r="AI244" s="197"/>
      <c r="AJ244" s="197"/>
      <c r="AK244" s="197"/>
      <c r="AL244" s="197"/>
      <c r="AM244" s="197"/>
      <c r="AN244" s="197"/>
      <c r="AO244" s="197"/>
      <c r="AP244" s="197"/>
      <c r="AQ244" s="197"/>
      <c r="AR244" s="197"/>
      <c r="AS244" s="197"/>
      <c r="AT244" s="197"/>
      <c r="AU244" s="197"/>
      <c r="AV244" s="197"/>
      <c r="AW244" s="197"/>
      <c r="AX244" s="197"/>
      <c r="AY244" s="197"/>
      <c r="AZ244" s="197"/>
      <c r="BA244" s="197"/>
      <c r="BB244" s="197"/>
      <c r="BC244" s="197"/>
      <c r="BD244" s="197"/>
      <c r="BE244" s="197"/>
      <c r="BF244" s="197"/>
      <c r="BG244" s="197"/>
      <c r="BH244" s="197"/>
      <c r="BI244" s="197"/>
      <c r="BJ244" s="197"/>
      <c r="BK244" s="197"/>
      <c r="BL244" s="197"/>
      <c r="BM244" s="197"/>
      <c r="BN244" s="197"/>
      <c r="BO244" s="197"/>
      <c r="BP244" s="197"/>
      <c r="BQ244" s="197"/>
      <c r="BR244" s="197"/>
      <c r="BS244" s="197"/>
      <c r="BT244" s="197"/>
      <c r="BU244" s="197"/>
      <c r="BV244" s="197"/>
      <c r="BW244" s="197"/>
      <c r="BX244" s="197"/>
      <c r="BY244" s="197"/>
      <c r="BZ244" s="197"/>
      <c r="CA244" s="197"/>
      <c r="CB244" s="197"/>
      <c r="CC244" s="197"/>
      <c r="CD244" s="197"/>
      <c r="CE244" s="197"/>
      <c r="CF244" s="197"/>
      <c r="CG244" s="197"/>
      <c r="CH244" s="197"/>
      <c r="CI244" s="197"/>
      <c r="CJ244" s="197"/>
      <c r="CK244" s="197"/>
      <c r="CL244" s="197"/>
    </row>
    <row r="245" spans="19:90" x14ac:dyDescent="0.25">
      <c r="S245" s="197"/>
      <c r="T245" s="197"/>
      <c r="U245" s="197"/>
      <c r="V245" s="197"/>
      <c r="W245" s="197"/>
      <c r="X245" s="197"/>
      <c r="Y245" s="197"/>
      <c r="Z245" s="197"/>
      <c r="AA245" s="197"/>
      <c r="AB245" s="197"/>
      <c r="AC245" s="197"/>
      <c r="AD245" s="197"/>
      <c r="AE245" s="197"/>
      <c r="AF245" s="197"/>
      <c r="AG245" s="197"/>
      <c r="AH245" s="197"/>
      <c r="AI245" s="197"/>
      <c r="AJ245" s="197"/>
      <c r="AK245" s="197"/>
      <c r="AL245" s="197"/>
      <c r="AM245" s="197"/>
      <c r="AN245" s="197"/>
      <c r="AO245" s="197"/>
      <c r="AP245" s="197"/>
      <c r="AQ245" s="197"/>
      <c r="AR245" s="197"/>
      <c r="AS245" s="197"/>
      <c r="AT245" s="197"/>
      <c r="AU245" s="197"/>
      <c r="AV245" s="197"/>
      <c r="AW245" s="197"/>
      <c r="AX245" s="197"/>
      <c r="AY245" s="197"/>
      <c r="AZ245" s="197"/>
      <c r="BA245" s="197"/>
      <c r="BB245" s="197"/>
      <c r="BC245" s="197"/>
      <c r="BD245" s="197"/>
      <c r="BE245" s="197"/>
      <c r="BF245" s="197"/>
      <c r="BG245" s="197"/>
      <c r="BH245" s="197"/>
      <c r="BI245" s="197"/>
      <c r="BJ245" s="197"/>
      <c r="BK245" s="197"/>
      <c r="BL245" s="197"/>
      <c r="BM245" s="197"/>
      <c r="BN245" s="197"/>
      <c r="BO245" s="197"/>
      <c r="BP245" s="197"/>
      <c r="BQ245" s="197"/>
      <c r="BR245" s="197"/>
      <c r="BS245" s="197"/>
      <c r="BT245" s="197"/>
      <c r="BU245" s="197"/>
      <c r="BV245" s="197"/>
      <c r="BW245" s="197"/>
      <c r="BX245" s="197"/>
      <c r="BY245" s="197"/>
      <c r="BZ245" s="197"/>
      <c r="CA245" s="197"/>
      <c r="CB245" s="197"/>
      <c r="CC245" s="197"/>
      <c r="CD245" s="197"/>
      <c r="CE245" s="197"/>
      <c r="CF245" s="197"/>
      <c r="CG245" s="197"/>
      <c r="CH245" s="197"/>
      <c r="CI245" s="197"/>
      <c r="CJ245" s="197"/>
      <c r="CK245" s="197"/>
      <c r="CL245" s="197"/>
    </row>
    <row r="246" spans="19:90" x14ac:dyDescent="0.25">
      <c r="S246" s="197"/>
      <c r="T246" s="197"/>
      <c r="U246" s="197"/>
      <c r="V246" s="197"/>
      <c r="W246" s="197"/>
      <c r="X246" s="197"/>
      <c r="Y246" s="197"/>
      <c r="Z246" s="197"/>
      <c r="AA246" s="197"/>
      <c r="AB246" s="197"/>
      <c r="AC246" s="197"/>
      <c r="AD246" s="197"/>
      <c r="AE246" s="197"/>
      <c r="AF246" s="197"/>
      <c r="AG246" s="197"/>
      <c r="AH246" s="197"/>
      <c r="AI246" s="197"/>
      <c r="AJ246" s="197"/>
      <c r="AK246" s="197"/>
      <c r="AL246" s="197"/>
      <c r="AM246" s="197"/>
      <c r="AN246" s="197"/>
      <c r="AO246" s="197"/>
      <c r="AP246" s="197"/>
      <c r="AQ246" s="197"/>
      <c r="AR246" s="197"/>
      <c r="AS246" s="197"/>
      <c r="AT246" s="197"/>
      <c r="AU246" s="197"/>
      <c r="AV246" s="197"/>
      <c r="AW246" s="197"/>
      <c r="AX246" s="197"/>
      <c r="AY246" s="197"/>
      <c r="AZ246" s="197"/>
      <c r="BA246" s="197"/>
      <c r="BB246" s="197"/>
      <c r="BC246" s="197"/>
      <c r="BD246" s="197"/>
      <c r="BE246" s="197"/>
      <c r="BF246" s="197"/>
      <c r="BG246" s="197"/>
      <c r="BH246" s="197"/>
      <c r="BI246" s="197"/>
      <c r="BJ246" s="197"/>
      <c r="BK246" s="197"/>
      <c r="BL246" s="197"/>
      <c r="BM246" s="197"/>
      <c r="BN246" s="197"/>
      <c r="BO246" s="197"/>
      <c r="BP246" s="197"/>
      <c r="BQ246" s="197"/>
      <c r="BR246" s="197"/>
      <c r="BS246" s="197"/>
      <c r="BT246" s="197"/>
      <c r="BU246" s="197"/>
      <c r="BV246" s="197"/>
      <c r="BW246" s="197"/>
      <c r="BX246" s="197"/>
      <c r="BY246" s="197"/>
      <c r="BZ246" s="197"/>
      <c r="CA246" s="197"/>
      <c r="CB246" s="197"/>
      <c r="CC246" s="197"/>
      <c r="CD246" s="197"/>
      <c r="CE246" s="197"/>
      <c r="CF246" s="197"/>
      <c r="CG246" s="197"/>
      <c r="CH246" s="197"/>
      <c r="CI246" s="197"/>
      <c r="CJ246" s="197"/>
      <c r="CK246" s="197"/>
      <c r="CL246" s="197"/>
    </row>
    <row r="247" spans="19:90" x14ac:dyDescent="0.25">
      <c r="S247" s="197"/>
      <c r="T247" s="197"/>
      <c r="U247" s="197"/>
      <c r="V247" s="197"/>
      <c r="W247" s="197"/>
      <c r="X247" s="197"/>
      <c r="Y247" s="197"/>
      <c r="Z247" s="197"/>
      <c r="AA247" s="197"/>
      <c r="AB247" s="197"/>
      <c r="AC247" s="197"/>
      <c r="AD247" s="197"/>
      <c r="AE247" s="197"/>
      <c r="AF247" s="197"/>
      <c r="AG247" s="197"/>
      <c r="AH247" s="197"/>
      <c r="AI247" s="197"/>
      <c r="AJ247" s="197"/>
      <c r="AK247" s="197"/>
      <c r="AL247" s="197"/>
      <c r="AM247" s="197"/>
      <c r="AN247" s="197"/>
      <c r="AO247" s="197"/>
      <c r="AP247" s="197"/>
      <c r="AQ247" s="197"/>
      <c r="AR247" s="197"/>
      <c r="AS247" s="197"/>
      <c r="AT247" s="197"/>
      <c r="AU247" s="197"/>
      <c r="AV247" s="197"/>
      <c r="AW247" s="197"/>
      <c r="AX247" s="197"/>
      <c r="AY247" s="197"/>
      <c r="AZ247" s="197"/>
      <c r="BA247" s="197"/>
      <c r="BB247" s="197"/>
      <c r="BC247" s="197"/>
      <c r="BD247" s="197"/>
      <c r="BE247" s="197"/>
      <c r="BF247" s="197"/>
      <c r="BG247" s="197"/>
      <c r="BH247" s="197"/>
      <c r="BI247" s="197"/>
      <c r="BJ247" s="197"/>
      <c r="BK247" s="197"/>
      <c r="BL247" s="197"/>
      <c r="BM247" s="197"/>
      <c r="BN247" s="197"/>
      <c r="BO247" s="197"/>
      <c r="BP247" s="197"/>
      <c r="BQ247" s="197"/>
      <c r="BR247" s="197"/>
      <c r="BS247" s="197"/>
      <c r="BT247" s="197"/>
      <c r="BU247" s="197"/>
      <c r="BV247" s="197"/>
      <c r="BW247" s="197"/>
      <c r="BX247" s="197"/>
      <c r="BY247" s="197"/>
      <c r="BZ247" s="197"/>
      <c r="CA247" s="197"/>
      <c r="CB247" s="197"/>
      <c r="CC247" s="197"/>
      <c r="CD247" s="197"/>
      <c r="CE247" s="197"/>
      <c r="CF247" s="197"/>
      <c r="CG247" s="197"/>
      <c r="CH247" s="197"/>
      <c r="CI247" s="197"/>
      <c r="CJ247" s="197"/>
      <c r="CK247" s="197"/>
      <c r="CL247" s="197"/>
    </row>
    <row r="248" spans="19:90" x14ac:dyDescent="0.25">
      <c r="S248" s="197"/>
      <c r="T248" s="197"/>
      <c r="U248" s="197"/>
      <c r="V248" s="197"/>
      <c r="W248" s="197"/>
      <c r="X248" s="197"/>
      <c r="Y248" s="197"/>
      <c r="Z248" s="197"/>
      <c r="AA248" s="197"/>
      <c r="AB248" s="197"/>
      <c r="AC248" s="197"/>
      <c r="AD248" s="197"/>
      <c r="AE248" s="197"/>
      <c r="AF248" s="197"/>
      <c r="AG248" s="197"/>
      <c r="AH248" s="197"/>
      <c r="AI248" s="197"/>
      <c r="AJ248" s="197"/>
      <c r="AK248" s="197"/>
      <c r="AL248" s="197"/>
      <c r="AM248" s="197"/>
      <c r="AN248" s="197"/>
      <c r="AO248" s="197"/>
      <c r="AP248" s="197"/>
      <c r="AQ248" s="197"/>
      <c r="AR248" s="197"/>
      <c r="AS248" s="197"/>
      <c r="AT248" s="197"/>
      <c r="AU248" s="197"/>
      <c r="AV248" s="197"/>
      <c r="AW248" s="197"/>
      <c r="AX248" s="197"/>
      <c r="AY248" s="197"/>
      <c r="AZ248" s="197"/>
      <c r="BA248" s="197"/>
      <c r="BB248" s="197"/>
      <c r="BC248" s="197"/>
      <c r="BD248" s="197"/>
      <c r="BE248" s="197"/>
      <c r="BF248" s="197"/>
      <c r="BG248" s="197"/>
      <c r="BH248" s="197"/>
      <c r="BI248" s="197"/>
      <c r="BJ248" s="197"/>
      <c r="BK248" s="197"/>
      <c r="BL248" s="197"/>
      <c r="BM248" s="197"/>
      <c r="BN248" s="197"/>
      <c r="BO248" s="197"/>
      <c r="BP248" s="197"/>
      <c r="BQ248" s="197"/>
      <c r="BR248" s="197"/>
      <c r="BS248" s="197"/>
      <c r="BT248" s="197"/>
      <c r="BU248" s="197"/>
      <c r="BV248" s="197"/>
      <c r="BW248" s="197"/>
      <c r="BX248" s="197"/>
      <c r="BY248" s="197"/>
      <c r="BZ248" s="197"/>
      <c r="CA248" s="197"/>
      <c r="CB248" s="197"/>
      <c r="CC248" s="197"/>
      <c r="CD248" s="197"/>
      <c r="CE248" s="197"/>
      <c r="CF248" s="197"/>
      <c r="CG248" s="197"/>
      <c r="CH248" s="197"/>
      <c r="CI248" s="197"/>
      <c r="CJ248" s="197"/>
      <c r="CK248" s="197"/>
      <c r="CL248" s="197"/>
    </row>
    <row r="249" spans="19:90" x14ac:dyDescent="0.25">
      <c r="S249" s="197"/>
      <c r="T249" s="197"/>
      <c r="U249" s="197"/>
      <c r="V249" s="197"/>
      <c r="W249" s="197"/>
      <c r="X249" s="197"/>
      <c r="Y249" s="197"/>
      <c r="Z249" s="197"/>
      <c r="AA249" s="197"/>
      <c r="AB249" s="197"/>
      <c r="AC249" s="197"/>
      <c r="AD249" s="197"/>
      <c r="AE249" s="197"/>
      <c r="AF249" s="197"/>
      <c r="AG249" s="197"/>
      <c r="AH249" s="197"/>
      <c r="AI249" s="197"/>
      <c r="AJ249" s="197"/>
      <c r="AK249" s="197"/>
      <c r="AL249" s="197"/>
      <c r="AM249" s="197"/>
      <c r="AN249" s="197"/>
      <c r="AO249" s="197"/>
      <c r="AP249" s="197"/>
      <c r="AQ249" s="197"/>
      <c r="AR249" s="197"/>
      <c r="AS249" s="197"/>
      <c r="AT249" s="197"/>
      <c r="AU249" s="197"/>
      <c r="AV249" s="197"/>
      <c r="AW249" s="197"/>
      <c r="AX249" s="197"/>
      <c r="AY249" s="197"/>
      <c r="AZ249" s="197"/>
      <c r="BA249" s="197"/>
      <c r="BB249" s="197"/>
      <c r="BC249" s="197"/>
      <c r="BD249" s="197"/>
      <c r="BE249" s="197"/>
      <c r="BF249" s="197"/>
      <c r="BG249" s="197"/>
      <c r="BH249" s="197"/>
      <c r="BI249" s="197"/>
      <c r="BJ249" s="197"/>
      <c r="BK249" s="197"/>
      <c r="BL249" s="197"/>
      <c r="BM249" s="197"/>
      <c r="BN249" s="197"/>
      <c r="BO249" s="197"/>
      <c r="BP249" s="197"/>
      <c r="BQ249" s="197"/>
      <c r="BR249" s="197"/>
      <c r="BS249" s="197"/>
      <c r="BT249" s="197"/>
      <c r="BU249" s="197"/>
      <c r="BV249" s="197"/>
      <c r="BW249" s="197"/>
      <c r="BX249" s="197"/>
      <c r="BY249" s="197"/>
      <c r="BZ249" s="197"/>
      <c r="CA249" s="197"/>
      <c r="CB249" s="197"/>
      <c r="CC249" s="197"/>
      <c r="CD249" s="197"/>
      <c r="CE249" s="197"/>
      <c r="CF249" s="197"/>
      <c r="CG249" s="197"/>
      <c r="CH249" s="197"/>
      <c r="CI249" s="197"/>
      <c r="CJ249" s="197"/>
      <c r="CK249" s="197"/>
      <c r="CL249" s="197"/>
    </row>
    <row r="250" spans="19:90" x14ac:dyDescent="0.25">
      <c r="S250" s="197"/>
      <c r="T250" s="197"/>
      <c r="U250" s="197"/>
      <c r="V250" s="197"/>
      <c r="W250" s="197"/>
      <c r="X250" s="197"/>
      <c r="Y250" s="197"/>
      <c r="Z250" s="197"/>
      <c r="AA250" s="197"/>
      <c r="AB250" s="197"/>
      <c r="AC250" s="197"/>
      <c r="AD250" s="197"/>
      <c r="AE250" s="197"/>
      <c r="AF250" s="197"/>
      <c r="AG250" s="197"/>
      <c r="AH250" s="197"/>
      <c r="AI250" s="197"/>
      <c r="AJ250" s="197"/>
      <c r="AK250" s="197"/>
      <c r="AL250" s="197"/>
      <c r="AM250" s="197"/>
      <c r="AN250" s="197"/>
      <c r="AO250" s="197"/>
      <c r="AP250" s="197"/>
      <c r="AQ250" s="197"/>
      <c r="AR250" s="197"/>
      <c r="AS250" s="197"/>
      <c r="AT250" s="197"/>
      <c r="AU250" s="197"/>
      <c r="AV250" s="197"/>
      <c r="AW250" s="197"/>
      <c r="AX250" s="197"/>
      <c r="AY250" s="197"/>
      <c r="AZ250" s="197"/>
      <c r="BA250" s="197"/>
      <c r="BB250" s="197"/>
      <c r="BC250" s="197"/>
      <c r="BD250" s="197"/>
      <c r="BE250" s="197"/>
      <c r="BF250" s="197"/>
      <c r="BG250" s="197"/>
      <c r="BH250" s="197"/>
      <c r="BI250" s="197"/>
      <c r="BJ250" s="197"/>
      <c r="BK250" s="197"/>
      <c r="BL250" s="197"/>
      <c r="BM250" s="197"/>
      <c r="BN250" s="197"/>
      <c r="BO250" s="197"/>
      <c r="BP250" s="197"/>
      <c r="BQ250" s="197"/>
      <c r="BR250" s="197"/>
      <c r="BS250" s="197"/>
      <c r="BT250" s="197"/>
      <c r="BU250" s="197"/>
      <c r="BV250" s="197"/>
      <c r="BW250" s="197"/>
      <c r="BX250" s="197"/>
      <c r="BY250" s="197"/>
      <c r="BZ250" s="197"/>
      <c r="CA250" s="197"/>
      <c r="CB250" s="197"/>
      <c r="CC250" s="197"/>
      <c r="CD250" s="197"/>
      <c r="CE250" s="197"/>
      <c r="CF250" s="197"/>
      <c r="CG250" s="197"/>
      <c r="CH250" s="197"/>
      <c r="CI250" s="197"/>
      <c r="CJ250" s="197"/>
      <c r="CK250" s="197"/>
      <c r="CL250" s="197"/>
    </row>
    <row r="251" spans="19:90" x14ac:dyDescent="0.25">
      <c r="S251" s="197"/>
      <c r="T251" s="197"/>
      <c r="U251" s="197"/>
      <c r="V251" s="197"/>
      <c r="W251" s="197"/>
      <c r="X251" s="197"/>
      <c r="Y251" s="197"/>
      <c r="Z251" s="197"/>
      <c r="AA251" s="197"/>
      <c r="AB251" s="197"/>
      <c r="AC251" s="197"/>
      <c r="AD251" s="197"/>
      <c r="AE251" s="197"/>
      <c r="AF251" s="197"/>
      <c r="AG251" s="197"/>
      <c r="AH251" s="197"/>
      <c r="AI251" s="197"/>
      <c r="AJ251" s="197"/>
      <c r="AK251" s="197"/>
      <c r="AL251" s="197"/>
      <c r="AM251" s="197"/>
      <c r="AN251" s="197"/>
      <c r="AO251" s="197"/>
      <c r="AP251" s="197"/>
      <c r="AQ251" s="197"/>
      <c r="AR251" s="197"/>
      <c r="AS251" s="197"/>
      <c r="AT251" s="197"/>
      <c r="AU251" s="197"/>
      <c r="AV251" s="197"/>
      <c r="AW251" s="197"/>
      <c r="AX251" s="197"/>
      <c r="AY251" s="197"/>
      <c r="AZ251" s="197"/>
      <c r="BA251" s="197"/>
      <c r="BB251" s="197"/>
      <c r="BC251" s="197"/>
      <c r="BD251" s="197"/>
      <c r="BE251" s="197"/>
      <c r="BF251" s="197"/>
      <c r="BG251" s="197"/>
      <c r="BH251" s="197"/>
      <c r="BI251" s="197"/>
      <c r="BJ251" s="197"/>
      <c r="BK251" s="197"/>
      <c r="BL251" s="197"/>
      <c r="BM251" s="197"/>
      <c r="BN251" s="197"/>
      <c r="BO251" s="197"/>
      <c r="BP251" s="197"/>
      <c r="BQ251" s="197"/>
      <c r="BR251" s="197"/>
      <c r="BS251" s="197"/>
      <c r="BT251" s="197"/>
      <c r="BU251" s="197"/>
      <c r="BV251" s="197"/>
      <c r="BW251" s="197"/>
      <c r="BX251" s="197"/>
      <c r="BY251" s="197"/>
      <c r="BZ251" s="197"/>
      <c r="CA251" s="197"/>
      <c r="CB251" s="197"/>
      <c r="CC251" s="197"/>
      <c r="CD251" s="197"/>
      <c r="CE251" s="197"/>
      <c r="CF251" s="197"/>
      <c r="CG251" s="197"/>
      <c r="CH251" s="197"/>
      <c r="CI251" s="197"/>
      <c r="CJ251" s="197"/>
      <c r="CK251" s="197"/>
      <c r="CL251" s="197"/>
    </row>
    <row r="252" spans="19:90" x14ac:dyDescent="0.25">
      <c r="S252" s="197"/>
      <c r="T252" s="197"/>
      <c r="U252" s="197"/>
      <c r="V252" s="197"/>
      <c r="W252" s="197"/>
      <c r="X252" s="197"/>
      <c r="Y252" s="197"/>
      <c r="Z252" s="197"/>
      <c r="AA252" s="197"/>
      <c r="AB252" s="197"/>
      <c r="AC252" s="197"/>
      <c r="AD252" s="197"/>
      <c r="AE252" s="197"/>
      <c r="AF252" s="197"/>
      <c r="AG252" s="197"/>
      <c r="AH252" s="197"/>
      <c r="AI252" s="197"/>
      <c r="AJ252" s="197"/>
      <c r="AK252" s="197"/>
      <c r="AL252" s="197"/>
      <c r="AM252" s="197"/>
      <c r="AN252" s="197"/>
      <c r="AO252" s="197"/>
      <c r="AP252" s="197"/>
      <c r="AQ252" s="197"/>
      <c r="AR252" s="197"/>
      <c r="AS252" s="197"/>
      <c r="AT252" s="197"/>
      <c r="AU252" s="197"/>
      <c r="AV252" s="197"/>
      <c r="AW252" s="197"/>
      <c r="AX252" s="197"/>
      <c r="AY252" s="197"/>
      <c r="AZ252" s="197"/>
      <c r="BA252" s="197"/>
      <c r="BB252" s="197"/>
      <c r="BC252" s="197"/>
      <c r="BD252" s="197"/>
      <c r="BE252" s="197"/>
      <c r="BF252" s="197"/>
      <c r="BG252" s="197"/>
      <c r="BH252" s="197"/>
      <c r="BI252" s="197"/>
      <c r="BJ252" s="197"/>
      <c r="BK252" s="197"/>
      <c r="BL252" s="197"/>
      <c r="BM252" s="197"/>
      <c r="BN252" s="197"/>
      <c r="BO252" s="197"/>
      <c r="BP252" s="197"/>
      <c r="BQ252" s="197"/>
      <c r="BR252" s="197"/>
      <c r="BS252" s="197"/>
      <c r="BT252" s="197"/>
      <c r="BU252" s="197"/>
      <c r="BV252" s="197"/>
      <c r="BW252" s="197"/>
      <c r="BX252" s="197"/>
      <c r="BY252" s="197"/>
      <c r="BZ252" s="197"/>
      <c r="CA252" s="197"/>
      <c r="CB252" s="197"/>
      <c r="CC252" s="197"/>
      <c r="CD252" s="197"/>
      <c r="CE252" s="197"/>
      <c r="CF252" s="197"/>
      <c r="CG252" s="197"/>
      <c r="CH252" s="197"/>
      <c r="CI252" s="197"/>
      <c r="CJ252" s="197"/>
      <c r="CK252" s="197"/>
      <c r="CL252" s="197"/>
    </row>
    <row r="253" spans="19:90" x14ac:dyDescent="0.25">
      <c r="S253" s="197"/>
      <c r="T253" s="197"/>
      <c r="U253" s="197"/>
      <c r="V253" s="197"/>
      <c r="W253" s="197"/>
      <c r="X253" s="197"/>
      <c r="Y253" s="197"/>
      <c r="Z253" s="197"/>
      <c r="AA253" s="197"/>
      <c r="AB253" s="197"/>
      <c r="AC253" s="197"/>
      <c r="AD253" s="197"/>
      <c r="AE253" s="197"/>
      <c r="AF253" s="197"/>
      <c r="AG253" s="197"/>
      <c r="AH253" s="197"/>
      <c r="AI253" s="197"/>
      <c r="AJ253" s="197"/>
      <c r="AK253" s="197"/>
      <c r="AL253" s="197"/>
      <c r="AM253" s="197"/>
      <c r="AN253" s="197"/>
      <c r="AO253" s="197"/>
      <c r="AP253" s="197"/>
      <c r="AQ253" s="197"/>
      <c r="AR253" s="197"/>
      <c r="AS253" s="197"/>
      <c r="AT253" s="197"/>
      <c r="AU253" s="197"/>
      <c r="AV253" s="197"/>
      <c r="AW253" s="197"/>
      <c r="AX253" s="197"/>
      <c r="AY253" s="197"/>
      <c r="AZ253" s="197"/>
      <c r="BA253" s="197"/>
      <c r="BB253" s="197"/>
      <c r="BC253" s="197"/>
      <c r="BD253" s="197"/>
      <c r="BE253" s="197"/>
      <c r="BF253" s="197"/>
      <c r="BG253" s="197"/>
      <c r="BH253" s="197"/>
      <c r="BI253" s="197"/>
      <c r="BJ253" s="197"/>
      <c r="BK253" s="197"/>
      <c r="BL253" s="197"/>
      <c r="BM253" s="197"/>
      <c r="BN253" s="197"/>
      <c r="BO253" s="197"/>
      <c r="BP253" s="197"/>
      <c r="BQ253" s="197"/>
      <c r="BR253" s="197"/>
      <c r="BS253" s="197"/>
      <c r="BT253" s="197"/>
      <c r="BU253" s="197"/>
      <c r="BV253" s="197"/>
      <c r="BW253" s="197"/>
      <c r="BX253" s="197"/>
      <c r="BY253" s="197"/>
      <c r="BZ253" s="197"/>
      <c r="CA253" s="197"/>
      <c r="CB253" s="197"/>
      <c r="CC253" s="197"/>
      <c r="CD253" s="197"/>
      <c r="CE253" s="197"/>
      <c r="CF253" s="197"/>
      <c r="CG253" s="197"/>
      <c r="CH253" s="197"/>
      <c r="CI253" s="197"/>
      <c r="CJ253" s="197"/>
      <c r="CK253" s="197"/>
      <c r="CL253" s="197"/>
    </row>
    <row r="254" spans="19:90" x14ac:dyDescent="0.25">
      <c r="S254" s="197"/>
      <c r="T254" s="197"/>
      <c r="U254" s="197"/>
      <c r="V254" s="197"/>
      <c r="W254" s="197"/>
      <c r="X254" s="197"/>
      <c r="Y254" s="197"/>
      <c r="Z254" s="197"/>
      <c r="AA254" s="197"/>
      <c r="AB254" s="197"/>
      <c r="AC254" s="197"/>
      <c r="AD254" s="197"/>
      <c r="AE254" s="197"/>
      <c r="AF254" s="197"/>
      <c r="AG254" s="197"/>
      <c r="AH254" s="197"/>
      <c r="AI254" s="197"/>
      <c r="AJ254" s="197"/>
      <c r="AK254" s="197"/>
      <c r="AL254" s="197"/>
      <c r="AM254" s="197"/>
      <c r="AN254" s="197"/>
      <c r="AO254" s="197"/>
      <c r="AP254" s="197"/>
      <c r="AQ254" s="197"/>
      <c r="AR254" s="197"/>
      <c r="AS254" s="197"/>
      <c r="AT254" s="197"/>
      <c r="AU254" s="197"/>
      <c r="AV254" s="197"/>
      <c r="AW254" s="197"/>
      <c r="AX254" s="197"/>
      <c r="AY254" s="197"/>
      <c r="AZ254" s="197"/>
      <c r="BA254" s="197"/>
      <c r="BB254" s="197"/>
      <c r="BC254" s="197"/>
      <c r="BD254" s="197"/>
      <c r="BE254" s="197"/>
      <c r="BF254" s="197"/>
      <c r="BG254" s="197"/>
      <c r="BH254" s="197"/>
      <c r="BI254" s="197"/>
      <c r="BJ254" s="197"/>
      <c r="BK254" s="197"/>
      <c r="BL254" s="197"/>
      <c r="BM254" s="197"/>
      <c r="BN254" s="197"/>
      <c r="BO254" s="197"/>
      <c r="BP254" s="197"/>
      <c r="BQ254" s="197"/>
      <c r="BR254" s="197"/>
      <c r="BS254" s="197"/>
      <c r="BT254" s="197"/>
      <c r="BU254" s="197"/>
      <c r="BV254" s="197"/>
      <c r="BW254" s="197"/>
      <c r="BX254" s="197"/>
      <c r="BY254" s="197"/>
      <c r="BZ254" s="197"/>
      <c r="CA254" s="197"/>
      <c r="CB254" s="197"/>
      <c r="CC254" s="197"/>
      <c r="CD254" s="197"/>
      <c r="CE254" s="197"/>
      <c r="CF254" s="197"/>
      <c r="CG254" s="197"/>
      <c r="CH254" s="197"/>
      <c r="CI254" s="197"/>
      <c r="CJ254" s="197"/>
      <c r="CK254" s="197"/>
      <c r="CL254" s="197"/>
    </row>
    <row r="255" spans="19:90" x14ac:dyDescent="0.25">
      <c r="S255" s="197"/>
      <c r="T255" s="197"/>
      <c r="U255" s="197"/>
      <c r="V255" s="197"/>
      <c r="W255" s="197"/>
      <c r="X255" s="197"/>
      <c r="Y255" s="197"/>
      <c r="Z255" s="197"/>
      <c r="AA255" s="197"/>
      <c r="AB255" s="197"/>
      <c r="AC255" s="197"/>
      <c r="AD255" s="197"/>
      <c r="AE255" s="197"/>
      <c r="AF255" s="197"/>
      <c r="AG255" s="197"/>
      <c r="AH255" s="197"/>
      <c r="AI255" s="197"/>
      <c r="AJ255" s="197"/>
      <c r="AK255" s="197"/>
      <c r="AL255" s="197"/>
      <c r="AM255" s="197"/>
      <c r="AN255" s="197"/>
      <c r="AO255" s="197"/>
      <c r="AP255" s="197"/>
      <c r="AQ255" s="197"/>
      <c r="AR255" s="197"/>
      <c r="AS255" s="197"/>
      <c r="AT255" s="197"/>
      <c r="AU255" s="197"/>
      <c r="AV255" s="197"/>
      <c r="AW255" s="197"/>
      <c r="AX255" s="197"/>
      <c r="AY255" s="197"/>
      <c r="AZ255" s="197"/>
      <c r="BA255" s="197"/>
      <c r="BB255" s="197"/>
      <c r="BC255" s="197"/>
      <c r="BD255" s="197"/>
      <c r="BE255" s="197"/>
      <c r="BF255" s="197"/>
      <c r="BG255" s="197"/>
      <c r="BH255" s="197"/>
      <c r="BI255" s="197"/>
      <c r="BJ255" s="197"/>
      <c r="BK255" s="197"/>
      <c r="BL255" s="197"/>
      <c r="BM255" s="197"/>
      <c r="BN255" s="197"/>
      <c r="BO255" s="197"/>
      <c r="BP255" s="197"/>
      <c r="BQ255" s="197"/>
      <c r="BR255" s="197"/>
      <c r="BS255" s="197"/>
      <c r="BT255" s="197"/>
      <c r="BU255" s="197"/>
      <c r="BV255" s="197"/>
      <c r="BW255" s="197"/>
      <c r="BX255" s="197"/>
      <c r="BY255" s="197"/>
      <c r="BZ255" s="197"/>
      <c r="CA255" s="197"/>
      <c r="CB255" s="197"/>
      <c r="CC255" s="197"/>
      <c r="CD255" s="197"/>
      <c r="CE255" s="197"/>
      <c r="CF255" s="197"/>
      <c r="CG255" s="197"/>
      <c r="CH255" s="197"/>
      <c r="CI255" s="197"/>
      <c r="CJ255" s="197"/>
      <c r="CK255" s="197"/>
      <c r="CL255" s="197"/>
    </row>
    <row r="256" spans="19:90" x14ac:dyDescent="0.25">
      <c r="S256" s="197"/>
      <c r="T256" s="197"/>
      <c r="U256" s="197"/>
      <c r="V256" s="197"/>
      <c r="W256" s="197"/>
      <c r="X256" s="197"/>
      <c r="Y256" s="197"/>
      <c r="Z256" s="197"/>
      <c r="AA256" s="197"/>
      <c r="AB256" s="197"/>
      <c r="AC256" s="197"/>
      <c r="AD256" s="197"/>
      <c r="AE256" s="197"/>
      <c r="AF256" s="197"/>
      <c r="AG256" s="197"/>
      <c r="AH256" s="197"/>
      <c r="AI256" s="197"/>
      <c r="AJ256" s="197"/>
      <c r="AK256" s="197"/>
      <c r="AL256" s="197"/>
      <c r="AM256" s="197"/>
      <c r="AN256" s="197"/>
      <c r="AO256" s="197"/>
      <c r="AP256" s="197"/>
      <c r="AQ256" s="197"/>
      <c r="AR256" s="197"/>
      <c r="AS256" s="197"/>
      <c r="AT256" s="197"/>
      <c r="AU256" s="197"/>
      <c r="AV256" s="197"/>
      <c r="AW256" s="197"/>
      <c r="AX256" s="197"/>
      <c r="AY256" s="197"/>
      <c r="AZ256" s="197"/>
      <c r="BA256" s="197"/>
      <c r="BB256" s="197"/>
      <c r="BC256" s="197"/>
      <c r="BD256" s="197"/>
      <c r="BE256" s="197"/>
      <c r="BF256" s="197"/>
      <c r="BG256" s="197"/>
      <c r="BH256" s="197"/>
      <c r="BI256" s="197"/>
      <c r="BJ256" s="197"/>
      <c r="BK256" s="197"/>
      <c r="BL256" s="197"/>
      <c r="BM256" s="197"/>
      <c r="BN256" s="197"/>
      <c r="BO256" s="197"/>
      <c r="BP256" s="197"/>
      <c r="BQ256" s="197"/>
      <c r="BR256" s="197"/>
      <c r="BS256" s="197"/>
      <c r="BT256" s="197"/>
      <c r="BU256" s="197"/>
      <c r="BV256" s="197"/>
      <c r="BW256" s="197"/>
      <c r="BX256" s="197"/>
      <c r="BY256" s="197"/>
      <c r="BZ256" s="197"/>
      <c r="CA256" s="197"/>
      <c r="CB256" s="197"/>
      <c r="CC256" s="197"/>
      <c r="CD256" s="197"/>
      <c r="CE256" s="197"/>
      <c r="CF256" s="197"/>
      <c r="CG256" s="197"/>
      <c r="CH256" s="197"/>
      <c r="CI256" s="197"/>
      <c r="CJ256" s="197"/>
      <c r="CK256" s="197"/>
      <c r="CL256" s="197"/>
    </row>
    <row r="257" spans="19:90" x14ac:dyDescent="0.25">
      <c r="S257" s="197"/>
      <c r="T257" s="197"/>
      <c r="U257" s="197"/>
      <c r="V257" s="197"/>
      <c r="W257" s="197"/>
      <c r="X257" s="197"/>
      <c r="Y257" s="197"/>
      <c r="Z257" s="197"/>
      <c r="AA257" s="197"/>
      <c r="AB257" s="197"/>
      <c r="AC257" s="197"/>
      <c r="AD257" s="197"/>
      <c r="AE257" s="197"/>
      <c r="AF257" s="197"/>
      <c r="AG257" s="197"/>
      <c r="AH257" s="197"/>
      <c r="AI257" s="197"/>
      <c r="AJ257" s="197"/>
      <c r="AK257" s="197"/>
      <c r="AL257" s="197"/>
      <c r="AM257" s="197"/>
      <c r="AN257" s="197"/>
      <c r="AO257" s="197"/>
      <c r="AP257" s="197"/>
      <c r="AQ257" s="197"/>
      <c r="AR257" s="197"/>
      <c r="AS257" s="197"/>
      <c r="AT257" s="197"/>
      <c r="AU257" s="197"/>
      <c r="AV257" s="197"/>
      <c r="AW257" s="197"/>
      <c r="AX257" s="197"/>
      <c r="AY257" s="197"/>
      <c r="AZ257" s="197"/>
      <c r="BA257" s="197"/>
      <c r="BB257" s="197"/>
      <c r="BC257" s="197"/>
      <c r="BD257" s="197"/>
      <c r="BE257" s="197"/>
      <c r="BF257" s="197"/>
      <c r="BG257" s="197"/>
      <c r="BH257" s="197"/>
      <c r="BI257" s="197"/>
      <c r="BJ257" s="197"/>
      <c r="BK257" s="197"/>
      <c r="BL257" s="197"/>
      <c r="BM257" s="197"/>
      <c r="BN257" s="197"/>
      <c r="BO257" s="197"/>
      <c r="BP257" s="197"/>
      <c r="BQ257" s="197"/>
      <c r="BR257" s="197"/>
      <c r="BS257" s="197"/>
      <c r="BT257" s="197"/>
      <c r="BU257" s="197"/>
      <c r="BV257" s="197"/>
      <c r="BW257" s="197"/>
      <c r="BX257" s="197"/>
      <c r="BY257" s="197"/>
      <c r="BZ257" s="197"/>
      <c r="CA257" s="197"/>
      <c r="CB257" s="197"/>
      <c r="CC257" s="197"/>
      <c r="CD257" s="197"/>
      <c r="CE257" s="197"/>
      <c r="CF257" s="197"/>
      <c r="CG257" s="197"/>
      <c r="CH257" s="197"/>
      <c r="CI257" s="197"/>
      <c r="CJ257" s="197"/>
      <c r="CK257" s="197"/>
      <c r="CL257" s="197"/>
    </row>
    <row r="258" spans="19:90" x14ac:dyDescent="0.25">
      <c r="S258" s="197"/>
      <c r="T258" s="197"/>
      <c r="U258" s="197"/>
      <c r="V258" s="197"/>
      <c r="W258" s="197"/>
      <c r="X258" s="197"/>
      <c r="Y258" s="197"/>
      <c r="Z258" s="197"/>
      <c r="AA258" s="197"/>
      <c r="AB258" s="197"/>
      <c r="AC258" s="197"/>
      <c r="AD258" s="197"/>
      <c r="AE258" s="197"/>
      <c r="AF258" s="197"/>
      <c r="AG258" s="197"/>
      <c r="AH258" s="197"/>
      <c r="AI258" s="197"/>
      <c r="AJ258" s="197"/>
      <c r="AK258" s="197"/>
      <c r="AL258" s="197"/>
      <c r="AM258" s="197"/>
      <c r="AN258" s="197"/>
      <c r="AO258" s="197"/>
      <c r="AP258" s="197"/>
      <c r="AQ258" s="197"/>
      <c r="AR258" s="197"/>
      <c r="AS258" s="197"/>
      <c r="AT258" s="197"/>
      <c r="AU258" s="197"/>
      <c r="AV258" s="197"/>
      <c r="AW258" s="197"/>
      <c r="AX258" s="197"/>
      <c r="AY258" s="197"/>
      <c r="AZ258" s="197"/>
      <c r="BA258" s="197"/>
      <c r="BB258" s="197"/>
      <c r="BC258" s="197"/>
      <c r="BD258" s="197"/>
      <c r="BE258" s="197"/>
      <c r="BF258" s="197"/>
      <c r="BG258" s="197"/>
      <c r="BH258" s="197"/>
      <c r="BI258" s="197"/>
      <c r="BJ258" s="197"/>
      <c r="BK258" s="197"/>
      <c r="BL258" s="197"/>
      <c r="BM258" s="197"/>
      <c r="BN258" s="197"/>
      <c r="BO258" s="197"/>
      <c r="BP258" s="197"/>
      <c r="BQ258" s="197"/>
      <c r="BR258" s="197"/>
      <c r="BS258" s="197"/>
      <c r="BT258" s="197"/>
      <c r="BU258" s="197"/>
      <c r="BV258" s="197"/>
      <c r="BW258" s="197"/>
      <c r="BX258" s="197"/>
      <c r="BY258" s="197"/>
      <c r="BZ258" s="197"/>
      <c r="CA258" s="197"/>
      <c r="CB258" s="197"/>
      <c r="CC258" s="197"/>
      <c r="CD258" s="197"/>
      <c r="CE258" s="197"/>
      <c r="CF258" s="197"/>
      <c r="CG258" s="197"/>
      <c r="CH258" s="197"/>
      <c r="CI258" s="197"/>
      <c r="CJ258" s="197"/>
      <c r="CK258" s="197"/>
      <c r="CL258" s="197"/>
    </row>
    <row r="259" spans="19:90" x14ac:dyDescent="0.25">
      <c r="S259" s="197"/>
      <c r="T259" s="197"/>
      <c r="U259" s="197"/>
      <c r="V259" s="197"/>
      <c r="W259" s="197"/>
      <c r="X259" s="197"/>
      <c r="Y259" s="197"/>
      <c r="Z259" s="197"/>
      <c r="AA259" s="197"/>
      <c r="AB259" s="197"/>
      <c r="AC259" s="197"/>
      <c r="AD259" s="197"/>
      <c r="AE259" s="197"/>
      <c r="AF259" s="197"/>
      <c r="AG259" s="197"/>
      <c r="AH259" s="197"/>
      <c r="AI259" s="197"/>
      <c r="AJ259" s="197"/>
      <c r="AK259" s="197"/>
      <c r="AL259" s="197"/>
      <c r="AM259" s="197"/>
      <c r="AN259" s="197"/>
      <c r="AO259" s="197"/>
      <c r="AP259" s="197"/>
      <c r="AQ259" s="197"/>
      <c r="AR259" s="197"/>
      <c r="AS259" s="197"/>
      <c r="AT259" s="197"/>
      <c r="AU259" s="197"/>
      <c r="AV259" s="197"/>
      <c r="AW259" s="197"/>
      <c r="AX259" s="197"/>
      <c r="AY259" s="197"/>
      <c r="AZ259" s="197"/>
      <c r="BA259" s="197"/>
      <c r="BB259" s="197"/>
      <c r="BC259" s="197"/>
      <c r="BD259" s="197"/>
      <c r="BE259" s="197"/>
      <c r="BF259" s="197"/>
      <c r="BG259" s="197"/>
      <c r="BH259" s="197"/>
      <c r="BI259" s="197"/>
      <c r="BJ259" s="197"/>
      <c r="BK259" s="197"/>
      <c r="BL259" s="197"/>
      <c r="BM259" s="197"/>
      <c r="BN259" s="197"/>
      <c r="BO259" s="197"/>
      <c r="BP259" s="197"/>
      <c r="BQ259" s="197"/>
      <c r="BR259" s="197"/>
      <c r="BS259" s="197"/>
      <c r="BT259" s="197"/>
      <c r="BU259" s="197"/>
      <c r="BV259" s="197"/>
      <c r="BW259" s="197"/>
      <c r="BX259" s="197"/>
      <c r="BY259" s="197"/>
      <c r="BZ259" s="197"/>
      <c r="CA259" s="197"/>
      <c r="CB259" s="197"/>
      <c r="CC259" s="197"/>
      <c r="CD259" s="197"/>
      <c r="CE259" s="197"/>
      <c r="CF259" s="197"/>
      <c r="CG259" s="197"/>
      <c r="CH259" s="197"/>
      <c r="CI259" s="197"/>
      <c r="CJ259" s="197"/>
      <c r="CK259" s="197"/>
      <c r="CL259" s="197"/>
    </row>
    <row r="260" spans="19:90" x14ac:dyDescent="0.25">
      <c r="S260" s="197"/>
      <c r="T260" s="197"/>
      <c r="U260" s="197"/>
      <c r="V260" s="197"/>
      <c r="W260" s="197"/>
      <c r="X260" s="197"/>
      <c r="Y260" s="197"/>
      <c r="Z260" s="197"/>
      <c r="AA260" s="197"/>
      <c r="AB260" s="197"/>
      <c r="AC260" s="197"/>
      <c r="AD260" s="197"/>
      <c r="AE260" s="197"/>
      <c r="AF260" s="197"/>
      <c r="AG260" s="197"/>
      <c r="AH260" s="197"/>
      <c r="AI260" s="197"/>
      <c r="AJ260" s="197"/>
      <c r="AK260" s="197"/>
      <c r="AL260" s="197"/>
      <c r="AM260" s="197"/>
      <c r="AN260" s="197"/>
      <c r="AO260" s="197"/>
      <c r="AP260" s="197"/>
      <c r="AQ260" s="197"/>
      <c r="AR260" s="197"/>
      <c r="AS260" s="197"/>
      <c r="AT260" s="197"/>
      <c r="AU260" s="197"/>
      <c r="AV260" s="197"/>
      <c r="AW260" s="197"/>
      <c r="AX260" s="197"/>
      <c r="AY260" s="197"/>
      <c r="AZ260" s="197"/>
      <c r="BA260" s="197"/>
      <c r="BB260" s="197"/>
      <c r="BC260" s="197"/>
      <c r="BD260" s="197"/>
      <c r="BE260" s="197"/>
      <c r="BF260" s="197"/>
      <c r="BG260" s="197"/>
      <c r="BH260" s="197"/>
      <c r="BI260" s="197"/>
      <c r="BJ260" s="197"/>
      <c r="BK260" s="197"/>
      <c r="BL260" s="197"/>
      <c r="BM260" s="197"/>
      <c r="BN260" s="197"/>
      <c r="BO260" s="197"/>
      <c r="BP260" s="197"/>
      <c r="BQ260" s="197"/>
      <c r="BR260" s="197"/>
      <c r="BS260" s="197"/>
      <c r="BT260" s="197"/>
      <c r="BU260" s="197"/>
      <c r="BV260" s="197"/>
      <c r="BW260" s="197"/>
      <c r="BX260" s="197"/>
      <c r="BY260" s="197"/>
      <c r="BZ260" s="197"/>
      <c r="CA260" s="197"/>
      <c r="CB260" s="197"/>
      <c r="CC260" s="197"/>
      <c r="CD260" s="197"/>
      <c r="CE260" s="197"/>
      <c r="CF260" s="197"/>
      <c r="CG260" s="197"/>
      <c r="CH260" s="197"/>
      <c r="CI260" s="197"/>
      <c r="CJ260" s="197"/>
      <c r="CK260" s="197"/>
      <c r="CL260" s="197"/>
    </row>
    <row r="261" spans="19:90" x14ac:dyDescent="0.25">
      <c r="S261" s="197"/>
      <c r="T261" s="197"/>
      <c r="U261" s="197"/>
      <c r="V261" s="197"/>
      <c r="W261" s="197"/>
      <c r="X261" s="197"/>
      <c r="Y261" s="197"/>
      <c r="Z261" s="197"/>
      <c r="AA261" s="197"/>
      <c r="AB261" s="197"/>
      <c r="AC261" s="197"/>
      <c r="AD261" s="197"/>
      <c r="AE261" s="197"/>
      <c r="AF261" s="197"/>
      <c r="AG261" s="197"/>
      <c r="AH261" s="197"/>
      <c r="AI261" s="197"/>
      <c r="AJ261" s="197"/>
      <c r="AK261" s="197"/>
      <c r="AL261" s="197"/>
      <c r="AM261" s="197"/>
      <c r="AN261" s="197"/>
      <c r="AO261" s="197"/>
      <c r="AP261" s="197"/>
      <c r="AQ261" s="197"/>
      <c r="AR261" s="197"/>
      <c r="AS261" s="197"/>
      <c r="AT261" s="197"/>
      <c r="AU261" s="197"/>
      <c r="AV261" s="197"/>
      <c r="AW261" s="197"/>
      <c r="AX261" s="197"/>
      <c r="AY261" s="197"/>
      <c r="AZ261" s="197"/>
      <c r="BA261" s="197"/>
      <c r="BB261" s="197"/>
      <c r="BC261" s="197"/>
      <c r="BD261" s="197"/>
      <c r="BE261" s="197"/>
      <c r="BF261" s="197"/>
      <c r="BG261" s="197"/>
      <c r="BH261" s="197"/>
      <c r="BI261" s="197"/>
      <c r="BJ261" s="197"/>
      <c r="BK261" s="197"/>
      <c r="BL261" s="197"/>
      <c r="BM261" s="197"/>
      <c r="BN261" s="197"/>
      <c r="BO261" s="197"/>
      <c r="BP261" s="197"/>
      <c r="BQ261" s="197"/>
      <c r="BR261" s="197"/>
      <c r="BS261" s="197"/>
      <c r="BT261" s="197"/>
      <c r="BU261" s="197"/>
      <c r="BV261" s="197"/>
      <c r="BW261" s="197"/>
      <c r="BX261" s="197"/>
      <c r="BY261" s="197"/>
      <c r="BZ261" s="197"/>
      <c r="CA261" s="197"/>
      <c r="CB261" s="197"/>
      <c r="CC261" s="197"/>
      <c r="CD261" s="197"/>
      <c r="CE261" s="197"/>
      <c r="CF261" s="197"/>
      <c r="CG261" s="197"/>
      <c r="CH261" s="197"/>
      <c r="CI261" s="197"/>
      <c r="CJ261" s="197"/>
      <c r="CK261" s="197"/>
      <c r="CL261" s="197"/>
    </row>
    <row r="262" spans="19:90" x14ac:dyDescent="0.25">
      <c r="S262" s="197"/>
      <c r="T262" s="197"/>
      <c r="U262" s="197"/>
      <c r="V262" s="197"/>
      <c r="W262" s="197"/>
      <c r="X262" s="197"/>
      <c r="Y262" s="197"/>
      <c r="Z262" s="197"/>
      <c r="AA262" s="197"/>
      <c r="AB262" s="197"/>
      <c r="AC262" s="197"/>
      <c r="AD262" s="197"/>
      <c r="AE262" s="197"/>
      <c r="AF262" s="197"/>
      <c r="AG262" s="197"/>
      <c r="AH262" s="197"/>
      <c r="AI262" s="197"/>
      <c r="AJ262" s="197"/>
      <c r="AK262" s="197"/>
      <c r="AL262" s="197"/>
      <c r="AM262" s="197"/>
      <c r="AN262" s="197"/>
      <c r="AO262" s="197"/>
      <c r="AP262" s="197"/>
      <c r="AQ262" s="197"/>
      <c r="AR262" s="197"/>
      <c r="AS262" s="197"/>
      <c r="AT262" s="197"/>
      <c r="AU262" s="197"/>
      <c r="AV262" s="197"/>
      <c r="AW262" s="197"/>
      <c r="AX262" s="197"/>
      <c r="AY262" s="197"/>
      <c r="AZ262" s="197"/>
      <c r="BA262" s="197"/>
      <c r="BB262" s="197"/>
      <c r="BC262" s="197"/>
      <c r="BD262" s="197"/>
      <c r="BE262" s="197"/>
      <c r="BF262" s="197"/>
      <c r="BG262" s="197"/>
      <c r="BH262" s="197"/>
      <c r="BI262" s="197"/>
      <c r="BJ262" s="197"/>
      <c r="BK262" s="197"/>
      <c r="BL262" s="197"/>
      <c r="BM262" s="197"/>
      <c r="BN262" s="197"/>
      <c r="BO262" s="197"/>
      <c r="BP262" s="197"/>
      <c r="BQ262" s="197"/>
      <c r="BR262" s="197"/>
      <c r="BS262" s="197"/>
      <c r="BT262" s="197"/>
      <c r="BU262" s="197"/>
      <c r="BV262" s="197"/>
      <c r="BW262" s="197"/>
      <c r="BX262" s="197"/>
      <c r="BY262" s="197"/>
      <c r="BZ262" s="197"/>
      <c r="CA262" s="197"/>
      <c r="CB262" s="197"/>
      <c r="CC262" s="197"/>
      <c r="CD262" s="197"/>
      <c r="CE262" s="197"/>
      <c r="CF262" s="197"/>
      <c r="CG262" s="197"/>
      <c r="CH262" s="197"/>
      <c r="CI262" s="197"/>
      <c r="CJ262" s="197"/>
      <c r="CK262" s="197"/>
      <c r="CL262" s="197"/>
    </row>
    <row r="263" spans="19:90" x14ac:dyDescent="0.25">
      <c r="S263" s="197"/>
      <c r="T263" s="197"/>
      <c r="U263" s="197"/>
      <c r="V263" s="197"/>
      <c r="W263" s="197"/>
      <c r="X263" s="197"/>
      <c r="Y263" s="197"/>
      <c r="Z263" s="197"/>
      <c r="AA263" s="197"/>
      <c r="AB263" s="197"/>
      <c r="AC263" s="197"/>
      <c r="AD263" s="197"/>
      <c r="AE263" s="197"/>
      <c r="AF263" s="197"/>
      <c r="AG263" s="197"/>
      <c r="AH263" s="197"/>
      <c r="AI263" s="197"/>
      <c r="AJ263" s="197"/>
      <c r="AK263" s="197"/>
      <c r="AL263" s="197"/>
      <c r="AM263" s="197"/>
      <c r="AN263" s="197"/>
      <c r="AO263" s="197"/>
      <c r="AP263" s="197"/>
      <c r="AQ263" s="197"/>
      <c r="AR263" s="197"/>
      <c r="AS263" s="197"/>
      <c r="AT263" s="197"/>
      <c r="AU263" s="197"/>
      <c r="AV263" s="197"/>
      <c r="AW263" s="197"/>
      <c r="AX263" s="197"/>
      <c r="AY263" s="197"/>
      <c r="AZ263" s="197"/>
      <c r="BA263" s="197"/>
      <c r="BB263" s="197"/>
      <c r="BC263" s="197"/>
      <c r="BD263" s="197"/>
      <c r="BE263" s="197"/>
      <c r="BF263" s="197"/>
      <c r="BG263" s="197"/>
      <c r="BH263" s="197"/>
      <c r="BI263" s="197"/>
      <c r="BJ263" s="197"/>
      <c r="BK263" s="197"/>
      <c r="BL263" s="197"/>
      <c r="BM263" s="197"/>
      <c r="BN263" s="197"/>
      <c r="BO263" s="197"/>
      <c r="BP263" s="197"/>
      <c r="BQ263" s="197"/>
      <c r="BR263" s="197"/>
      <c r="BS263" s="197"/>
      <c r="BT263" s="197"/>
      <c r="BU263" s="197"/>
      <c r="BV263" s="197"/>
      <c r="BW263" s="197"/>
      <c r="BX263" s="197"/>
      <c r="BY263" s="197"/>
      <c r="BZ263" s="197"/>
      <c r="CA263" s="197"/>
      <c r="CB263" s="197"/>
      <c r="CC263" s="197"/>
      <c r="CD263" s="197"/>
      <c r="CE263" s="197"/>
      <c r="CF263" s="197"/>
      <c r="CG263" s="197"/>
      <c r="CH263" s="197"/>
      <c r="CI263" s="197"/>
      <c r="CJ263" s="197"/>
      <c r="CK263" s="197"/>
      <c r="CL263" s="197"/>
    </row>
    <row r="264" spans="19:90" x14ac:dyDescent="0.25">
      <c r="S264" s="197"/>
      <c r="T264" s="197"/>
      <c r="U264" s="197"/>
      <c r="V264" s="197"/>
      <c r="W264" s="197"/>
      <c r="X264" s="197"/>
      <c r="Y264" s="197"/>
      <c r="Z264" s="197"/>
      <c r="AA264" s="197"/>
      <c r="AB264" s="197"/>
      <c r="AC264" s="197"/>
      <c r="AD264" s="197"/>
      <c r="AE264" s="197"/>
      <c r="AF264" s="197"/>
      <c r="AG264" s="197"/>
      <c r="AH264" s="197"/>
      <c r="AI264" s="197"/>
      <c r="AJ264" s="197"/>
      <c r="AK264" s="197"/>
      <c r="AL264" s="197"/>
      <c r="AM264" s="197"/>
      <c r="AN264" s="197"/>
      <c r="AO264" s="197"/>
      <c r="AP264" s="197"/>
      <c r="AQ264" s="197"/>
      <c r="AR264" s="197"/>
      <c r="AS264" s="197"/>
      <c r="AT264" s="197"/>
      <c r="AU264" s="197"/>
      <c r="AV264" s="197"/>
      <c r="AW264" s="197"/>
      <c r="AX264" s="197"/>
      <c r="AY264" s="197"/>
      <c r="AZ264" s="197"/>
      <c r="BA264" s="197"/>
      <c r="BB264" s="197"/>
      <c r="BC264" s="197"/>
      <c r="BD264" s="197"/>
      <c r="BE264" s="197"/>
      <c r="BF264" s="197"/>
      <c r="BG264" s="197"/>
      <c r="BH264" s="197"/>
      <c r="BI264" s="197"/>
      <c r="BJ264" s="197"/>
      <c r="BK264" s="197"/>
      <c r="BL264" s="197"/>
      <c r="BM264" s="197"/>
      <c r="BN264" s="197"/>
      <c r="BO264" s="197"/>
      <c r="BP264" s="197"/>
      <c r="BQ264" s="197"/>
      <c r="BR264" s="197"/>
      <c r="BS264" s="197"/>
      <c r="BT264" s="197"/>
      <c r="BU264" s="197"/>
      <c r="BV264" s="197"/>
      <c r="BW264" s="197"/>
      <c r="BX264" s="197"/>
      <c r="BY264" s="197"/>
      <c r="BZ264" s="197"/>
      <c r="CA264" s="197"/>
      <c r="CB264" s="197"/>
      <c r="CC264" s="197"/>
      <c r="CD264" s="197"/>
      <c r="CE264" s="197"/>
      <c r="CF264" s="197"/>
      <c r="CG264" s="197"/>
      <c r="CH264" s="197"/>
      <c r="CI264" s="197"/>
      <c r="CJ264" s="197"/>
      <c r="CK264" s="197"/>
      <c r="CL264" s="197"/>
    </row>
    <row r="265" spans="19:90" x14ac:dyDescent="0.25">
      <c r="S265" s="197"/>
      <c r="T265" s="197"/>
      <c r="U265" s="197"/>
      <c r="V265" s="197"/>
      <c r="W265" s="197"/>
      <c r="X265" s="197"/>
      <c r="Y265" s="197"/>
      <c r="Z265" s="197"/>
      <c r="AA265" s="197"/>
      <c r="AB265" s="197"/>
      <c r="AC265" s="197"/>
      <c r="AD265" s="197"/>
      <c r="AE265" s="197"/>
      <c r="AF265" s="197"/>
      <c r="AG265" s="197"/>
      <c r="AH265" s="197"/>
      <c r="AI265" s="197"/>
      <c r="AJ265" s="197"/>
      <c r="AK265" s="197"/>
      <c r="AL265" s="197"/>
      <c r="AM265" s="197"/>
      <c r="AN265" s="197"/>
      <c r="AO265" s="197"/>
      <c r="AP265" s="197"/>
      <c r="AQ265" s="197"/>
      <c r="AR265" s="197"/>
      <c r="AS265" s="197"/>
      <c r="AT265" s="197"/>
      <c r="AU265" s="197"/>
      <c r="AV265" s="197"/>
      <c r="AW265" s="197"/>
      <c r="AX265" s="197"/>
      <c r="AY265" s="197"/>
      <c r="AZ265" s="197"/>
      <c r="BA265" s="197"/>
      <c r="BB265" s="197"/>
      <c r="BC265" s="197"/>
      <c r="BD265" s="197"/>
      <c r="BE265" s="197"/>
      <c r="BF265" s="197"/>
      <c r="BG265" s="197"/>
      <c r="BH265" s="197"/>
      <c r="BI265" s="197"/>
      <c r="BJ265" s="197"/>
      <c r="BK265" s="197"/>
      <c r="BL265" s="197"/>
      <c r="BM265" s="197"/>
      <c r="BN265" s="197"/>
      <c r="BO265" s="197"/>
      <c r="BP265" s="197"/>
      <c r="BQ265" s="197"/>
      <c r="BR265" s="197"/>
      <c r="BS265" s="197"/>
      <c r="BT265" s="197"/>
      <c r="BU265" s="197"/>
      <c r="BV265" s="197"/>
      <c r="BW265" s="197"/>
      <c r="BX265" s="197"/>
      <c r="BY265" s="197"/>
      <c r="BZ265" s="197"/>
      <c r="CA265" s="197"/>
      <c r="CB265" s="197"/>
      <c r="CC265" s="197"/>
      <c r="CD265" s="197"/>
      <c r="CE265" s="197"/>
      <c r="CF265" s="197"/>
      <c r="CG265" s="197"/>
      <c r="CH265" s="197"/>
      <c r="CI265" s="197"/>
      <c r="CJ265" s="197"/>
      <c r="CK265" s="197"/>
      <c r="CL265" s="197"/>
    </row>
    <row r="266" spans="19:90" x14ac:dyDescent="0.25">
      <c r="S266" s="197"/>
      <c r="T266" s="197"/>
      <c r="U266" s="197"/>
      <c r="V266" s="197"/>
      <c r="W266" s="197"/>
      <c r="X266" s="197"/>
      <c r="Y266" s="197"/>
      <c r="Z266" s="197"/>
      <c r="AA266" s="197"/>
      <c r="AB266" s="197"/>
      <c r="AC266" s="197"/>
      <c r="AD266" s="197"/>
      <c r="AE266" s="197"/>
      <c r="AF266" s="197"/>
      <c r="AG266" s="197"/>
      <c r="AH266" s="197"/>
      <c r="AI266" s="197"/>
      <c r="AJ266" s="197"/>
      <c r="AK266" s="197"/>
      <c r="AL266" s="197"/>
      <c r="AM266" s="197"/>
      <c r="AN266" s="197"/>
      <c r="AO266" s="197"/>
      <c r="AP266" s="197"/>
      <c r="AQ266" s="197"/>
      <c r="AR266" s="197"/>
      <c r="AS266" s="197"/>
      <c r="AT266" s="197"/>
      <c r="AU266" s="197"/>
      <c r="AV266" s="197"/>
      <c r="AW266" s="197"/>
      <c r="AX266" s="197"/>
      <c r="AY266" s="197"/>
      <c r="AZ266" s="197"/>
      <c r="BA266" s="197"/>
      <c r="BB266" s="197"/>
      <c r="BC266" s="197"/>
      <c r="BD266" s="197"/>
      <c r="BE266" s="197"/>
      <c r="BF266" s="197"/>
      <c r="BG266" s="197"/>
      <c r="BH266" s="197"/>
      <c r="BI266" s="197"/>
      <c r="BJ266" s="197"/>
      <c r="BK266" s="197"/>
      <c r="BL266" s="197"/>
      <c r="BM266" s="197"/>
      <c r="BN266" s="197"/>
      <c r="BO266" s="197"/>
      <c r="BP266" s="197"/>
      <c r="BQ266" s="197"/>
      <c r="BR266" s="197"/>
      <c r="BS266" s="197"/>
      <c r="BT266" s="197"/>
      <c r="BU266" s="197"/>
      <c r="BV266" s="197"/>
      <c r="BW266" s="197"/>
      <c r="BX266" s="197"/>
      <c r="BY266" s="197"/>
      <c r="BZ266" s="197"/>
      <c r="CA266" s="197"/>
      <c r="CB266" s="197"/>
      <c r="CC266" s="197"/>
      <c r="CD266" s="197"/>
      <c r="CE266" s="197"/>
      <c r="CF266" s="197"/>
      <c r="CG266" s="197"/>
      <c r="CH266" s="197"/>
      <c r="CI266" s="197"/>
      <c r="CJ266" s="197"/>
      <c r="CK266" s="197"/>
      <c r="CL266" s="197"/>
    </row>
    <row r="267" spans="19:90" x14ac:dyDescent="0.25">
      <c r="S267" s="197"/>
      <c r="T267" s="197"/>
      <c r="U267" s="197"/>
      <c r="V267" s="197"/>
      <c r="W267" s="197"/>
      <c r="X267" s="197"/>
      <c r="Y267" s="197"/>
      <c r="Z267" s="197"/>
      <c r="AA267" s="197"/>
      <c r="AB267" s="197"/>
      <c r="AC267" s="197"/>
      <c r="AD267" s="197"/>
      <c r="AE267" s="197"/>
      <c r="AF267" s="197"/>
      <c r="AG267" s="197"/>
      <c r="AH267" s="197"/>
      <c r="AI267" s="197"/>
      <c r="AJ267" s="197"/>
      <c r="AK267" s="197"/>
      <c r="AL267" s="197"/>
      <c r="AM267" s="197"/>
      <c r="AN267" s="197"/>
      <c r="AO267" s="197"/>
      <c r="AP267" s="197"/>
      <c r="AQ267" s="197"/>
      <c r="AR267" s="197"/>
      <c r="AS267" s="197"/>
      <c r="AT267" s="197"/>
      <c r="AU267" s="197"/>
      <c r="AV267" s="197"/>
      <c r="AW267" s="197"/>
      <c r="AX267" s="197"/>
      <c r="AY267" s="197"/>
      <c r="AZ267" s="197"/>
      <c r="BA267" s="197"/>
      <c r="BB267" s="197"/>
      <c r="BC267" s="197"/>
      <c r="BD267" s="197"/>
      <c r="BE267" s="197"/>
      <c r="BF267" s="197"/>
      <c r="BG267" s="197"/>
      <c r="BH267" s="197"/>
      <c r="BI267" s="197"/>
      <c r="BJ267" s="197"/>
      <c r="BK267" s="197"/>
      <c r="BL267" s="197"/>
      <c r="BM267" s="197"/>
      <c r="BN267" s="197"/>
      <c r="BO267" s="197"/>
      <c r="BP267" s="197"/>
      <c r="BQ267" s="197"/>
      <c r="BR267" s="197"/>
      <c r="BS267" s="197"/>
      <c r="BT267" s="197"/>
      <c r="BU267" s="197"/>
      <c r="BV267" s="197"/>
      <c r="BW267" s="197"/>
      <c r="BX267" s="197"/>
      <c r="BY267" s="197"/>
      <c r="BZ267" s="197"/>
      <c r="CA267" s="197"/>
      <c r="CB267" s="197"/>
      <c r="CC267" s="197"/>
      <c r="CD267" s="197"/>
      <c r="CE267" s="197"/>
      <c r="CF267" s="197"/>
      <c r="CG267" s="197"/>
      <c r="CH267" s="197"/>
      <c r="CI267" s="197"/>
      <c r="CJ267" s="197"/>
      <c r="CK267" s="197"/>
      <c r="CL267" s="197"/>
    </row>
    <row r="268" spans="19:90" x14ac:dyDescent="0.25">
      <c r="S268" s="197"/>
      <c r="T268" s="197"/>
      <c r="U268" s="197"/>
      <c r="V268" s="197"/>
      <c r="W268" s="197"/>
      <c r="X268" s="197"/>
      <c r="Y268" s="197"/>
      <c r="Z268" s="197"/>
      <c r="AA268" s="197"/>
      <c r="AB268" s="197"/>
      <c r="AC268" s="197"/>
      <c r="AD268" s="197"/>
      <c r="AE268" s="197"/>
      <c r="AF268" s="197"/>
      <c r="AG268" s="197"/>
      <c r="AH268" s="197"/>
      <c r="AI268" s="197"/>
      <c r="AJ268" s="197"/>
      <c r="AK268" s="197"/>
      <c r="AL268" s="197"/>
      <c r="AM268" s="197"/>
      <c r="AN268" s="197"/>
      <c r="AO268" s="197"/>
      <c r="AP268" s="197"/>
      <c r="AQ268" s="197"/>
      <c r="AR268" s="197"/>
      <c r="AS268" s="197"/>
      <c r="AT268" s="197"/>
      <c r="AU268" s="197"/>
      <c r="AV268" s="197"/>
      <c r="AW268" s="197"/>
      <c r="AX268" s="197"/>
      <c r="AY268" s="197"/>
      <c r="AZ268" s="197"/>
      <c r="BA268" s="197"/>
      <c r="BB268" s="197"/>
      <c r="BC268" s="197"/>
      <c r="BD268" s="197"/>
      <c r="BE268" s="197"/>
      <c r="BF268" s="197"/>
      <c r="BG268" s="197"/>
      <c r="BH268" s="197"/>
      <c r="BI268" s="197"/>
      <c r="BJ268" s="197"/>
      <c r="BK268" s="197"/>
      <c r="BL268" s="197"/>
      <c r="BM268" s="197"/>
      <c r="BN268" s="197"/>
      <c r="BO268" s="197"/>
      <c r="BP268" s="197"/>
      <c r="BQ268" s="197"/>
      <c r="BR268" s="197"/>
      <c r="BS268" s="197"/>
      <c r="BT268" s="197"/>
      <c r="BU268" s="197"/>
      <c r="BV268" s="197"/>
      <c r="BW268" s="197"/>
      <c r="BX268" s="197"/>
      <c r="BY268" s="197"/>
      <c r="BZ268" s="197"/>
      <c r="CA268" s="197"/>
      <c r="CB268" s="197"/>
      <c r="CC268" s="197"/>
      <c r="CD268" s="197"/>
      <c r="CE268" s="197"/>
      <c r="CF268" s="197"/>
      <c r="CG268" s="197"/>
      <c r="CH268" s="197"/>
      <c r="CI268" s="197"/>
      <c r="CJ268" s="197"/>
      <c r="CK268" s="197"/>
      <c r="CL268" s="197"/>
    </row>
    <row r="269" spans="19:90" x14ac:dyDescent="0.25">
      <c r="S269" s="197"/>
      <c r="T269" s="197"/>
      <c r="U269" s="197"/>
      <c r="V269" s="197"/>
      <c r="W269" s="197"/>
      <c r="X269" s="197"/>
      <c r="Y269" s="197"/>
      <c r="Z269" s="197"/>
      <c r="AA269" s="197"/>
      <c r="AB269" s="197"/>
      <c r="AC269" s="197"/>
      <c r="AD269" s="197"/>
      <c r="AE269" s="197"/>
      <c r="AF269" s="197"/>
      <c r="AG269" s="197"/>
      <c r="AH269" s="197"/>
      <c r="AI269" s="197"/>
      <c r="AJ269" s="197"/>
      <c r="AK269" s="197"/>
      <c r="AL269" s="197"/>
      <c r="AM269" s="197"/>
      <c r="AN269" s="197"/>
      <c r="AO269" s="197"/>
      <c r="AP269" s="197"/>
      <c r="AQ269" s="197"/>
      <c r="AR269" s="197"/>
      <c r="AS269" s="197"/>
      <c r="AT269" s="197"/>
      <c r="AU269" s="197"/>
      <c r="AV269" s="197"/>
      <c r="AW269" s="197"/>
      <c r="AX269" s="197"/>
      <c r="AY269" s="197"/>
      <c r="AZ269" s="197"/>
      <c r="BA269" s="197"/>
      <c r="BB269" s="197"/>
      <c r="BC269" s="197"/>
      <c r="BD269" s="197"/>
      <c r="BE269" s="197"/>
      <c r="BF269" s="197"/>
      <c r="BG269" s="197"/>
      <c r="BH269" s="197"/>
      <c r="BI269" s="197"/>
      <c r="BJ269" s="197"/>
      <c r="BK269" s="197"/>
      <c r="BL269" s="197"/>
      <c r="BM269" s="197"/>
      <c r="BN269" s="197"/>
      <c r="BO269" s="197"/>
      <c r="BP269" s="197"/>
      <c r="BQ269" s="197"/>
      <c r="BR269" s="197"/>
      <c r="BS269" s="197"/>
      <c r="BT269" s="197"/>
      <c r="BU269" s="197"/>
      <c r="BV269" s="197"/>
      <c r="BW269" s="197"/>
      <c r="BX269" s="197"/>
      <c r="BY269" s="197"/>
      <c r="BZ269" s="197"/>
      <c r="CA269" s="197"/>
      <c r="CB269" s="197"/>
      <c r="CC269" s="197"/>
      <c r="CD269" s="197"/>
      <c r="CE269" s="197"/>
      <c r="CF269" s="197"/>
      <c r="CG269" s="197"/>
      <c r="CH269" s="197"/>
      <c r="CI269" s="197"/>
      <c r="CJ269" s="197"/>
      <c r="CK269" s="197"/>
      <c r="CL269" s="197"/>
    </row>
    <row r="270" spans="19:90" x14ac:dyDescent="0.25">
      <c r="S270" s="197"/>
      <c r="T270" s="197"/>
      <c r="U270" s="197"/>
      <c r="V270" s="197"/>
      <c r="W270" s="197"/>
      <c r="X270" s="197"/>
      <c r="Y270" s="197"/>
      <c r="Z270" s="197"/>
      <c r="AA270" s="197"/>
      <c r="AB270" s="197"/>
      <c r="AC270" s="197"/>
      <c r="AD270" s="197"/>
      <c r="AE270" s="197"/>
      <c r="AF270" s="197"/>
      <c r="AG270" s="197"/>
      <c r="AH270" s="197"/>
      <c r="AI270" s="197"/>
      <c r="AJ270" s="197"/>
      <c r="AK270" s="197"/>
      <c r="AL270" s="197"/>
      <c r="AM270" s="197"/>
      <c r="AN270" s="197"/>
      <c r="AO270" s="197"/>
      <c r="AP270" s="197"/>
      <c r="AQ270" s="197"/>
      <c r="AR270" s="197"/>
      <c r="AS270" s="197"/>
      <c r="AT270" s="197"/>
      <c r="AU270" s="197"/>
      <c r="AV270" s="197"/>
      <c r="AW270" s="197"/>
      <c r="AX270" s="197"/>
      <c r="AY270" s="197"/>
      <c r="AZ270" s="197"/>
      <c r="BA270" s="197"/>
      <c r="BB270" s="197"/>
      <c r="BC270" s="197"/>
      <c r="BD270" s="197"/>
      <c r="BE270" s="197"/>
      <c r="BF270" s="197"/>
      <c r="BG270" s="197"/>
      <c r="BH270" s="197"/>
      <c r="BI270" s="197"/>
      <c r="BJ270" s="197"/>
      <c r="BK270" s="197"/>
      <c r="BL270" s="197"/>
      <c r="BM270" s="197"/>
      <c r="BN270" s="197"/>
      <c r="BO270" s="197"/>
      <c r="BP270" s="197"/>
      <c r="BQ270" s="197"/>
      <c r="BR270" s="197"/>
      <c r="BS270" s="197"/>
      <c r="BT270" s="197"/>
      <c r="BU270" s="197"/>
      <c r="BV270" s="197"/>
      <c r="BW270" s="197"/>
      <c r="BX270" s="197"/>
      <c r="BY270" s="197"/>
      <c r="BZ270" s="197"/>
      <c r="CA270" s="197"/>
      <c r="CB270" s="197"/>
      <c r="CC270" s="197"/>
      <c r="CD270" s="197"/>
      <c r="CE270" s="197"/>
      <c r="CF270" s="197"/>
      <c r="CG270" s="197"/>
      <c r="CH270" s="197"/>
      <c r="CI270" s="197"/>
      <c r="CJ270" s="197"/>
      <c r="CK270" s="197"/>
      <c r="CL270" s="197"/>
    </row>
    <row r="271" spans="19:90" x14ac:dyDescent="0.25">
      <c r="S271" s="197"/>
      <c r="T271" s="197"/>
      <c r="U271" s="197"/>
      <c r="V271" s="197"/>
      <c r="W271" s="197"/>
      <c r="X271" s="197"/>
      <c r="Y271" s="197"/>
      <c r="Z271" s="197"/>
      <c r="AA271" s="197"/>
      <c r="AB271" s="197"/>
      <c r="AC271" s="197"/>
      <c r="AD271" s="197"/>
      <c r="AE271" s="197"/>
      <c r="AF271" s="197"/>
      <c r="AG271" s="197"/>
      <c r="AH271" s="197"/>
      <c r="AI271" s="197"/>
      <c r="AJ271" s="197"/>
      <c r="AK271" s="197"/>
      <c r="AL271" s="197"/>
      <c r="AM271" s="197"/>
      <c r="AN271" s="197"/>
      <c r="AO271" s="197"/>
      <c r="AP271" s="197"/>
      <c r="AQ271" s="197"/>
      <c r="AR271" s="197"/>
      <c r="AS271" s="197"/>
      <c r="AT271" s="197"/>
      <c r="AU271" s="197"/>
      <c r="AV271" s="197"/>
      <c r="AW271" s="197"/>
      <c r="AX271" s="197"/>
      <c r="AY271" s="197"/>
      <c r="AZ271" s="197"/>
      <c r="BA271" s="197"/>
      <c r="BB271" s="197"/>
      <c r="BC271" s="197"/>
      <c r="BD271" s="197"/>
      <c r="BE271" s="197"/>
      <c r="BF271" s="197"/>
      <c r="BG271" s="197"/>
      <c r="BH271" s="197"/>
      <c r="BI271" s="197"/>
      <c r="BJ271" s="197"/>
      <c r="BK271" s="197"/>
      <c r="BL271" s="197"/>
      <c r="BM271" s="197"/>
      <c r="BN271" s="197"/>
      <c r="BO271" s="197"/>
      <c r="BP271" s="197"/>
      <c r="BQ271" s="197"/>
      <c r="BR271" s="197"/>
      <c r="BS271" s="197"/>
      <c r="BT271" s="197"/>
      <c r="BU271" s="197"/>
      <c r="BV271" s="197"/>
      <c r="BW271" s="197"/>
      <c r="BX271" s="197"/>
      <c r="BY271" s="197"/>
      <c r="BZ271" s="197"/>
      <c r="CA271" s="197"/>
      <c r="CB271" s="197"/>
      <c r="CC271" s="197"/>
      <c r="CD271" s="197"/>
      <c r="CE271" s="197"/>
      <c r="CF271" s="197"/>
      <c r="CG271" s="197"/>
      <c r="CH271" s="197"/>
      <c r="CI271" s="197"/>
      <c r="CJ271" s="197"/>
      <c r="CK271" s="197"/>
      <c r="CL271" s="197"/>
    </row>
    <row r="272" spans="19:90" x14ac:dyDescent="0.25">
      <c r="S272" s="197"/>
      <c r="T272" s="197"/>
      <c r="U272" s="197"/>
      <c r="V272" s="197"/>
      <c r="W272" s="197"/>
      <c r="X272" s="197"/>
      <c r="Y272" s="197"/>
      <c r="Z272" s="197"/>
      <c r="AA272" s="197"/>
      <c r="AB272" s="197"/>
      <c r="AC272" s="197"/>
      <c r="AD272" s="197"/>
      <c r="AE272" s="197"/>
      <c r="AF272" s="197"/>
      <c r="AG272" s="197"/>
      <c r="AH272" s="197"/>
      <c r="AI272" s="197"/>
      <c r="AJ272" s="197"/>
      <c r="AK272" s="197"/>
      <c r="AL272" s="197"/>
      <c r="AM272" s="197"/>
      <c r="AN272" s="197"/>
      <c r="AO272" s="197"/>
      <c r="AP272" s="197"/>
      <c r="AQ272" s="197"/>
      <c r="AR272" s="197"/>
      <c r="AS272" s="197"/>
      <c r="AT272" s="197"/>
      <c r="AU272" s="197"/>
      <c r="AV272" s="197"/>
      <c r="AW272" s="197"/>
      <c r="AX272" s="197"/>
      <c r="AY272" s="197"/>
      <c r="AZ272" s="197"/>
      <c r="BA272" s="197"/>
      <c r="BB272" s="197"/>
      <c r="BC272" s="197"/>
      <c r="BD272" s="197"/>
      <c r="BE272" s="197"/>
      <c r="BF272" s="197"/>
      <c r="BG272" s="197"/>
      <c r="BH272" s="197"/>
      <c r="BI272" s="197"/>
      <c r="BJ272" s="197"/>
      <c r="BK272" s="197"/>
      <c r="BL272" s="197"/>
      <c r="BM272" s="197"/>
      <c r="BN272" s="197"/>
      <c r="BO272" s="197"/>
      <c r="BP272" s="197"/>
      <c r="BQ272" s="197"/>
      <c r="BR272" s="197"/>
      <c r="BS272" s="197"/>
      <c r="BT272" s="197"/>
      <c r="BU272" s="197"/>
      <c r="BV272" s="197"/>
      <c r="BW272" s="197"/>
      <c r="BX272" s="197"/>
      <c r="BY272" s="197"/>
      <c r="BZ272" s="197"/>
      <c r="CA272" s="197"/>
      <c r="CB272" s="197"/>
      <c r="CC272" s="197"/>
      <c r="CD272" s="197"/>
      <c r="CE272" s="197"/>
      <c r="CF272" s="197"/>
      <c r="CG272" s="197"/>
      <c r="CH272" s="197"/>
      <c r="CI272" s="197"/>
      <c r="CJ272" s="197"/>
      <c r="CK272" s="197"/>
      <c r="CL272" s="197"/>
    </row>
    <row r="273" spans="19:90" x14ac:dyDescent="0.25">
      <c r="S273" s="197"/>
      <c r="T273" s="197"/>
      <c r="U273" s="197"/>
      <c r="V273" s="197"/>
      <c r="W273" s="197"/>
      <c r="X273" s="197"/>
      <c r="Y273" s="197"/>
      <c r="Z273" s="197"/>
      <c r="AA273" s="197"/>
      <c r="AB273" s="197"/>
      <c r="AC273" s="197"/>
      <c r="AD273" s="197"/>
      <c r="AE273" s="197"/>
      <c r="AF273" s="197"/>
      <c r="AG273" s="197"/>
      <c r="AH273" s="197"/>
      <c r="AI273" s="197"/>
      <c r="AJ273" s="197"/>
      <c r="AK273" s="197"/>
      <c r="AL273" s="197"/>
      <c r="AM273" s="197"/>
      <c r="AN273" s="197"/>
      <c r="AO273" s="197"/>
      <c r="AP273" s="197"/>
      <c r="AQ273" s="197"/>
      <c r="AR273" s="197"/>
      <c r="AS273" s="197"/>
      <c r="AT273" s="197"/>
      <c r="AU273" s="197"/>
      <c r="AV273" s="197"/>
      <c r="AW273" s="197"/>
      <c r="AX273" s="197"/>
      <c r="AY273" s="197"/>
      <c r="AZ273" s="197"/>
      <c r="BA273" s="197"/>
      <c r="BB273" s="197"/>
      <c r="BC273" s="197"/>
      <c r="BD273" s="197"/>
      <c r="BE273" s="197"/>
      <c r="BF273" s="197"/>
      <c r="BG273" s="197"/>
      <c r="BH273" s="197"/>
      <c r="BI273" s="197"/>
      <c r="BJ273" s="197"/>
      <c r="BK273" s="197"/>
      <c r="BL273" s="197"/>
      <c r="BM273" s="197"/>
      <c r="BN273" s="197"/>
      <c r="BO273" s="197"/>
      <c r="BP273" s="197"/>
      <c r="BQ273" s="197"/>
      <c r="BR273" s="197"/>
      <c r="BS273" s="197"/>
      <c r="BT273" s="197"/>
      <c r="BU273" s="197"/>
      <c r="BV273" s="197"/>
      <c r="BW273" s="197"/>
      <c r="BX273" s="197"/>
      <c r="BY273" s="197"/>
      <c r="BZ273" s="197"/>
      <c r="CA273" s="197"/>
      <c r="CB273" s="197"/>
      <c r="CC273" s="197"/>
      <c r="CD273" s="197"/>
      <c r="CE273" s="197"/>
      <c r="CF273" s="197"/>
      <c r="CG273" s="197"/>
      <c r="CH273" s="197"/>
      <c r="CI273" s="197"/>
      <c r="CJ273" s="197"/>
      <c r="CK273" s="197"/>
      <c r="CL273" s="197"/>
    </row>
    <row r="274" spans="19:90" x14ac:dyDescent="0.25">
      <c r="S274" s="197"/>
      <c r="T274" s="197"/>
      <c r="U274" s="197"/>
      <c r="V274" s="197"/>
      <c r="W274" s="197"/>
      <c r="X274" s="197"/>
      <c r="Y274" s="197"/>
      <c r="Z274" s="197"/>
      <c r="AA274" s="197"/>
      <c r="AB274" s="197"/>
      <c r="AC274" s="197"/>
      <c r="AD274" s="197"/>
      <c r="AE274" s="197"/>
      <c r="AF274" s="197"/>
      <c r="AG274" s="197"/>
      <c r="AH274" s="197"/>
      <c r="AI274" s="197"/>
      <c r="AJ274" s="197"/>
      <c r="AK274" s="197"/>
      <c r="AL274" s="197"/>
      <c r="AM274" s="197"/>
      <c r="AN274" s="197"/>
      <c r="AO274" s="197"/>
      <c r="AP274" s="197"/>
      <c r="AQ274" s="197"/>
      <c r="AR274" s="197"/>
      <c r="AS274" s="197"/>
      <c r="AT274" s="197"/>
      <c r="AU274" s="197"/>
      <c r="AV274" s="197"/>
      <c r="AW274" s="197"/>
      <c r="AX274" s="197"/>
      <c r="AY274" s="197"/>
      <c r="AZ274" s="197"/>
      <c r="BA274" s="197"/>
      <c r="BB274" s="197"/>
      <c r="BC274" s="197"/>
      <c r="BD274" s="197"/>
      <c r="BE274" s="197"/>
      <c r="BF274" s="197"/>
      <c r="BG274" s="197"/>
      <c r="BH274" s="197"/>
      <c r="BI274" s="197"/>
      <c r="BJ274" s="197"/>
      <c r="BK274" s="197"/>
      <c r="BL274" s="197"/>
      <c r="BM274" s="197"/>
      <c r="BN274" s="197"/>
      <c r="BO274" s="197"/>
      <c r="BP274" s="197"/>
      <c r="BQ274" s="197"/>
      <c r="BR274" s="197"/>
      <c r="BS274" s="197"/>
      <c r="BT274" s="197"/>
      <c r="BU274" s="197"/>
      <c r="BV274" s="197"/>
      <c r="BW274" s="197"/>
      <c r="BX274" s="197"/>
      <c r="BY274" s="197"/>
      <c r="BZ274" s="197"/>
      <c r="CA274" s="197"/>
      <c r="CB274" s="197"/>
      <c r="CC274" s="197"/>
      <c r="CD274" s="197"/>
      <c r="CE274" s="197"/>
      <c r="CF274" s="197"/>
      <c r="CG274" s="197"/>
      <c r="CH274" s="197"/>
      <c r="CI274" s="197"/>
      <c r="CJ274" s="197"/>
      <c r="CK274" s="197"/>
      <c r="CL274" s="197"/>
    </row>
    <row r="275" spans="19:90" x14ac:dyDescent="0.25">
      <c r="S275" s="197"/>
      <c r="T275" s="197"/>
      <c r="U275" s="197"/>
      <c r="V275" s="197"/>
      <c r="W275" s="197"/>
      <c r="X275" s="197"/>
      <c r="Y275" s="197"/>
      <c r="Z275" s="197"/>
      <c r="AA275" s="197"/>
      <c r="AB275" s="197"/>
      <c r="AC275" s="197"/>
      <c r="AD275" s="197"/>
      <c r="AE275" s="197"/>
      <c r="AF275" s="197"/>
      <c r="AG275" s="197"/>
      <c r="AH275" s="197"/>
      <c r="AI275" s="197"/>
      <c r="AJ275" s="197"/>
      <c r="AK275" s="197"/>
      <c r="AL275" s="197"/>
      <c r="AM275" s="197"/>
      <c r="AN275" s="197"/>
      <c r="AO275" s="197"/>
      <c r="AP275" s="197"/>
      <c r="AQ275" s="197"/>
      <c r="AR275" s="197"/>
      <c r="AS275" s="197"/>
      <c r="AT275" s="197"/>
      <c r="AU275" s="197"/>
      <c r="AV275" s="197"/>
      <c r="AW275" s="197"/>
      <c r="AX275" s="197"/>
      <c r="AY275" s="197"/>
      <c r="AZ275" s="197"/>
      <c r="BA275" s="197"/>
      <c r="BB275" s="197"/>
      <c r="BC275" s="197"/>
      <c r="BD275" s="197"/>
      <c r="BE275" s="197"/>
      <c r="BF275" s="197"/>
      <c r="BG275" s="197"/>
      <c r="BH275" s="197"/>
      <c r="BI275" s="197"/>
      <c r="BJ275" s="197"/>
      <c r="BK275" s="197"/>
      <c r="BL275" s="197"/>
      <c r="BM275" s="197"/>
      <c r="BN275" s="197"/>
      <c r="BO275" s="197"/>
      <c r="BP275" s="197"/>
      <c r="BQ275" s="197"/>
      <c r="BR275" s="197"/>
      <c r="BS275" s="197"/>
      <c r="BT275" s="197"/>
      <c r="BU275" s="197"/>
      <c r="BV275" s="197"/>
      <c r="BW275" s="197"/>
      <c r="BX275" s="197"/>
      <c r="BY275" s="197"/>
      <c r="BZ275" s="197"/>
      <c r="CA275" s="197"/>
      <c r="CB275" s="197"/>
      <c r="CC275" s="197"/>
      <c r="CD275" s="197"/>
      <c r="CE275" s="197"/>
      <c r="CF275" s="197"/>
      <c r="CG275" s="197"/>
      <c r="CH275" s="197"/>
      <c r="CI275" s="197"/>
      <c r="CJ275" s="197"/>
      <c r="CK275" s="197"/>
      <c r="CL275" s="197"/>
    </row>
    <row r="276" spans="19:90" x14ac:dyDescent="0.25">
      <c r="S276" s="197"/>
      <c r="T276" s="197"/>
      <c r="U276" s="197"/>
      <c r="V276" s="197"/>
      <c r="W276" s="197"/>
      <c r="X276" s="197"/>
      <c r="Y276" s="197"/>
      <c r="Z276" s="197"/>
      <c r="AA276" s="197"/>
      <c r="AB276" s="197"/>
      <c r="AC276" s="197"/>
      <c r="AD276" s="197"/>
      <c r="AE276" s="197"/>
      <c r="AF276" s="197"/>
      <c r="AG276" s="197"/>
      <c r="AH276" s="197"/>
      <c r="AI276" s="197"/>
      <c r="AJ276" s="197"/>
      <c r="AK276" s="197"/>
      <c r="AL276" s="197"/>
      <c r="AM276" s="197"/>
      <c r="AN276" s="197"/>
      <c r="AO276" s="197"/>
      <c r="AP276" s="197"/>
      <c r="AQ276" s="197"/>
      <c r="AR276" s="197"/>
      <c r="AS276" s="197"/>
      <c r="AT276" s="197"/>
      <c r="AU276" s="197"/>
      <c r="AV276" s="197"/>
      <c r="AW276" s="197"/>
      <c r="AX276" s="197"/>
      <c r="AY276" s="197"/>
      <c r="AZ276" s="197"/>
      <c r="BA276" s="197"/>
      <c r="BB276" s="197"/>
      <c r="BC276" s="197"/>
      <c r="BD276" s="197"/>
      <c r="BE276" s="197"/>
      <c r="BF276" s="197"/>
      <c r="BG276" s="197"/>
      <c r="BH276" s="197"/>
      <c r="BI276" s="197"/>
      <c r="BJ276" s="197"/>
      <c r="BK276" s="197"/>
      <c r="BL276" s="197"/>
      <c r="BM276" s="197"/>
      <c r="BN276" s="197"/>
      <c r="BO276" s="197"/>
      <c r="BP276" s="197"/>
      <c r="BQ276" s="197"/>
      <c r="BR276" s="197"/>
      <c r="BS276" s="197"/>
      <c r="BT276" s="197"/>
      <c r="BU276" s="197"/>
      <c r="BV276" s="197"/>
      <c r="BW276" s="197"/>
      <c r="BX276" s="197"/>
      <c r="BY276" s="197"/>
      <c r="BZ276" s="197"/>
      <c r="CA276" s="197"/>
      <c r="CB276" s="197"/>
      <c r="CC276" s="197"/>
      <c r="CD276" s="197"/>
      <c r="CE276" s="197"/>
      <c r="CF276" s="197"/>
      <c r="CG276" s="197"/>
      <c r="CH276" s="197"/>
      <c r="CI276" s="197"/>
      <c r="CJ276" s="197"/>
      <c r="CK276" s="197"/>
      <c r="CL276" s="197"/>
    </row>
    <row r="277" spans="19:90" x14ac:dyDescent="0.25">
      <c r="S277" s="197"/>
      <c r="T277" s="197"/>
      <c r="U277" s="197"/>
      <c r="V277" s="197"/>
      <c r="W277" s="197"/>
      <c r="X277" s="197"/>
      <c r="Y277" s="197"/>
      <c r="Z277" s="197"/>
      <c r="AA277" s="197"/>
      <c r="AB277" s="197"/>
      <c r="AC277" s="197"/>
      <c r="AD277" s="197"/>
      <c r="AE277" s="197"/>
      <c r="AF277" s="197"/>
      <c r="AG277" s="197"/>
      <c r="AH277" s="197"/>
      <c r="AI277" s="197"/>
      <c r="AJ277" s="197"/>
      <c r="AK277" s="197"/>
      <c r="AL277" s="197"/>
      <c r="AM277" s="197"/>
      <c r="AN277" s="197"/>
      <c r="AO277" s="197"/>
      <c r="AP277" s="197"/>
      <c r="AQ277" s="197"/>
      <c r="AR277" s="197"/>
      <c r="AS277" s="197"/>
      <c r="AT277" s="197"/>
      <c r="AU277" s="197"/>
      <c r="AV277" s="197"/>
      <c r="AW277" s="197"/>
      <c r="AX277" s="197"/>
      <c r="AY277" s="197"/>
      <c r="AZ277" s="197"/>
      <c r="BA277" s="197"/>
      <c r="BB277" s="197"/>
      <c r="BC277" s="197"/>
      <c r="BD277" s="197"/>
      <c r="BE277" s="197"/>
      <c r="BF277" s="197"/>
      <c r="BG277" s="197"/>
      <c r="BH277" s="197"/>
      <c r="BI277" s="197"/>
      <c r="BJ277" s="197"/>
      <c r="BK277" s="197"/>
      <c r="BL277" s="197"/>
      <c r="BM277" s="197"/>
      <c r="BN277" s="197"/>
      <c r="BO277" s="197"/>
      <c r="BP277" s="197"/>
      <c r="BQ277" s="197"/>
      <c r="BR277" s="197"/>
      <c r="BS277" s="197"/>
      <c r="BT277" s="197"/>
      <c r="BU277" s="197"/>
      <c r="BV277" s="197"/>
      <c r="BW277" s="197"/>
      <c r="BX277" s="197"/>
      <c r="BY277" s="197"/>
      <c r="BZ277" s="197"/>
      <c r="CA277" s="197"/>
      <c r="CB277" s="197"/>
      <c r="CC277" s="197"/>
      <c r="CD277" s="197"/>
      <c r="CE277" s="197"/>
      <c r="CF277" s="197"/>
      <c r="CG277" s="197"/>
      <c r="CH277" s="197"/>
      <c r="CI277" s="197"/>
      <c r="CJ277" s="197"/>
      <c r="CK277" s="197"/>
      <c r="CL277" s="197"/>
    </row>
    <row r="278" spans="19:90" x14ac:dyDescent="0.25">
      <c r="S278" s="197"/>
      <c r="T278" s="197"/>
      <c r="U278" s="197"/>
      <c r="V278" s="197"/>
      <c r="W278" s="197"/>
      <c r="X278" s="197"/>
      <c r="Y278" s="197"/>
      <c r="Z278" s="197"/>
      <c r="AA278" s="197"/>
      <c r="AB278" s="197"/>
      <c r="AC278" s="197"/>
      <c r="AD278" s="197"/>
      <c r="AE278" s="197"/>
      <c r="AF278" s="197"/>
      <c r="AG278" s="197"/>
      <c r="AH278" s="197"/>
      <c r="AI278" s="197"/>
      <c r="AJ278" s="197"/>
      <c r="AK278" s="197"/>
      <c r="AL278" s="197"/>
      <c r="AM278" s="197"/>
      <c r="AN278" s="197"/>
      <c r="AO278" s="197"/>
      <c r="AP278" s="197"/>
      <c r="AQ278" s="197"/>
      <c r="AR278" s="197"/>
      <c r="AS278" s="197"/>
      <c r="AT278" s="197"/>
      <c r="AU278" s="197"/>
      <c r="AV278" s="197"/>
      <c r="AW278" s="197"/>
      <c r="AX278" s="197"/>
      <c r="AY278" s="197"/>
      <c r="AZ278" s="197"/>
      <c r="BA278" s="197"/>
      <c r="BB278" s="197"/>
      <c r="BC278" s="197"/>
      <c r="BD278" s="197"/>
      <c r="BE278" s="197"/>
      <c r="BF278" s="197"/>
      <c r="BG278" s="197"/>
      <c r="BH278" s="197"/>
      <c r="BI278" s="197"/>
      <c r="BJ278" s="197"/>
      <c r="BK278" s="197"/>
      <c r="BL278" s="197"/>
      <c r="BM278" s="197"/>
      <c r="BN278" s="197"/>
      <c r="BO278" s="197"/>
      <c r="BP278" s="197"/>
      <c r="BQ278" s="197"/>
      <c r="BR278" s="197"/>
      <c r="BS278" s="197"/>
      <c r="BT278" s="197"/>
      <c r="BU278" s="197"/>
      <c r="BV278" s="197"/>
      <c r="BW278" s="197"/>
      <c r="BX278" s="197"/>
      <c r="BY278" s="197"/>
      <c r="BZ278" s="197"/>
      <c r="CA278" s="197"/>
      <c r="CB278" s="197"/>
      <c r="CC278" s="197"/>
      <c r="CD278" s="197"/>
      <c r="CE278" s="197"/>
      <c r="CF278" s="197"/>
      <c r="CG278" s="197"/>
      <c r="CH278" s="197"/>
      <c r="CI278" s="197"/>
      <c r="CJ278" s="197"/>
      <c r="CK278" s="197"/>
      <c r="CL278" s="197"/>
    </row>
    <row r="279" spans="19:90" x14ac:dyDescent="0.25">
      <c r="S279" s="197"/>
      <c r="T279" s="197"/>
      <c r="U279" s="197"/>
      <c r="V279" s="197"/>
      <c r="W279" s="197"/>
      <c r="X279" s="197"/>
      <c r="Y279" s="197"/>
      <c r="Z279" s="197"/>
      <c r="AA279" s="197"/>
      <c r="AB279" s="197"/>
      <c r="AC279" s="197"/>
      <c r="AD279" s="197"/>
      <c r="AE279" s="197"/>
      <c r="AF279" s="197"/>
      <c r="AG279" s="197"/>
      <c r="AH279" s="197"/>
      <c r="AI279" s="197"/>
      <c r="AJ279" s="197"/>
      <c r="AK279" s="197"/>
      <c r="AL279" s="197"/>
      <c r="AM279" s="197"/>
      <c r="AN279" s="197"/>
      <c r="AO279" s="197"/>
      <c r="AP279" s="197"/>
      <c r="AQ279" s="197"/>
      <c r="AR279" s="197"/>
      <c r="AS279" s="197"/>
      <c r="AT279" s="197"/>
      <c r="AU279" s="197"/>
      <c r="AV279" s="197"/>
      <c r="AW279" s="197"/>
      <c r="AX279" s="197"/>
      <c r="AY279" s="197"/>
      <c r="AZ279" s="197"/>
      <c r="BA279" s="197"/>
      <c r="BB279" s="197"/>
      <c r="BC279" s="197"/>
      <c r="BD279" s="197"/>
      <c r="BE279" s="197"/>
      <c r="BF279" s="197"/>
      <c r="BG279" s="197"/>
      <c r="BH279" s="197"/>
      <c r="BI279" s="197"/>
      <c r="BJ279" s="197"/>
      <c r="BK279" s="197"/>
      <c r="BL279" s="197"/>
      <c r="BM279" s="197"/>
      <c r="BN279" s="197"/>
      <c r="BO279" s="197"/>
      <c r="BP279" s="197"/>
      <c r="BQ279" s="197"/>
      <c r="BR279" s="197"/>
      <c r="BS279" s="197"/>
      <c r="BT279" s="197"/>
      <c r="BU279" s="197"/>
      <c r="BV279" s="197"/>
      <c r="BW279" s="197"/>
      <c r="BX279" s="197"/>
      <c r="BY279" s="197"/>
      <c r="BZ279" s="197"/>
      <c r="CA279" s="197"/>
      <c r="CB279" s="197"/>
      <c r="CC279" s="197"/>
      <c r="CD279" s="197"/>
      <c r="CE279" s="197"/>
      <c r="CF279" s="197"/>
      <c r="CG279" s="197"/>
      <c r="CH279" s="197"/>
      <c r="CI279" s="197"/>
      <c r="CJ279" s="197"/>
      <c r="CK279" s="197"/>
      <c r="CL279" s="197"/>
    </row>
    <row r="280" spans="19:90" x14ac:dyDescent="0.25">
      <c r="S280" s="197"/>
      <c r="T280" s="197"/>
      <c r="U280" s="197"/>
      <c r="V280" s="197"/>
      <c r="W280" s="197"/>
      <c r="X280" s="197"/>
      <c r="Y280" s="197"/>
      <c r="Z280" s="197"/>
      <c r="AA280" s="197"/>
      <c r="AB280" s="197"/>
      <c r="AC280" s="197"/>
      <c r="AD280" s="197"/>
      <c r="AE280" s="197"/>
      <c r="AF280" s="197"/>
      <c r="AG280" s="197"/>
      <c r="AH280" s="197"/>
      <c r="AI280" s="197"/>
      <c r="AJ280" s="197"/>
      <c r="AK280" s="197"/>
      <c r="AL280" s="197"/>
      <c r="AM280" s="197"/>
      <c r="AN280" s="197"/>
      <c r="AO280" s="197"/>
      <c r="AP280" s="197"/>
      <c r="AQ280" s="197"/>
      <c r="AR280" s="197"/>
      <c r="AS280" s="197"/>
      <c r="AT280" s="197"/>
      <c r="AU280" s="197"/>
      <c r="AV280" s="197"/>
      <c r="AW280" s="197"/>
      <c r="AX280" s="197"/>
      <c r="AY280" s="197"/>
      <c r="AZ280" s="197"/>
      <c r="BA280" s="197"/>
      <c r="BB280" s="197"/>
      <c r="BC280" s="197"/>
      <c r="BD280" s="197"/>
      <c r="BE280" s="197"/>
      <c r="BF280" s="197"/>
      <c r="BG280" s="197"/>
      <c r="BH280" s="197"/>
      <c r="BI280" s="197"/>
      <c r="BJ280" s="197"/>
      <c r="BK280" s="197"/>
      <c r="BL280" s="197"/>
      <c r="BM280" s="197"/>
      <c r="BN280" s="197"/>
      <c r="BO280" s="197"/>
      <c r="BP280" s="197"/>
      <c r="BQ280" s="197"/>
      <c r="BR280" s="197"/>
      <c r="BS280" s="197"/>
      <c r="BT280" s="197"/>
      <c r="BU280" s="197"/>
      <c r="BV280" s="197"/>
      <c r="BW280" s="197"/>
      <c r="BX280" s="197"/>
      <c r="BY280" s="197"/>
      <c r="BZ280" s="197"/>
      <c r="CA280" s="197"/>
      <c r="CB280" s="197"/>
      <c r="CC280" s="197"/>
      <c r="CD280" s="197"/>
      <c r="CE280" s="197"/>
      <c r="CF280" s="197"/>
      <c r="CG280" s="197"/>
      <c r="CH280" s="197"/>
      <c r="CI280" s="197"/>
      <c r="CJ280" s="197"/>
      <c r="CK280" s="197"/>
      <c r="CL280" s="197"/>
    </row>
    <row r="281" spans="19:90" x14ac:dyDescent="0.25">
      <c r="S281" s="197"/>
      <c r="T281" s="197"/>
      <c r="U281" s="197"/>
      <c r="V281" s="197"/>
      <c r="W281" s="197"/>
      <c r="X281" s="197"/>
      <c r="Y281" s="197"/>
      <c r="Z281" s="197"/>
      <c r="AA281" s="197"/>
      <c r="AB281" s="197"/>
      <c r="AC281" s="197"/>
      <c r="AD281" s="197"/>
      <c r="AE281" s="197"/>
      <c r="AF281" s="197"/>
      <c r="AG281" s="197"/>
      <c r="AH281" s="197"/>
      <c r="AI281" s="197"/>
      <c r="AJ281" s="197"/>
      <c r="AK281" s="197"/>
      <c r="AL281" s="197"/>
      <c r="AM281" s="197"/>
      <c r="AN281" s="197"/>
      <c r="AO281" s="197"/>
      <c r="AP281" s="197"/>
      <c r="AQ281" s="197"/>
      <c r="AR281" s="197"/>
      <c r="AS281" s="197"/>
      <c r="AT281" s="197"/>
      <c r="AU281" s="197"/>
      <c r="AV281" s="197"/>
      <c r="AW281" s="197"/>
      <c r="AX281" s="197"/>
      <c r="AY281" s="197"/>
      <c r="AZ281" s="197"/>
      <c r="BA281" s="197"/>
      <c r="BB281" s="197"/>
      <c r="BC281" s="197"/>
      <c r="BD281" s="197"/>
      <c r="BE281" s="197"/>
      <c r="BF281" s="197"/>
      <c r="BG281" s="197"/>
      <c r="BH281" s="197"/>
      <c r="BI281" s="197"/>
      <c r="BJ281" s="197"/>
      <c r="BK281" s="197"/>
      <c r="BL281" s="197"/>
      <c r="BM281" s="197"/>
      <c r="BN281" s="197"/>
      <c r="BO281" s="197"/>
      <c r="BP281" s="197"/>
      <c r="BQ281" s="197"/>
      <c r="BR281" s="197"/>
      <c r="BS281" s="197"/>
      <c r="BT281" s="197"/>
      <c r="BU281" s="197"/>
      <c r="BV281" s="197"/>
      <c r="BW281" s="197"/>
      <c r="BX281" s="197"/>
      <c r="BY281" s="197"/>
      <c r="BZ281" s="197"/>
      <c r="CA281" s="197"/>
      <c r="CB281" s="197"/>
      <c r="CC281" s="197"/>
      <c r="CD281" s="197"/>
      <c r="CE281" s="197"/>
      <c r="CF281" s="197"/>
      <c r="CG281" s="197"/>
      <c r="CH281" s="197"/>
      <c r="CI281" s="197"/>
      <c r="CJ281" s="197"/>
      <c r="CK281" s="197"/>
      <c r="CL281" s="197"/>
    </row>
    <row r="282" spans="19:90" x14ac:dyDescent="0.25">
      <c r="S282" s="197"/>
      <c r="T282" s="197"/>
      <c r="U282" s="197"/>
      <c r="V282" s="197"/>
      <c r="W282" s="197"/>
      <c r="X282" s="197"/>
      <c r="Y282" s="197"/>
      <c r="Z282" s="197"/>
      <c r="AA282" s="197"/>
      <c r="AB282" s="197"/>
      <c r="AC282" s="197"/>
      <c r="AD282" s="197"/>
      <c r="AE282" s="197"/>
      <c r="AF282" s="197"/>
      <c r="AG282" s="197"/>
      <c r="AH282" s="197"/>
      <c r="AI282" s="197"/>
      <c r="AJ282" s="197"/>
      <c r="AK282" s="197"/>
      <c r="AL282" s="197"/>
      <c r="AM282" s="197"/>
      <c r="AN282" s="197"/>
      <c r="AO282" s="197"/>
      <c r="AP282" s="197"/>
      <c r="AQ282" s="197"/>
      <c r="AR282" s="197"/>
      <c r="AS282" s="197"/>
      <c r="AT282" s="197"/>
      <c r="AU282" s="197"/>
      <c r="AV282" s="197"/>
      <c r="AW282" s="197"/>
      <c r="AX282" s="197"/>
      <c r="AY282" s="197"/>
      <c r="AZ282" s="197"/>
      <c r="BA282" s="197"/>
      <c r="BB282" s="197"/>
      <c r="BC282" s="197"/>
      <c r="BD282" s="197"/>
      <c r="BE282" s="197"/>
      <c r="BF282" s="197"/>
      <c r="BG282" s="197"/>
      <c r="BH282" s="197"/>
      <c r="BI282" s="197"/>
      <c r="BJ282" s="197"/>
      <c r="BK282" s="197"/>
      <c r="BL282" s="197"/>
      <c r="BM282" s="197"/>
      <c r="BN282" s="197"/>
      <c r="BO282" s="197"/>
      <c r="BP282" s="197"/>
      <c r="BQ282" s="197"/>
      <c r="BR282" s="197"/>
      <c r="BS282" s="197"/>
      <c r="BT282" s="197"/>
      <c r="BU282" s="197"/>
      <c r="BV282" s="197"/>
      <c r="BW282" s="197"/>
      <c r="BX282" s="197"/>
      <c r="BY282" s="197"/>
      <c r="BZ282" s="197"/>
      <c r="CA282" s="197"/>
      <c r="CB282" s="197"/>
      <c r="CC282" s="197"/>
      <c r="CD282" s="197"/>
      <c r="CE282" s="197"/>
      <c r="CF282" s="197"/>
      <c r="CG282" s="197"/>
      <c r="CH282" s="197"/>
      <c r="CI282" s="197"/>
      <c r="CJ282" s="197"/>
      <c r="CK282" s="197"/>
      <c r="CL282" s="197"/>
    </row>
    <row r="283" spans="19:90" x14ac:dyDescent="0.25">
      <c r="S283" s="197"/>
      <c r="T283" s="197"/>
      <c r="U283" s="197"/>
      <c r="V283" s="197"/>
      <c r="W283" s="197"/>
      <c r="X283" s="197"/>
      <c r="Y283" s="197"/>
      <c r="Z283" s="197"/>
      <c r="AA283" s="197"/>
      <c r="AB283" s="197"/>
      <c r="AC283" s="197"/>
      <c r="AD283" s="197"/>
      <c r="AE283" s="197"/>
      <c r="AF283" s="197"/>
      <c r="AG283" s="197"/>
      <c r="AH283" s="197"/>
      <c r="AI283" s="197"/>
      <c r="AJ283" s="197"/>
      <c r="AK283" s="197"/>
      <c r="AL283" s="197"/>
      <c r="AM283" s="197"/>
      <c r="AN283" s="197"/>
      <c r="AO283" s="197"/>
      <c r="AP283" s="197"/>
      <c r="AQ283" s="197"/>
      <c r="AR283" s="197"/>
      <c r="AS283" s="197"/>
      <c r="AT283" s="197"/>
      <c r="AU283" s="197"/>
      <c r="AV283" s="197"/>
      <c r="AW283" s="197"/>
      <c r="AX283" s="197"/>
      <c r="AY283" s="197"/>
      <c r="AZ283" s="197"/>
      <c r="BA283" s="197"/>
      <c r="BB283" s="197"/>
      <c r="BC283" s="197"/>
      <c r="BD283" s="197"/>
      <c r="BE283" s="197"/>
      <c r="BF283" s="197"/>
      <c r="BG283" s="197"/>
      <c r="BH283" s="197"/>
      <c r="BI283" s="197"/>
      <c r="BJ283" s="197"/>
      <c r="BK283" s="197"/>
      <c r="BL283" s="197"/>
      <c r="BM283" s="197"/>
      <c r="BN283" s="197"/>
      <c r="BO283" s="197"/>
      <c r="BP283" s="197"/>
      <c r="BQ283" s="197"/>
      <c r="BR283" s="197"/>
      <c r="BS283" s="197"/>
      <c r="BT283" s="197"/>
      <c r="BU283" s="197"/>
      <c r="BV283" s="197"/>
      <c r="BW283" s="197"/>
      <c r="BX283" s="197"/>
      <c r="BY283" s="197"/>
      <c r="BZ283" s="197"/>
      <c r="CA283" s="197"/>
      <c r="CB283" s="197"/>
      <c r="CC283" s="197"/>
      <c r="CD283" s="197"/>
      <c r="CE283" s="197"/>
      <c r="CF283" s="197"/>
      <c r="CG283" s="197"/>
      <c r="CH283" s="197"/>
      <c r="CI283" s="197"/>
      <c r="CJ283" s="197"/>
      <c r="CK283" s="197"/>
      <c r="CL283" s="197"/>
    </row>
    <row r="284" spans="19:90" x14ac:dyDescent="0.25">
      <c r="S284" s="197"/>
      <c r="T284" s="197"/>
      <c r="U284" s="197"/>
      <c r="V284" s="197"/>
      <c r="W284" s="197"/>
      <c r="X284" s="197"/>
      <c r="Y284" s="197"/>
      <c r="Z284" s="197"/>
      <c r="AA284" s="197"/>
      <c r="AB284" s="197"/>
      <c r="AC284" s="197"/>
      <c r="AD284" s="197"/>
      <c r="AE284" s="197"/>
      <c r="AF284" s="197"/>
      <c r="AG284" s="197"/>
      <c r="AH284" s="197"/>
      <c r="AI284" s="197"/>
      <c r="AJ284" s="197"/>
      <c r="AK284" s="197"/>
      <c r="AL284" s="197"/>
      <c r="AM284" s="197"/>
      <c r="AN284" s="197"/>
      <c r="AO284" s="197"/>
      <c r="AP284" s="197"/>
      <c r="AQ284" s="197"/>
      <c r="AR284" s="197"/>
      <c r="AS284" s="197"/>
      <c r="AT284" s="197"/>
      <c r="AU284" s="197"/>
      <c r="AV284" s="197"/>
      <c r="AW284" s="197"/>
      <c r="AX284" s="197"/>
      <c r="AY284" s="197"/>
      <c r="AZ284" s="197"/>
      <c r="BA284" s="197"/>
      <c r="BB284" s="197"/>
      <c r="BC284" s="197"/>
      <c r="BD284" s="197"/>
      <c r="BE284" s="197"/>
      <c r="BF284" s="197"/>
      <c r="BG284" s="197"/>
      <c r="BH284" s="197"/>
      <c r="BI284" s="197"/>
      <c r="BJ284" s="197"/>
      <c r="BK284" s="197"/>
      <c r="BL284" s="197"/>
      <c r="BM284" s="197"/>
      <c r="BN284" s="197"/>
      <c r="BO284" s="197"/>
      <c r="BP284" s="197"/>
      <c r="BQ284" s="197"/>
      <c r="BR284" s="197"/>
      <c r="BS284" s="197"/>
      <c r="BT284" s="197"/>
      <c r="BU284" s="197"/>
      <c r="BV284" s="197"/>
      <c r="BW284" s="197"/>
      <c r="BX284" s="197"/>
      <c r="BY284" s="197"/>
      <c r="BZ284" s="197"/>
      <c r="CA284" s="197"/>
      <c r="CB284" s="197"/>
      <c r="CC284" s="197"/>
      <c r="CD284" s="197"/>
      <c r="CE284" s="197"/>
      <c r="CF284" s="197"/>
      <c r="CG284" s="197"/>
      <c r="CH284" s="197"/>
      <c r="CI284" s="197"/>
      <c r="CJ284" s="197"/>
      <c r="CK284" s="197"/>
      <c r="CL284" s="197"/>
    </row>
    <row r="285" spans="19:90" x14ac:dyDescent="0.25">
      <c r="S285" s="197"/>
      <c r="T285" s="197"/>
      <c r="U285" s="197"/>
      <c r="V285" s="197"/>
      <c r="W285" s="197"/>
      <c r="X285" s="197"/>
      <c r="Y285" s="197"/>
      <c r="Z285" s="197"/>
      <c r="AA285" s="197"/>
      <c r="AB285" s="197"/>
      <c r="AC285" s="197"/>
      <c r="AD285" s="197"/>
      <c r="AE285" s="197"/>
      <c r="AF285" s="197"/>
      <c r="AG285" s="197"/>
      <c r="AH285" s="197"/>
      <c r="AI285" s="197"/>
      <c r="AJ285" s="197"/>
      <c r="AK285" s="197"/>
      <c r="AL285" s="197"/>
      <c r="AM285" s="197"/>
      <c r="AN285" s="197"/>
      <c r="AO285" s="197"/>
      <c r="AP285" s="197"/>
      <c r="AQ285" s="197"/>
      <c r="AR285" s="197"/>
      <c r="AS285" s="197"/>
      <c r="AT285" s="197"/>
      <c r="AU285" s="197"/>
      <c r="AV285" s="197"/>
      <c r="AW285" s="197"/>
      <c r="AX285" s="197"/>
      <c r="AY285" s="197"/>
      <c r="AZ285" s="197"/>
      <c r="BA285" s="197"/>
      <c r="BB285" s="197"/>
      <c r="BC285" s="197"/>
      <c r="BD285" s="197"/>
      <c r="BE285" s="197"/>
      <c r="BF285" s="197"/>
      <c r="BG285" s="197"/>
      <c r="BH285" s="197"/>
      <c r="BI285" s="197"/>
      <c r="BJ285" s="197"/>
      <c r="BK285" s="197"/>
      <c r="BL285" s="197"/>
      <c r="BM285" s="197"/>
      <c r="BN285" s="197"/>
      <c r="BO285" s="197"/>
      <c r="BP285" s="197"/>
      <c r="BQ285" s="197"/>
      <c r="BR285" s="197"/>
      <c r="BS285" s="197"/>
      <c r="BT285" s="197"/>
      <c r="BU285" s="197"/>
      <c r="BV285" s="197"/>
      <c r="BW285" s="197"/>
      <c r="BX285" s="197"/>
      <c r="BY285" s="197"/>
      <c r="BZ285" s="197"/>
      <c r="CA285" s="197"/>
      <c r="CB285" s="197"/>
      <c r="CC285" s="197"/>
      <c r="CD285" s="197"/>
      <c r="CE285" s="197"/>
      <c r="CF285" s="197"/>
      <c r="CG285" s="197"/>
      <c r="CH285" s="197"/>
      <c r="CI285" s="197"/>
      <c r="CJ285" s="197"/>
      <c r="CK285" s="197"/>
      <c r="CL285" s="197"/>
    </row>
    <row r="286" spans="19:90" x14ac:dyDescent="0.25">
      <c r="S286" s="197"/>
      <c r="T286" s="197"/>
      <c r="U286" s="197"/>
      <c r="V286" s="197"/>
      <c r="W286" s="197"/>
      <c r="X286" s="197"/>
      <c r="Y286" s="197"/>
      <c r="Z286" s="197"/>
      <c r="AA286" s="197"/>
      <c r="AB286" s="197"/>
      <c r="AC286" s="197"/>
      <c r="AD286" s="197"/>
      <c r="AE286" s="197"/>
      <c r="AF286" s="197"/>
      <c r="AG286" s="197"/>
      <c r="AH286" s="197"/>
      <c r="AI286" s="197"/>
      <c r="AJ286" s="197"/>
      <c r="AK286" s="197"/>
      <c r="AL286" s="197"/>
      <c r="AM286" s="197"/>
      <c r="AN286" s="197"/>
      <c r="AO286" s="197"/>
      <c r="AP286" s="197"/>
      <c r="AQ286" s="197"/>
      <c r="AR286" s="197"/>
      <c r="AS286" s="197"/>
      <c r="AT286" s="197"/>
      <c r="AU286" s="197"/>
      <c r="AV286" s="197"/>
      <c r="AW286" s="197"/>
      <c r="AX286" s="197"/>
      <c r="AY286" s="197"/>
      <c r="AZ286" s="197"/>
      <c r="BA286" s="197"/>
      <c r="BB286" s="197"/>
      <c r="BC286" s="197"/>
      <c r="BD286" s="197"/>
      <c r="BE286" s="197"/>
      <c r="BF286" s="197"/>
      <c r="BG286" s="197"/>
      <c r="BH286" s="197"/>
      <c r="BI286" s="197"/>
      <c r="BJ286" s="197"/>
      <c r="BK286" s="197"/>
      <c r="BL286" s="197"/>
      <c r="BM286" s="197"/>
      <c r="BN286" s="197"/>
      <c r="BO286" s="197"/>
      <c r="BP286" s="197"/>
      <c r="BQ286" s="197"/>
      <c r="BR286" s="197"/>
      <c r="BS286" s="197"/>
      <c r="BT286" s="197"/>
      <c r="BU286" s="197"/>
      <c r="BV286" s="197"/>
      <c r="BW286" s="197"/>
      <c r="BX286" s="197"/>
      <c r="BY286" s="197"/>
      <c r="BZ286" s="197"/>
      <c r="CA286" s="197"/>
      <c r="CB286" s="197"/>
      <c r="CC286" s="197"/>
      <c r="CD286" s="197"/>
      <c r="CE286" s="197"/>
      <c r="CF286" s="197"/>
      <c r="CG286" s="197"/>
      <c r="CH286" s="197"/>
      <c r="CI286" s="197"/>
      <c r="CJ286" s="197"/>
      <c r="CK286" s="197"/>
      <c r="CL286" s="197"/>
    </row>
    <row r="287" spans="19:90" x14ac:dyDescent="0.25">
      <c r="S287" s="197"/>
      <c r="T287" s="197"/>
      <c r="U287" s="197"/>
      <c r="V287" s="197"/>
      <c r="W287" s="197"/>
      <c r="X287" s="197"/>
      <c r="Y287" s="197"/>
      <c r="Z287" s="197"/>
      <c r="AA287" s="197"/>
      <c r="AB287" s="197"/>
      <c r="AC287" s="197"/>
      <c r="AD287" s="197"/>
      <c r="AE287" s="197"/>
      <c r="AF287" s="197"/>
      <c r="AG287" s="197"/>
      <c r="AH287" s="197"/>
      <c r="AI287" s="197"/>
      <c r="AJ287" s="197"/>
      <c r="AK287" s="197"/>
      <c r="AL287" s="197"/>
      <c r="AM287" s="197"/>
      <c r="AN287" s="197"/>
      <c r="AO287" s="197"/>
      <c r="AP287" s="197"/>
      <c r="AQ287" s="197"/>
      <c r="AR287" s="197"/>
      <c r="AS287" s="197"/>
      <c r="AT287" s="197"/>
      <c r="AU287" s="197"/>
      <c r="AV287" s="197"/>
      <c r="AW287" s="197"/>
      <c r="AX287" s="197"/>
      <c r="AY287" s="197"/>
      <c r="AZ287" s="197"/>
      <c r="BA287" s="197"/>
      <c r="BB287" s="197"/>
      <c r="BC287" s="197"/>
      <c r="BD287" s="197"/>
      <c r="BE287" s="197"/>
      <c r="BF287" s="197"/>
      <c r="BG287" s="197"/>
      <c r="BH287" s="197"/>
      <c r="BI287" s="197"/>
      <c r="BJ287" s="197"/>
      <c r="BK287" s="197"/>
      <c r="BL287" s="197"/>
      <c r="BM287" s="197"/>
      <c r="BN287" s="197"/>
      <c r="BO287" s="197"/>
      <c r="BP287" s="197"/>
      <c r="BQ287" s="197"/>
      <c r="BR287" s="197"/>
      <c r="BS287" s="197"/>
      <c r="BT287" s="197"/>
      <c r="BU287" s="197"/>
      <c r="BV287" s="197"/>
      <c r="BW287" s="197"/>
      <c r="BX287" s="197"/>
      <c r="BY287" s="197"/>
      <c r="BZ287" s="197"/>
      <c r="CA287" s="197"/>
      <c r="CB287" s="197"/>
      <c r="CC287" s="197"/>
      <c r="CD287" s="197"/>
      <c r="CE287" s="197"/>
      <c r="CF287" s="197"/>
      <c r="CG287" s="197"/>
      <c r="CH287" s="197"/>
      <c r="CI287" s="197"/>
      <c r="CJ287" s="197"/>
      <c r="CK287" s="197"/>
      <c r="CL287" s="197"/>
    </row>
    <row r="288" spans="19:90" x14ac:dyDescent="0.25">
      <c r="S288" s="197"/>
      <c r="T288" s="197"/>
      <c r="U288" s="197"/>
      <c r="V288" s="197"/>
      <c r="W288" s="197"/>
      <c r="X288" s="197"/>
      <c r="Y288" s="197"/>
      <c r="Z288" s="197"/>
      <c r="AA288" s="197"/>
      <c r="AB288" s="197"/>
      <c r="AC288" s="197"/>
      <c r="AD288" s="197"/>
      <c r="AE288" s="197"/>
      <c r="AF288" s="197"/>
      <c r="AG288" s="197"/>
      <c r="AH288" s="197"/>
      <c r="AI288" s="197"/>
      <c r="AJ288" s="197"/>
      <c r="AK288" s="197"/>
      <c r="AL288" s="197"/>
      <c r="AM288" s="197"/>
      <c r="AN288" s="197"/>
      <c r="AO288" s="197"/>
      <c r="AP288" s="197"/>
      <c r="AQ288" s="197"/>
      <c r="AR288" s="197"/>
      <c r="AS288" s="197"/>
      <c r="AT288" s="197"/>
      <c r="AU288" s="197"/>
      <c r="AV288" s="197"/>
      <c r="AW288" s="197"/>
      <c r="AX288" s="197"/>
      <c r="AY288" s="197"/>
      <c r="AZ288" s="197"/>
      <c r="BA288" s="197"/>
      <c r="BB288" s="197"/>
      <c r="BC288" s="197"/>
      <c r="BD288" s="197"/>
      <c r="BE288" s="197"/>
      <c r="BF288" s="197"/>
      <c r="BG288" s="197"/>
      <c r="BH288" s="197"/>
      <c r="BI288" s="197"/>
      <c r="BJ288" s="197"/>
      <c r="BK288" s="197"/>
      <c r="BL288" s="197"/>
      <c r="BM288" s="197"/>
      <c r="BN288" s="197"/>
      <c r="BO288" s="197"/>
      <c r="BP288" s="197"/>
      <c r="BQ288" s="197"/>
      <c r="BR288" s="197"/>
      <c r="BS288" s="197"/>
      <c r="BT288" s="197"/>
      <c r="BU288" s="197"/>
      <c r="BV288" s="197"/>
      <c r="BW288" s="197"/>
      <c r="BX288" s="197"/>
      <c r="BY288" s="197"/>
      <c r="BZ288" s="197"/>
      <c r="CA288" s="197"/>
      <c r="CB288" s="197"/>
      <c r="CC288" s="197"/>
      <c r="CD288" s="197"/>
      <c r="CE288" s="197"/>
      <c r="CF288" s="197"/>
      <c r="CG288" s="197"/>
      <c r="CH288" s="197"/>
      <c r="CI288" s="197"/>
      <c r="CJ288" s="197"/>
      <c r="CK288" s="197"/>
      <c r="CL288" s="197"/>
    </row>
    <row r="289" spans="19:90" x14ac:dyDescent="0.25">
      <c r="S289" s="197"/>
      <c r="T289" s="197"/>
      <c r="U289" s="197"/>
      <c r="V289" s="197"/>
      <c r="W289" s="197"/>
      <c r="X289" s="197"/>
      <c r="Y289" s="197"/>
      <c r="Z289" s="197"/>
      <c r="AA289" s="197"/>
      <c r="AB289" s="197"/>
      <c r="AC289" s="197"/>
      <c r="AD289" s="197"/>
      <c r="AE289" s="197"/>
      <c r="AF289" s="197"/>
      <c r="AG289" s="197"/>
      <c r="AH289" s="197"/>
      <c r="AI289" s="197"/>
      <c r="AJ289" s="197"/>
      <c r="AK289" s="197"/>
      <c r="AL289" s="197"/>
      <c r="AM289" s="197"/>
      <c r="AN289" s="197"/>
      <c r="AO289" s="197"/>
      <c r="AP289" s="197"/>
      <c r="AQ289" s="197"/>
      <c r="AR289" s="197"/>
      <c r="AS289" s="197"/>
      <c r="AT289" s="197"/>
      <c r="AU289" s="197"/>
      <c r="AV289" s="197"/>
      <c r="AW289" s="197"/>
      <c r="AX289" s="197"/>
      <c r="AY289" s="197"/>
      <c r="AZ289" s="197"/>
      <c r="BA289" s="197"/>
      <c r="BB289" s="197"/>
      <c r="BC289" s="197"/>
      <c r="BD289" s="197"/>
      <c r="BE289" s="197"/>
      <c r="BF289" s="197"/>
      <c r="BG289" s="197"/>
      <c r="BH289" s="197"/>
      <c r="BI289" s="197"/>
      <c r="BJ289" s="197"/>
      <c r="BK289" s="197"/>
      <c r="BL289" s="197"/>
      <c r="BM289" s="197"/>
      <c r="BN289" s="197"/>
      <c r="BO289" s="197"/>
      <c r="BP289" s="197"/>
      <c r="BQ289" s="197"/>
      <c r="BR289" s="197"/>
      <c r="BS289" s="197"/>
      <c r="BT289" s="197"/>
      <c r="BU289" s="197"/>
      <c r="BV289" s="197"/>
      <c r="BW289" s="197"/>
      <c r="BX289" s="197"/>
      <c r="BY289" s="197"/>
      <c r="BZ289" s="197"/>
      <c r="CA289" s="197"/>
      <c r="CB289" s="197"/>
      <c r="CC289" s="197"/>
      <c r="CD289" s="197"/>
      <c r="CE289" s="197"/>
      <c r="CF289" s="197"/>
      <c r="CG289" s="197"/>
      <c r="CH289" s="197"/>
      <c r="CI289" s="197"/>
      <c r="CJ289" s="197"/>
      <c r="CK289" s="197"/>
      <c r="CL289" s="197"/>
    </row>
    <row r="290" spans="19:90" x14ac:dyDescent="0.25">
      <c r="S290" s="197"/>
      <c r="T290" s="197"/>
      <c r="U290" s="197"/>
      <c r="V290" s="197"/>
      <c r="W290" s="197"/>
      <c r="X290" s="197"/>
      <c r="Y290" s="197"/>
      <c r="Z290" s="197"/>
      <c r="AA290" s="197"/>
      <c r="AB290" s="197"/>
      <c r="AC290" s="197"/>
      <c r="AD290" s="197"/>
      <c r="AE290" s="197"/>
      <c r="AF290" s="197"/>
      <c r="AG290" s="197"/>
      <c r="AH290" s="197"/>
      <c r="AI290" s="197"/>
      <c r="AJ290" s="197"/>
      <c r="AK290" s="197"/>
      <c r="AL290" s="197"/>
      <c r="AM290" s="197"/>
      <c r="AN290" s="197"/>
      <c r="AO290" s="197"/>
      <c r="AP290" s="197"/>
      <c r="AQ290" s="197"/>
      <c r="AR290" s="197"/>
      <c r="AS290" s="197"/>
      <c r="AT290" s="197"/>
      <c r="AU290" s="197"/>
      <c r="AV290" s="197"/>
      <c r="AW290" s="197"/>
      <c r="AX290" s="197"/>
      <c r="AY290" s="197"/>
      <c r="AZ290" s="197"/>
      <c r="BA290" s="197"/>
      <c r="BB290" s="197"/>
      <c r="BC290" s="197"/>
      <c r="BD290" s="197"/>
      <c r="BE290" s="197"/>
      <c r="BF290" s="197"/>
      <c r="BG290" s="197"/>
      <c r="BH290" s="197"/>
      <c r="BI290" s="197"/>
      <c r="BJ290" s="197"/>
      <c r="BK290" s="197"/>
      <c r="BL290" s="197"/>
      <c r="BM290" s="197"/>
      <c r="BN290" s="197"/>
      <c r="BO290" s="197"/>
      <c r="BP290" s="197"/>
      <c r="BQ290" s="197"/>
      <c r="BR290" s="197"/>
      <c r="BS290" s="197"/>
      <c r="BT290" s="197"/>
      <c r="BU290" s="197"/>
      <c r="BV290" s="197"/>
      <c r="BW290" s="197"/>
      <c r="BX290" s="197"/>
      <c r="BY290" s="197"/>
      <c r="BZ290" s="197"/>
      <c r="CA290" s="197"/>
      <c r="CB290" s="197"/>
      <c r="CC290" s="197"/>
      <c r="CD290" s="197"/>
      <c r="CE290" s="197"/>
      <c r="CF290" s="197"/>
      <c r="CG290" s="197"/>
      <c r="CH290" s="197"/>
      <c r="CI290" s="197"/>
      <c r="CJ290" s="197"/>
      <c r="CK290" s="197"/>
      <c r="CL290" s="197"/>
    </row>
    <row r="291" spans="19:90" x14ac:dyDescent="0.25">
      <c r="S291" s="197"/>
      <c r="T291" s="197"/>
      <c r="U291" s="197"/>
      <c r="V291" s="197"/>
      <c r="W291" s="197"/>
      <c r="X291" s="197"/>
      <c r="Y291" s="197"/>
      <c r="Z291" s="197"/>
      <c r="AA291" s="197"/>
      <c r="AB291" s="197"/>
      <c r="AC291" s="197"/>
      <c r="AD291" s="197"/>
      <c r="AE291" s="197"/>
      <c r="AF291" s="197"/>
      <c r="AG291" s="197"/>
      <c r="AH291" s="197"/>
      <c r="AI291" s="197"/>
      <c r="AJ291" s="197"/>
      <c r="AK291" s="197"/>
      <c r="AL291" s="197"/>
      <c r="AM291" s="197"/>
      <c r="AN291" s="197"/>
      <c r="AO291" s="197"/>
      <c r="AP291" s="197"/>
      <c r="AQ291" s="197"/>
      <c r="AR291" s="197"/>
      <c r="AS291" s="197"/>
      <c r="AT291" s="197"/>
      <c r="AU291" s="197"/>
      <c r="AV291" s="197"/>
      <c r="AW291" s="197"/>
      <c r="AX291" s="197"/>
      <c r="AY291" s="197"/>
      <c r="AZ291" s="197"/>
      <c r="BA291" s="197"/>
      <c r="BB291" s="197"/>
      <c r="BC291" s="197"/>
      <c r="BD291" s="197"/>
      <c r="BE291" s="197"/>
      <c r="BF291" s="197"/>
      <c r="BG291" s="197"/>
      <c r="BH291" s="197"/>
      <c r="BI291" s="197"/>
      <c r="BJ291" s="197"/>
      <c r="BK291" s="197"/>
      <c r="BL291" s="197"/>
      <c r="BM291" s="197"/>
      <c r="BN291" s="197"/>
      <c r="BO291" s="197"/>
      <c r="BP291" s="197"/>
      <c r="BQ291" s="197"/>
      <c r="BR291" s="197"/>
      <c r="BS291" s="197"/>
      <c r="BT291" s="197"/>
      <c r="BU291" s="197"/>
      <c r="BV291" s="197"/>
      <c r="BW291" s="197"/>
      <c r="BX291" s="197"/>
      <c r="BY291" s="197"/>
      <c r="BZ291" s="197"/>
      <c r="CA291" s="197"/>
      <c r="CB291" s="197"/>
      <c r="CC291" s="197"/>
      <c r="CD291" s="197"/>
      <c r="CE291" s="197"/>
      <c r="CF291" s="197"/>
      <c r="CG291" s="197"/>
      <c r="CH291" s="197"/>
      <c r="CI291" s="197"/>
      <c r="CJ291" s="197"/>
      <c r="CK291" s="197"/>
      <c r="CL291" s="197"/>
    </row>
    <row r="292" spans="19:90" x14ac:dyDescent="0.25">
      <c r="S292" s="197"/>
      <c r="T292" s="197"/>
      <c r="U292" s="197"/>
      <c r="V292" s="197"/>
      <c r="W292" s="197"/>
      <c r="X292" s="197"/>
      <c r="Y292" s="197"/>
      <c r="Z292" s="197"/>
      <c r="AA292" s="197"/>
      <c r="AB292" s="197"/>
      <c r="AC292" s="197"/>
      <c r="AD292" s="197"/>
      <c r="AE292" s="197"/>
      <c r="AF292" s="197"/>
      <c r="AG292" s="197"/>
      <c r="AH292" s="197"/>
      <c r="AI292" s="197"/>
      <c r="AJ292" s="197"/>
      <c r="AK292" s="197"/>
      <c r="AL292" s="197"/>
      <c r="AM292" s="197"/>
      <c r="AN292" s="197"/>
      <c r="AO292" s="197"/>
      <c r="AP292" s="197"/>
      <c r="AQ292" s="197"/>
      <c r="AR292" s="197"/>
      <c r="AS292" s="197"/>
      <c r="AT292" s="197"/>
      <c r="AU292" s="197"/>
      <c r="AV292" s="197"/>
      <c r="AW292" s="197"/>
      <c r="AX292" s="197"/>
      <c r="AY292" s="197"/>
      <c r="AZ292" s="197"/>
      <c r="BA292" s="197"/>
      <c r="BB292" s="197"/>
      <c r="BC292" s="197"/>
      <c r="BD292" s="197"/>
      <c r="BE292" s="197"/>
      <c r="BF292" s="197"/>
      <c r="BG292" s="197"/>
      <c r="BH292" s="197"/>
      <c r="BI292" s="197"/>
      <c r="BJ292" s="197"/>
      <c r="BK292" s="197"/>
      <c r="BL292" s="197"/>
      <c r="BM292" s="197"/>
      <c r="BN292" s="197"/>
      <c r="BO292" s="197"/>
      <c r="BP292" s="197"/>
      <c r="BQ292" s="197"/>
      <c r="BR292" s="197"/>
      <c r="BS292" s="197"/>
      <c r="BT292" s="197"/>
      <c r="BU292" s="197"/>
      <c r="BV292" s="197"/>
      <c r="BW292" s="197"/>
      <c r="BX292" s="197"/>
      <c r="BY292" s="197"/>
      <c r="BZ292" s="197"/>
      <c r="CA292" s="197"/>
      <c r="CB292" s="197"/>
      <c r="CC292" s="197"/>
      <c r="CD292" s="197"/>
      <c r="CE292" s="197"/>
      <c r="CF292" s="197"/>
      <c r="CG292" s="197"/>
      <c r="CH292" s="197"/>
      <c r="CI292" s="197"/>
      <c r="CJ292" s="197"/>
      <c r="CK292" s="197"/>
      <c r="CL292" s="197"/>
    </row>
    <row r="293" spans="19:90" x14ac:dyDescent="0.25">
      <c r="S293" s="197"/>
      <c r="T293" s="197"/>
      <c r="U293" s="197"/>
      <c r="V293" s="197"/>
      <c r="W293" s="197"/>
      <c r="X293" s="197"/>
      <c r="Y293" s="197"/>
      <c r="Z293" s="197"/>
      <c r="AA293" s="197"/>
      <c r="AB293" s="197"/>
      <c r="AC293" s="197"/>
      <c r="AD293" s="197"/>
      <c r="AE293" s="197"/>
      <c r="AF293" s="197"/>
      <c r="AG293" s="197"/>
      <c r="AH293" s="197"/>
      <c r="AI293" s="197"/>
      <c r="AJ293" s="197"/>
      <c r="AK293" s="197"/>
      <c r="AL293" s="197"/>
      <c r="AM293" s="197"/>
      <c r="AN293" s="197"/>
      <c r="AO293" s="197"/>
      <c r="AP293" s="197"/>
      <c r="AQ293" s="197"/>
      <c r="AR293" s="197"/>
      <c r="AS293" s="197"/>
      <c r="AT293" s="197"/>
      <c r="AU293" s="197"/>
      <c r="AV293" s="197"/>
      <c r="AW293" s="197"/>
      <c r="AX293" s="197"/>
      <c r="AY293" s="197"/>
      <c r="AZ293" s="197"/>
      <c r="BA293" s="197"/>
      <c r="BB293" s="197"/>
      <c r="BC293" s="197"/>
      <c r="BD293" s="197"/>
      <c r="BE293" s="197"/>
      <c r="BF293" s="197"/>
      <c r="BG293" s="197"/>
      <c r="BH293" s="197"/>
      <c r="BI293" s="197"/>
      <c r="BJ293" s="197"/>
      <c r="BK293" s="197"/>
      <c r="BL293" s="197"/>
      <c r="BM293" s="197"/>
      <c r="BN293" s="197"/>
      <c r="BO293" s="197"/>
      <c r="BP293" s="197"/>
      <c r="BQ293" s="197"/>
      <c r="BR293" s="197"/>
      <c r="BS293" s="197"/>
      <c r="BT293" s="197"/>
      <c r="BU293" s="197"/>
      <c r="BV293" s="197"/>
      <c r="BW293" s="197"/>
      <c r="BX293" s="197"/>
      <c r="BY293" s="197"/>
      <c r="BZ293" s="197"/>
      <c r="CA293" s="197"/>
      <c r="CB293" s="197"/>
      <c r="CC293" s="197"/>
      <c r="CD293" s="197"/>
      <c r="CE293" s="197"/>
      <c r="CF293" s="197"/>
      <c r="CG293" s="197"/>
      <c r="CH293" s="197"/>
      <c r="CI293" s="197"/>
      <c r="CJ293" s="197"/>
      <c r="CK293" s="197"/>
      <c r="CL293" s="197"/>
    </row>
    <row r="294" spans="19:90" x14ac:dyDescent="0.25">
      <c r="S294" s="197"/>
      <c r="T294" s="197"/>
      <c r="U294" s="197"/>
      <c r="V294" s="197"/>
      <c r="W294" s="197"/>
      <c r="X294" s="197"/>
      <c r="Y294" s="197"/>
      <c r="Z294" s="197"/>
      <c r="AA294" s="197"/>
      <c r="AB294" s="197"/>
      <c r="AC294" s="197"/>
      <c r="AD294" s="197"/>
      <c r="AE294" s="197"/>
      <c r="AF294" s="197"/>
      <c r="AG294" s="197"/>
      <c r="AH294" s="197"/>
      <c r="AI294" s="197"/>
      <c r="AJ294" s="197"/>
      <c r="AK294" s="197"/>
      <c r="AL294" s="197"/>
      <c r="AM294" s="197"/>
      <c r="AN294" s="197"/>
      <c r="AO294" s="197"/>
      <c r="AP294" s="197"/>
      <c r="AQ294" s="197"/>
      <c r="AR294" s="197"/>
      <c r="AS294" s="197"/>
      <c r="AT294" s="197"/>
      <c r="AU294" s="197"/>
      <c r="AV294" s="197"/>
      <c r="AW294" s="197"/>
      <c r="AX294" s="197"/>
      <c r="AY294" s="197"/>
      <c r="AZ294" s="197"/>
      <c r="BA294" s="197"/>
      <c r="BB294" s="197"/>
      <c r="BC294" s="197"/>
      <c r="BD294" s="197"/>
      <c r="BE294" s="197"/>
      <c r="BF294" s="197"/>
      <c r="BG294" s="197"/>
      <c r="BH294" s="197"/>
      <c r="BI294" s="197"/>
      <c r="BJ294" s="197"/>
      <c r="BK294" s="197"/>
      <c r="BL294" s="197"/>
      <c r="BM294" s="197"/>
      <c r="BN294" s="197"/>
      <c r="BO294" s="197"/>
      <c r="BP294" s="197"/>
      <c r="BQ294" s="197"/>
      <c r="BR294" s="197"/>
      <c r="BS294" s="197"/>
      <c r="BT294" s="197"/>
      <c r="BU294" s="197"/>
      <c r="BV294" s="197"/>
      <c r="BW294" s="197"/>
      <c r="BX294" s="197"/>
      <c r="BY294" s="197"/>
      <c r="BZ294" s="197"/>
      <c r="CA294" s="197"/>
      <c r="CB294" s="197"/>
      <c r="CC294" s="197"/>
      <c r="CD294" s="197"/>
      <c r="CE294" s="197"/>
      <c r="CF294" s="197"/>
      <c r="CG294" s="197"/>
      <c r="CH294" s="197"/>
      <c r="CI294" s="197"/>
      <c r="CJ294" s="197"/>
      <c r="CK294" s="197"/>
      <c r="CL294" s="197"/>
    </row>
    <row r="295" spans="19:90" x14ac:dyDescent="0.25">
      <c r="S295" s="197"/>
      <c r="T295" s="197"/>
      <c r="U295" s="197"/>
      <c r="V295" s="197"/>
      <c r="W295" s="197"/>
      <c r="X295" s="197"/>
      <c r="Y295" s="197"/>
      <c r="Z295" s="197"/>
      <c r="AA295" s="197"/>
      <c r="AB295" s="197"/>
      <c r="AC295" s="197"/>
      <c r="AD295" s="197"/>
      <c r="AE295" s="197"/>
      <c r="AF295" s="197"/>
      <c r="AG295" s="197"/>
      <c r="AH295" s="197"/>
      <c r="AI295" s="197"/>
      <c r="AJ295" s="197"/>
      <c r="AK295" s="197"/>
      <c r="AL295" s="197"/>
      <c r="AM295" s="197"/>
      <c r="AN295" s="197"/>
      <c r="AO295" s="197"/>
      <c r="AP295" s="197"/>
      <c r="AQ295" s="197"/>
      <c r="AR295" s="197"/>
      <c r="AS295" s="197"/>
      <c r="AT295" s="197"/>
      <c r="AU295" s="197"/>
      <c r="AV295" s="197"/>
      <c r="AW295" s="197"/>
      <c r="AX295" s="197"/>
      <c r="AY295" s="197"/>
      <c r="AZ295" s="197"/>
      <c r="BA295" s="197"/>
      <c r="BB295" s="197"/>
      <c r="BC295" s="197"/>
      <c r="BD295" s="197"/>
      <c r="BE295" s="197"/>
      <c r="BF295" s="197"/>
      <c r="BG295" s="197"/>
      <c r="BH295" s="197"/>
      <c r="BI295" s="197"/>
      <c r="BJ295" s="197"/>
      <c r="BK295" s="197"/>
      <c r="BL295" s="197"/>
      <c r="BM295" s="197"/>
      <c r="BN295" s="197"/>
      <c r="BO295" s="197"/>
      <c r="BP295" s="197"/>
      <c r="BQ295" s="197"/>
      <c r="BR295" s="197"/>
      <c r="BS295" s="197"/>
      <c r="BT295" s="197"/>
      <c r="BU295" s="197"/>
      <c r="BV295" s="197"/>
      <c r="BW295" s="197"/>
      <c r="BX295" s="197"/>
      <c r="BY295" s="197"/>
      <c r="BZ295" s="197"/>
      <c r="CA295" s="197"/>
      <c r="CB295" s="197"/>
      <c r="CC295" s="197"/>
      <c r="CD295" s="197"/>
      <c r="CE295" s="197"/>
      <c r="CF295" s="197"/>
      <c r="CG295" s="197"/>
      <c r="CH295" s="197"/>
      <c r="CI295" s="197"/>
      <c r="CJ295" s="197"/>
      <c r="CK295" s="197"/>
      <c r="CL295" s="197"/>
    </row>
    <row r="296" spans="19:90" x14ac:dyDescent="0.25">
      <c r="S296" s="197"/>
      <c r="T296" s="197"/>
      <c r="U296" s="197"/>
      <c r="V296" s="197"/>
      <c r="W296" s="197"/>
      <c r="X296" s="197"/>
      <c r="Y296" s="197"/>
      <c r="Z296" s="197"/>
      <c r="AA296" s="197"/>
      <c r="AB296" s="197"/>
      <c r="AC296" s="197"/>
      <c r="AD296" s="197"/>
      <c r="AE296" s="197"/>
      <c r="AF296" s="197"/>
      <c r="AG296" s="197"/>
      <c r="AH296" s="197"/>
      <c r="AI296" s="197"/>
      <c r="AJ296" s="197"/>
      <c r="AK296" s="197"/>
      <c r="AL296" s="197"/>
      <c r="AM296" s="197"/>
      <c r="AN296" s="197"/>
      <c r="AO296" s="197"/>
      <c r="AP296" s="197"/>
      <c r="AQ296" s="197"/>
      <c r="AR296" s="197"/>
      <c r="AS296" s="197"/>
      <c r="AT296" s="197"/>
      <c r="AU296" s="197"/>
      <c r="AV296" s="197"/>
      <c r="AW296" s="197"/>
      <c r="AX296" s="197"/>
      <c r="AY296" s="197"/>
      <c r="AZ296" s="197"/>
      <c r="BA296" s="197"/>
      <c r="BB296" s="197"/>
      <c r="BC296" s="197"/>
      <c r="BD296" s="197"/>
      <c r="BE296" s="197"/>
      <c r="BF296" s="197"/>
      <c r="BG296" s="197"/>
      <c r="BH296" s="197"/>
      <c r="BI296" s="197"/>
      <c r="BJ296" s="197"/>
      <c r="BK296" s="197"/>
      <c r="BL296" s="197"/>
      <c r="BM296" s="197"/>
      <c r="BN296" s="197"/>
      <c r="BO296" s="197"/>
      <c r="BP296" s="197"/>
      <c r="BQ296" s="197"/>
      <c r="BR296" s="197"/>
      <c r="BS296" s="197"/>
      <c r="BT296" s="197"/>
      <c r="BU296" s="197"/>
      <c r="BV296" s="197"/>
      <c r="BW296" s="197"/>
      <c r="BX296" s="197"/>
      <c r="BY296" s="197"/>
      <c r="BZ296" s="197"/>
      <c r="CA296" s="197"/>
      <c r="CB296" s="197"/>
      <c r="CC296" s="197"/>
      <c r="CD296" s="197"/>
      <c r="CE296" s="197"/>
      <c r="CF296" s="197"/>
      <c r="CG296" s="197"/>
      <c r="CH296" s="197"/>
      <c r="CI296" s="197"/>
      <c r="CJ296" s="197"/>
      <c r="CK296" s="197"/>
      <c r="CL296" s="197"/>
    </row>
    <row r="297" spans="19:90" x14ac:dyDescent="0.25">
      <c r="S297" s="197"/>
      <c r="T297" s="197"/>
      <c r="U297" s="197"/>
      <c r="V297" s="197"/>
      <c r="W297" s="197"/>
      <c r="X297" s="197"/>
      <c r="Y297" s="197"/>
      <c r="Z297" s="197"/>
      <c r="AA297" s="197"/>
      <c r="AB297" s="197"/>
      <c r="AC297" s="197"/>
      <c r="AD297" s="197"/>
      <c r="AE297" s="197"/>
      <c r="AF297" s="197"/>
      <c r="AG297" s="197"/>
      <c r="AH297" s="197"/>
      <c r="AI297" s="197"/>
      <c r="AJ297" s="197"/>
      <c r="AK297" s="197"/>
      <c r="AL297" s="197"/>
      <c r="AM297" s="197"/>
      <c r="AN297" s="197"/>
      <c r="AO297" s="197"/>
      <c r="AP297" s="197"/>
      <c r="AQ297" s="197"/>
      <c r="AR297" s="197"/>
      <c r="AS297" s="197"/>
      <c r="AT297" s="197"/>
      <c r="AU297" s="197"/>
      <c r="AV297" s="197"/>
      <c r="AW297" s="197"/>
      <c r="AX297" s="197"/>
      <c r="AY297" s="197"/>
      <c r="AZ297" s="197"/>
      <c r="BA297" s="197"/>
      <c r="BB297" s="197"/>
      <c r="BC297" s="197"/>
      <c r="BD297" s="197"/>
      <c r="BE297" s="197"/>
      <c r="BF297" s="197"/>
      <c r="BG297" s="197"/>
      <c r="BH297" s="197"/>
      <c r="BI297" s="197"/>
      <c r="BJ297" s="197"/>
      <c r="BK297" s="197"/>
      <c r="BL297" s="197"/>
      <c r="BM297" s="197"/>
      <c r="BN297" s="197"/>
      <c r="BO297" s="197"/>
      <c r="BP297" s="197"/>
      <c r="BQ297" s="197"/>
      <c r="BR297" s="197"/>
      <c r="BS297" s="197"/>
      <c r="BT297" s="197"/>
      <c r="BU297" s="197"/>
      <c r="BV297" s="197"/>
      <c r="BW297" s="197"/>
      <c r="BX297" s="197"/>
      <c r="BY297" s="197"/>
      <c r="BZ297" s="197"/>
      <c r="CA297" s="197"/>
      <c r="CB297" s="197"/>
      <c r="CC297" s="197"/>
      <c r="CD297" s="197"/>
      <c r="CE297" s="197"/>
      <c r="CF297" s="197"/>
      <c r="CG297" s="197"/>
      <c r="CH297" s="197"/>
      <c r="CI297" s="197"/>
      <c r="CJ297" s="197"/>
      <c r="CK297" s="197"/>
      <c r="CL297" s="197"/>
    </row>
    <row r="298" spans="19:90" x14ac:dyDescent="0.25">
      <c r="S298" s="197"/>
      <c r="T298" s="197"/>
      <c r="U298" s="197"/>
      <c r="V298" s="197"/>
      <c r="W298" s="197"/>
      <c r="X298" s="197"/>
      <c r="Y298" s="197"/>
      <c r="Z298" s="197"/>
      <c r="AA298" s="197"/>
      <c r="AB298" s="197"/>
      <c r="AC298" s="197"/>
      <c r="AD298" s="197"/>
      <c r="AE298" s="197"/>
      <c r="AF298" s="197"/>
      <c r="AG298" s="197"/>
      <c r="AH298" s="197"/>
      <c r="AI298" s="197"/>
      <c r="AJ298" s="197"/>
      <c r="AK298" s="197"/>
      <c r="AL298" s="197"/>
      <c r="AM298" s="197"/>
      <c r="AN298" s="197"/>
      <c r="AO298" s="197"/>
      <c r="AP298" s="197"/>
      <c r="AQ298" s="197"/>
      <c r="AR298" s="197"/>
      <c r="AS298" s="197"/>
      <c r="AT298" s="197"/>
      <c r="AU298" s="197"/>
      <c r="AV298" s="197"/>
      <c r="AW298" s="197"/>
      <c r="AX298" s="197"/>
      <c r="AY298" s="197"/>
      <c r="AZ298" s="197"/>
      <c r="BA298" s="197"/>
      <c r="BB298" s="197"/>
      <c r="BC298" s="197"/>
      <c r="BD298" s="197"/>
      <c r="BE298" s="197"/>
      <c r="BF298" s="197"/>
      <c r="BG298" s="197"/>
      <c r="BH298" s="197"/>
      <c r="BI298" s="197"/>
      <c r="BJ298" s="197"/>
      <c r="BK298" s="197"/>
      <c r="BL298" s="197"/>
      <c r="BM298" s="197"/>
      <c r="BN298" s="197"/>
      <c r="BO298" s="197"/>
      <c r="BP298" s="197"/>
      <c r="BQ298" s="197"/>
      <c r="BR298" s="197"/>
      <c r="BS298" s="197"/>
      <c r="BT298" s="197"/>
      <c r="BU298" s="197"/>
      <c r="BV298" s="197"/>
      <c r="BW298" s="197"/>
      <c r="BX298" s="197"/>
      <c r="BY298" s="197"/>
      <c r="BZ298" s="197"/>
      <c r="CA298" s="197"/>
      <c r="CB298" s="197"/>
      <c r="CC298" s="197"/>
      <c r="CD298" s="197"/>
      <c r="CE298" s="197"/>
      <c r="CF298" s="197"/>
      <c r="CG298" s="197"/>
      <c r="CH298" s="197"/>
      <c r="CI298" s="197"/>
      <c r="CJ298" s="197"/>
      <c r="CK298" s="197"/>
      <c r="CL298" s="197"/>
    </row>
    <row r="299" spans="19:90" x14ac:dyDescent="0.25">
      <c r="S299" s="197"/>
      <c r="T299" s="197"/>
      <c r="U299" s="197"/>
      <c r="V299" s="197"/>
      <c r="W299" s="197"/>
      <c r="X299" s="197"/>
      <c r="Y299" s="197"/>
      <c r="Z299" s="197"/>
      <c r="AA299" s="197"/>
      <c r="AB299" s="197"/>
      <c r="AC299" s="197"/>
      <c r="AD299" s="197"/>
      <c r="AE299" s="197"/>
      <c r="AF299" s="197"/>
      <c r="AG299" s="197"/>
      <c r="AH299" s="197"/>
      <c r="AI299" s="197"/>
      <c r="AJ299" s="197"/>
      <c r="AK299" s="197"/>
      <c r="AL299" s="197"/>
      <c r="AM299" s="197"/>
      <c r="AN299" s="197"/>
      <c r="AO299" s="197"/>
      <c r="AP299" s="197"/>
      <c r="AQ299" s="197"/>
      <c r="AR299" s="197"/>
      <c r="AS299" s="197"/>
      <c r="AT299" s="197"/>
      <c r="AU299" s="197"/>
      <c r="AV299" s="197"/>
      <c r="AW299" s="197"/>
      <c r="AX299" s="197"/>
      <c r="AY299" s="197"/>
      <c r="AZ299" s="197"/>
      <c r="BA299" s="197"/>
      <c r="BB299" s="197"/>
      <c r="BC299" s="197"/>
      <c r="BD299" s="197"/>
      <c r="BE299" s="197"/>
      <c r="BF299" s="197"/>
      <c r="BG299" s="197"/>
      <c r="BH299" s="197"/>
      <c r="BI299" s="197"/>
      <c r="BJ299" s="197"/>
      <c r="BK299" s="197"/>
      <c r="BL299" s="197"/>
      <c r="BM299" s="197"/>
      <c r="BN299" s="197"/>
      <c r="BO299" s="197"/>
      <c r="BP299" s="197"/>
      <c r="BQ299" s="197"/>
      <c r="BR299" s="197"/>
      <c r="BS299" s="197"/>
      <c r="BT299" s="197"/>
      <c r="BU299" s="197"/>
      <c r="BV299" s="197"/>
      <c r="BW299" s="197"/>
      <c r="BX299" s="197"/>
      <c r="BY299" s="197"/>
      <c r="BZ299" s="197"/>
      <c r="CA299" s="197"/>
      <c r="CB299" s="197"/>
      <c r="CC299" s="197"/>
      <c r="CD299" s="197"/>
      <c r="CE299" s="197"/>
      <c r="CF299" s="197"/>
      <c r="CG299" s="197"/>
      <c r="CH299" s="197"/>
      <c r="CI299" s="197"/>
      <c r="CJ299" s="197"/>
      <c r="CK299" s="197"/>
      <c r="CL299" s="197"/>
    </row>
    <row r="300" spans="19:90" x14ac:dyDescent="0.25">
      <c r="S300" s="197"/>
      <c r="T300" s="197"/>
      <c r="U300" s="197"/>
      <c r="V300" s="197"/>
      <c r="W300" s="197"/>
      <c r="X300" s="197"/>
      <c r="Y300" s="197"/>
      <c r="Z300" s="197"/>
      <c r="AA300" s="197"/>
      <c r="AB300" s="197"/>
      <c r="AC300" s="197"/>
      <c r="AD300" s="197"/>
      <c r="AE300" s="197"/>
      <c r="AF300" s="197"/>
      <c r="AG300" s="197"/>
      <c r="AH300" s="197"/>
      <c r="AI300" s="197"/>
      <c r="AJ300" s="197"/>
      <c r="AK300" s="197"/>
      <c r="AL300" s="197"/>
      <c r="AM300" s="197"/>
      <c r="AN300" s="197"/>
      <c r="AO300" s="197"/>
      <c r="AP300" s="197"/>
      <c r="AQ300" s="197"/>
      <c r="AR300" s="197"/>
      <c r="AS300" s="197"/>
      <c r="AT300" s="197"/>
      <c r="AU300" s="197"/>
      <c r="AV300" s="197"/>
      <c r="AW300" s="197"/>
      <c r="AX300" s="197"/>
      <c r="AY300" s="197"/>
      <c r="AZ300" s="197"/>
      <c r="BA300" s="197"/>
      <c r="BB300" s="197"/>
      <c r="BC300" s="197"/>
      <c r="BD300" s="197"/>
      <c r="BE300" s="197"/>
      <c r="BF300" s="197"/>
      <c r="BG300" s="197"/>
      <c r="BH300" s="197"/>
      <c r="BI300" s="197"/>
      <c r="BJ300" s="197"/>
      <c r="BK300" s="197"/>
      <c r="BL300" s="197"/>
      <c r="BM300" s="197"/>
      <c r="BN300" s="197"/>
      <c r="BO300" s="197"/>
      <c r="BP300" s="197"/>
      <c r="BQ300" s="197"/>
      <c r="BR300" s="197"/>
      <c r="BS300" s="197"/>
      <c r="BT300" s="197"/>
      <c r="BU300" s="197"/>
      <c r="BV300" s="197"/>
      <c r="BW300" s="197"/>
      <c r="BX300" s="197"/>
      <c r="BY300" s="197"/>
      <c r="BZ300" s="197"/>
      <c r="CA300" s="197"/>
      <c r="CB300" s="197"/>
      <c r="CC300" s="197"/>
      <c r="CD300" s="197"/>
      <c r="CE300" s="197"/>
      <c r="CF300" s="197"/>
      <c r="CG300" s="197"/>
      <c r="CH300" s="197"/>
      <c r="CI300" s="197"/>
      <c r="CJ300" s="197"/>
      <c r="CK300" s="197"/>
      <c r="CL300" s="197"/>
    </row>
    <row r="301" spans="19:90" x14ac:dyDescent="0.25">
      <c r="S301" s="197"/>
      <c r="T301" s="197"/>
      <c r="U301" s="197"/>
      <c r="V301" s="197"/>
      <c r="W301" s="197"/>
      <c r="X301" s="197"/>
      <c r="Y301" s="197"/>
      <c r="Z301" s="197"/>
      <c r="AA301" s="197"/>
      <c r="AB301" s="197"/>
      <c r="AC301" s="197"/>
      <c r="AD301" s="197"/>
      <c r="AE301" s="197"/>
      <c r="AF301" s="197"/>
      <c r="AG301" s="197"/>
      <c r="AH301" s="197"/>
      <c r="AI301" s="197"/>
      <c r="AJ301" s="197"/>
      <c r="AK301" s="197"/>
      <c r="AL301" s="197"/>
      <c r="AM301" s="197"/>
      <c r="AN301" s="197"/>
      <c r="AO301" s="197"/>
      <c r="AP301" s="197"/>
      <c r="AQ301" s="197"/>
      <c r="AR301" s="197"/>
      <c r="AS301" s="197"/>
      <c r="AT301" s="197"/>
      <c r="AU301" s="197"/>
      <c r="AV301" s="197"/>
      <c r="AW301" s="197"/>
      <c r="AX301" s="197"/>
      <c r="AY301" s="197"/>
      <c r="AZ301" s="197"/>
      <c r="BA301" s="197"/>
      <c r="BB301" s="197"/>
      <c r="BC301" s="197"/>
      <c r="BD301" s="197"/>
      <c r="BE301" s="197"/>
      <c r="BF301" s="197"/>
      <c r="BG301" s="197"/>
      <c r="BH301" s="197"/>
      <c r="BI301" s="197"/>
      <c r="BJ301" s="197"/>
      <c r="BK301" s="197"/>
      <c r="BL301" s="197"/>
      <c r="BM301" s="197"/>
      <c r="BN301" s="197"/>
      <c r="BO301" s="197"/>
      <c r="BP301" s="197"/>
      <c r="BQ301" s="197"/>
      <c r="BR301" s="197"/>
      <c r="BS301" s="197"/>
      <c r="BT301" s="197"/>
      <c r="BU301" s="197"/>
      <c r="BV301" s="197"/>
      <c r="BW301" s="197"/>
      <c r="BX301" s="197"/>
      <c r="BY301" s="197"/>
      <c r="BZ301" s="197"/>
      <c r="CA301" s="197"/>
      <c r="CB301" s="197"/>
      <c r="CC301" s="197"/>
      <c r="CD301" s="197"/>
      <c r="CE301" s="197"/>
      <c r="CF301" s="197"/>
      <c r="CG301" s="197"/>
      <c r="CH301" s="197"/>
      <c r="CI301" s="197"/>
      <c r="CJ301" s="197"/>
      <c r="CK301" s="197"/>
      <c r="CL301" s="197"/>
    </row>
    <row r="302" spans="19:90" x14ac:dyDescent="0.25">
      <c r="S302" s="197"/>
      <c r="T302" s="197"/>
      <c r="U302" s="197"/>
      <c r="V302" s="197"/>
      <c r="W302" s="197"/>
      <c r="X302" s="197"/>
      <c r="Y302" s="197"/>
      <c r="Z302" s="197"/>
      <c r="AA302" s="197"/>
      <c r="AB302" s="197"/>
      <c r="AC302" s="197"/>
      <c r="AD302" s="197"/>
      <c r="AE302" s="197"/>
      <c r="AF302" s="197"/>
      <c r="AG302" s="197"/>
      <c r="AH302" s="197"/>
      <c r="AI302" s="197"/>
      <c r="AJ302" s="197"/>
      <c r="AK302" s="197"/>
      <c r="AL302" s="197"/>
      <c r="AM302" s="197"/>
      <c r="AN302" s="197"/>
      <c r="AO302" s="197"/>
      <c r="AP302" s="197"/>
      <c r="AQ302" s="197"/>
      <c r="AR302" s="197"/>
      <c r="AS302" s="197"/>
      <c r="AT302" s="197"/>
      <c r="AU302" s="197"/>
      <c r="AV302" s="197"/>
      <c r="AW302" s="197"/>
      <c r="AX302" s="197"/>
      <c r="AY302" s="197"/>
      <c r="AZ302" s="197"/>
      <c r="BA302" s="197"/>
      <c r="BB302" s="197"/>
      <c r="BC302" s="197"/>
      <c r="BD302" s="197"/>
      <c r="BE302" s="197"/>
      <c r="BF302" s="197"/>
      <c r="BG302" s="197"/>
      <c r="BH302" s="197"/>
      <c r="BI302" s="197"/>
      <c r="BJ302" s="197"/>
      <c r="BK302" s="197"/>
      <c r="BL302" s="197"/>
      <c r="BM302" s="197"/>
      <c r="BN302" s="197"/>
      <c r="BO302" s="197"/>
      <c r="BP302" s="197"/>
      <c r="BQ302" s="197"/>
      <c r="BR302" s="197"/>
      <c r="BS302" s="197"/>
      <c r="BT302" s="197"/>
      <c r="BU302" s="197"/>
      <c r="BV302" s="197"/>
      <c r="BW302" s="197"/>
      <c r="BX302" s="197"/>
      <c r="BY302" s="197"/>
      <c r="BZ302" s="197"/>
      <c r="CA302" s="197"/>
      <c r="CB302" s="197"/>
      <c r="CC302" s="197"/>
      <c r="CD302" s="197"/>
      <c r="CE302" s="197"/>
      <c r="CF302" s="197"/>
      <c r="CG302" s="197"/>
      <c r="CH302" s="197"/>
      <c r="CI302" s="197"/>
      <c r="CJ302" s="197"/>
      <c r="CK302" s="197"/>
      <c r="CL302" s="197"/>
    </row>
    <row r="303" spans="19:90" x14ac:dyDescent="0.25">
      <c r="S303" s="197"/>
      <c r="T303" s="197"/>
      <c r="U303" s="197"/>
      <c r="V303" s="197"/>
      <c r="W303" s="197"/>
      <c r="X303" s="197"/>
      <c r="Y303" s="197"/>
      <c r="Z303" s="197"/>
      <c r="AA303" s="197"/>
      <c r="AB303" s="197"/>
      <c r="AC303" s="197"/>
      <c r="AD303" s="197"/>
      <c r="AE303" s="197"/>
      <c r="AF303" s="197"/>
      <c r="AG303" s="197"/>
      <c r="AH303" s="197"/>
      <c r="AI303" s="197"/>
      <c r="AJ303" s="197"/>
      <c r="AK303" s="197"/>
      <c r="AL303" s="197"/>
      <c r="AM303" s="197"/>
      <c r="AN303" s="197"/>
      <c r="AO303" s="197"/>
      <c r="AP303" s="197"/>
      <c r="AQ303" s="197"/>
      <c r="AR303" s="197"/>
      <c r="AS303" s="197"/>
      <c r="AT303" s="197"/>
      <c r="AU303" s="197"/>
      <c r="AV303" s="197"/>
      <c r="AW303" s="197"/>
      <c r="AX303" s="197"/>
      <c r="AY303" s="197"/>
      <c r="AZ303" s="197"/>
      <c r="BA303" s="197"/>
      <c r="BB303" s="197"/>
      <c r="BC303" s="197"/>
      <c r="BD303" s="197"/>
      <c r="BE303" s="197"/>
      <c r="BF303" s="197"/>
      <c r="BG303" s="197"/>
      <c r="BH303" s="197"/>
      <c r="BI303" s="197"/>
      <c r="BJ303" s="197"/>
      <c r="BK303" s="197"/>
      <c r="BL303" s="197"/>
      <c r="BM303" s="197"/>
      <c r="BN303" s="197"/>
      <c r="BO303" s="197"/>
      <c r="BP303" s="197"/>
      <c r="BQ303" s="197"/>
      <c r="BR303" s="197"/>
      <c r="BS303" s="197"/>
      <c r="BT303" s="197"/>
      <c r="BU303" s="197"/>
      <c r="BV303" s="197"/>
      <c r="BW303" s="197"/>
      <c r="BX303" s="197"/>
      <c r="BY303" s="197"/>
      <c r="BZ303" s="197"/>
      <c r="CA303" s="197"/>
      <c r="CB303" s="197"/>
      <c r="CC303" s="197"/>
      <c r="CD303" s="197"/>
      <c r="CE303" s="197"/>
      <c r="CF303" s="197"/>
      <c r="CG303" s="197"/>
      <c r="CH303" s="197"/>
      <c r="CI303" s="197"/>
      <c r="CJ303" s="197"/>
      <c r="CK303" s="197"/>
      <c r="CL303" s="197"/>
    </row>
    <row r="304" spans="19:90" x14ac:dyDescent="0.25">
      <c r="S304" s="197"/>
      <c r="T304" s="197"/>
      <c r="U304" s="197"/>
      <c r="V304" s="197"/>
      <c r="W304" s="197"/>
      <c r="X304" s="197"/>
      <c r="Y304" s="197"/>
      <c r="Z304" s="197"/>
      <c r="AA304" s="197"/>
      <c r="AB304" s="197"/>
      <c r="AC304" s="197"/>
      <c r="AD304" s="197"/>
      <c r="AE304" s="197"/>
      <c r="AF304" s="197"/>
      <c r="AG304" s="197"/>
      <c r="AH304" s="197"/>
      <c r="AI304" s="197"/>
      <c r="AJ304" s="197"/>
      <c r="AK304" s="197"/>
      <c r="AL304" s="197"/>
      <c r="AM304" s="197"/>
      <c r="AN304" s="197"/>
      <c r="AO304" s="197"/>
      <c r="AP304" s="197"/>
      <c r="AQ304" s="197"/>
      <c r="AR304" s="197"/>
      <c r="AS304" s="197"/>
      <c r="AT304" s="197"/>
      <c r="AU304" s="197"/>
      <c r="AV304" s="197"/>
      <c r="AW304" s="197"/>
      <c r="AX304" s="197"/>
      <c r="AY304" s="197"/>
      <c r="AZ304" s="197"/>
      <c r="BA304" s="197"/>
      <c r="BB304" s="197"/>
      <c r="BC304" s="197"/>
      <c r="BD304" s="197"/>
      <c r="BE304" s="197"/>
      <c r="BF304" s="197"/>
      <c r="BG304" s="197"/>
      <c r="BH304" s="197"/>
      <c r="BI304" s="197"/>
      <c r="BJ304" s="197"/>
      <c r="BK304" s="197"/>
      <c r="BL304" s="197"/>
      <c r="BM304" s="197"/>
      <c r="BN304" s="197"/>
      <c r="BO304" s="197"/>
      <c r="BP304" s="197"/>
      <c r="BQ304" s="197"/>
      <c r="BR304" s="197"/>
      <c r="BS304" s="197"/>
      <c r="BT304" s="197"/>
      <c r="BU304" s="197"/>
      <c r="BV304" s="197"/>
      <c r="BW304" s="197"/>
      <c r="BX304" s="197"/>
      <c r="BY304" s="197"/>
      <c r="BZ304" s="197"/>
      <c r="CA304" s="197"/>
      <c r="CB304" s="197"/>
      <c r="CC304" s="197"/>
      <c r="CD304" s="197"/>
      <c r="CE304" s="197"/>
      <c r="CF304" s="197"/>
      <c r="CG304" s="197"/>
      <c r="CH304" s="197"/>
      <c r="CI304" s="197"/>
      <c r="CJ304" s="197"/>
      <c r="CK304" s="197"/>
      <c r="CL304" s="197"/>
    </row>
    <row r="305" spans="19:90" x14ac:dyDescent="0.25">
      <c r="S305" s="197"/>
      <c r="T305" s="197"/>
      <c r="U305" s="197"/>
      <c r="V305" s="197"/>
      <c r="W305" s="197"/>
      <c r="X305" s="197"/>
      <c r="Y305" s="197"/>
      <c r="Z305" s="197"/>
      <c r="AA305" s="197"/>
      <c r="AB305" s="197"/>
      <c r="AC305" s="197"/>
      <c r="AD305" s="197"/>
      <c r="AE305" s="197"/>
      <c r="AF305" s="197"/>
      <c r="AG305" s="197"/>
      <c r="AH305" s="197"/>
      <c r="AI305" s="197"/>
      <c r="AJ305" s="197"/>
      <c r="AK305" s="197"/>
      <c r="AL305" s="197"/>
      <c r="AM305" s="197"/>
      <c r="AN305" s="197"/>
      <c r="AO305" s="197"/>
      <c r="AP305" s="197"/>
      <c r="AQ305" s="197"/>
      <c r="AR305" s="197"/>
      <c r="AS305" s="197"/>
      <c r="AT305" s="197"/>
      <c r="AU305" s="197"/>
      <c r="AV305" s="197"/>
      <c r="AW305" s="197"/>
      <c r="AX305" s="197"/>
      <c r="AY305" s="197"/>
      <c r="AZ305" s="197"/>
      <c r="BA305" s="197"/>
      <c r="BB305" s="197"/>
      <c r="BC305" s="197"/>
      <c r="BD305" s="197"/>
      <c r="BE305" s="197"/>
      <c r="BF305" s="197"/>
      <c r="BG305" s="197"/>
      <c r="BH305" s="197"/>
      <c r="BI305" s="197"/>
      <c r="BJ305" s="197"/>
      <c r="BK305" s="197"/>
      <c r="BL305" s="197"/>
      <c r="BM305" s="197"/>
      <c r="BN305" s="197"/>
      <c r="BO305" s="197"/>
      <c r="BP305" s="197"/>
      <c r="BQ305" s="197"/>
      <c r="BR305" s="197"/>
      <c r="BS305" s="197"/>
      <c r="BT305" s="197"/>
      <c r="BU305" s="197"/>
      <c r="BV305" s="197"/>
      <c r="BW305" s="197"/>
      <c r="BX305" s="197"/>
      <c r="BY305" s="197"/>
      <c r="BZ305" s="197"/>
      <c r="CA305" s="197"/>
      <c r="CB305" s="197"/>
      <c r="CC305" s="197"/>
      <c r="CD305" s="197"/>
      <c r="CE305" s="197"/>
      <c r="CF305" s="197"/>
      <c r="CG305" s="197"/>
      <c r="CH305" s="197"/>
      <c r="CI305" s="197"/>
      <c r="CJ305" s="197"/>
      <c r="CK305" s="197"/>
      <c r="CL305" s="197"/>
    </row>
    <row r="306" spans="19:90" x14ac:dyDescent="0.25">
      <c r="S306" s="197"/>
      <c r="T306" s="197"/>
      <c r="U306" s="197"/>
      <c r="V306" s="197"/>
      <c r="W306" s="197"/>
      <c r="X306" s="197"/>
      <c r="Y306" s="197"/>
      <c r="Z306" s="197"/>
      <c r="AA306" s="197"/>
      <c r="AB306" s="197"/>
      <c r="AC306" s="197"/>
      <c r="AD306" s="197"/>
      <c r="AE306" s="197"/>
      <c r="AF306" s="197"/>
      <c r="AG306" s="197"/>
      <c r="AH306" s="197"/>
      <c r="AI306" s="197"/>
      <c r="AJ306" s="197"/>
      <c r="AK306" s="197"/>
      <c r="AL306" s="197"/>
      <c r="AM306" s="197"/>
      <c r="AN306" s="197"/>
      <c r="AO306" s="197"/>
      <c r="AP306" s="197"/>
      <c r="AQ306" s="197"/>
      <c r="AR306" s="197"/>
      <c r="AS306" s="197"/>
      <c r="AT306" s="197"/>
      <c r="AU306" s="197"/>
      <c r="AV306" s="197"/>
      <c r="AW306" s="197"/>
      <c r="AX306" s="197"/>
      <c r="AY306" s="197"/>
      <c r="AZ306" s="197"/>
      <c r="BA306" s="197"/>
      <c r="BB306" s="197"/>
      <c r="BC306" s="197"/>
      <c r="BD306" s="197"/>
      <c r="BE306" s="197"/>
      <c r="BF306" s="197"/>
      <c r="BG306" s="197"/>
      <c r="BH306" s="197"/>
      <c r="BI306" s="197"/>
      <c r="BJ306" s="197"/>
      <c r="BK306" s="197"/>
      <c r="BL306" s="197"/>
      <c r="BM306" s="197"/>
      <c r="BN306" s="197"/>
      <c r="BO306" s="197"/>
      <c r="BP306" s="197"/>
      <c r="BQ306" s="197"/>
      <c r="BR306" s="197"/>
      <c r="BS306" s="197"/>
      <c r="BT306" s="197"/>
      <c r="BU306" s="197"/>
      <c r="BV306" s="197"/>
      <c r="BW306" s="197"/>
      <c r="BX306" s="197"/>
      <c r="BY306" s="197"/>
      <c r="BZ306" s="197"/>
      <c r="CA306" s="197"/>
      <c r="CB306" s="197"/>
      <c r="CC306" s="197"/>
      <c r="CD306" s="197"/>
      <c r="CE306" s="197"/>
      <c r="CF306" s="197"/>
      <c r="CG306" s="197"/>
      <c r="CH306" s="197"/>
      <c r="CI306" s="197"/>
      <c r="CJ306" s="197"/>
      <c r="CK306" s="197"/>
      <c r="CL306" s="197"/>
    </row>
    <row r="307" spans="19:90" x14ac:dyDescent="0.25">
      <c r="S307" s="197"/>
      <c r="T307" s="197"/>
      <c r="U307" s="197"/>
      <c r="V307" s="197"/>
      <c r="W307" s="197"/>
      <c r="X307" s="197"/>
      <c r="Y307" s="197"/>
      <c r="Z307" s="197"/>
      <c r="AA307" s="197"/>
      <c r="AB307" s="197"/>
      <c r="AC307" s="197"/>
      <c r="AD307" s="197"/>
      <c r="AE307" s="197"/>
      <c r="AF307" s="197"/>
      <c r="AG307" s="197"/>
      <c r="AH307" s="197"/>
      <c r="AI307" s="197"/>
      <c r="AJ307" s="197"/>
      <c r="AK307" s="197"/>
      <c r="AL307" s="197"/>
      <c r="AM307" s="197"/>
      <c r="AN307" s="197"/>
      <c r="AO307" s="197"/>
      <c r="AP307" s="197"/>
      <c r="AQ307" s="197"/>
      <c r="AR307" s="197"/>
      <c r="AS307" s="197"/>
      <c r="AT307" s="197"/>
      <c r="AU307" s="197"/>
      <c r="AV307" s="197"/>
      <c r="AW307" s="197"/>
      <c r="AX307" s="197"/>
      <c r="AY307" s="197"/>
      <c r="AZ307" s="197"/>
      <c r="BA307" s="197"/>
      <c r="BB307" s="197"/>
      <c r="BC307" s="197"/>
      <c r="BD307" s="197"/>
      <c r="BE307" s="197"/>
      <c r="BF307" s="197"/>
      <c r="BG307" s="197"/>
      <c r="BH307" s="197"/>
      <c r="BI307" s="197"/>
      <c r="BJ307" s="197"/>
      <c r="BK307" s="197"/>
      <c r="BL307" s="197"/>
      <c r="BM307" s="197"/>
      <c r="BN307" s="197"/>
      <c r="BO307" s="197"/>
      <c r="BP307" s="197"/>
      <c r="BQ307" s="197"/>
      <c r="BR307" s="197"/>
      <c r="BS307" s="197"/>
      <c r="BT307" s="197"/>
      <c r="BU307" s="197"/>
      <c r="BV307" s="197"/>
      <c r="BW307" s="197"/>
      <c r="BX307" s="197"/>
      <c r="BY307" s="197"/>
      <c r="BZ307" s="197"/>
      <c r="CA307" s="197"/>
      <c r="CB307" s="197"/>
      <c r="CC307" s="197"/>
      <c r="CD307" s="197"/>
      <c r="CE307" s="197"/>
      <c r="CF307" s="197"/>
      <c r="CG307" s="197"/>
      <c r="CH307" s="197"/>
      <c r="CI307" s="197"/>
      <c r="CJ307" s="197"/>
      <c r="CK307" s="197"/>
      <c r="CL307" s="197"/>
    </row>
    <row r="308" spans="19:90" x14ac:dyDescent="0.25">
      <c r="S308" s="197"/>
      <c r="T308" s="197"/>
      <c r="U308" s="197"/>
      <c r="V308" s="197"/>
      <c r="W308" s="197"/>
      <c r="X308" s="197"/>
      <c r="Y308" s="197"/>
      <c r="Z308" s="197"/>
      <c r="AA308" s="197"/>
      <c r="AB308" s="197"/>
      <c r="AC308" s="197"/>
      <c r="AD308" s="197"/>
      <c r="AE308" s="197"/>
      <c r="AF308" s="197"/>
      <c r="AG308" s="197"/>
      <c r="AH308" s="197"/>
      <c r="AI308" s="197"/>
      <c r="AJ308" s="197"/>
      <c r="AK308" s="197"/>
      <c r="AL308" s="197"/>
      <c r="AM308" s="197"/>
      <c r="AN308" s="197"/>
      <c r="AO308" s="197"/>
      <c r="AP308" s="197"/>
      <c r="AQ308" s="197"/>
      <c r="AR308" s="197"/>
      <c r="AS308" s="197"/>
      <c r="AT308" s="197"/>
      <c r="AU308" s="197"/>
      <c r="AV308" s="197"/>
      <c r="AW308" s="197"/>
      <c r="AX308" s="197"/>
      <c r="AY308" s="197"/>
      <c r="AZ308" s="197"/>
      <c r="BA308" s="197"/>
      <c r="BB308" s="197"/>
      <c r="BC308" s="197"/>
      <c r="BD308" s="197"/>
      <c r="BE308" s="197"/>
      <c r="BF308" s="197"/>
      <c r="BG308" s="197"/>
      <c r="BH308" s="197"/>
      <c r="BI308" s="197"/>
      <c r="BJ308" s="197"/>
      <c r="BK308" s="197"/>
      <c r="BL308" s="197"/>
      <c r="BM308" s="197"/>
      <c r="BN308" s="197"/>
      <c r="BO308" s="197"/>
      <c r="BP308" s="197"/>
      <c r="BQ308" s="197"/>
      <c r="BR308" s="197"/>
      <c r="BS308" s="197"/>
      <c r="BT308" s="197"/>
      <c r="BU308" s="197"/>
      <c r="BV308" s="197"/>
      <c r="BW308" s="197"/>
      <c r="BX308" s="197"/>
      <c r="BY308" s="197"/>
      <c r="BZ308" s="197"/>
      <c r="CA308" s="197"/>
      <c r="CB308" s="197"/>
      <c r="CC308" s="197"/>
      <c r="CD308" s="197"/>
      <c r="CE308" s="197"/>
      <c r="CF308" s="197"/>
      <c r="CG308" s="197"/>
      <c r="CH308" s="197"/>
      <c r="CI308" s="197"/>
      <c r="CJ308" s="197"/>
      <c r="CK308" s="197"/>
      <c r="CL308" s="197"/>
    </row>
    <row r="309" spans="19:90" x14ac:dyDescent="0.25">
      <c r="S309" s="197"/>
      <c r="T309" s="197"/>
      <c r="U309" s="197"/>
      <c r="V309" s="197"/>
      <c r="W309" s="197"/>
      <c r="X309" s="197"/>
      <c r="Y309" s="197"/>
      <c r="Z309" s="197"/>
      <c r="AA309" s="197"/>
      <c r="AB309" s="197"/>
      <c r="AC309" s="197"/>
      <c r="AD309" s="197"/>
      <c r="AE309" s="197"/>
      <c r="AF309" s="197"/>
      <c r="AG309" s="197"/>
      <c r="AH309" s="197"/>
      <c r="AI309" s="197"/>
      <c r="AJ309" s="197"/>
      <c r="AK309" s="197"/>
      <c r="AL309" s="197"/>
      <c r="AM309" s="197"/>
      <c r="AN309" s="197"/>
      <c r="AO309" s="197"/>
      <c r="AP309" s="197"/>
      <c r="AQ309" s="197"/>
      <c r="AR309" s="197"/>
      <c r="AS309" s="197"/>
      <c r="AT309" s="197"/>
      <c r="AU309" s="197"/>
      <c r="AV309" s="197"/>
      <c r="AW309" s="197"/>
      <c r="AX309" s="197"/>
      <c r="AY309" s="197"/>
      <c r="AZ309" s="197"/>
      <c r="BA309" s="197"/>
      <c r="BB309" s="197"/>
      <c r="BC309" s="197"/>
      <c r="BD309" s="197"/>
      <c r="BE309" s="197"/>
      <c r="BF309" s="197"/>
      <c r="BG309" s="197"/>
      <c r="BH309" s="197"/>
      <c r="BI309" s="197"/>
      <c r="BJ309" s="197"/>
      <c r="BK309" s="197"/>
      <c r="BL309" s="197"/>
      <c r="BM309" s="197"/>
      <c r="BN309" s="197"/>
      <c r="BO309" s="197"/>
      <c r="BP309" s="197"/>
      <c r="BQ309" s="197"/>
      <c r="BR309" s="197"/>
      <c r="BS309" s="197"/>
      <c r="BT309" s="197"/>
      <c r="BU309" s="197"/>
      <c r="BV309" s="197"/>
      <c r="BW309" s="197"/>
      <c r="BX309" s="197"/>
      <c r="BY309" s="197"/>
      <c r="BZ309" s="197"/>
      <c r="CA309" s="197"/>
      <c r="CB309" s="197"/>
      <c r="CC309" s="197"/>
      <c r="CD309" s="197"/>
      <c r="CE309" s="197"/>
      <c r="CF309" s="197"/>
      <c r="CG309" s="197"/>
      <c r="CH309" s="197"/>
      <c r="CI309" s="197"/>
      <c r="CJ309" s="197"/>
      <c r="CK309" s="197"/>
      <c r="CL309" s="197"/>
    </row>
    <row r="310" spans="19:90" x14ac:dyDescent="0.25">
      <c r="S310" s="197"/>
      <c r="T310" s="197"/>
      <c r="U310" s="197"/>
      <c r="V310" s="197"/>
      <c r="W310" s="197"/>
      <c r="X310" s="197"/>
      <c r="Y310" s="197"/>
      <c r="Z310" s="197"/>
      <c r="AA310" s="197"/>
      <c r="AB310" s="197"/>
      <c r="AC310" s="197"/>
      <c r="AD310" s="197"/>
      <c r="AE310" s="197"/>
      <c r="AF310" s="197"/>
      <c r="AG310" s="197"/>
      <c r="AH310" s="197"/>
      <c r="AI310" s="197"/>
      <c r="AJ310" s="197"/>
      <c r="AK310" s="197"/>
      <c r="AL310" s="197"/>
      <c r="AM310" s="197"/>
      <c r="AN310" s="197"/>
      <c r="AO310" s="197"/>
      <c r="AP310" s="197"/>
      <c r="AQ310" s="197"/>
      <c r="AR310" s="197"/>
      <c r="AS310" s="197"/>
      <c r="AT310" s="197"/>
      <c r="AU310" s="197"/>
      <c r="AV310" s="197"/>
      <c r="AW310" s="197"/>
      <c r="AX310" s="197"/>
      <c r="AY310" s="197"/>
      <c r="AZ310" s="197"/>
      <c r="BA310" s="197"/>
      <c r="BB310" s="197"/>
      <c r="BC310" s="197"/>
      <c r="BD310" s="197"/>
      <c r="BE310" s="197"/>
      <c r="BF310" s="197"/>
      <c r="BG310" s="197"/>
      <c r="BH310" s="197"/>
      <c r="BI310" s="197"/>
      <c r="BJ310" s="197"/>
      <c r="BK310" s="197"/>
      <c r="BL310" s="197"/>
      <c r="BM310" s="197"/>
      <c r="BN310" s="197"/>
      <c r="BO310" s="197"/>
      <c r="BP310" s="197"/>
      <c r="BQ310" s="197"/>
      <c r="BR310" s="197"/>
      <c r="BS310" s="197"/>
      <c r="BT310" s="197"/>
      <c r="BU310" s="197"/>
      <c r="BV310" s="197"/>
      <c r="BW310" s="197"/>
      <c r="BX310" s="197"/>
      <c r="BY310" s="197"/>
      <c r="BZ310" s="197"/>
      <c r="CA310" s="197"/>
      <c r="CB310" s="197"/>
      <c r="CC310" s="197"/>
      <c r="CD310" s="197"/>
      <c r="CE310" s="197"/>
      <c r="CF310" s="197"/>
      <c r="CG310" s="197"/>
      <c r="CH310" s="197"/>
      <c r="CI310" s="197"/>
      <c r="CJ310" s="197"/>
      <c r="CK310" s="197"/>
      <c r="CL310" s="197"/>
    </row>
    <row r="311" spans="19:90" x14ac:dyDescent="0.25">
      <c r="S311" s="197"/>
      <c r="T311" s="197"/>
      <c r="U311" s="197"/>
      <c r="V311" s="197"/>
      <c r="W311" s="197"/>
      <c r="X311" s="197"/>
      <c r="Y311" s="197"/>
      <c r="Z311" s="197"/>
      <c r="AA311" s="197"/>
      <c r="AB311" s="197"/>
      <c r="AC311" s="197"/>
      <c r="AD311" s="197"/>
      <c r="AE311" s="197"/>
      <c r="AF311" s="197"/>
      <c r="AG311" s="197"/>
      <c r="AH311" s="197"/>
      <c r="AI311" s="197"/>
      <c r="AJ311" s="197"/>
      <c r="AK311" s="197"/>
      <c r="AL311" s="197"/>
      <c r="AM311" s="197"/>
      <c r="AN311" s="197"/>
      <c r="AO311" s="197"/>
      <c r="AP311" s="197"/>
      <c r="AQ311" s="197"/>
      <c r="AR311" s="197"/>
      <c r="AS311" s="197"/>
      <c r="AT311" s="197"/>
      <c r="AU311" s="197"/>
      <c r="AV311" s="197"/>
      <c r="AW311" s="197"/>
      <c r="AX311" s="197"/>
      <c r="AY311" s="197"/>
      <c r="AZ311" s="197"/>
      <c r="BA311" s="197"/>
      <c r="BB311" s="197"/>
      <c r="BC311" s="197"/>
      <c r="BD311" s="197"/>
      <c r="BE311" s="197"/>
      <c r="BF311" s="197"/>
      <c r="BG311" s="197"/>
      <c r="BH311" s="197"/>
      <c r="BI311" s="197"/>
      <c r="BJ311" s="197"/>
      <c r="BK311" s="197"/>
      <c r="BL311" s="197"/>
      <c r="BM311" s="197"/>
      <c r="BN311" s="197"/>
      <c r="BO311" s="197"/>
      <c r="BP311" s="197"/>
      <c r="BQ311" s="197"/>
      <c r="BR311" s="197"/>
      <c r="BS311" s="197"/>
      <c r="BT311" s="197"/>
      <c r="BU311" s="197"/>
      <c r="BV311" s="197"/>
      <c r="BW311" s="197"/>
      <c r="BX311" s="197"/>
      <c r="BY311" s="197"/>
      <c r="BZ311" s="197"/>
      <c r="CA311" s="197"/>
      <c r="CB311" s="197"/>
      <c r="CC311" s="197"/>
      <c r="CD311" s="197"/>
      <c r="CE311" s="197"/>
      <c r="CF311" s="197"/>
      <c r="CG311" s="197"/>
      <c r="CH311" s="197"/>
      <c r="CI311" s="197"/>
      <c r="CJ311" s="197"/>
      <c r="CK311" s="197"/>
      <c r="CL311" s="197"/>
    </row>
    <row r="312" spans="19:90" x14ac:dyDescent="0.25">
      <c r="S312" s="197"/>
      <c r="T312" s="197"/>
      <c r="U312" s="197"/>
      <c r="V312" s="197"/>
      <c r="W312" s="197"/>
      <c r="X312" s="197"/>
      <c r="Y312" s="197"/>
      <c r="Z312" s="197"/>
      <c r="AA312" s="197"/>
      <c r="AB312" s="197"/>
      <c r="AC312" s="197"/>
      <c r="AD312" s="197"/>
      <c r="AE312" s="197"/>
      <c r="AF312" s="197"/>
      <c r="AG312" s="197"/>
      <c r="AH312" s="197"/>
      <c r="AI312" s="197"/>
      <c r="AJ312" s="197"/>
      <c r="AK312" s="197"/>
      <c r="AL312" s="197"/>
      <c r="AM312" s="197"/>
      <c r="AN312" s="197"/>
      <c r="AO312" s="197"/>
      <c r="AP312" s="197"/>
      <c r="AQ312" s="197"/>
      <c r="AR312" s="197"/>
      <c r="AS312" s="197"/>
      <c r="AT312" s="197"/>
      <c r="AU312" s="197"/>
      <c r="AV312" s="197"/>
      <c r="AW312" s="197"/>
      <c r="AX312" s="197"/>
      <c r="AY312" s="197"/>
      <c r="AZ312" s="197"/>
      <c r="BA312" s="197"/>
      <c r="BB312" s="197"/>
      <c r="BC312" s="197"/>
      <c r="BD312" s="197"/>
      <c r="BE312" s="197"/>
      <c r="BF312" s="197"/>
      <c r="BG312" s="197"/>
      <c r="BH312" s="197"/>
      <c r="BI312" s="197"/>
      <c r="BJ312" s="197"/>
      <c r="BK312" s="197"/>
      <c r="BL312" s="197"/>
      <c r="BM312" s="197"/>
      <c r="BN312" s="197"/>
      <c r="BO312" s="197"/>
      <c r="BP312" s="197"/>
      <c r="BQ312" s="197"/>
      <c r="BR312" s="197"/>
      <c r="BS312" s="197"/>
      <c r="BT312" s="197"/>
      <c r="BU312" s="197"/>
      <c r="BV312" s="197"/>
      <c r="BW312" s="197"/>
      <c r="BX312" s="197"/>
      <c r="BY312" s="197"/>
      <c r="BZ312" s="197"/>
      <c r="CA312" s="197"/>
      <c r="CB312" s="197"/>
      <c r="CC312" s="197"/>
      <c r="CD312" s="197"/>
      <c r="CE312" s="197"/>
      <c r="CF312" s="197"/>
      <c r="CG312" s="197"/>
      <c r="CH312" s="197"/>
      <c r="CI312" s="197"/>
      <c r="CJ312" s="197"/>
      <c r="CK312" s="197"/>
      <c r="CL312" s="197"/>
    </row>
    <row r="313" spans="19:90" x14ac:dyDescent="0.25">
      <c r="S313" s="197"/>
      <c r="T313" s="197"/>
      <c r="U313" s="197"/>
      <c r="V313" s="197"/>
      <c r="W313" s="197"/>
      <c r="X313" s="197"/>
      <c r="Y313" s="197"/>
      <c r="Z313" s="197"/>
      <c r="AA313" s="197"/>
      <c r="AB313" s="197"/>
      <c r="AC313" s="197"/>
      <c r="AD313" s="197"/>
      <c r="AE313" s="197"/>
      <c r="AF313" s="197"/>
      <c r="AG313" s="197"/>
      <c r="AH313" s="197"/>
      <c r="AI313" s="197"/>
      <c r="AJ313" s="197"/>
      <c r="AK313" s="197"/>
      <c r="AL313" s="197"/>
      <c r="AM313" s="197"/>
      <c r="AN313" s="197"/>
      <c r="AO313" s="197"/>
      <c r="AP313" s="197"/>
      <c r="AQ313" s="197"/>
      <c r="AR313" s="197"/>
      <c r="AS313" s="197"/>
      <c r="AT313" s="197"/>
      <c r="AU313" s="197"/>
      <c r="AV313" s="197"/>
      <c r="AW313" s="197"/>
      <c r="AX313" s="197"/>
      <c r="AY313" s="197"/>
      <c r="AZ313" s="197"/>
      <c r="BA313" s="197"/>
      <c r="BB313" s="197"/>
      <c r="BC313" s="197"/>
      <c r="BD313" s="197"/>
      <c r="BE313" s="197"/>
      <c r="BF313" s="197"/>
      <c r="BG313" s="197"/>
      <c r="BH313" s="197"/>
      <c r="BI313" s="197"/>
      <c r="BJ313" s="197"/>
      <c r="BK313" s="197"/>
      <c r="BL313" s="197"/>
      <c r="BM313" s="197"/>
      <c r="BN313" s="197"/>
      <c r="BO313" s="197"/>
      <c r="BP313" s="197"/>
      <c r="BQ313" s="197"/>
      <c r="BR313" s="197"/>
      <c r="BS313" s="197"/>
      <c r="BT313" s="197"/>
      <c r="BU313" s="197"/>
      <c r="BV313" s="197"/>
      <c r="BW313" s="197"/>
      <c r="BX313" s="197"/>
      <c r="BY313" s="197"/>
      <c r="BZ313" s="197"/>
      <c r="CA313" s="197"/>
      <c r="CB313" s="197"/>
      <c r="CC313" s="197"/>
      <c r="CD313" s="197"/>
      <c r="CE313" s="197"/>
      <c r="CF313" s="197"/>
      <c r="CG313" s="197"/>
      <c r="CH313" s="197"/>
      <c r="CI313" s="197"/>
      <c r="CJ313" s="197"/>
      <c r="CK313" s="197"/>
      <c r="CL313" s="197"/>
    </row>
    <row r="314" spans="19:90" x14ac:dyDescent="0.25">
      <c r="S314" s="197"/>
      <c r="T314" s="197"/>
      <c r="U314" s="197"/>
      <c r="V314" s="197"/>
      <c r="W314" s="197"/>
      <c r="X314" s="197"/>
      <c r="Y314" s="197"/>
      <c r="Z314" s="197"/>
      <c r="AA314" s="197"/>
      <c r="AB314" s="197"/>
      <c r="AC314" s="197"/>
      <c r="AD314" s="197"/>
      <c r="AE314" s="197"/>
      <c r="AF314" s="197"/>
      <c r="AG314" s="197"/>
      <c r="AH314" s="197"/>
      <c r="AI314" s="197"/>
      <c r="AJ314" s="197"/>
      <c r="AK314" s="197"/>
      <c r="AL314" s="197"/>
      <c r="AM314" s="197"/>
      <c r="AN314" s="197"/>
      <c r="AO314" s="197"/>
      <c r="AP314" s="197"/>
      <c r="AQ314" s="197"/>
      <c r="AR314" s="197"/>
      <c r="AS314" s="197"/>
      <c r="AT314" s="197"/>
      <c r="AU314" s="197"/>
      <c r="AV314" s="197"/>
      <c r="AW314" s="197"/>
      <c r="AX314" s="197"/>
      <c r="AY314" s="197"/>
      <c r="AZ314" s="197"/>
      <c r="BA314" s="197"/>
      <c r="BB314" s="197"/>
      <c r="BC314" s="197"/>
      <c r="BD314" s="197"/>
      <c r="BE314" s="197"/>
      <c r="BF314" s="197"/>
      <c r="BG314" s="197"/>
      <c r="BH314" s="197"/>
      <c r="BI314" s="197"/>
      <c r="BJ314" s="197"/>
      <c r="BK314" s="197"/>
      <c r="BL314" s="197"/>
      <c r="BM314" s="197"/>
      <c r="BN314" s="197"/>
      <c r="BO314" s="197"/>
      <c r="BP314" s="197"/>
      <c r="BQ314" s="197"/>
      <c r="BR314" s="197"/>
      <c r="BS314" s="197"/>
      <c r="BT314" s="197"/>
      <c r="BU314" s="197"/>
      <c r="BV314" s="197"/>
      <c r="BW314" s="197"/>
      <c r="BX314" s="197"/>
      <c r="BY314" s="197"/>
      <c r="BZ314" s="197"/>
      <c r="CA314" s="197"/>
      <c r="CB314" s="197"/>
      <c r="CC314" s="197"/>
      <c r="CD314" s="197"/>
      <c r="CE314" s="197"/>
      <c r="CF314" s="197"/>
      <c r="CG314" s="197"/>
      <c r="CH314" s="197"/>
      <c r="CI314" s="197"/>
      <c r="CJ314" s="197"/>
      <c r="CK314" s="197"/>
      <c r="CL314" s="197"/>
    </row>
    <row r="315" spans="19:90" x14ac:dyDescent="0.25">
      <c r="S315" s="197"/>
      <c r="T315" s="197"/>
      <c r="U315" s="197"/>
      <c r="V315" s="197"/>
      <c r="W315" s="197"/>
      <c r="X315" s="197"/>
      <c r="Y315" s="197"/>
      <c r="Z315" s="197"/>
      <c r="AA315" s="197"/>
      <c r="AB315" s="197"/>
      <c r="AC315" s="197"/>
      <c r="AD315" s="197"/>
      <c r="AE315" s="197"/>
      <c r="AF315" s="197"/>
      <c r="AG315" s="197"/>
      <c r="AH315" s="197"/>
      <c r="AI315" s="197"/>
      <c r="AJ315" s="197"/>
      <c r="AK315" s="197"/>
      <c r="AL315" s="197"/>
      <c r="AM315" s="197"/>
      <c r="AN315" s="197"/>
      <c r="AO315" s="197"/>
      <c r="AP315" s="197"/>
      <c r="AQ315" s="197"/>
      <c r="AR315" s="197"/>
      <c r="AS315" s="197"/>
      <c r="AT315" s="197"/>
      <c r="AU315" s="197"/>
      <c r="AV315" s="197"/>
      <c r="AW315" s="197"/>
      <c r="AX315" s="197"/>
      <c r="AY315" s="197"/>
      <c r="AZ315" s="197"/>
      <c r="BA315" s="197"/>
      <c r="BB315" s="197"/>
      <c r="BC315" s="197"/>
      <c r="BD315" s="197"/>
      <c r="BE315" s="197"/>
      <c r="BF315" s="197"/>
      <c r="BG315" s="197"/>
      <c r="BH315" s="197"/>
      <c r="BI315" s="197"/>
      <c r="BJ315" s="197"/>
      <c r="BK315" s="197"/>
      <c r="BL315" s="197"/>
      <c r="BM315" s="197"/>
      <c r="BN315" s="197"/>
      <c r="BO315" s="197"/>
      <c r="BP315" s="197"/>
      <c r="BQ315" s="197"/>
      <c r="BR315" s="197"/>
      <c r="BS315" s="197"/>
      <c r="BT315" s="197"/>
      <c r="BU315" s="197"/>
      <c r="BV315" s="197"/>
      <c r="BW315" s="197"/>
      <c r="BX315" s="197"/>
      <c r="BY315" s="197"/>
      <c r="BZ315" s="197"/>
      <c r="CA315" s="197"/>
      <c r="CB315" s="197"/>
      <c r="CC315" s="197"/>
      <c r="CD315" s="197"/>
      <c r="CE315" s="197"/>
      <c r="CF315" s="197"/>
      <c r="CG315" s="197"/>
      <c r="CH315" s="197"/>
      <c r="CI315" s="197"/>
      <c r="CJ315" s="197"/>
      <c r="CK315" s="197"/>
      <c r="CL315" s="197"/>
    </row>
    <row r="316" spans="19:90" x14ac:dyDescent="0.25">
      <c r="S316" s="197"/>
      <c r="T316" s="197"/>
      <c r="U316" s="197"/>
      <c r="V316" s="197"/>
      <c r="W316" s="197"/>
      <c r="X316" s="197"/>
      <c r="Y316" s="197"/>
      <c r="Z316" s="197"/>
      <c r="AA316" s="197"/>
      <c r="AB316" s="197"/>
      <c r="AC316" s="197"/>
      <c r="AD316" s="197"/>
      <c r="AE316" s="197"/>
      <c r="AF316" s="197"/>
      <c r="AG316" s="197"/>
      <c r="AH316" s="197"/>
      <c r="AI316" s="197"/>
      <c r="AJ316" s="197"/>
      <c r="AK316" s="197"/>
      <c r="AL316" s="197"/>
      <c r="AM316" s="197"/>
      <c r="AN316" s="197"/>
      <c r="AO316" s="197"/>
      <c r="AP316" s="197"/>
      <c r="AQ316" s="197"/>
      <c r="AR316" s="197"/>
      <c r="AS316" s="197"/>
      <c r="AT316" s="197"/>
      <c r="AU316" s="197"/>
      <c r="AV316" s="197"/>
      <c r="AW316" s="197"/>
      <c r="AX316" s="197"/>
      <c r="AY316" s="197"/>
      <c r="AZ316" s="197"/>
      <c r="BA316" s="197"/>
      <c r="BB316" s="197"/>
      <c r="BC316" s="197"/>
      <c r="BD316" s="197"/>
      <c r="BE316" s="197"/>
      <c r="BF316" s="197"/>
      <c r="BG316" s="197"/>
      <c r="BH316" s="197"/>
      <c r="BI316" s="197"/>
      <c r="BJ316" s="197"/>
      <c r="BK316" s="197"/>
      <c r="BL316" s="197"/>
      <c r="BM316" s="197"/>
      <c r="BN316" s="197"/>
      <c r="BO316" s="197"/>
      <c r="BP316" s="197"/>
      <c r="BQ316" s="197"/>
      <c r="BR316" s="197"/>
      <c r="BS316" s="197"/>
      <c r="BT316" s="197"/>
      <c r="BU316" s="197"/>
      <c r="BV316" s="197"/>
      <c r="BW316" s="197"/>
      <c r="BX316" s="197"/>
      <c r="BY316" s="197"/>
      <c r="BZ316" s="197"/>
      <c r="CA316" s="197"/>
      <c r="CB316" s="197"/>
      <c r="CC316" s="197"/>
      <c r="CD316" s="197"/>
      <c r="CE316" s="197"/>
      <c r="CF316" s="197"/>
      <c r="CG316" s="197"/>
      <c r="CH316" s="197"/>
      <c r="CI316" s="197"/>
      <c r="CJ316" s="197"/>
      <c r="CK316" s="197"/>
      <c r="CL316" s="197"/>
    </row>
    <row r="317" spans="19:90" x14ac:dyDescent="0.25">
      <c r="S317" s="197"/>
      <c r="T317" s="197"/>
      <c r="U317" s="197"/>
      <c r="V317" s="197"/>
      <c r="W317" s="197"/>
      <c r="X317" s="197"/>
      <c r="Y317" s="197"/>
      <c r="Z317" s="197"/>
      <c r="AA317" s="197"/>
      <c r="AB317" s="197"/>
      <c r="AC317" s="197"/>
      <c r="AD317" s="197"/>
      <c r="AE317" s="197"/>
      <c r="AF317" s="197"/>
      <c r="AG317" s="197"/>
      <c r="AH317" s="197"/>
      <c r="AI317" s="197"/>
      <c r="AJ317" s="197"/>
      <c r="AK317" s="197"/>
      <c r="AL317" s="197"/>
      <c r="AM317" s="197"/>
      <c r="AN317" s="197"/>
      <c r="AO317" s="197"/>
      <c r="AP317" s="197"/>
      <c r="AQ317" s="197"/>
      <c r="AR317" s="197"/>
      <c r="AS317" s="197"/>
      <c r="AT317" s="197"/>
      <c r="AU317" s="197"/>
      <c r="AV317" s="197"/>
      <c r="AW317" s="197"/>
      <c r="AX317" s="197"/>
      <c r="AY317" s="197"/>
      <c r="AZ317" s="197"/>
      <c r="BA317" s="197"/>
      <c r="BB317" s="197"/>
      <c r="BC317" s="197"/>
      <c r="BD317" s="197"/>
      <c r="BE317" s="197"/>
      <c r="BF317" s="197"/>
      <c r="BG317" s="197"/>
      <c r="BH317" s="197"/>
      <c r="BI317" s="197"/>
      <c r="BJ317" s="197"/>
      <c r="BK317" s="197"/>
      <c r="BL317" s="197"/>
      <c r="BM317" s="197"/>
      <c r="BN317" s="197"/>
      <c r="BO317" s="197"/>
      <c r="BP317" s="197"/>
      <c r="BQ317" s="197"/>
      <c r="BR317" s="197"/>
      <c r="BS317" s="197"/>
      <c r="BT317" s="197"/>
      <c r="BU317" s="197"/>
      <c r="BV317" s="197"/>
      <c r="BW317" s="197"/>
      <c r="BX317" s="197"/>
      <c r="BY317" s="197"/>
      <c r="BZ317" s="197"/>
      <c r="CA317" s="197"/>
      <c r="CB317" s="197"/>
      <c r="CC317" s="197"/>
      <c r="CD317" s="197"/>
      <c r="CE317" s="197"/>
      <c r="CF317" s="197"/>
      <c r="CG317" s="197"/>
      <c r="CH317" s="197"/>
      <c r="CI317" s="197"/>
      <c r="CJ317" s="197"/>
      <c r="CK317" s="197"/>
      <c r="CL317" s="197"/>
    </row>
    <row r="318" spans="19:90" x14ac:dyDescent="0.25">
      <c r="S318" s="197"/>
      <c r="T318" s="197"/>
      <c r="U318" s="197"/>
      <c r="V318" s="197"/>
      <c r="W318" s="197"/>
      <c r="X318" s="197"/>
      <c r="Y318" s="197"/>
      <c r="Z318" s="197"/>
      <c r="AA318" s="197"/>
      <c r="AB318" s="197"/>
      <c r="AC318" s="197"/>
      <c r="AD318" s="197"/>
      <c r="AE318" s="197"/>
      <c r="AF318" s="197"/>
      <c r="AG318" s="197"/>
      <c r="AH318" s="197"/>
      <c r="AI318" s="197"/>
      <c r="AJ318" s="197"/>
      <c r="AK318" s="197"/>
      <c r="AL318" s="197"/>
      <c r="AM318" s="197"/>
      <c r="AN318" s="197"/>
      <c r="AO318" s="197"/>
      <c r="AP318" s="197"/>
      <c r="AQ318" s="197"/>
      <c r="AR318" s="197"/>
      <c r="AS318" s="197"/>
      <c r="AT318" s="197"/>
      <c r="AU318" s="197"/>
      <c r="AV318" s="197"/>
      <c r="AW318" s="197"/>
      <c r="AX318" s="197"/>
      <c r="AY318" s="197"/>
      <c r="AZ318" s="197"/>
      <c r="BA318" s="197"/>
      <c r="BB318" s="197"/>
      <c r="BC318" s="197"/>
      <c r="BD318" s="197"/>
      <c r="BE318" s="197"/>
      <c r="BF318" s="197"/>
      <c r="BG318" s="197"/>
      <c r="BH318" s="197"/>
      <c r="BI318" s="197"/>
      <c r="BJ318" s="197"/>
      <c r="BK318" s="197"/>
      <c r="BL318" s="197"/>
      <c r="BM318" s="197"/>
      <c r="BN318" s="197"/>
      <c r="BO318" s="197"/>
      <c r="BP318" s="197"/>
      <c r="BQ318" s="197"/>
      <c r="BR318" s="197"/>
      <c r="BS318" s="197"/>
      <c r="BT318" s="197"/>
      <c r="BU318" s="197"/>
      <c r="BV318" s="197"/>
      <c r="BW318" s="197"/>
      <c r="BX318" s="197"/>
      <c r="BY318" s="197"/>
      <c r="BZ318" s="197"/>
      <c r="CA318" s="197"/>
      <c r="CB318" s="197"/>
      <c r="CC318" s="197"/>
      <c r="CD318" s="197"/>
      <c r="CE318" s="197"/>
      <c r="CF318" s="197"/>
      <c r="CG318" s="197"/>
      <c r="CH318" s="197"/>
      <c r="CI318" s="197"/>
      <c r="CJ318" s="197"/>
      <c r="CK318" s="197"/>
      <c r="CL318" s="197"/>
    </row>
    <row r="319" spans="19:90" x14ac:dyDescent="0.25">
      <c r="S319" s="197"/>
      <c r="T319" s="197"/>
      <c r="U319" s="197"/>
      <c r="V319" s="197"/>
      <c r="W319" s="197"/>
      <c r="X319" s="197"/>
      <c r="Y319" s="197"/>
      <c r="Z319" s="197"/>
      <c r="AA319" s="197"/>
      <c r="AB319" s="197"/>
      <c r="AC319" s="197"/>
      <c r="AD319" s="197"/>
      <c r="AE319" s="197"/>
      <c r="AF319" s="197"/>
      <c r="AG319" s="197"/>
      <c r="AH319" s="197"/>
      <c r="AI319" s="197"/>
      <c r="AJ319" s="197"/>
      <c r="AK319" s="197"/>
      <c r="AL319" s="197"/>
      <c r="AM319" s="197"/>
      <c r="AN319" s="197"/>
      <c r="AO319" s="197"/>
      <c r="AP319" s="197"/>
      <c r="AQ319" s="197"/>
      <c r="AR319" s="197"/>
      <c r="AS319" s="197"/>
      <c r="AT319" s="197"/>
      <c r="AU319" s="197"/>
      <c r="AV319" s="197"/>
      <c r="AW319" s="197"/>
      <c r="AX319" s="197"/>
      <c r="AY319" s="197"/>
      <c r="AZ319" s="197"/>
      <c r="BA319" s="197"/>
      <c r="BB319" s="197"/>
      <c r="BC319" s="197"/>
      <c r="BD319" s="197"/>
      <c r="BE319" s="197"/>
      <c r="BF319" s="197"/>
      <c r="BG319" s="197"/>
      <c r="BH319" s="197"/>
      <c r="BI319" s="197"/>
      <c r="BJ319" s="197"/>
      <c r="BK319" s="197"/>
      <c r="BL319" s="197"/>
      <c r="BM319" s="197"/>
      <c r="BN319" s="197"/>
      <c r="BO319" s="197"/>
      <c r="BP319" s="197"/>
      <c r="BQ319" s="197"/>
      <c r="BR319" s="197"/>
      <c r="BS319" s="197"/>
      <c r="BT319" s="197"/>
      <c r="BU319" s="197"/>
      <c r="BV319" s="197"/>
      <c r="BW319" s="197"/>
      <c r="BX319" s="197"/>
      <c r="BY319" s="197"/>
      <c r="BZ319" s="197"/>
      <c r="CA319" s="197"/>
      <c r="CB319" s="197"/>
      <c r="CC319" s="197"/>
      <c r="CD319" s="197"/>
      <c r="CE319" s="197"/>
      <c r="CF319" s="197"/>
      <c r="CG319" s="197"/>
      <c r="CH319" s="197"/>
      <c r="CI319" s="197"/>
      <c r="CJ319" s="197"/>
      <c r="CK319" s="197"/>
      <c r="CL319" s="197"/>
    </row>
    <row r="320" spans="19:90" x14ac:dyDescent="0.25">
      <c r="S320" s="197"/>
      <c r="T320" s="197"/>
      <c r="U320" s="197"/>
      <c r="V320" s="197"/>
      <c r="W320" s="197"/>
      <c r="X320" s="197"/>
      <c r="Y320" s="197"/>
      <c r="Z320" s="197"/>
      <c r="AA320" s="197"/>
      <c r="AB320" s="197"/>
      <c r="AC320" s="197"/>
      <c r="AD320" s="197"/>
      <c r="AE320" s="197"/>
      <c r="AF320" s="197"/>
      <c r="AG320" s="197"/>
      <c r="AH320" s="197"/>
      <c r="AI320" s="197"/>
      <c r="AJ320" s="197"/>
      <c r="AK320" s="197"/>
      <c r="AL320" s="197"/>
      <c r="AM320" s="197"/>
      <c r="AN320" s="197"/>
      <c r="AO320" s="197"/>
      <c r="AP320" s="197"/>
      <c r="AQ320" s="197"/>
      <c r="AR320" s="197"/>
      <c r="AS320" s="197"/>
      <c r="AT320" s="197"/>
      <c r="AU320" s="197"/>
      <c r="AV320" s="197"/>
      <c r="AW320" s="197"/>
      <c r="AX320" s="197"/>
      <c r="AY320" s="197"/>
      <c r="AZ320" s="197"/>
      <c r="BA320" s="197"/>
      <c r="BB320" s="197"/>
      <c r="BC320" s="197"/>
      <c r="BD320" s="197"/>
      <c r="BE320" s="197"/>
      <c r="BF320" s="197"/>
      <c r="BG320" s="197"/>
      <c r="BH320" s="197"/>
      <c r="BI320" s="197"/>
      <c r="BJ320" s="197"/>
      <c r="BK320" s="197"/>
      <c r="BL320" s="197"/>
      <c r="BM320" s="197"/>
      <c r="BN320" s="197"/>
      <c r="BO320" s="197"/>
      <c r="BP320" s="197"/>
      <c r="BQ320" s="197"/>
      <c r="BR320" s="197"/>
      <c r="BS320" s="197"/>
      <c r="BT320" s="197"/>
      <c r="BU320" s="197"/>
      <c r="BV320" s="197"/>
      <c r="BW320" s="197"/>
      <c r="BX320" s="197"/>
      <c r="BY320" s="197"/>
      <c r="BZ320" s="197"/>
      <c r="CA320" s="197"/>
      <c r="CB320" s="197"/>
      <c r="CC320" s="197"/>
      <c r="CD320" s="197"/>
      <c r="CE320" s="197"/>
      <c r="CF320" s="197"/>
      <c r="CG320" s="197"/>
      <c r="CH320" s="197"/>
      <c r="CI320" s="197"/>
      <c r="CJ320" s="197"/>
      <c r="CK320" s="197"/>
      <c r="CL320" s="197"/>
    </row>
    <row r="321" spans="19:90" x14ac:dyDescent="0.25">
      <c r="S321" s="197"/>
      <c r="T321" s="197"/>
      <c r="U321" s="197"/>
      <c r="V321" s="197"/>
      <c r="W321" s="197"/>
      <c r="X321" s="197"/>
      <c r="Y321" s="197"/>
      <c r="Z321" s="197"/>
      <c r="AA321" s="197"/>
      <c r="AB321" s="197"/>
      <c r="AC321" s="197"/>
      <c r="AD321" s="197"/>
      <c r="AE321" s="197"/>
      <c r="AF321" s="197"/>
      <c r="AG321" s="197"/>
      <c r="AH321" s="197"/>
      <c r="AI321" s="197"/>
      <c r="AJ321" s="197"/>
      <c r="AK321" s="197"/>
      <c r="AL321" s="197"/>
      <c r="AM321" s="197"/>
      <c r="AN321" s="197"/>
      <c r="AO321" s="197"/>
      <c r="AP321" s="197"/>
      <c r="AQ321" s="197"/>
      <c r="AR321" s="197"/>
      <c r="AS321" s="197"/>
      <c r="AT321" s="197"/>
      <c r="AU321" s="197"/>
      <c r="AV321" s="197"/>
      <c r="AW321" s="197"/>
      <c r="AX321" s="197"/>
      <c r="AY321" s="197"/>
      <c r="AZ321" s="197"/>
      <c r="BA321" s="197"/>
      <c r="BB321" s="197"/>
      <c r="BC321" s="197"/>
      <c r="BD321" s="197"/>
      <c r="BE321" s="197"/>
      <c r="BF321" s="197"/>
      <c r="BG321" s="197"/>
      <c r="BH321" s="197"/>
      <c r="BI321" s="197"/>
      <c r="BJ321" s="197"/>
      <c r="BK321" s="197"/>
      <c r="BL321" s="197"/>
      <c r="BM321" s="197"/>
      <c r="BN321" s="197"/>
      <c r="BO321" s="197"/>
      <c r="BP321" s="197"/>
      <c r="BQ321" s="197"/>
      <c r="BR321" s="197"/>
      <c r="BS321" s="197"/>
      <c r="BT321" s="197"/>
      <c r="BU321" s="197"/>
      <c r="BV321" s="197"/>
      <c r="BW321" s="197"/>
      <c r="BX321" s="197"/>
      <c r="BY321" s="197"/>
      <c r="BZ321" s="197"/>
      <c r="CA321" s="197"/>
      <c r="CB321" s="197"/>
      <c r="CC321" s="197"/>
      <c r="CD321" s="197"/>
      <c r="CE321" s="197"/>
      <c r="CF321" s="197"/>
      <c r="CG321" s="197"/>
      <c r="CH321" s="197"/>
      <c r="CI321" s="197"/>
      <c r="CJ321" s="197"/>
      <c r="CK321" s="197"/>
      <c r="CL321" s="197"/>
    </row>
    <row r="322" spans="19:90" x14ac:dyDescent="0.25">
      <c r="S322" s="197"/>
      <c r="T322" s="197"/>
      <c r="U322" s="197"/>
      <c r="V322" s="197"/>
      <c r="W322" s="197"/>
      <c r="X322" s="197"/>
      <c r="Y322" s="197"/>
      <c r="Z322" s="197"/>
      <c r="AA322" s="197"/>
      <c r="AB322" s="197"/>
      <c r="AC322" s="197"/>
      <c r="AD322" s="197"/>
      <c r="AE322" s="197"/>
      <c r="AF322" s="197"/>
      <c r="AG322" s="197"/>
      <c r="AH322" s="197"/>
      <c r="AI322" s="197"/>
      <c r="AJ322" s="197"/>
      <c r="AK322" s="197"/>
      <c r="AL322" s="197"/>
      <c r="AM322" s="197"/>
      <c r="AN322" s="197"/>
      <c r="AO322" s="197"/>
      <c r="AP322" s="197"/>
      <c r="AQ322" s="197"/>
      <c r="AR322" s="197"/>
      <c r="AS322" s="197"/>
      <c r="AT322" s="197"/>
      <c r="AU322" s="197"/>
      <c r="AV322" s="197"/>
      <c r="AW322" s="197"/>
      <c r="AX322" s="197"/>
      <c r="AY322" s="197"/>
      <c r="AZ322" s="197"/>
      <c r="BA322" s="197"/>
      <c r="BB322" s="197"/>
      <c r="BC322" s="197"/>
      <c r="BD322" s="197"/>
      <c r="BE322" s="197"/>
      <c r="BF322" s="197"/>
      <c r="BG322" s="197"/>
      <c r="BH322" s="197"/>
      <c r="BI322" s="197"/>
      <c r="BJ322" s="197"/>
      <c r="BK322" s="197"/>
      <c r="BL322" s="197"/>
      <c r="BM322" s="197"/>
      <c r="BN322" s="197"/>
      <c r="BO322" s="197"/>
      <c r="BP322" s="197"/>
      <c r="BQ322" s="197"/>
      <c r="BR322" s="197"/>
      <c r="BS322" s="197"/>
      <c r="BT322" s="197"/>
      <c r="BU322" s="197"/>
      <c r="BV322" s="197"/>
      <c r="BW322" s="197"/>
      <c r="BX322" s="197"/>
      <c r="BY322" s="197"/>
      <c r="BZ322" s="197"/>
      <c r="CA322" s="197"/>
      <c r="CB322" s="197"/>
      <c r="CC322" s="197"/>
      <c r="CD322" s="197"/>
      <c r="CE322" s="197"/>
      <c r="CF322" s="197"/>
      <c r="CG322" s="197"/>
      <c r="CH322" s="197"/>
      <c r="CI322" s="197"/>
      <c r="CJ322" s="197"/>
      <c r="CK322" s="197"/>
      <c r="CL322" s="197"/>
    </row>
    <row r="323" spans="19:90" x14ac:dyDescent="0.25">
      <c r="S323" s="197"/>
      <c r="T323" s="197"/>
      <c r="U323" s="197"/>
      <c r="V323" s="197"/>
      <c r="W323" s="197"/>
      <c r="X323" s="197"/>
      <c r="Y323" s="197"/>
      <c r="Z323" s="197"/>
      <c r="AA323" s="197"/>
      <c r="AB323" s="197"/>
      <c r="AC323" s="197"/>
      <c r="AD323" s="197"/>
      <c r="AE323" s="197"/>
      <c r="AF323" s="197"/>
      <c r="AG323" s="197"/>
      <c r="AH323" s="197"/>
      <c r="AI323" s="197"/>
      <c r="AJ323" s="197"/>
      <c r="AK323" s="197"/>
      <c r="AL323" s="197"/>
      <c r="AM323" s="197"/>
      <c r="AN323" s="197"/>
      <c r="AO323" s="197"/>
      <c r="AP323" s="197"/>
      <c r="AQ323" s="197"/>
      <c r="AR323" s="197"/>
      <c r="AS323" s="197"/>
      <c r="AT323" s="197"/>
      <c r="AU323" s="197"/>
      <c r="AV323" s="197"/>
      <c r="AW323" s="197"/>
      <c r="AX323" s="197"/>
      <c r="AY323" s="197"/>
      <c r="AZ323" s="197"/>
      <c r="BA323" s="197"/>
      <c r="BB323" s="197"/>
      <c r="BC323" s="197"/>
      <c r="BD323" s="197"/>
      <c r="BE323" s="197"/>
      <c r="BF323" s="197"/>
      <c r="BG323" s="197"/>
      <c r="BH323" s="197"/>
      <c r="BI323" s="197"/>
      <c r="BJ323" s="197"/>
      <c r="BK323" s="197"/>
      <c r="BL323" s="197"/>
      <c r="BM323" s="197"/>
      <c r="BN323" s="197"/>
      <c r="BO323" s="197"/>
      <c r="BP323" s="197"/>
      <c r="BQ323" s="197"/>
      <c r="BR323" s="197"/>
      <c r="BS323" s="197"/>
      <c r="BT323" s="197"/>
      <c r="BU323" s="197"/>
      <c r="BV323" s="197"/>
      <c r="BW323" s="197"/>
      <c r="BX323" s="197"/>
      <c r="BY323" s="197"/>
      <c r="BZ323" s="197"/>
      <c r="CA323" s="197"/>
      <c r="CB323" s="197"/>
      <c r="CC323" s="197"/>
      <c r="CD323" s="197"/>
      <c r="CE323" s="197"/>
      <c r="CF323" s="197"/>
      <c r="CG323" s="197"/>
      <c r="CH323" s="197"/>
      <c r="CI323" s="197"/>
      <c r="CJ323" s="197"/>
      <c r="CK323" s="197"/>
      <c r="CL323" s="197"/>
    </row>
    <row r="324" spans="19:90" x14ac:dyDescent="0.25">
      <c r="S324" s="197"/>
      <c r="T324" s="197"/>
      <c r="U324" s="197"/>
      <c r="V324" s="197"/>
      <c r="W324" s="197"/>
      <c r="X324" s="197"/>
      <c r="Y324" s="197"/>
      <c r="Z324" s="197"/>
      <c r="AA324" s="197"/>
      <c r="AB324" s="197"/>
      <c r="AC324" s="197"/>
      <c r="AD324" s="197"/>
      <c r="AE324" s="197"/>
      <c r="AF324" s="197"/>
      <c r="AG324" s="197"/>
      <c r="AH324" s="197"/>
      <c r="AI324" s="197"/>
      <c r="AJ324" s="197"/>
      <c r="AK324" s="197"/>
      <c r="AL324" s="197"/>
      <c r="AM324" s="197"/>
      <c r="AN324" s="197"/>
      <c r="AO324" s="197"/>
      <c r="AP324" s="197"/>
      <c r="AQ324" s="197"/>
      <c r="AR324" s="197"/>
      <c r="AS324" s="197"/>
      <c r="AT324" s="197"/>
      <c r="AU324" s="197"/>
      <c r="AV324" s="197"/>
      <c r="AW324" s="197"/>
      <c r="AX324" s="197"/>
      <c r="AY324" s="197"/>
      <c r="AZ324" s="197"/>
      <c r="BA324" s="197"/>
      <c r="BB324" s="197"/>
      <c r="BC324" s="197"/>
      <c r="BD324" s="197"/>
      <c r="BE324" s="197"/>
      <c r="BF324" s="197"/>
      <c r="BG324" s="197"/>
      <c r="BH324" s="197"/>
      <c r="BI324" s="197"/>
      <c r="BJ324" s="197"/>
      <c r="BK324" s="197"/>
      <c r="BL324" s="197"/>
      <c r="BM324" s="197"/>
      <c r="BN324" s="197"/>
      <c r="BO324" s="197"/>
      <c r="BP324" s="197"/>
      <c r="BQ324" s="197"/>
      <c r="BR324" s="197"/>
      <c r="BS324" s="197"/>
      <c r="BT324" s="197"/>
      <c r="BU324" s="197"/>
      <c r="BV324" s="197"/>
      <c r="BW324" s="197"/>
      <c r="BX324" s="197"/>
      <c r="BY324" s="197"/>
      <c r="BZ324" s="197"/>
      <c r="CA324" s="197"/>
      <c r="CB324" s="197"/>
      <c r="CC324" s="197"/>
      <c r="CD324" s="197"/>
      <c r="CE324" s="197"/>
      <c r="CF324" s="197"/>
      <c r="CG324" s="197"/>
      <c r="CH324" s="197"/>
      <c r="CI324" s="197"/>
      <c r="CJ324" s="197"/>
      <c r="CK324" s="197"/>
      <c r="CL324" s="197"/>
    </row>
    <row r="325" spans="19:90" x14ac:dyDescent="0.25">
      <c r="S325" s="197"/>
      <c r="T325" s="197"/>
      <c r="U325" s="197"/>
      <c r="V325" s="197"/>
      <c r="W325" s="197"/>
      <c r="X325" s="197"/>
      <c r="Y325" s="197"/>
      <c r="Z325" s="197"/>
      <c r="AA325" s="197"/>
      <c r="AB325" s="197"/>
      <c r="AC325" s="197"/>
      <c r="AD325" s="197"/>
      <c r="AE325" s="197"/>
      <c r="AF325" s="197"/>
      <c r="AG325" s="197"/>
      <c r="AH325" s="197"/>
      <c r="AI325" s="197"/>
      <c r="AJ325" s="197"/>
      <c r="AK325" s="197"/>
      <c r="AL325" s="197"/>
      <c r="AM325" s="197"/>
      <c r="AN325" s="197"/>
      <c r="AO325" s="197"/>
      <c r="AP325" s="197"/>
      <c r="AQ325" s="197"/>
      <c r="AR325" s="197"/>
      <c r="AS325" s="197"/>
      <c r="AT325" s="197"/>
      <c r="AU325" s="197"/>
      <c r="AV325" s="197"/>
      <c r="AW325" s="197"/>
      <c r="AX325" s="197"/>
      <c r="AY325" s="197"/>
      <c r="AZ325" s="197"/>
      <c r="BA325" s="197"/>
      <c r="BB325" s="197"/>
      <c r="BC325" s="197"/>
      <c r="BD325" s="197"/>
      <c r="BE325" s="197"/>
      <c r="BF325" s="197"/>
      <c r="BG325" s="197"/>
      <c r="BH325" s="197"/>
      <c r="BI325" s="197"/>
      <c r="BJ325" s="197"/>
      <c r="BK325" s="197"/>
      <c r="BL325" s="197"/>
      <c r="BM325" s="197"/>
      <c r="BN325" s="197"/>
      <c r="BO325" s="197"/>
      <c r="BP325" s="197"/>
      <c r="BQ325" s="197"/>
      <c r="BR325" s="197"/>
      <c r="BS325" s="197"/>
      <c r="BT325" s="197"/>
      <c r="BU325" s="197"/>
      <c r="BV325" s="197"/>
      <c r="BW325" s="197"/>
      <c r="BX325" s="197"/>
      <c r="BY325" s="197"/>
      <c r="BZ325" s="197"/>
      <c r="CA325" s="197"/>
      <c r="CB325" s="197"/>
      <c r="CC325" s="197"/>
      <c r="CD325" s="197"/>
      <c r="CE325" s="197"/>
      <c r="CF325" s="197"/>
      <c r="CG325" s="197"/>
      <c r="CH325" s="197"/>
      <c r="CI325" s="197"/>
      <c r="CJ325" s="197"/>
      <c r="CK325" s="197"/>
      <c r="CL325" s="197"/>
    </row>
    <row r="326" spans="19:90" x14ac:dyDescent="0.25">
      <c r="S326" s="197"/>
      <c r="T326" s="197"/>
      <c r="U326" s="197"/>
      <c r="V326" s="197"/>
      <c r="W326" s="197"/>
      <c r="X326" s="197"/>
      <c r="Y326" s="197"/>
      <c r="Z326" s="197"/>
      <c r="AA326" s="197"/>
      <c r="AB326" s="197"/>
      <c r="AC326" s="197"/>
      <c r="AD326" s="197"/>
      <c r="AE326" s="197"/>
      <c r="AF326" s="197"/>
      <c r="AG326" s="197"/>
      <c r="AH326" s="197"/>
      <c r="AI326" s="197"/>
      <c r="AJ326" s="197"/>
      <c r="AK326" s="197"/>
      <c r="AL326" s="197"/>
      <c r="AM326" s="197"/>
      <c r="AN326" s="197"/>
      <c r="AO326" s="197"/>
      <c r="AP326" s="197"/>
      <c r="AQ326" s="197"/>
      <c r="AR326" s="197"/>
      <c r="AS326" s="197"/>
      <c r="AT326" s="197"/>
      <c r="AU326" s="197"/>
      <c r="AV326" s="197"/>
      <c r="AW326" s="197"/>
      <c r="AX326" s="197"/>
      <c r="AY326" s="197"/>
      <c r="AZ326" s="197"/>
      <c r="BA326" s="197"/>
      <c r="BB326" s="197"/>
      <c r="BC326" s="197"/>
      <c r="BD326" s="197"/>
      <c r="BE326" s="197"/>
      <c r="BF326" s="197"/>
      <c r="BG326" s="197"/>
      <c r="BH326" s="197"/>
      <c r="BI326" s="197"/>
      <c r="BJ326" s="197"/>
      <c r="BK326" s="197"/>
      <c r="BL326" s="197"/>
      <c r="BM326" s="197"/>
      <c r="BN326" s="197"/>
      <c r="BO326" s="197"/>
      <c r="BP326" s="197"/>
      <c r="BQ326" s="197"/>
      <c r="BR326" s="197"/>
      <c r="BS326" s="197"/>
      <c r="BT326" s="197"/>
      <c r="BU326" s="197"/>
      <c r="BV326" s="197"/>
      <c r="BW326" s="197"/>
      <c r="BX326" s="197"/>
      <c r="BY326" s="197"/>
      <c r="BZ326" s="197"/>
      <c r="CA326" s="197"/>
      <c r="CB326" s="197"/>
      <c r="CC326" s="197"/>
      <c r="CD326" s="197"/>
      <c r="CE326" s="197"/>
      <c r="CF326" s="197"/>
      <c r="CG326" s="197"/>
      <c r="CH326" s="197"/>
      <c r="CI326" s="197"/>
      <c r="CJ326" s="197"/>
      <c r="CK326" s="197"/>
      <c r="CL326" s="197"/>
    </row>
    <row r="327" spans="19:90" x14ac:dyDescent="0.25">
      <c r="S327" s="197"/>
      <c r="T327" s="197"/>
      <c r="U327" s="197"/>
      <c r="V327" s="197"/>
      <c r="W327" s="197"/>
      <c r="X327" s="197"/>
      <c r="Y327" s="197"/>
      <c r="Z327" s="197"/>
      <c r="AA327" s="197"/>
      <c r="AB327" s="197"/>
      <c r="AC327" s="197"/>
      <c r="AD327" s="197"/>
      <c r="AE327" s="197"/>
      <c r="AF327" s="197"/>
      <c r="AG327" s="197"/>
      <c r="AH327" s="197"/>
      <c r="AI327" s="197"/>
      <c r="AJ327" s="197"/>
      <c r="AK327" s="197"/>
      <c r="AL327" s="197"/>
      <c r="AM327" s="197"/>
      <c r="AN327" s="197"/>
      <c r="AO327" s="197"/>
      <c r="AP327" s="197"/>
      <c r="AQ327" s="197"/>
      <c r="AR327" s="197"/>
      <c r="AS327" s="197"/>
      <c r="AT327" s="197"/>
      <c r="AU327" s="197"/>
      <c r="AV327" s="197"/>
      <c r="AW327" s="197"/>
      <c r="AX327" s="197"/>
      <c r="AY327" s="197"/>
      <c r="AZ327" s="197"/>
      <c r="BA327" s="197"/>
      <c r="BB327" s="197"/>
      <c r="BC327" s="197"/>
      <c r="BD327" s="197"/>
      <c r="BE327" s="197"/>
      <c r="BF327" s="197"/>
      <c r="BG327" s="197"/>
      <c r="BH327" s="197"/>
      <c r="BI327" s="197"/>
      <c r="BJ327" s="197"/>
      <c r="BK327" s="197"/>
      <c r="BL327" s="197"/>
      <c r="BM327" s="197"/>
      <c r="BN327" s="197"/>
      <c r="BO327" s="197"/>
      <c r="BP327" s="197"/>
      <c r="BQ327" s="197"/>
      <c r="BR327" s="197"/>
      <c r="BS327" s="197"/>
      <c r="BT327" s="197"/>
      <c r="BU327" s="197"/>
      <c r="BV327" s="197"/>
      <c r="BW327" s="197"/>
      <c r="BX327" s="197"/>
      <c r="BY327" s="197"/>
      <c r="BZ327" s="197"/>
      <c r="CA327" s="197"/>
      <c r="CB327" s="197"/>
      <c r="CC327" s="197"/>
      <c r="CD327" s="197"/>
      <c r="CE327" s="197"/>
      <c r="CF327" s="197"/>
      <c r="CG327" s="197"/>
      <c r="CH327" s="197"/>
      <c r="CI327" s="197"/>
      <c r="CJ327" s="197"/>
      <c r="CK327" s="197"/>
      <c r="CL327" s="197"/>
    </row>
    <row r="328" spans="19:90" x14ac:dyDescent="0.25">
      <c r="S328" s="197"/>
      <c r="T328" s="197"/>
      <c r="U328" s="197"/>
      <c r="V328" s="197"/>
      <c r="W328" s="197"/>
      <c r="X328" s="197"/>
      <c r="Y328" s="197"/>
      <c r="Z328" s="197"/>
      <c r="AA328" s="197"/>
      <c r="AB328" s="197"/>
      <c r="AC328" s="197"/>
      <c r="AD328" s="197"/>
      <c r="AE328" s="197"/>
      <c r="AF328" s="197"/>
      <c r="AG328" s="197"/>
      <c r="AH328" s="197"/>
      <c r="AI328" s="197"/>
      <c r="AJ328" s="197"/>
      <c r="AK328" s="197"/>
      <c r="AL328" s="197"/>
      <c r="AM328" s="197"/>
      <c r="AN328" s="197"/>
      <c r="AO328" s="197"/>
      <c r="AP328" s="197"/>
      <c r="AQ328" s="197"/>
      <c r="AR328" s="197"/>
      <c r="AS328" s="197"/>
      <c r="AT328" s="197"/>
      <c r="AU328" s="197"/>
      <c r="AV328" s="197"/>
      <c r="AW328" s="197"/>
      <c r="AX328" s="197"/>
      <c r="AY328" s="197"/>
      <c r="AZ328" s="197"/>
      <c r="BA328" s="197"/>
      <c r="BB328" s="197"/>
      <c r="BC328" s="197"/>
      <c r="BD328" s="197"/>
      <c r="BE328" s="197"/>
      <c r="BF328" s="197"/>
      <c r="BG328" s="197"/>
      <c r="BH328" s="197"/>
      <c r="BI328" s="197"/>
      <c r="BJ328" s="197"/>
      <c r="BK328" s="197"/>
      <c r="BL328" s="197"/>
      <c r="BM328" s="197"/>
      <c r="BN328" s="197"/>
      <c r="BO328" s="197"/>
      <c r="BP328" s="197"/>
      <c r="BQ328" s="197"/>
      <c r="BR328" s="197"/>
      <c r="BS328" s="197"/>
      <c r="BT328" s="197"/>
      <c r="BU328" s="197"/>
      <c r="BV328" s="197"/>
      <c r="BW328" s="197"/>
      <c r="BX328" s="197"/>
      <c r="BY328" s="197"/>
      <c r="BZ328" s="197"/>
      <c r="CA328" s="197"/>
      <c r="CB328" s="197"/>
      <c r="CC328" s="197"/>
      <c r="CD328" s="197"/>
      <c r="CE328" s="197"/>
      <c r="CF328" s="197"/>
      <c r="CG328" s="197"/>
      <c r="CH328" s="197"/>
      <c r="CI328" s="197"/>
      <c r="CJ328" s="197"/>
      <c r="CK328" s="197"/>
      <c r="CL328" s="197"/>
    </row>
    <row r="329" spans="19:90" x14ac:dyDescent="0.25">
      <c r="S329" s="197"/>
      <c r="T329" s="197"/>
      <c r="U329" s="197"/>
      <c r="V329" s="197"/>
      <c r="W329" s="197"/>
      <c r="X329" s="197"/>
      <c r="Y329" s="197"/>
      <c r="Z329" s="197"/>
      <c r="AA329" s="197"/>
      <c r="AB329" s="197"/>
      <c r="AC329" s="197"/>
      <c r="AD329" s="197"/>
      <c r="AE329" s="197"/>
      <c r="AF329" s="197"/>
      <c r="AG329" s="197"/>
      <c r="AH329" s="197"/>
      <c r="AI329" s="197"/>
      <c r="AJ329" s="197"/>
      <c r="AK329" s="197"/>
      <c r="AL329" s="197"/>
      <c r="AM329" s="197"/>
      <c r="AN329" s="197"/>
      <c r="AO329" s="197"/>
      <c r="AP329" s="197"/>
      <c r="AQ329" s="197"/>
      <c r="AR329" s="197"/>
      <c r="AS329" s="197"/>
      <c r="AT329" s="197"/>
      <c r="AU329" s="197"/>
      <c r="AV329" s="197"/>
      <c r="AW329" s="197"/>
      <c r="AX329" s="197"/>
      <c r="AY329" s="197"/>
      <c r="AZ329" s="197"/>
      <c r="BA329" s="197"/>
      <c r="BB329" s="197"/>
      <c r="BC329" s="197"/>
      <c r="BD329" s="197"/>
      <c r="BE329" s="197"/>
      <c r="BF329" s="197"/>
      <c r="BG329" s="197"/>
      <c r="BH329" s="197"/>
      <c r="BI329" s="197"/>
      <c r="BJ329" s="197"/>
      <c r="BK329" s="197"/>
      <c r="BL329" s="197"/>
      <c r="BM329" s="197"/>
      <c r="BN329" s="197"/>
      <c r="BO329" s="197"/>
      <c r="BP329" s="197"/>
      <c r="BQ329" s="197"/>
      <c r="BR329" s="197"/>
      <c r="BS329" s="197"/>
      <c r="BT329" s="197"/>
      <c r="BU329" s="197"/>
      <c r="BV329" s="197"/>
      <c r="BW329" s="197"/>
      <c r="BX329" s="197"/>
      <c r="BY329" s="197"/>
      <c r="BZ329" s="197"/>
      <c r="CA329" s="197"/>
      <c r="CB329" s="197"/>
      <c r="CC329" s="197"/>
      <c r="CD329" s="197"/>
      <c r="CE329" s="197"/>
      <c r="CF329" s="197"/>
      <c r="CG329" s="197"/>
      <c r="CH329" s="197"/>
      <c r="CI329" s="197"/>
      <c r="CJ329" s="197"/>
      <c r="CK329" s="197"/>
      <c r="CL329" s="197"/>
    </row>
    <row r="330" spans="19:90" x14ac:dyDescent="0.25">
      <c r="S330" s="197"/>
      <c r="T330" s="197"/>
      <c r="U330" s="197"/>
      <c r="V330" s="197"/>
      <c r="W330" s="197"/>
      <c r="X330" s="197"/>
      <c r="Y330" s="197"/>
      <c r="Z330" s="197"/>
      <c r="AA330" s="197"/>
      <c r="AB330" s="197"/>
      <c r="AC330" s="197"/>
      <c r="AD330" s="197"/>
      <c r="AE330" s="197"/>
      <c r="AF330" s="197"/>
      <c r="AG330" s="197"/>
      <c r="AH330" s="197"/>
      <c r="AI330" s="197"/>
      <c r="AJ330" s="197"/>
      <c r="AK330" s="197"/>
      <c r="AL330" s="197"/>
      <c r="AM330" s="197"/>
      <c r="AN330" s="197"/>
      <c r="AO330" s="197"/>
      <c r="AP330" s="197"/>
      <c r="AQ330" s="197"/>
      <c r="AR330" s="197"/>
      <c r="AS330" s="197"/>
      <c r="AT330" s="197"/>
      <c r="AU330" s="197"/>
      <c r="AV330" s="197"/>
      <c r="AW330" s="197"/>
      <c r="AX330" s="197"/>
      <c r="AY330" s="197"/>
      <c r="AZ330" s="197"/>
      <c r="BA330" s="197"/>
      <c r="BB330" s="197"/>
      <c r="BC330" s="197"/>
      <c r="BD330" s="197"/>
      <c r="BE330" s="197"/>
      <c r="BF330" s="197"/>
      <c r="BG330" s="197"/>
      <c r="BH330" s="197"/>
      <c r="BI330" s="197"/>
      <c r="BJ330" s="197"/>
      <c r="BK330" s="197"/>
      <c r="BL330" s="197"/>
      <c r="BM330" s="197"/>
      <c r="BN330" s="197"/>
      <c r="BO330" s="197"/>
      <c r="BP330" s="197"/>
      <c r="BQ330" s="197"/>
      <c r="BR330" s="197"/>
      <c r="BS330" s="197"/>
      <c r="BT330" s="197"/>
      <c r="BU330" s="197"/>
      <c r="BV330" s="197"/>
      <c r="BW330" s="197"/>
      <c r="BX330" s="197"/>
      <c r="BY330" s="197"/>
      <c r="BZ330" s="197"/>
      <c r="CA330" s="197"/>
      <c r="CB330" s="197"/>
      <c r="CC330" s="197"/>
      <c r="CD330" s="197"/>
      <c r="CE330" s="197"/>
      <c r="CF330" s="197"/>
      <c r="CG330" s="197"/>
      <c r="CH330" s="197"/>
      <c r="CI330" s="197"/>
      <c r="CJ330" s="197"/>
      <c r="CK330" s="197"/>
      <c r="CL330" s="197"/>
    </row>
    <row r="331" spans="19:90" x14ac:dyDescent="0.25">
      <c r="S331" s="197"/>
      <c r="T331" s="197"/>
      <c r="U331" s="197"/>
      <c r="V331" s="197"/>
      <c r="W331" s="197"/>
      <c r="X331" s="197"/>
      <c r="Y331" s="197"/>
      <c r="Z331" s="197"/>
      <c r="AA331" s="197"/>
      <c r="AB331" s="197"/>
      <c r="AC331" s="197"/>
      <c r="AD331" s="197"/>
      <c r="AE331" s="197"/>
      <c r="AF331" s="197"/>
      <c r="AG331" s="197"/>
      <c r="AH331" s="197"/>
      <c r="AI331" s="197"/>
      <c r="AJ331" s="197"/>
      <c r="AK331" s="197"/>
      <c r="AL331" s="197"/>
      <c r="AM331" s="197"/>
      <c r="AN331" s="197"/>
      <c r="AO331" s="197"/>
      <c r="AP331" s="197"/>
      <c r="AQ331" s="197"/>
      <c r="AR331" s="197"/>
      <c r="AS331" s="197"/>
      <c r="AT331" s="197"/>
      <c r="AU331" s="197"/>
      <c r="AV331" s="197"/>
      <c r="AW331" s="197"/>
      <c r="AX331" s="197"/>
      <c r="AY331" s="197"/>
      <c r="AZ331" s="197"/>
      <c r="BA331" s="197"/>
      <c r="BB331" s="197"/>
      <c r="BC331" s="197"/>
      <c r="BD331" s="197"/>
      <c r="BE331" s="197"/>
      <c r="BF331" s="197"/>
      <c r="BG331" s="197"/>
      <c r="BH331" s="197"/>
      <c r="BI331" s="197"/>
      <c r="BJ331" s="197"/>
      <c r="BK331" s="197"/>
      <c r="BL331" s="197"/>
      <c r="BM331" s="197"/>
      <c r="BN331" s="197"/>
      <c r="BO331" s="197"/>
      <c r="BP331" s="197"/>
      <c r="BQ331" s="197"/>
      <c r="BR331" s="197"/>
      <c r="BS331" s="197"/>
      <c r="BT331" s="197"/>
      <c r="BU331" s="197"/>
      <c r="BV331" s="197"/>
      <c r="BW331" s="197"/>
      <c r="BX331" s="197"/>
      <c r="BY331" s="197"/>
      <c r="BZ331" s="197"/>
      <c r="CA331" s="197"/>
      <c r="CB331" s="197"/>
      <c r="CC331" s="197"/>
      <c r="CD331" s="197"/>
      <c r="CE331" s="197"/>
      <c r="CF331" s="197"/>
      <c r="CG331" s="197"/>
      <c r="CH331" s="197"/>
      <c r="CI331" s="197"/>
      <c r="CJ331" s="197"/>
      <c r="CK331" s="197"/>
      <c r="CL331" s="197"/>
    </row>
    <row r="332" spans="19:90" x14ac:dyDescent="0.25">
      <c r="S332" s="197"/>
      <c r="T332" s="197"/>
      <c r="U332" s="197"/>
      <c r="V332" s="197"/>
      <c r="W332" s="197"/>
      <c r="X332" s="197"/>
      <c r="Y332" s="197"/>
      <c r="Z332" s="197"/>
      <c r="AA332" s="197"/>
      <c r="AB332" s="197"/>
      <c r="AC332" s="197"/>
      <c r="AD332" s="197"/>
      <c r="AE332" s="197"/>
      <c r="AF332" s="197"/>
      <c r="AG332" s="197"/>
      <c r="AH332" s="197"/>
      <c r="AI332" s="197"/>
      <c r="AJ332" s="197"/>
      <c r="AK332" s="197"/>
      <c r="AL332" s="197"/>
      <c r="AM332" s="197"/>
      <c r="AN332" s="197"/>
      <c r="AO332" s="197"/>
      <c r="AP332" s="197"/>
      <c r="AQ332" s="197"/>
      <c r="AR332" s="197"/>
      <c r="AS332" s="197"/>
      <c r="AT332" s="197"/>
      <c r="AU332" s="197"/>
      <c r="AV332" s="197"/>
      <c r="AW332" s="197"/>
      <c r="AX332" s="197"/>
      <c r="AY332" s="197"/>
      <c r="AZ332" s="197"/>
      <c r="BA332" s="197"/>
      <c r="BB332" s="197"/>
      <c r="BC332" s="197"/>
      <c r="BD332" s="197"/>
      <c r="BE332" s="197"/>
      <c r="BF332" s="197"/>
      <c r="BG332" s="197"/>
      <c r="BH332" s="197"/>
      <c r="BI332" s="197"/>
      <c r="BJ332" s="197"/>
      <c r="BK332" s="197"/>
      <c r="BL332" s="197"/>
      <c r="BM332" s="197"/>
      <c r="BN332" s="197"/>
      <c r="BO332" s="197"/>
      <c r="BP332" s="197"/>
      <c r="BQ332" s="197"/>
      <c r="BR332" s="197"/>
      <c r="BS332" s="197"/>
      <c r="BT332" s="197"/>
      <c r="BU332" s="197"/>
      <c r="BV332" s="197"/>
      <c r="BW332" s="197"/>
      <c r="BX332" s="197"/>
      <c r="BY332" s="197"/>
      <c r="BZ332" s="197"/>
      <c r="CA332" s="197"/>
      <c r="CB332" s="197"/>
      <c r="CC332" s="197"/>
      <c r="CD332" s="197"/>
      <c r="CE332" s="197"/>
      <c r="CF332" s="197"/>
      <c r="CG332" s="197"/>
      <c r="CH332" s="197"/>
      <c r="CI332" s="197"/>
      <c r="CJ332" s="197"/>
      <c r="CK332" s="197"/>
      <c r="CL332" s="197"/>
    </row>
    <row r="333" spans="19:90" x14ac:dyDescent="0.25">
      <c r="S333" s="197"/>
      <c r="T333" s="197"/>
      <c r="U333" s="197"/>
      <c r="V333" s="197"/>
      <c r="W333" s="197"/>
      <c r="X333" s="197"/>
      <c r="Y333" s="197"/>
      <c r="Z333" s="197"/>
      <c r="AA333" s="197"/>
      <c r="AB333" s="197"/>
      <c r="AC333" s="197"/>
      <c r="AD333" s="197"/>
      <c r="AE333" s="197"/>
      <c r="AF333" s="197"/>
      <c r="AG333" s="197"/>
      <c r="AH333" s="197"/>
      <c r="AI333" s="197"/>
      <c r="AJ333" s="197"/>
      <c r="AK333" s="197"/>
      <c r="AL333" s="197"/>
      <c r="AM333" s="197"/>
      <c r="AN333" s="197"/>
      <c r="AO333" s="197"/>
      <c r="AP333" s="197"/>
      <c r="AQ333" s="197"/>
      <c r="AR333" s="197"/>
      <c r="AS333" s="197"/>
      <c r="AT333" s="197"/>
      <c r="AU333" s="197"/>
      <c r="AV333" s="197"/>
      <c r="AW333" s="197"/>
      <c r="AX333" s="197"/>
      <c r="AY333" s="197"/>
      <c r="AZ333" s="197"/>
      <c r="BA333" s="197"/>
      <c r="BB333" s="197"/>
      <c r="BC333" s="197"/>
      <c r="BD333" s="197"/>
      <c r="BE333" s="197"/>
      <c r="BF333" s="197"/>
      <c r="BG333" s="197"/>
      <c r="BH333" s="197"/>
      <c r="BI333" s="197"/>
      <c r="BJ333" s="197"/>
      <c r="BK333" s="197"/>
      <c r="BL333" s="197"/>
      <c r="BM333" s="197"/>
      <c r="BN333" s="197"/>
      <c r="BO333" s="197"/>
      <c r="BP333" s="197"/>
      <c r="BQ333" s="197"/>
      <c r="BR333" s="197"/>
      <c r="BS333" s="197"/>
      <c r="BT333" s="197"/>
      <c r="BU333" s="197"/>
      <c r="BV333" s="197"/>
      <c r="BW333" s="197"/>
      <c r="BX333" s="197"/>
      <c r="BY333" s="197"/>
      <c r="BZ333" s="197"/>
      <c r="CA333" s="197"/>
      <c r="CB333" s="197"/>
      <c r="CC333" s="197"/>
      <c r="CD333" s="197"/>
      <c r="CE333" s="197"/>
      <c r="CF333" s="197"/>
      <c r="CG333" s="197"/>
      <c r="CH333" s="197"/>
      <c r="CI333" s="197"/>
      <c r="CJ333" s="197"/>
      <c r="CK333" s="197"/>
      <c r="CL333" s="197"/>
    </row>
    <row r="334" spans="19:90" x14ac:dyDescent="0.25">
      <c r="S334" s="197"/>
      <c r="T334" s="197"/>
      <c r="U334" s="197"/>
      <c r="V334" s="197"/>
      <c r="W334" s="197"/>
      <c r="X334" s="197"/>
      <c r="Y334" s="197"/>
      <c r="Z334" s="197"/>
      <c r="AA334" s="197"/>
      <c r="AB334" s="197"/>
      <c r="AC334" s="197"/>
      <c r="AD334" s="197"/>
      <c r="AE334" s="197"/>
      <c r="AF334" s="197"/>
      <c r="AG334" s="197"/>
      <c r="AH334" s="197"/>
      <c r="AI334" s="197"/>
      <c r="AJ334" s="197"/>
      <c r="AK334" s="197"/>
      <c r="AL334" s="197"/>
      <c r="AM334" s="197"/>
      <c r="AN334" s="197"/>
      <c r="AO334" s="197"/>
      <c r="AP334" s="197"/>
      <c r="AQ334" s="197"/>
      <c r="AR334" s="197"/>
      <c r="AS334" s="197"/>
      <c r="AT334" s="197"/>
      <c r="AU334" s="197"/>
      <c r="AV334" s="197"/>
      <c r="AW334" s="197"/>
      <c r="AX334" s="197"/>
      <c r="AY334" s="197"/>
      <c r="AZ334" s="197"/>
      <c r="BA334" s="197"/>
      <c r="BB334" s="197"/>
      <c r="BC334" s="197"/>
      <c r="BD334" s="197"/>
      <c r="BE334" s="197"/>
      <c r="BF334" s="197"/>
      <c r="BG334" s="197"/>
      <c r="BH334" s="197"/>
      <c r="BI334" s="197"/>
      <c r="BJ334" s="197"/>
      <c r="BK334" s="197"/>
      <c r="BL334" s="197"/>
      <c r="BM334" s="197"/>
      <c r="BN334" s="197"/>
      <c r="BO334" s="197"/>
      <c r="BP334" s="197"/>
      <c r="BQ334" s="197"/>
      <c r="BR334" s="197"/>
      <c r="BS334" s="197"/>
      <c r="BT334" s="197"/>
      <c r="BU334" s="197"/>
      <c r="BV334" s="197"/>
      <c r="BW334" s="197"/>
      <c r="BX334" s="197"/>
      <c r="BY334" s="197"/>
      <c r="BZ334" s="197"/>
      <c r="CA334" s="197"/>
      <c r="CB334" s="197"/>
      <c r="CC334" s="197"/>
      <c r="CD334" s="197"/>
      <c r="CE334" s="197"/>
      <c r="CF334" s="197"/>
      <c r="CG334" s="197"/>
      <c r="CH334" s="197"/>
      <c r="CI334" s="197"/>
      <c r="CJ334" s="197"/>
      <c r="CK334" s="197"/>
      <c r="CL334" s="197"/>
    </row>
    <row r="335" spans="19:90" x14ac:dyDescent="0.25">
      <c r="S335" s="197"/>
      <c r="T335" s="197"/>
      <c r="U335" s="197"/>
      <c r="V335" s="197"/>
      <c r="W335" s="197"/>
      <c r="X335" s="197"/>
      <c r="Y335" s="197"/>
      <c r="Z335" s="197"/>
      <c r="AA335" s="197"/>
      <c r="AB335" s="197"/>
      <c r="AC335" s="197"/>
      <c r="AD335" s="197"/>
      <c r="AE335" s="197"/>
      <c r="AF335" s="197"/>
      <c r="AG335" s="197"/>
      <c r="AH335" s="197"/>
      <c r="AI335" s="197"/>
      <c r="AJ335" s="197"/>
      <c r="AK335" s="197"/>
      <c r="AL335" s="197"/>
      <c r="AM335" s="197"/>
      <c r="AN335" s="197"/>
      <c r="AO335" s="197"/>
      <c r="AP335" s="197"/>
      <c r="AQ335" s="197"/>
      <c r="AR335" s="197"/>
      <c r="AS335" s="197"/>
      <c r="AT335" s="197"/>
      <c r="AU335" s="197"/>
      <c r="AV335" s="197"/>
      <c r="AW335" s="197"/>
      <c r="AX335" s="197"/>
      <c r="AY335" s="197"/>
      <c r="AZ335" s="197"/>
      <c r="BA335" s="197"/>
      <c r="BB335" s="197"/>
      <c r="BC335" s="197"/>
      <c r="BD335" s="197"/>
      <c r="BE335" s="197"/>
      <c r="BF335" s="197"/>
      <c r="BG335" s="197"/>
      <c r="BH335" s="197"/>
      <c r="BI335" s="197"/>
      <c r="BJ335" s="197"/>
      <c r="BK335" s="197"/>
      <c r="BL335" s="197"/>
      <c r="BM335" s="197"/>
      <c r="BN335" s="197"/>
      <c r="BO335" s="197"/>
      <c r="BP335" s="197"/>
      <c r="BQ335" s="197"/>
      <c r="BR335" s="197"/>
      <c r="BS335" s="197"/>
      <c r="BT335" s="197"/>
      <c r="BU335" s="197"/>
      <c r="BV335" s="197"/>
      <c r="BW335" s="197"/>
      <c r="BX335" s="197"/>
      <c r="BY335" s="197"/>
      <c r="BZ335" s="197"/>
      <c r="CA335" s="197"/>
      <c r="CB335" s="197"/>
      <c r="CC335" s="197"/>
      <c r="CD335" s="197"/>
      <c r="CE335" s="197"/>
      <c r="CF335" s="197"/>
      <c r="CG335" s="197"/>
      <c r="CH335" s="197"/>
      <c r="CI335" s="197"/>
      <c r="CJ335" s="197"/>
      <c r="CK335" s="197"/>
      <c r="CL335" s="197"/>
    </row>
    <row r="336" spans="19:90" x14ac:dyDescent="0.25">
      <c r="S336" s="197"/>
      <c r="T336" s="197"/>
      <c r="U336" s="197"/>
      <c r="V336" s="197"/>
      <c r="W336" s="197"/>
      <c r="X336" s="197"/>
      <c r="Y336" s="197"/>
      <c r="Z336" s="197"/>
      <c r="AA336" s="197"/>
      <c r="AB336" s="197"/>
      <c r="AC336" s="197"/>
      <c r="AD336" s="197"/>
      <c r="AE336" s="197"/>
      <c r="AF336" s="197"/>
      <c r="AG336" s="197"/>
      <c r="AH336" s="197"/>
      <c r="AI336" s="197"/>
      <c r="AJ336" s="197"/>
      <c r="AK336" s="197"/>
      <c r="AL336" s="197"/>
      <c r="AM336" s="197"/>
      <c r="AN336" s="197"/>
      <c r="AO336" s="197"/>
      <c r="AP336" s="197"/>
      <c r="AQ336" s="197"/>
      <c r="AR336" s="197"/>
      <c r="AS336" s="197"/>
      <c r="AT336" s="197"/>
      <c r="AU336" s="197"/>
      <c r="AV336" s="197"/>
      <c r="AW336" s="197"/>
      <c r="AX336" s="197"/>
      <c r="AY336" s="197"/>
      <c r="AZ336" s="197"/>
      <c r="BA336" s="197"/>
      <c r="BB336" s="197"/>
      <c r="BC336" s="197"/>
      <c r="BD336" s="197"/>
      <c r="BE336" s="197"/>
      <c r="BF336" s="197"/>
      <c r="BG336" s="197"/>
      <c r="BH336" s="197"/>
      <c r="BI336" s="197"/>
      <c r="BJ336" s="197"/>
      <c r="BK336" s="197"/>
      <c r="BL336" s="197"/>
      <c r="BM336" s="197"/>
      <c r="BN336" s="197"/>
      <c r="BO336" s="197"/>
      <c r="BP336" s="197"/>
      <c r="BQ336" s="197"/>
      <c r="BR336" s="197"/>
      <c r="BS336" s="197"/>
      <c r="BT336" s="197"/>
      <c r="BU336" s="197"/>
      <c r="BV336" s="197"/>
      <c r="BW336" s="197"/>
      <c r="BX336" s="197"/>
      <c r="BY336" s="197"/>
      <c r="BZ336" s="197"/>
      <c r="CA336" s="197"/>
      <c r="CB336" s="197"/>
      <c r="CC336" s="197"/>
      <c r="CD336" s="197"/>
      <c r="CE336" s="197"/>
      <c r="CF336" s="197"/>
      <c r="CG336" s="197"/>
      <c r="CH336" s="197"/>
      <c r="CI336" s="197"/>
      <c r="CJ336" s="197"/>
      <c r="CK336" s="197"/>
      <c r="CL336" s="197"/>
    </row>
    <row r="337" spans="19:90" x14ac:dyDescent="0.25">
      <c r="S337" s="197"/>
      <c r="T337" s="197"/>
      <c r="U337" s="197"/>
      <c r="V337" s="197"/>
      <c r="W337" s="197"/>
      <c r="X337" s="197"/>
      <c r="Y337" s="197"/>
      <c r="Z337" s="197"/>
      <c r="AA337" s="197"/>
      <c r="AB337" s="197"/>
      <c r="AC337" s="197"/>
      <c r="AD337" s="197"/>
      <c r="AE337" s="197"/>
      <c r="AF337" s="197"/>
      <c r="AG337" s="197"/>
      <c r="AH337" s="197"/>
      <c r="AI337" s="197"/>
      <c r="AJ337" s="197"/>
      <c r="AK337" s="197"/>
      <c r="AL337" s="197"/>
      <c r="AM337" s="197"/>
      <c r="AN337" s="197"/>
      <c r="AO337" s="197"/>
      <c r="AP337" s="197"/>
      <c r="AQ337" s="197"/>
      <c r="AR337" s="197"/>
      <c r="AS337" s="197"/>
      <c r="AT337" s="197"/>
      <c r="AU337" s="197"/>
      <c r="AV337" s="197"/>
      <c r="AW337" s="197"/>
      <c r="AX337" s="197"/>
      <c r="AY337" s="197"/>
      <c r="AZ337" s="197"/>
      <c r="BA337" s="197"/>
      <c r="BB337" s="197"/>
      <c r="BC337" s="197"/>
      <c r="BD337" s="197"/>
      <c r="BE337" s="197"/>
      <c r="BF337" s="197"/>
      <c r="BG337" s="197"/>
      <c r="BH337" s="197"/>
      <c r="BI337" s="197"/>
      <c r="BJ337" s="197"/>
      <c r="BK337" s="197"/>
      <c r="BL337" s="197"/>
      <c r="BM337" s="197"/>
      <c r="BN337" s="197"/>
      <c r="BO337" s="197"/>
      <c r="BP337" s="197"/>
      <c r="BQ337" s="197"/>
      <c r="BR337" s="197"/>
      <c r="BS337" s="197"/>
      <c r="BT337" s="197"/>
      <c r="BU337" s="197"/>
      <c r="BV337" s="197"/>
      <c r="BW337" s="197"/>
      <c r="BX337" s="197"/>
      <c r="BY337" s="197"/>
      <c r="BZ337" s="197"/>
      <c r="CA337" s="197"/>
      <c r="CB337" s="197"/>
      <c r="CC337" s="197"/>
      <c r="CD337" s="197"/>
      <c r="CE337" s="197"/>
      <c r="CF337" s="197"/>
      <c r="CG337" s="197"/>
      <c r="CH337" s="197"/>
      <c r="CI337" s="197"/>
      <c r="CJ337" s="197"/>
      <c r="CK337" s="197"/>
      <c r="CL337" s="197"/>
    </row>
    <row r="338" spans="19:90" x14ac:dyDescent="0.25">
      <c r="S338" s="197"/>
      <c r="T338" s="197"/>
      <c r="U338" s="197"/>
      <c r="V338" s="197"/>
      <c r="W338" s="197"/>
      <c r="X338" s="197"/>
      <c r="Y338" s="197"/>
      <c r="Z338" s="197"/>
      <c r="AA338" s="197"/>
      <c r="AB338" s="197"/>
      <c r="AC338" s="197"/>
      <c r="AD338" s="197"/>
      <c r="AE338" s="197"/>
      <c r="AF338" s="197"/>
      <c r="AG338" s="197"/>
      <c r="AH338" s="197"/>
      <c r="AI338" s="197"/>
      <c r="AJ338" s="197"/>
      <c r="AK338" s="197"/>
      <c r="AL338" s="197"/>
      <c r="AM338" s="197"/>
      <c r="AN338" s="197"/>
      <c r="AO338" s="197"/>
      <c r="AP338" s="197"/>
      <c r="AQ338" s="197"/>
      <c r="AR338" s="197"/>
      <c r="AS338" s="197"/>
      <c r="AT338" s="197"/>
      <c r="AU338" s="197"/>
      <c r="AV338" s="197"/>
      <c r="AW338" s="197"/>
      <c r="AX338" s="197"/>
      <c r="AY338" s="197"/>
      <c r="AZ338" s="197"/>
      <c r="BA338" s="197"/>
      <c r="BB338" s="197"/>
      <c r="BC338" s="197"/>
      <c r="BD338" s="197"/>
      <c r="BE338" s="197"/>
      <c r="BF338" s="197"/>
      <c r="BG338" s="197"/>
      <c r="BH338" s="197"/>
      <c r="BI338" s="197"/>
      <c r="BJ338" s="197"/>
      <c r="BK338" s="197"/>
      <c r="BL338" s="197"/>
      <c r="BM338" s="197"/>
      <c r="BN338" s="197"/>
      <c r="BO338" s="197"/>
      <c r="BP338" s="197"/>
      <c r="BQ338" s="197"/>
      <c r="BR338" s="197"/>
      <c r="BS338" s="197"/>
      <c r="BT338" s="197"/>
      <c r="BU338" s="197"/>
      <c r="BV338" s="197"/>
      <c r="BW338" s="197"/>
      <c r="BX338" s="197"/>
      <c r="BY338" s="197"/>
      <c r="BZ338" s="197"/>
      <c r="CA338" s="197"/>
      <c r="CB338" s="197"/>
      <c r="CC338" s="197"/>
      <c r="CD338" s="197"/>
      <c r="CE338" s="197"/>
      <c r="CF338" s="197"/>
      <c r="CG338" s="197"/>
      <c r="CH338" s="197"/>
      <c r="CI338" s="197"/>
      <c r="CJ338" s="197"/>
      <c r="CK338" s="197"/>
      <c r="CL338" s="197"/>
    </row>
  </sheetData>
  <mergeCells count="1">
    <mergeCell ref="I2:I6"/>
  </mergeCells>
  <conditionalFormatting sqref="J7:M163">
    <cfRule type="colorScale" priority="25">
      <colorScale>
        <cfvo type="min"/>
        <cfvo type="percentile" val="50"/>
        <cfvo type="max"/>
        <color rgb="FFF8696B"/>
        <color theme="0"/>
        <color rgb="FF63BE7B"/>
      </colorScale>
    </cfRule>
  </conditionalFormatting>
  <conditionalFormatting sqref="S7:CL163">
    <cfRule type="cellIs" dxfId="2" priority="27" operator="equal">
      <formula>"A"</formula>
    </cfRule>
    <cfRule type="cellIs" dxfId="1" priority="28" operator="equal">
      <formula>"X"</formula>
    </cfRule>
    <cfRule type="colorScale" priority="29">
      <colorScale>
        <cfvo type="min"/>
        <cfvo type="max"/>
        <color theme="0"/>
        <color theme="4" tint="0.39997558519241921"/>
      </colorScale>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Charts</vt:lpstr>
      </vt:variant>
      <vt:variant>
        <vt:i4>1</vt:i4>
      </vt:variant>
    </vt:vector>
  </HeadingPairs>
  <TitlesOfParts>
    <vt:vector size="21" baseType="lpstr">
      <vt:lpstr>Competition Parameters</vt:lpstr>
      <vt:lpstr>Criteria</vt:lpstr>
      <vt:lpstr>Projects</vt:lpstr>
      <vt:lpstr>Markers</vt:lpstr>
      <vt:lpstr>Keywords</vt:lpstr>
      <vt:lpstr>Project Keywords</vt:lpstr>
      <vt:lpstr>Marker Expertise</vt:lpstr>
      <vt:lpstr>Project X Marker Table</vt:lpstr>
      <vt:lpstr>Expertise Crosswalk</vt:lpstr>
      <vt:lpstr>Assignments Master</vt:lpstr>
      <vt:lpstr>Results</vt:lpstr>
      <vt:lpstr>Analysis</vt:lpstr>
      <vt:lpstr>Expertise by Projects - Instr.</vt:lpstr>
      <vt:lpstr>Expertise by Keywords - Instr.</vt:lpstr>
      <vt:lpstr>Marker Project - template</vt:lpstr>
      <vt:lpstr>Marker Keyword - template</vt:lpstr>
      <vt:lpstr>Instructions to Markers</vt:lpstr>
      <vt:lpstr>Scores and Comments - template</vt:lpstr>
      <vt:lpstr>Marker Scoresheet - template</vt:lpstr>
      <vt:lpstr>Project Comments - template</vt:lpstr>
      <vt:lpstr>Analysis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van den Berg</dc:creator>
  <cp:lastModifiedBy>bert van den Berg</cp:lastModifiedBy>
  <dcterms:created xsi:type="dcterms:W3CDTF">2021-03-27T01:37:31Z</dcterms:created>
  <dcterms:modified xsi:type="dcterms:W3CDTF">2021-03-27T01:39:43Z</dcterms:modified>
</cp:coreProperties>
</file>