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mma-fs-0003\bert.anthonissen$\documents\school\software\Testen\test 3_AnthonissenBert\"/>
    </mc:Choice>
  </mc:AlternateContent>
  <bookViews>
    <workbookView xWindow="0" yWindow="0" windowWidth="25200" windowHeight="11985"/>
  </bookViews>
  <sheets>
    <sheet name="Blad1" sheetId="1" r:id="rId1"/>
    <sheet name="Blad2" sheetId="2" r:id="rId2"/>
    <sheet name="Blad3" sheetId="3" r:id="rId3"/>
    <sheet name="DV-IDENTITY-0" sheetId="4" state="very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1" i="1" l="1"/>
  <c r="A4" i="1" l="1"/>
  <c r="A4" i="4" l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3" i="1" l="1"/>
</calcChain>
</file>

<file path=xl/sharedStrings.xml><?xml version="1.0" encoding="utf-8"?>
<sst xmlns="http://schemas.openxmlformats.org/spreadsheetml/2006/main" count="17" uniqueCount="17">
  <si>
    <t>Naam:</t>
  </si>
  <si>
    <t>Voornaam:</t>
  </si>
  <si>
    <t>Vraag 1</t>
  </si>
  <si>
    <t>Vraag 2</t>
  </si>
  <si>
    <t>Vraag 3</t>
  </si>
  <si>
    <t>Vraag 4</t>
  </si>
  <si>
    <t>Test 2 : Javascript</t>
  </si>
  <si>
    <r>
      <t xml:space="preserve">Schrijf een functie </t>
    </r>
    <r>
      <rPr>
        <sz val="12"/>
        <color theme="1"/>
        <rFont val="Consolas"/>
        <family val="3"/>
      </rPr>
      <t>genereerRechthoek(aantalLijnen, breedte, karakter)</t>
    </r>
    <r>
      <rPr>
        <sz val="12"/>
        <color theme="1"/>
        <rFont val="Calibri"/>
        <family val="2"/>
        <scheme val="minor"/>
      </rPr>
      <t xml:space="preserve"> waarmee een string gegenereerd wordt die een (</t>
    </r>
    <r>
      <rPr>
        <i/>
        <sz val="12"/>
        <color theme="1"/>
        <rFont val="Calibri"/>
        <family val="2"/>
        <scheme val="minor"/>
      </rPr>
      <t>ASCII art)</t>
    </r>
    <r>
      <rPr>
        <sz val="12"/>
        <color theme="1"/>
        <rFont val="Calibri"/>
        <family val="2"/>
        <scheme val="minor"/>
      </rPr>
      <t xml:space="preserve"> rechthoek bevat.
Tip: Een nieuwe regel starten in een string kan met `</t>
    </r>
    <r>
      <rPr>
        <sz val="12"/>
        <color theme="1"/>
        <rFont val="Consolas"/>
        <family val="3"/>
      </rPr>
      <t>\n</t>
    </r>
    <r>
      <rPr>
        <sz val="12"/>
        <color theme="1"/>
        <rFont val="Calibri"/>
        <family val="2"/>
        <scheme val="minor"/>
      </rPr>
      <t xml:space="preserve">`, b.v. </t>
    </r>
    <r>
      <rPr>
        <sz val="12"/>
        <color theme="1"/>
        <rFont val="Consolas"/>
        <family val="3"/>
      </rPr>
      <t>console.log("hallo\nwereld")</t>
    </r>
    <r>
      <rPr>
        <sz val="12"/>
        <color theme="1"/>
        <rFont val="Calibri"/>
        <family val="2"/>
        <scheme val="minor"/>
      </rPr>
      <t xml:space="preserve">.
Voorbeeld 1 :
De code </t>
    </r>
    <r>
      <rPr>
        <sz val="12"/>
        <color theme="1"/>
        <rFont val="Consolas"/>
        <family val="3"/>
      </rPr>
      <t>console.log(genereerRechthoek(3, 5, '#')</t>
    </r>
    <r>
      <rPr>
        <sz val="12"/>
        <color theme="1"/>
        <rFont val="Calibri"/>
        <family val="2"/>
        <scheme val="minor"/>
      </rPr>
      <t xml:space="preserve"> geeft als output:
</t>
    </r>
    <r>
      <rPr>
        <sz val="12"/>
        <color theme="1"/>
        <rFont val="Consolas"/>
        <family val="3"/>
      </rPr>
      <t>#####
#####
#####</t>
    </r>
    <r>
      <rPr>
        <sz val="12"/>
        <color theme="1"/>
        <rFont val="Calibri"/>
        <family val="2"/>
        <scheme val="minor"/>
      </rPr>
      <t xml:space="preserve">
De code </t>
    </r>
    <r>
      <rPr>
        <sz val="12"/>
        <color theme="1"/>
        <rFont val="Consolas"/>
        <family val="3"/>
      </rPr>
      <t>console.log(genereerRechthoek(2, 8, '*')</t>
    </r>
    <r>
      <rPr>
        <sz val="12"/>
        <color theme="1"/>
        <rFont val="Calibri"/>
        <family val="2"/>
        <scheme val="minor"/>
      </rPr>
      <t xml:space="preserve"> geeft als output:
</t>
    </r>
    <r>
      <rPr>
        <sz val="12"/>
        <color theme="1"/>
        <rFont val="Consolas"/>
        <family val="3"/>
      </rPr>
      <t xml:space="preserve">
********
********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</si>
  <si>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Geef de code waarmee binnen 3 seconden een anonieme functie wordt uitgevoerd die de string </t>
    </r>
    <r>
      <rPr>
        <sz val="12"/>
        <color theme="1"/>
        <rFont val="Consolas"/>
        <family val="3"/>
      </rPr>
      <t>"Er zijn 3 seconden voorbij…"</t>
    </r>
    <r>
      <rPr>
        <sz val="12"/>
        <color theme="1"/>
        <rFont val="Calibri"/>
        <family val="2"/>
        <scheme val="minor"/>
      </rPr>
      <t xml:space="preserve"> afdrukt op de console.</t>
    </r>
  </si>
  <si>
    <r>
      <t xml:space="preserve">Maak een html-pagina met een paragraaf met id </t>
    </r>
    <r>
      <rPr>
        <sz val="12"/>
        <color theme="1"/>
        <rFont val="Consolas"/>
        <family val="3"/>
      </rPr>
      <t>tellerView</t>
    </r>
    <r>
      <rPr>
        <sz val="12"/>
        <color theme="1"/>
        <rFont val="Calibri"/>
        <family val="2"/>
        <scheme val="minor"/>
      </rPr>
      <t xml:space="preserve"> en 2 buttons met id's </t>
    </r>
    <r>
      <rPr>
        <sz val="12"/>
        <color theme="1"/>
        <rFont val="Consolas"/>
        <family val="3"/>
      </rPr>
      <t>startButton</t>
    </r>
    <r>
      <rPr>
        <sz val="12"/>
        <color theme="1"/>
        <rFont val="Calibri"/>
        <family val="2"/>
        <scheme val="minor"/>
      </rPr>
      <t xml:space="preserve"> en </t>
    </r>
    <r>
      <rPr>
        <sz val="12"/>
        <color theme="1"/>
        <rFont val="Consolas"/>
        <family val="3"/>
      </rPr>
      <t>stopButton.</t>
    </r>
    <r>
      <rPr>
        <sz val="12"/>
        <color theme="1"/>
        <rFont val="Calibri"/>
        <family val="2"/>
        <scheme val="minor"/>
      </rPr>
      <t xml:space="preserve"> Als op </t>
    </r>
    <r>
      <rPr>
        <sz val="12"/>
        <color theme="1"/>
        <rFont val="Consolas"/>
        <family val="3"/>
      </rPr>
      <t>startButton</t>
    </r>
    <r>
      <rPr>
        <sz val="12"/>
        <color theme="1"/>
        <rFont val="Calibri"/>
        <family val="2"/>
        <scheme val="minor"/>
      </rPr>
      <t xml:space="preserve"> geklikt wordt, start een timer. De timer gebruikt een (globale) variabele </t>
    </r>
    <r>
      <rPr>
        <sz val="12"/>
        <color theme="1"/>
        <rFont val="Consolas"/>
        <family val="3"/>
      </rPr>
      <t>teller</t>
    </r>
    <r>
      <rPr>
        <sz val="12"/>
        <color theme="1"/>
        <rFont val="Calibri"/>
        <family val="2"/>
        <scheme val="minor"/>
      </rPr>
      <t xml:space="preserve"> die elke seconde verhoogt wordt en ook het </t>
    </r>
    <r>
      <rPr>
        <sz val="12"/>
        <color theme="1"/>
        <rFont val="Consolas"/>
        <family val="3"/>
      </rPr>
      <t>tellerView</t>
    </r>
    <r>
      <rPr>
        <sz val="12"/>
        <color theme="1"/>
        <rFont val="Calibri"/>
        <family val="2"/>
        <scheme val="minor"/>
      </rPr>
      <t xml:space="preserve"> update. Als op stop gedrukt wordt stopt de timer tijdelijk. Opnieuw op start drukken laat teller verder optellen.</t>
    </r>
  </si>
  <si>
    <r>
      <t xml:space="preserve">Gegeven de functie:
</t>
    </r>
    <r>
      <rPr>
        <sz val="12"/>
        <color theme="1"/>
        <rFont val="Consolas"/>
        <family val="3"/>
      </rPr>
      <t>function groet() {
  console.log("Hallo!")
}</t>
    </r>
    <r>
      <rPr>
        <sz val="12"/>
        <color theme="1"/>
        <rFont val="Calibri"/>
        <family val="2"/>
        <scheme val="minor"/>
      </rPr>
      <t xml:space="preserve">
Maak een nieuwe functie </t>
    </r>
    <r>
      <rPr>
        <sz val="12"/>
        <color theme="1"/>
        <rFont val="Consolas"/>
        <family val="3"/>
      </rPr>
      <t>groeter(f)</t>
    </r>
    <r>
      <rPr>
        <sz val="12"/>
        <color theme="1"/>
        <rFont val="Calibri"/>
        <family val="2"/>
        <scheme val="minor"/>
      </rPr>
      <t xml:space="preserve"> die als parameter een functie kan meekrijgen en die de meegegeven functie 3 keer aanroept.
B.v. de code </t>
    </r>
    <r>
      <rPr>
        <sz val="12"/>
        <color theme="1"/>
        <rFont val="Consolas"/>
        <family val="3"/>
      </rPr>
      <t>groeter(groet)</t>
    </r>
    <r>
      <rPr>
        <sz val="12"/>
        <color theme="1"/>
        <rFont val="Calibri"/>
        <family val="2"/>
        <scheme val="minor"/>
      </rPr>
      <t xml:space="preserve"> geeft als output:
</t>
    </r>
    <r>
      <rPr>
        <sz val="12"/>
        <color theme="1"/>
        <rFont val="Consolas"/>
        <family val="3"/>
      </rPr>
      <t>Hallo!
Hallo!
Hallo!</t>
    </r>
    <r>
      <rPr>
        <sz val="12"/>
        <color theme="1"/>
        <rFont val="Calibri"/>
        <family val="2"/>
        <scheme val="minor"/>
      </rPr>
      <t xml:space="preserve">
Extra: zorg ervoor dat als de meegegeven parameter geen functie is, er een foutmelding </t>
    </r>
    <r>
      <rPr>
        <sz val="12"/>
        <color theme="1"/>
        <rFont val="Consolas"/>
        <family val="3"/>
      </rPr>
      <t>"Error: Geen functie!"</t>
    </r>
    <r>
      <rPr>
        <sz val="12"/>
        <color theme="1"/>
        <rFont val="Calibri"/>
        <family val="2"/>
        <scheme val="minor"/>
      </rPr>
      <t xml:space="preserve"> wordt afgebeeld op de console en vervolgens niet wordt geprobeerd om deze functie aan te roepen.
B.v.</t>
    </r>
    <r>
      <rPr>
        <sz val="12"/>
        <color theme="1"/>
        <rFont val="Consolas"/>
        <family val="3"/>
      </rPr>
      <t xml:space="preserve"> groeter("dit is geen functie maar een string")</t>
    </r>
    <r>
      <rPr>
        <sz val="12"/>
        <color theme="1"/>
        <rFont val="Calibri"/>
        <family val="2"/>
        <scheme val="minor"/>
      </rPr>
      <t xml:space="preserve"> zal de foutmelding tonen.</t>
    </r>
  </si>
  <si>
    <t>&lt;script&gt;
    function print() {
        console.log("er zijn 3 seconden voorbij");
            setTimeout(print, 3500);
    }
    print();
&lt;/script&gt;</t>
  </si>
  <si>
    <t>&lt;script&gt;
    console.log("-- groet/groeter --");
    function groet() {
        console.log("hallo!");
    }
    function groeter(f) {
        if (f != groet()) {
            alert("Error: Geen functie");
        } else {
            var f = "hallo!";
            console.log(f + "\n" + f + "\n" + f);
        }
    }
    groeter(groet());
&lt;/script&gt;</t>
  </si>
  <si>
    <t xml:space="preserve">&lt;script&gt;
    console.log("-- GenereerRechthoek --")
    function genereerRechthoek(aantalLijnen, Breedte, karakter) {
        var karakter = karakter + karakter + karakter;
        console.log(aantalLijnen + "\n" + Breedte + "\n" + karakter);
    }
    console.log(genereerRechthoek(3, 5, "*"))
&lt;/script&gt;
</t>
  </si>
  <si>
    <t xml:space="preserve">&lt;!DOCTYPE html&gt;
&lt;html&gt;
&lt;head&gt;
    &lt;title&gt;&lt;/title&gt;
 &lt;meta charset="utf-8" /&gt;
&lt;/head&gt;
&lt;body&gt;
    &lt;button id="startButton"&gt;START&lt;/button&gt;
    &lt;button id="stopButton"&gt;STOP&lt;/button&gt;
    &lt;p id="tellerView"&gt;&lt;/p&gt;
&lt;/body&gt;
&lt;/html&gt;
&lt;script&gt;
    var teller = 0
    var start = document.getElementById("startButton");
    start.addEventListener("click", update);
    var stop = document.getElementById("stopButton");
    stop.addEventListener("click", stop);
    function update() {
        var getal = 2;
        for (var i = 0; i &lt;= getal; i++) {
            console.log(i);
        }
    }
    setInterval(teller + 1, 1000);
    function stop() {
        clearInterval(update);
    }
&lt;/script&gt;
</t>
  </si>
  <si>
    <t>Bert</t>
  </si>
  <si>
    <t>Anthonissen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</si>
</sst>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Lucida Sans"/>
      <family val="2"/>
    </font>
    <font>
      <sz val="12"/>
      <color theme="1"/>
      <name val="Lucida Sans"/>
      <family val="2"/>
    </font>
    <font>
      <sz val="12"/>
      <name val="Consolas"/>
      <family val="3"/>
    </font>
    <font>
      <sz val="14"/>
      <color theme="1"/>
      <name val="Lucida Sans"/>
      <family val="2"/>
    </font>
    <font>
      <sz val="14"/>
      <name val="Lucida Sans"/>
      <family val="2"/>
    </font>
    <font>
      <b/>
      <sz val="14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/>
      <name val="Lucida Sans"/>
      <family val="2"/>
    </font>
    <font>
      <sz val="12"/>
      <color rgb="FFFF0000"/>
      <name val="Consolas"/>
      <family val="3"/>
    </font>
    <font>
      <sz val="12"/>
      <color theme="5" tint="-0.249977111117893"/>
      <name val="Calibri"/>
      <family val="2"/>
      <scheme val="minor"/>
    </font>
    <font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/>
    <xf numFmtId="0" fontId="9" fillId="4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6" borderId="24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20"/>
  <sheetViews>
    <sheetView tabSelected="1" topLeftCell="A17" zoomScaleNormal="100" workbookViewId="0">
      <selection activeCell="L20" sqref="L20"/>
    </sheetView>
  </sheetViews>
  <sheetFormatPr defaultRowHeight="15.75" x14ac:dyDescent="0.25"/>
  <cols>
    <col min="1" max="1" width="9.140625" style="1"/>
    <col min="2" max="2" width="11.28515625" style="1" customWidth="1"/>
    <col min="3" max="16384" width="9.140625" style="1"/>
  </cols>
  <sheetData>
    <row r="1" spans="1:12" ht="16.5" thickBot="1" x14ac:dyDescent="0.3">
      <c r="A1" s="11" t="str">
        <f>CONCATENATE(SUM(A8,A12,A16),"/",SUM(A7,A11,A15,A19))</f>
        <v>0/12</v>
      </c>
      <c r="B1" s="16" t="s">
        <v>6</v>
      </c>
      <c r="C1" s="17"/>
      <c r="D1" s="17"/>
      <c r="E1" s="17"/>
      <c r="F1" s="17"/>
      <c r="G1" s="17"/>
      <c r="H1" s="17"/>
      <c r="I1" s="18"/>
      <c r="J1" s="3"/>
      <c r="K1" s="3"/>
      <c r="L1" s="3"/>
    </row>
    <row r="2" spans="1:12" ht="18.75" thickBot="1" x14ac:dyDescent="0.3">
      <c r="A2" s="2" t="s">
        <v>0</v>
      </c>
      <c r="B2" s="19" t="s">
        <v>16</v>
      </c>
      <c r="C2" s="29"/>
      <c r="D2" s="29"/>
      <c r="E2" s="30"/>
      <c r="F2" s="21" t="s">
        <v>1</v>
      </c>
      <c r="G2" s="22"/>
      <c r="H2" s="19" t="s">
        <v>15</v>
      </c>
      <c r="I2" s="20"/>
      <c r="J2" s="4"/>
      <c r="K2" s="5"/>
      <c r="L2" s="5"/>
    </row>
    <row r="3" spans="1:12" x14ac:dyDescent="0.25">
      <c r="A3" s="23" t="str">
        <f>"Sla dit bestand op als "</f>
        <v xml:space="preserve">Sla dit bestand op als </v>
      </c>
      <c r="B3" s="24"/>
      <c r="C3" s="24"/>
      <c r="D3" s="24"/>
      <c r="E3" s="24"/>
      <c r="F3" s="24"/>
      <c r="G3" s="24"/>
      <c r="H3" s="24"/>
      <c r="I3" s="25"/>
      <c r="J3" s="6"/>
      <c r="K3" s="6"/>
      <c r="L3" s="6"/>
    </row>
    <row r="4" spans="1:12" ht="19.5" thickBot="1" x14ac:dyDescent="0.35">
      <c r="A4" s="26" t="str">
        <f>"H:\INFORMATICA\TESTEN\Test2_Javascript_" &amp; SUBSTITUTE(CONCATENATE(B2,H2)," ","") &amp; ".xlsx"</f>
        <v>H:\INFORMATICA\TESTEN\Test2_Javascript_AnthonissenBert.xlsx</v>
      </c>
      <c r="B4" s="27"/>
      <c r="C4" s="27"/>
      <c r="D4" s="27"/>
      <c r="E4" s="27"/>
      <c r="F4" s="27"/>
      <c r="G4" s="27"/>
      <c r="H4" s="27"/>
      <c r="I4" s="28"/>
      <c r="J4" s="7"/>
      <c r="K4" s="7"/>
      <c r="L4" s="7"/>
    </row>
    <row r="5" spans="1:12" ht="307.5" customHeight="1" x14ac:dyDescent="0.25">
      <c r="A5" s="32" t="s">
        <v>2</v>
      </c>
      <c r="B5" s="33" t="s">
        <v>7</v>
      </c>
      <c r="C5" s="34"/>
      <c r="D5" s="34"/>
      <c r="E5" s="34"/>
      <c r="F5" s="34"/>
      <c r="G5" s="34"/>
      <c r="H5" s="34"/>
      <c r="I5" s="35"/>
      <c r="J5" s="8"/>
      <c r="K5" s="8"/>
      <c r="L5" s="8"/>
    </row>
    <row r="6" spans="1:12" x14ac:dyDescent="0.25">
      <c r="A6" s="32"/>
      <c r="B6" s="36"/>
      <c r="C6" s="37"/>
      <c r="D6" s="37"/>
      <c r="E6" s="37"/>
      <c r="F6" s="37"/>
      <c r="G6" s="37"/>
      <c r="H6" s="37"/>
      <c r="I6" s="38"/>
    </row>
    <row r="7" spans="1:12" x14ac:dyDescent="0.25">
      <c r="A7" s="9">
        <v>4</v>
      </c>
      <c r="B7" s="39"/>
      <c r="C7" s="40"/>
      <c r="D7" s="40"/>
      <c r="E7" s="40"/>
      <c r="F7" s="40"/>
      <c r="G7" s="40"/>
      <c r="H7" s="40"/>
      <c r="I7" s="41"/>
    </row>
    <row r="8" spans="1:12" ht="201" customHeight="1" thickBot="1" x14ac:dyDescent="0.3">
      <c r="A8" s="10"/>
      <c r="B8" s="13" t="s">
        <v>13</v>
      </c>
      <c r="C8" s="14"/>
      <c r="D8" s="14"/>
      <c r="E8" s="14"/>
      <c r="F8" s="14"/>
      <c r="G8" s="14"/>
      <c r="H8" s="14"/>
      <c r="I8" s="15"/>
    </row>
    <row r="9" spans="1:12" ht="302.25" customHeight="1" x14ac:dyDescent="0.25">
      <c r="A9" s="31" t="s">
        <v>3</v>
      </c>
      <c r="B9" s="33" t="s">
        <v>10</v>
      </c>
      <c r="C9" s="34"/>
      <c r="D9" s="34"/>
      <c r="E9" s="34"/>
      <c r="F9" s="34"/>
      <c r="G9" s="34"/>
      <c r="H9" s="34"/>
      <c r="I9" s="35"/>
    </row>
    <row r="10" spans="1:12" x14ac:dyDescent="0.25">
      <c r="A10" s="32"/>
      <c r="B10" s="36"/>
      <c r="C10" s="37"/>
      <c r="D10" s="37"/>
      <c r="E10" s="37"/>
      <c r="F10" s="37"/>
      <c r="G10" s="37"/>
      <c r="H10" s="37"/>
      <c r="I10" s="38"/>
    </row>
    <row r="11" spans="1:12" x14ac:dyDescent="0.25">
      <c r="A11" s="9">
        <v>2</v>
      </c>
      <c r="B11" s="39"/>
      <c r="C11" s="40"/>
      <c r="D11" s="40"/>
      <c r="E11" s="40"/>
      <c r="F11" s="40"/>
      <c r="G11" s="40"/>
      <c r="H11" s="40"/>
      <c r="I11" s="41"/>
    </row>
    <row r="12" spans="1:12" ht="249.75" customHeight="1" thickBot="1" x14ac:dyDescent="0.3">
      <c r="A12" s="10"/>
      <c r="B12" s="13" t="s">
        <v>12</v>
      </c>
      <c r="C12" s="14"/>
      <c r="D12" s="14"/>
      <c r="E12" s="14"/>
      <c r="F12" s="14"/>
      <c r="G12" s="14"/>
      <c r="H12" s="14"/>
      <c r="I12" s="15"/>
    </row>
    <row r="13" spans="1:12" ht="39.75" customHeight="1" x14ac:dyDescent="0.25">
      <c r="A13" s="31" t="s">
        <v>4</v>
      </c>
      <c r="B13" s="33" t="s">
        <v>8</v>
      </c>
      <c r="C13" s="34"/>
      <c r="D13" s="34"/>
      <c r="E13" s="34"/>
      <c r="F13" s="34"/>
      <c r="G13" s="34"/>
      <c r="H13" s="34"/>
      <c r="I13" s="35"/>
    </row>
    <row r="14" spans="1:12" x14ac:dyDescent="0.25">
      <c r="A14" s="32"/>
      <c r="B14" s="36"/>
      <c r="C14" s="37"/>
      <c r="D14" s="37"/>
      <c r="E14" s="37"/>
      <c r="F14" s="37"/>
      <c r="G14" s="37"/>
      <c r="H14" s="37"/>
      <c r="I14" s="38"/>
    </row>
    <row r="15" spans="1:12" x14ac:dyDescent="0.25">
      <c r="A15" s="9">
        <v>2</v>
      </c>
      <c r="B15" s="39"/>
      <c r="C15" s="40"/>
      <c r="D15" s="40"/>
      <c r="E15" s="40"/>
      <c r="F15" s="40"/>
      <c r="G15" s="40"/>
      <c r="H15" s="40"/>
      <c r="I15" s="41"/>
    </row>
    <row r="16" spans="1:12" ht="126.75" customHeight="1" thickBot="1" x14ac:dyDescent="0.3">
      <c r="A16" s="10"/>
      <c r="B16" s="13" t="s">
        <v>11</v>
      </c>
      <c r="C16" s="14"/>
      <c r="D16" s="14"/>
      <c r="E16" s="14"/>
      <c r="F16" s="14"/>
      <c r="G16" s="14"/>
      <c r="H16" s="14"/>
      <c r="I16" s="15"/>
    </row>
    <row r="17" spans="1:11" ht="66" customHeight="1" x14ac:dyDescent="0.25">
      <c r="A17" s="31" t="s">
        <v>5</v>
      </c>
      <c r="B17" s="33" t="s">
        <v>9</v>
      </c>
      <c r="C17" s="34"/>
      <c r="D17" s="34"/>
      <c r="E17" s="34"/>
      <c r="F17" s="34"/>
      <c r="G17" s="34"/>
      <c r="H17" s="34"/>
      <c r="I17" s="35"/>
    </row>
    <row r="18" spans="1:11" x14ac:dyDescent="0.25">
      <c r="A18" s="32"/>
      <c r="B18" s="36"/>
      <c r="C18" s="37"/>
      <c r="D18" s="37"/>
      <c r="E18" s="37"/>
      <c r="F18" s="37"/>
      <c r="G18" s="37"/>
      <c r="H18" s="37"/>
      <c r="I18" s="38"/>
    </row>
    <row r="19" spans="1:11" x14ac:dyDescent="0.25">
      <c r="A19" s="9">
        <v>4</v>
      </c>
      <c r="B19" s="39"/>
      <c r="C19" s="40"/>
      <c r="D19" s="40"/>
      <c r="E19" s="40"/>
      <c r="F19" s="40"/>
      <c r="G19" s="40"/>
      <c r="H19" s="40"/>
      <c r="I19" s="41"/>
    </row>
    <row r="20" spans="1:11" ht="409.5" customHeight="1" thickBot="1" x14ac:dyDescent="0.3">
      <c r="A20" s="10"/>
      <c r="B20" s="13" t="s">
        <v>14</v>
      </c>
      <c r="C20" s="14"/>
      <c r="D20" s="14"/>
      <c r="E20" s="14"/>
      <c r="F20" s="14"/>
      <c r="G20" s="14"/>
      <c r="H20" s="14"/>
      <c r="I20" s="15"/>
      <c r="K20" s="12"/>
    </row>
  </sheetData>
  <protectedRanges>
    <protectedRange sqref="B2 H2 B8 B12 B16 B20" name="InvulVelden"/>
  </protectedRanges>
  <mergeCells count="18">
    <mergeCell ref="A13:A14"/>
    <mergeCell ref="B9:I11"/>
    <mergeCell ref="B20:I20"/>
    <mergeCell ref="B8:I8"/>
    <mergeCell ref="B12:I12"/>
    <mergeCell ref="B16:I16"/>
    <mergeCell ref="B1:I1"/>
    <mergeCell ref="H2:I2"/>
    <mergeCell ref="F2:G2"/>
    <mergeCell ref="A3:I3"/>
    <mergeCell ref="A4:I4"/>
    <mergeCell ref="B2:E2"/>
    <mergeCell ref="A17:A18"/>
    <mergeCell ref="B17:I19"/>
    <mergeCell ref="A5:A6"/>
    <mergeCell ref="A9:A10"/>
    <mergeCell ref="B5:I7"/>
    <mergeCell ref="B13:I15"/>
  </mergeCells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V4"/>
  <sheetViews>
    <sheetView workbookViewId="0"/>
  </sheetViews>
  <sheetFormatPr defaultRowHeight="15" x14ac:dyDescent="0.25"/>
  <sheetData>
    <row r="1" spans="1:256" x14ac:dyDescent="0.25">
      <c r="A1" t="e">
        <f>IF(Blad1!1:1,"AAAAAH/VdwA=",0)</f>
        <v>#VALUE!</v>
      </c>
      <c r="B1" t="e">
        <f>AND(Blad1!B1,"AAAAAH/VdwE=")</f>
        <v>#VALUE!</v>
      </c>
      <c r="C1" t="e">
        <f>AND(Blad1!#REF!,"AAAAAH/VdwI=")</f>
        <v>#REF!</v>
      </c>
      <c r="D1" t="e">
        <f>AND(Blad1!C1,"AAAAAH/VdwM=")</f>
        <v>#VALUE!</v>
      </c>
      <c r="E1" t="e">
        <f>AND(Blad1!D1,"AAAAAH/VdwQ=")</f>
        <v>#VALUE!</v>
      </c>
      <c r="F1" t="e">
        <f>AND(Blad1!E1,"AAAAAH/VdwU=")</f>
        <v>#VALUE!</v>
      </c>
      <c r="G1" t="e">
        <f>AND(Blad1!F1,"AAAAAH/VdwY=")</f>
        <v>#VALUE!</v>
      </c>
      <c r="H1" t="e">
        <f>AND(Blad1!G1,"AAAAAH/Vdwc=")</f>
        <v>#VALUE!</v>
      </c>
      <c r="I1" t="e">
        <f>AND(Blad1!H1,"AAAAAH/Vdwg=")</f>
        <v>#VALUE!</v>
      </c>
      <c r="J1" t="e">
        <f>AND(Blad1!I1,"AAAAAH/Vdwk=")</f>
        <v>#VALUE!</v>
      </c>
      <c r="K1" t="e">
        <f>AND(Blad1!J1,"AAAAAH/Vdwo=")</f>
        <v>#VALUE!</v>
      </c>
      <c r="L1" t="e">
        <f>AND(Blad1!K1,"AAAAAH/Vdws=")</f>
        <v>#VALUE!</v>
      </c>
      <c r="M1" t="e">
        <f>AND(Blad1!L1,"AAAAAH/Vdww=")</f>
        <v>#VALUE!</v>
      </c>
      <c r="N1">
        <f>IF(Blad1!2:2,"AAAAAH/Vdw0=",0)</f>
        <v>0</v>
      </c>
      <c r="O1" t="e">
        <f>AND(Blad1!A2,"AAAAAH/Vdw4=")</f>
        <v>#VALUE!</v>
      </c>
      <c r="P1" t="e">
        <f>AND(Blad1!B2,"AAAAAH/Vdw8=")</f>
        <v>#VALUE!</v>
      </c>
      <c r="Q1" t="e">
        <f>AND(Blad1!C2,"AAAAAH/VdxA=")</f>
        <v>#VALUE!</v>
      </c>
      <c r="R1" t="e">
        <f>AND(Blad1!D2,"AAAAAH/VdxE=")</f>
        <v>#VALUE!</v>
      </c>
      <c r="S1" t="e">
        <f>AND(Blad1!E2,"AAAAAH/VdxI=")</f>
        <v>#VALUE!</v>
      </c>
      <c r="T1" t="e">
        <f>AND(Blad1!F2,"AAAAAH/VdxM=")</f>
        <v>#VALUE!</v>
      </c>
      <c r="U1" t="e">
        <f>AND(Blad1!G2,"AAAAAH/VdxQ=")</f>
        <v>#VALUE!</v>
      </c>
      <c r="V1" t="e">
        <f>AND(Blad1!H2,"AAAAAH/VdxU=")</f>
        <v>#VALUE!</v>
      </c>
      <c r="W1" t="e">
        <f>AND(Blad1!I2,"AAAAAH/VdxY=")</f>
        <v>#VALUE!</v>
      </c>
      <c r="X1" t="e">
        <f>AND(Blad1!J2,"AAAAAH/Vdxc=")</f>
        <v>#VALUE!</v>
      </c>
      <c r="Y1" t="e">
        <f>AND(Blad1!K2,"AAAAAH/Vdxg=")</f>
        <v>#VALUE!</v>
      </c>
      <c r="Z1" t="e">
        <f>AND(Blad1!L2,"AAAAAH/Vdxk=")</f>
        <v>#VALUE!</v>
      </c>
      <c r="AA1">
        <f>IF(Blad1!3:3,"AAAAAH/Vdxo=",0)</f>
        <v>0</v>
      </c>
      <c r="AB1" t="e">
        <f>AND(Blad1!A3,"AAAAAH/Vdxs=")</f>
        <v>#VALUE!</v>
      </c>
      <c r="AC1" t="e">
        <f>AND(Blad1!B3,"AAAAAH/Vdxw=")</f>
        <v>#VALUE!</v>
      </c>
      <c r="AD1" t="e">
        <f>AND(Blad1!C3,"AAAAAH/Vdx0=")</f>
        <v>#VALUE!</v>
      </c>
      <c r="AE1" t="e">
        <f>AND(Blad1!D3,"AAAAAH/Vdx4=")</f>
        <v>#VALUE!</v>
      </c>
      <c r="AF1" t="e">
        <f>AND(Blad1!E3,"AAAAAH/Vdx8=")</f>
        <v>#VALUE!</v>
      </c>
      <c r="AG1" t="e">
        <f>AND(Blad1!F3,"AAAAAH/VdyA=")</f>
        <v>#VALUE!</v>
      </c>
      <c r="AH1" t="e">
        <f>AND(Blad1!G3,"AAAAAH/VdyE=")</f>
        <v>#VALUE!</v>
      </c>
      <c r="AI1" t="e">
        <f>AND(Blad1!H3,"AAAAAH/VdyI=")</f>
        <v>#VALUE!</v>
      </c>
      <c r="AJ1" t="e">
        <f>AND(Blad1!I3,"AAAAAH/VdyM=")</f>
        <v>#VALUE!</v>
      </c>
      <c r="AK1" t="e">
        <f>AND(Blad1!J3,"AAAAAH/VdyQ=")</f>
        <v>#VALUE!</v>
      </c>
      <c r="AL1" t="e">
        <f>AND(Blad1!K3,"AAAAAH/VdyU=")</f>
        <v>#VALUE!</v>
      </c>
      <c r="AM1" t="e">
        <f>AND(Blad1!L3,"AAAAAH/VdyY=")</f>
        <v>#VALUE!</v>
      </c>
      <c r="AN1">
        <f>IF(Blad1!4:4,"AAAAAH/Vdyc=",0)</f>
        <v>0</v>
      </c>
      <c r="AO1" t="e">
        <f>AND(Blad1!A4,"AAAAAH/Vdyg=")</f>
        <v>#VALUE!</v>
      </c>
      <c r="AP1" t="e">
        <f>AND(Blad1!B4,"AAAAAH/Vdyk=")</f>
        <v>#VALUE!</v>
      </c>
      <c r="AQ1" t="e">
        <f>AND(Blad1!C4,"AAAAAH/Vdyo=")</f>
        <v>#VALUE!</v>
      </c>
      <c r="AR1" t="e">
        <f>AND(Blad1!D4,"AAAAAH/Vdys=")</f>
        <v>#VALUE!</v>
      </c>
      <c r="AS1" t="e">
        <f>AND(Blad1!E4,"AAAAAH/Vdyw=")</f>
        <v>#VALUE!</v>
      </c>
      <c r="AT1" t="e">
        <f>AND(Blad1!F4,"AAAAAH/Vdy0=")</f>
        <v>#VALUE!</v>
      </c>
      <c r="AU1" t="e">
        <f>AND(Blad1!G4,"AAAAAH/Vdy4=")</f>
        <v>#VALUE!</v>
      </c>
      <c r="AV1" t="e">
        <f>AND(Blad1!H4,"AAAAAH/Vdy8=")</f>
        <v>#VALUE!</v>
      </c>
      <c r="AW1" t="e">
        <f>AND(Blad1!I4,"AAAAAH/VdzA=")</f>
        <v>#VALUE!</v>
      </c>
      <c r="AX1" t="e">
        <f>AND(Blad1!J4,"AAAAAH/VdzE=")</f>
        <v>#VALUE!</v>
      </c>
      <c r="AY1" t="e">
        <f>AND(Blad1!K4,"AAAAAH/VdzI=")</f>
        <v>#VALUE!</v>
      </c>
      <c r="AZ1" t="e">
        <f>AND(Blad1!L4,"AAAAAH/VdzM=")</f>
        <v>#VALUE!</v>
      </c>
      <c r="BA1">
        <f>IF(Blad1!5:5,"AAAAAH/VdzQ=",0)</f>
        <v>0</v>
      </c>
      <c r="BB1" t="e">
        <f>AND(Blad1!A5,"AAAAAH/VdzU=")</f>
        <v>#VALUE!</v>
      </c>
      <c r="BC1" t="e">
        <f>AND(Blad1!B5,"AAAAAH/VdzY=")</f>
        <v>#VALUE!</v>
      </c>
      <c r="BD1" t="e">
        <f>AND(Blad1!C5,"AAAAAH/Vdzc=")</f>
        <v>#VALUE!</v>
      </c>
      <c r="BE1" t="e">
        <f>AND(Blad1!D5,"AAAAAH/Vdzg=")</f>
        <v>#VALUE!</v>
      </c>
      <c r="BF1" t="e">
        <f>AND(Blad1!E5,"AAAAAH/Vdzk=")</f>
        <v>#VALUE!</v>
      </c>
      <c r="BG1" t="e">
        <f>AND(Blad1!F5,"AAAAAH/Vdzo=")</f>
        <v>#VALUE!</v>
      </c>
      <c r="BH1" t="e">
        <f>AND(Blad1!G5,"AAAAAH/Vdzs=")</f>
        <v>#VALUE!</v>
      </c>
      <c r="BI1" t="e">
        <f>AND(Blad1!H5,"AAAAAH/Vdzw=")</f>
        <v>#VALUE!</v>
      </c>
      <c r="BJ1" t="e">
        <f>AND(Blad1!I5,"AAAAAH/Vdz0=")</f>
        <v>#VALUE!</v>
      </c>
      <c r="BK1" t="e">
        <f>AND(Blad1!J5,"AAAAAH/Vdz4=")</f>
        <v>#VALUE!</v>
      </c>
      <c r="BL1" t="e">
        <f>AND(Blad1!K5,"AAAAAH/Vdz8=")</f>
        <v>#VALUE!</v>
      </c>
      <c r="BM1" t="e">
        <f>AND(Blad1!L5,"AAAAAH/Vd0A=")</f>
        <v>#VALUE!</v>
      </c>
      <c r="BN1">
        <f>IF(Blad1!6:6,"AAAAAH/Vd0E=",0)</f>
        <v>0</v>
      </c>
      <c r="BO1" t="e">
        <f>AND(Blad1!A6,"AAAAAH/Vd0I=")</f>
        <v>#VALUE!</v>
      </c>
      <c r="BP1" t="e">
        <f>AND(Blad1!B6,"AAAAAH/Vd0M=")</f>
        <v>#VALUE!</v>
      </c>
      <c r="BQ1" t="e">
        <f>AND(Blad1!C6,"AAAAAH/Vd0Q=")</f>
        <v>#VALUE!</v>
      </c>
      <c r="BR1" t="e">
        <f>AND(Blad1!D6,"AAAAAH/Vd0U=")</f>
        <v>#VALUE!</v>
      </c>
      <c r="BS1" t="e">
        <f>AND(Blad1!E6,"AAAAAH/Vd0Y=")</f>
        <v>#VALUE!</v>
      </c>
      <c r="BT1" t="e">
        <f>AND(Blad1!F6,"AAAAAH/Vd0c=")</f>
        <v>#VALUE!</v>
      </c>
      <c r="BU1" t="e">
        <f>AND(Blad1!G6,"AAAAAH/Vd0g=")</f>
        <v>#VALUE!</v>
      </c>
      <c r="BV1" t="e">
        <f>AND(Blad1!H6,"AAAAAH/Vd0k=")</f>
        <v>#VALUE!</v>
      </c>
      <c r="BW1" t="e">
        <f>AND(Blad1!I6,"AAAAAH/Vd0o=")</f>
        <v>#VALUE!</v>
      </c>
      <c r="BX1" t="e">
        <f>AND(Blad1!J6,"AAAAAH/Vd0s=")</f>
        <v>#VALUE!</v>
      </c>
      <c r="BY1" t="e">
        <f>AND(Blad1!K6,"AAAAAH/Vd0w=")</f>
        <v>#VALUE!</v>
      </c>
      <c r="BZ1" t="e">
        <f>AND(Blad1!L6,"AAAAAH/Vd00=")</f>
        <v>#VALUE!</v>
      </c>
      <c r="CA1">
        <f>IF(Blad1!7:7,"AAAAAH/Vd04=",0)</f>
        <v>0</v>
      </c>
      <c r="CB1" t="e">
        <f>AND(Blad1!A7,"AAAAAH/Vd08=")</f>
        <v>#VALUE!</v>
      </c>
      <c r="CC1" t="e">
        <f>AND(Blad1!B7,"AAAAAH/Vd1A=")</f>
        <v>#VALUE!</v>
      </c>
      <c r="CD1" t="e">
        <f>AND(Blad1!C7,"AAAAAH/Vd1E=")</f>
        <v>#VALUE!</v>
      </c>
      <c r="CE1" t="e">
        <f>AND(Blad1!D7,"AAAAAH/Vd1I=")</f>
        <v>#VALUE!</v>
      </c>
      <c r="CF1" t="e">
        <f>AND(Blad1!E7,"AAAAAH/Vd1M=")</f>
        <v>#VALUE!</v>
      </c>
      <c r="CG1" t="e">
        <f>AND(Blad1!F7,"AAAAAH/Vd1Q=")</f>
        <v>#VALUE!</v>
      </c>
      <c r="CH1" t="e">
        <f>AND(Blad1!G7,"AAAAAH/Vd1U=")</f>
        <v>#VALUE!</v>
      </c>
      <c r="CI1" t="e">
        <f>AND(Blad1!H7,"AAAAAH/Vd1Y=")</f>
        <v>#VALUE!</v>
      </c>
      <c r="CJ1" t="e">
        <f>AND(Blad1!I7,"AAAAAH/Vd1c=")</f>
        <v>#VALUE!</v>
      </c>
      <c r="CK1" t="e">
        <f>AND(Blad1!J7,"AAAAAH/Vd1g=")</f>
        <v>#VALUE!</v>
      </c>
      <c r="CL1" t="e">
        <f>AND(Blad1!K7,"AAAAAH/Vd1k=")</f>
        <v>#VALUE!</v>
      </c>
      <c r="CM1" t="e">
        <f>AND(Blad1!L7,"AAAAAH/Vd1o=")</f>
        <v>#VALUE!</v>
      </c>
      <c r="CN1">
        <f>IF(Blad1!8:8,"AAAAAH/Vd1s=",0)</f>
        <v>0</v>
      </c>
      <c r="CO1" t="e">
        <f>AND(Blad1!A8,"AAAAAH/Vd1w=")</f>
        <v>#VALUE!</v>
      </c>
      <c r="CP1" t="e">
        <f>AND(Blad1!B8,"AAAAAH/Vd10=")</f>
        <v>#VALUE!</v>
      </c>
      <c r="CQ1" t="e">
        <f>AND(Blad1!C8,"AAAAAH/Vd14=")</f>
        <v>#VALUE!</v>
      </c>
      <c r="CR1" t="e">
        <f>AND(Blad1!D8,"AAAAAH/Vd18=")</f>
        <v>#VALUE!</v>
      </c>
      <c r="CS1" t="e">
        <f>AND(Blad1!E8,"AAAAAH/Vd2A=")</f>
        <v>#VALUE!</v>
      </c>
      <c r="CT1" t="e">
        <f>AND(Blad1!F8,"AAAAAH/Vd2E=")</f>
        <v>#VALUE!</v>
      </c>
      <c r="CU1" t="e">
        <f>AND(Blad1!G8,"AAAAAH/Vd2I=")</f>
        <v>#VALUE!</v>
      </c>
      <c r="CV1" t="e">
        <f>AND(Blad1!H8,"AAAAAH/Vd2M=")</f>
        <v>#VALUE!</v>
      </c>
      <c r="CW1" t="e">
        <f>AND(Blad1!I8,"AAAAAH/Vd2Q=")</f>
        <v>#VALUE!</v>
      </c>
      <c r="CX1" t="e">
        <f>AND(Blad1!J8,"AAAAAH/Vd2U=")</f>
        <v>#VALUE!</v>
      </c>
      <c r="CY1" t="e">
        <f>AND(Blad1!K8,"AAAAAH/Vd2Y=")</f>
        <v>#VALUE!</v>
      </c>
      <c r="CZ1" t="e">
        <f>AND(Blad1!L8,"AAAAAH/Vd2c=")</f>
        <v>#VALUE!</v>
      </c>
      <c r="DA1">
        <f>IF(Blad1!9:9,"AAAAAH/Vd2g=",0)</f>
        <v>0</v>
      </c>
      <c r="DB1" t="e">
        <f>AND(Blad1!A9,"AAAAAH/Vd2k=")</f>
        <v>#VALUE!</v>
      </c>
      <c r="DC1" t="e">
        <f>AND(Blad1!B13,"AAAAAH/Vd2o=")</f>
        <v>#VALUE!</v>
      </c>
      <c r="DD1" t="e">
        <f>AND(Blad1!C13,"AAAAAH/Vd2s=")</f>
        <v>#VALUE!</v>
      </c>
      <c r="DE1" t="e">
        <f>AND(Blad1!D13,"AAAAAH/Vd2w=")</f>
        <v>#VALUE!</v>
      </c>
      <c r="DF1" t="e">
        <f>AND(Blad1!E13,"AAAAAH/Vd20=")</f>
        <v>#VALUE!</v>
      </c>
      <c r="DG1" t="e">
        <f>AND(Blad1!F13,"AAAAAH/Vd24=")</f>
        <v>#VALUE!</v>
      </c>
      <c r="DH1" t="e">
        <f>AND(Blad1!G13,"AAAAAH/Vd28=")</f>
        <v>#VALUE!</v>
      </c>
      <c r="DI1" t="e">
        <f>AND(Blad1!H13,"AAAAAH/Vd3A=")</f>
        <v>#VALUE!</v>
      </c>
      <c r="DJ1" t="e">
        <f>AND(Blad1!I13,"AAAAAH/Vd3E=")</f>
        <v>#VALUE!</v>
      </c>
      <c r="DK1" t="e">
        <f>AND(Blad1!J9,"AAAAAH/Vd3I=")</f>
        <v>#VALUE!</v>
      </c>
      <c r="DL1" t="e">
        <f>AND(Blad1!K9,"AAAAAH/Vd3M=")</f>
        <v>#VALUE!</v>
      </c>
      <c r="DM1" t="e">
        <f>AND(Blad1!L9,"AAAAAH/Vd3Q=")</f>
        <v>#VALUE!</v>
      </c>
      <c r="DN1">
        <f>IF(Blad1!10:10,"AAAAAH/Vd3U=",0)</f>
        <v>0</v>
      </c>
      <c r="DO1" t="e">
        <f>AND(Blad1!A10,"AAAAAH/Vd3Y=")</f>
        <v>#VALUE!</v>
      </c>
      <c r="DP1" t="e">
        <f>AND(Blad1!B14,"AAAAAH/Vd3c=")</f>
        <v>#VALUE!</v>
      </c>
      <c r="DQ1" t="e">
        <f>AND(Blad1!C14,"AAAAAH/Vd3g=")</f>
        <v>#VALUE!</v>
      </c>
      <c r="DR1" t="e">
        <f>AND(Blad1!D14,"AAAAAH/Vd3k=")</f>
        <v>#VALUE!</v>
      </c>
      <c r="DS1" t="e">
        <f>AND(Blad1!E14,"AAAAAH/Vd3o=")</f>
        <v>#VALUE!</v>
      </c>
      <c r="DT1" t="e">
        <f>AND(Blad1!F14,"AAAAAH/Vd3s=")</f>
        <v>#VALUE!</v>
      </c>
      <c r="DU1" t="e">
        <f>AND(Blad1!G14,"AAAAAH/Vd3w=")</f>
        <v>#VALUE!</v>
      </c>
      <c r="DV1" t="e">
        <f>AND(Blad1!H14,"AAAAAH/Vd30=")</f>
        <v>#VALUE!</v>
      </c>
      <c r="DW1" t="e">
        <f>AND(Blad1!I14,"AAAAAH/Vd34=")</f>
        <v>#VALUE!</v>
      </c>
      <c r="DX1" t="e">
        <f>AND(Blad1!J10,"AAAAAH/Vd38=")</f>
        <v>#VALUE!</v>
      </c>
      <c r="DY1" t="e">
        <f>AND(Blad1!K10,"AAAAAH/Vd4A=")</f>
        <v>#VALUE!</v>
      </c>
      <c r="DZ1" t="e">
        <f>AND(Blad1!L10,"AAAAAH/Vd4E=")</f>
        <v>#VALUE!</v>
      </c>
      <c r="EA1">
        <f>IF(Blad1!11:11,"AAAAAH/Vd4I=",0)</f>
        <v>0</v>
      </c>
      <c r="EB1" t="e">
        <f>AND(Blad1!A11,"AAAAAH/Vd4M=")</f>
        <v>#VALUE!</v>
      </c>
      <c r="EC1" t="e">
        <f>AND(Blad1!B15,"AAAAAH/Vd4Q=")</f>
        <v>#VALUE!</v>
      </c>
      <c r="ED1" t="e">
        <f>AND(Blad1!C15,"AAAAAH/Vd4U=")</f>
        <v>#VALUE!</v>
      </c>
      <c r="EE1" t="e">
        <f>AND(Blad1!D15,"AAAAAH/Vd4Y=")</f>
        <v>#VALUE!</v>
      </c>
      <c r="EF1" t="e">
        <f>AND(Blad1!E15,"AAAAAH/Vd4c=")</f>
        <v>#VALUE!</v>
      </c>
      <c r="EG1" t="e">
        <f>AND(Blad1!F15,"AAAAAH/Vd4g=")</f>
        <v>#VALUE!</v>
      </c>
      <c r="EH1" t="e">
        <f>AND(Blad1!G15,"AAAAAH/Vd4k=")</f>
        <v>#VALUE!</v>
      </c>
      <c r="EI1" t="e">
        <f>AND(Blad1!H15,"AAAAAH/Vd4o=")</f>
        <v>#VALUE!</v>
      </c>
      <c r="EJ1" t="e">
        <f>AND(Blad1!I15,"AAAAAH/Vd4s=")</f>
        <v>#VALUE!</v>
      </c>
      <c r="EK1" t="e">
        <f>AND(Blad1!J11,"AAAAAH/Vd4w=")</f>
        <v>#VALUE!</v>
      </c>
      <c r="EL1" t="e">
        <f>AND(Blad1!K11,"AAAAAH/Vd40=")</f>
        <v>#VALUE!</v>
      </c>
      <c r="EM1" t="e">
        <f>AND(Blad1!L11,"AAAAAH/Vd44=")</f>
        <v>#VALUE!</v>
      </c>
      <c r="EN1">
        <f>IF(Blad1!12:12,"AAAAAH/Vd48=",0)</f>
        <v>0</v>
      </c>
      <c r="EO1" t="e">
        <f>AND(Blad1!A12,"AAAAAH/Vd5A=")</f>
        <v>#VALUE!</v>
      </c>
      <c r="EP1" t="e">
        <f>AND(Blad1!B12,"AAAAAH/Vd5E=")</f>
        <v>#VALUE!</v>
      </c>
      <c r="EQ1" t="e">
        <f>AND(Blad1!C12,"AAAAAH/Vd5I=")</f>
        <v>#VALUE!</v>
      </c>
      <c r="ER1" t="e">
        <f>AND(Blad1!D12,"AAAAAH/Vd5M=")</f>
        <v>#VALUE!</v>
      </c>
      <c r="ES1" t="e">
        <f>AND(Blad1!E12,"AAAAAH/Vd5Q=")</f>
        <v>#VALUE!</v>
      </c>
      <c r="ET1" t="e">
        <f>AND(Blad1!F12,"AAAAAH/Vd5U=")</f>
        <v>#VALUE!</v>
      </c>
      <c r="EU1" t="e">
        <f>AND(Blad1!G12,"AAAAAH/Vd5Y=")</f>
        <v>#VALUE!</v>
      </c>
      <c r="EV1" t="e">
        <f>AND(Blad1!H12,"AAAAAH/Vd5c=")</f>
        <v>#VALUE!</v>
      </c>
      <c r="EW1" t="e">
        <f>AND(Blad1!I12,"AAAAAH/Vd5g=")</f>
        <v>#VALUE!</v>
      </c>
      <c r="EX1" t="e">
        <f>AND(Blad1!J12,"AAAAAH/Vd5k=")</f>
        <v>#VALUE!</v>
      </c>
      <c r="EY1" t="e">
        <f>AND(Blad1!K12,"AAAAAH/Vd5o=")</f>
        <v>#VALUE!</v>
      </c>
      <c r="EZ1" t="e">
        <f>AND(Blad1!L12,"AAAAAH/Vd5s=")</f>
        <v>#VALUE!</v>
      </c>
      <c r="FA1" t="e">
        <f>IF(Blad1!#REF!,"AAAAAH/Vd5w=",0)</f>
        <v>#REF!</v>
      </c>
      <c r="FB1" t="e">
        <f>AND(Blad1!#REF!,"AAAAAH/Vd50=")</f>
        <v>#REF!</v>
      </c>
      <c r="FC1" t="e">
        <f>AND(Blad1!#REF!,"AAAAAH/Vd54=")</f>
        <v>#REF!</v>
      </c>
      <c r="FD1" t="e">
        <f>AND(Blad1!#REF!,"AAAAAH/Vd58=")</f>
        <v>#REF!</v>
      </c>
      <c r="FE1" t="e">
        <f>AND(Blad1!#REF!,"AAAAAH/Vd6A=")</f>
        <v>#REF!</v>
      </c>
      <c r="FF1" t="e">
        <f>AND(Blad1!#REF!,"AAAAAH/Vd6E=")</f>
        <v>#REF!</v>
      </c>
      <c r="FG1" t="e">
        <f>AND(Blad1!#REF!,"AAAAAH/Vd6I=")</f>
        <v>#REF!</v>
      </c>
      <c r="FH1" t="e">
        <f>AND(Blad1!#REF!,"AAAAAH/Vd6M=")</f>
        <v>#REF!</v>
      </c>
      <c r="FI1" t="e">
        <f>AND(Blad1!#REF!,"AAAAAH/Vd6Q=")</f>
        <v>#REF!</v>
      </c>
      <c r="FJ1" t="e">
        <f>AND(Blad1!#REF!,"AAAAAH/Vd6U=")</f>
        <v>#REF!</v>
      </c>
      <c r="FK1" t="e">
        <f>AND(Blad1!#REF!,"AAAAAH/Vd6Y=")</f>
        <v>#REF!</v>
      </c>
      <c r="FL1" t="e">
        <f>AND(Blad1!#REF!,"AAAAAH/Vd6c=")</f>
        <v>#REF!</v>
      </c>
      <c r="FM1" t="e">
        <f>AND(Blad1!#REF!,"AAAAAH/Vd6g=")</f>
        <v>#REF!</v>
      </c>
      <c r="FN1" t="e">
        <f>IF(Blad1!#REF!,"AAAAAH/Vd6k=",0)</f>
        <v>#REF!</v>
      </c>
      <c r="FO1" t="e">
        <f>AND(Blad1!#REF!,"AAAAAH/Vd6o=")</f>
        <v>#REF!</v>
      </c>
      <c r="FP1" t="e">
        <f>AND(Blad1!#REF!,"AAAAAH/Vd6s=")</f>
        <v>#REF!</v>
      </c>
      <c r="FQ1" t="e">
        <f>AND(Blad1!#REF!,"AAAAAH/Vd6w=")</f>
        <v>#REF!</v>
      </c>
      <c r="FR1" t="e">
        <f>AND(Blad1!#REF!,"AAAAAH/Vd60=")</f>
        <v>#REF!</v>
      </c>
      <c r="FS1" t="e">
        <f>AND(Blad1!#REF!,"AAAAAH/Vd64=")</f>
        <v>#REF!</v>
      </c>
      <c r="FT1" t="e">
        <f>AND(Blad1!#REF!,"AAAAAH/Vd68=")</f>
        <v>#REF!</v>
      </c>
      <c r="FU1" t="e">
        <f>AND(Blad1!#REF!,"AAAAAH/Vd7A=")</f>
        <v>#REF!</v>
      </c>
      <c r="FV1" t="e">
        <f>AND(Blad1!#REF!,"AAAAAH/Vd7E=")</f>
        <v>#REF!</v>
      </c>
      <c r="FW1" t="e">
        <f>AND(Blad1!#REF!,"AAAAAH/Vd7I=")</f>
        <v>#REF!</v>
      </c>
      <c r="FX1" t="e">
        <f>AND(Blad1!#REF!,"AAAAAH/Vd7M=")</f>
        <v>#REF!</v>
      </c>
      <c r="FY1" t="e">
        <f>AND(Blad1!#REF!,"AAAAAH/Vd7Q=")</f>
        <v>#REF!</v>
      </c>
      <c r="FZ1" t="e">
        <f>AND(Blad1!#REF!,"AAAAAH/Vd7U=")</f>
        <v>#REF!</v>
      </c>
      <c r="GA1" t="e">
        <f>IF(Blad1!#REF!,"AAAAAH/Vd7Y=",0)</f>
        <v>#REF!</v>
      </c>
      <c r="GB1" t="e">
        <f>AND(Blad1!#REF!,"AAAAAH/Vd7c=")</f>
        <v>#REF!</v>
      </c>
      <c r="GC1" t="e">
        <f>AND(Blad1!#REF!,"AAAAAH/Vd7g=")</f>
        <v>#REF!</v>
      </c>
      <c r="GD1" t="e">
        <f>AND(Blad1!#REF!,"AAAAAH/Vd7k=")</f>
        <v>#REF!</v>
      </c>
      <c r="GE1" t="e">
        <f>AND(Blad1!#REF!,"AAAAAH/Vd7o=")</f>
        <v>#REF!</v>
      </c>
      <c r="GF1" t="e">
        <f>AND(Blad1!#REF!,"AAAAAH/Vd7s=")</f>
        <v>#REF!</v>
      </c>
      <c r="GG1" t="e">
        <f>AND(Blad1!#REF!,"AAAAAH/Vd7w=")</f>
        <v>#REF!</v>
      </c>
      <c r="GH1" t="e">
        <f>AND(Blad1!#REF!,"AAAAAH/Vd70=")</f>
        <v>#REF!</v>
      </c>
      <c r="GI1" t="e">
        <f>AND(Blad1!#REF!,"AAAAAH/Vd74=")</f>
        <v>#REF!</v>
      </c>
      <c r="GJ1" t="e">
        <f>AND(Blad1!#REF!,"AAAAAH/Vd78=")</f>
        <v>#REF!</v>
      </c>
      <c r="GK1" t="e">
        <f>AND(Blad1!#REF!,"AAAAAH/Vd8A=")</f>
        <v>#REF!</v>
      </c>
      <c r="GL1" t="e">
        <f>AND(Blad1!#REF!,"AAAAAH/Vd8E=")</f>
        <v>#REF!</v>
      </c>
      <c r="GM1" t="e">
        <f>AND(Blad1!#REF!,"AAAAAH/Vd8I=")</f>
        <v>#REF!</v>
      </c>
      <c r="GN1" t="e">
        <f>IF(Blad1!#REF!,"AAAAAH/Vd8M=",0)</f>
        <v>#REF!</v>
      </c>
      <c r="GO1" t="e">
        <f>AND(Blad1!#REF!,"AAAAAH/Vd8Q=")</f>
        <v>#REF!</v>
      </c>
      <c r="GP1" t="e">
        <f>AND(Blad1!#REF!,"AAAAAH/Vd8U=")</f>
        <v>#REF!</v>
      </c>
      <c r="GQ1" t="e">
        <f>AND(Blad1!#REF!,"AAAAAH/Vd8Y=")</f>
        <v>#REF!</v>
      </c>
      <c r="GR1" t="e">
        <f>AND(Blad1!#REF!,"AAAAAH/Vd8c=")</f>
        <v>#REF!</v>
      </c>
      <c r="GS1" t="e">
        <f>AND(Blad1!#REF!,"AAAAAH/Vd8g=")</f>
        <v>#REF!</v>
      </c>
      <c r="GT1" t="e">
        <f>AND(Blad1!#REF!,"AAAAAH/Vd8k=")</f>
        <v>#REF!</v>
      </c>
      <c r="GU1" t="e">
        <f>AND(Blad1!#REF!,"AAAAAH/Vd8o=")</f>
        <v>#REF!</v>
      </c>
      <c r="GV1" t="e">
        <f>AND(Blad1!#REF!,"AAAAAH/Vd8s=")</f>
        <v>#REF!</v>
      </c>
      <c r="GW1" t="e">
        <f>AND(Blad1!#REF!,"AAAAAH/Vd8w=")</f>
        <v>#REF!</v>
      </c>
      <c r="GX1" t="e">
        <f>AND(Blad1!#REF!,"AAAAAH/Vd80=")</f>
        <v>#REF!</v>
      </c>
      <c r="GY1" t="e">
        <f>AND(Blad1!#REF!,"AAAAAH/Vd84=")</f>
        <v>#REF!</v>
      </c>
      <c r="GZ1" t="e">
        <f>AND(Blad1!#REF!,"AAAAAH/Vd88=")</f>
        <v>#REF!</v>
      </c>
      <c r="HA1" t="e">
        <f>IF(Blad1!#REF!,"AAAAAH/Vd9A=",0)</f>
        <v>#REF!</v>
      </c>
      <c r="HB1" t="e">
        <f>AND(Blad1!#REF!,"AAAAAH/Vd9E=")</f>
        <v>#REF!</v>
      </c>
      <c r="HC1" t="e">
        <f>AND(Blad1!#REF!,"AAAAAH/Vd9I=")</f>
        <v>#REF!</v>
      </c>
      <c r="HD1" t="e">
        <f>AND(Blad1!#REF!,"AAAAAH/Vd9M=")</f>
        <v>#REF!</v>
      </c>
      <c r="HE1" t="e">
        <f>AND(Blad1!#REF!,"AAAAAH/Vd9Q=")</f>
        <v>#REF!</v>
      </c>
      <c r="HF1" t="e">
        <f>AND(Blad1!#REF!,"AAAAAH/Vd9U=")</f>
        <v>#REF!</v>
      </c>
      <c r="HG1" t="e">
        <f>AND(Blad1!#REF!,"AAAAAH/Vd9Y=")</f>
        <v>#REF!</v>
      </c>
      <c r="HH1" t="e">
        <f>AND(Blad1!#REF!,"AAAAAH/Vd9c=")</f>
        <v>#REF!</v>
      </c>
      <c r="HI1" t="e">
        <f>AND(Blad1!#REF!,"AAAAAH/Vd9g=")</f>
        <v>#REF!</v>
      </c>
      <c r="HJ1" t="e">
        <f>AND(Blad1!#REF!,"AAAAAH/Vd9k=")</f>
        <v>#REF!</v>
      </c>
      <c r="HK1" t="e">
        <f>AND(Blad1!#REF!,"AAAAAH/Vd9o=")</f>
        <v>#REF!</v>
      </c>
      <c r="HL1" t="e">
        <f>AND(Blad1!#REF!,"AAAAAH/Vd9s=")</f>
        <v>#REF!</v>
      </c>
      <c r="HM1" t="e">
        <f>AND(Blad1!#REF!,"AAAAAH/Vd9w=")</f>
        <v>#REF!</v>
      </c>
      <c r="HN1" t="e">
        <f>IF(Blad1!#REF!,"AAAAAH/Vd90=",0)</f>
        <v>#REF!</v>
      </c>
      <c r="HO1" t="e">
        <f>AND(Blad1!#REF!,"AAAAAH/Vd94=")</f>
        <v>#REF!</v>
      </c>
      <c r="HP1" t="e">
        <f>AND(Blad1!#REF!,"AAAAAH/Vd98=")</f>
        <v>#REF!</v>
      </c>
      <c r="HQ1" t="e">
        <f>AND(Blad1!#REF!,"AAAAAH/Vd+A=")</f>
        <v>#REF!</v>
      </c>
      <c r="HR1" t="e">
        <f>AND(Blad1!#REF!,"AAAAAH/Vd+E=")</f>
        <v>#REF!</v>
      </c>
      <c r="HS1" t="e">
        <f>AND(Blad1!#REF!,"AAAAAH/Vd+I=")</f>
        <v>#REF!</v>
      </c>
      <c r="HT1" t="e">
        <f>AND(Blad1!#REF!,"AAAAAH/Vd+M=")</f>
        <v>#REF!</v>
      </c>
      <c r="HU1" t="e">
        <f>AND(Blad1!#REF!,"AAAAAH/Vd+Q=")</f>
        <v>#REF!</v>
      </c>
      <c r="HV1" t="e">
        <f>AND(Blad1!#REF!,"AAAAAH/Vd+U=")</f>
        <v>#REF!</v>
      </c>
      <c r="HW1" t="e">
        <f>AND(Blad1!#REF!,"AAAAAH/Vd+Y=")</f>
        <v>#REF!</v>
      </c>
      <c r="HX1" t="e">
        <f>AND(Blad1!#REF!,"AAAAAH/Vd+c=")</f>
        <v>#REF!</v>
      </c>
      <c r="HY1" t="e">
        <f>AND(Blad1!#REF!,"AAAAAH/Vd+g=")</f>
        <v>#REF!</v>
      </c>
      <c r="HZ1" t="e">
        <f>AND(Blad1!#REF!,"AAAAAH/Vd+k=")</f>
        <v>#REF!</v>
      </c>
      <c r="IA1" t="e">
        <f>IF(Blad1!#REF!,"AAAAAH/Vd+o=",0)</f>
        <v>#REF!</v>
      </c>
      <c r="IB1" t="e">
        <f>AND(Blad1!#REF!,"AAAAAH/Vd+s=")</f>
        <v>#REF!</v>
      </c>
      <c r="IC1" t="e">
        <f>AND(Blad1!#REF!,"AAAAAH/Vd+w=")</f>
        <v>#REF!</v>
      </c>
      <c r="ID1" t="e">
        <f>AND(Blad1!#REF!,"AAAAAH/Vd+0=")</f>
        <v>#REF!</v>
      </c>
      <c r="IE1" t="e">
        <f>AND(Blad1!#REF!,"AAAAAH/Vd+4=")</f>
        <v>#REF!</v>
      </c>
      <c r="IF1" t="e">
        <f>AND(Blad1!#REF!,"AAAAAH/Vd+8=")</f>
        <v>#REF!</v>
      </c>
      <c r="IG1" t="e">
        <f>AND(Blad1!#REF!,"AAAAAH/Vd/A=")</f>
        <v>#REF!</v>
      </c>
      <c r="IH1" t="e">
        <f>AND(Blad1!#REF!,"AAAAAH/Vd/E=")</f>
        <v>#REF!</v>
      </c>
      <c r="II1" t="e">
        <f>AND(Blad1!#REF!,"AAAAAH/Vd/I=")</f>
        <v>#REF!</v>
      </c>
      <c r="IJ1" t="e">
        <f>AND(Blad1!#REF!,"AAAAAH/Vd/M=")</f>
        <v>#REF!</v>
      </c>
      <c r="IK1" t="e">
        <f>AND(Blad1!#REF!,"AAAAAH/Vd/Q=")</f>
        <v>#REF!</v>
      </c>
      <c r="IL1" t="e">
        <f>AND(Blad1!#REF!,"AAAAAH/Vd/U=")</f>
        <v>#REF!</v>
      </c>
      <c r="IM1" t="e">
        <f>AND(Blad1!#REF!,"AAAAAH/Vd/Y=")</f>
        <v>#REF!</v>
      </c>
      <c r="IN1" t="e">
        <f>IF(Blad1!#REF!,"AAAAAH/Vd/c=",0)</f>
        <v>#REF!</v>
      </c>
      <c r="IO1" t="e">
        <f>AND(Blad1!#REF!,"AAAAAH/Vd/g=")</f>
        <v>#REF!</v>
      </c>
      <c r="IP1" t="e">
        <f>AND(Blad1!#REF!,"AAAAAH/Vd/k=")</f>
        <v>#REF!</v>
      </c>
      <c r="IQ1" t="e">
        <f>AND(Blad1!#REF!,"AAAAAH/Vd/o=")</f>
        <v>#REF!</v>
      </c>
      <c r="IR1" t="e">
        <f>AND(Blad1!#REF!,"AAAAAH/Vd/s=")</f>
        <v>#REF!</v>
      </c>
      <c r="IS1" t="e">
        <f>AND(Blad1!#REF!,"AAAAAH/Vd/w=")</f>
        <v>#REF!</v>
      </c>
      <c r="IT1" t="e">
        <f>AND(Blad1!#REF!,"AAAAAH/Vd/0=")</f>
        <v>#REF!</v>
      </c>
      <c r="IU1" t="e">
        <f>AND(Blad1!#REF!,"AAAAAH/Vd/4=")</f>
        <v>#REF!</v>
      </c>
      <c r="IV1" t="e">
        <f>AND(Blad1!#REF!,"AAAAAH/Vd/8=")</f>
        <v>#REF!</v>
      </c>
    </row>
    <row r="2" spans="1:256" x14ac:dyDescent="0.25">
      <c r="A2" t="e">
        <f>AND(Blad1!#REF!,"AAAAAHEv/wA=")</f>
        <v>#REF!</v>
      </c>
      <c r="B2" t="e">
        <f>AND(Blad1!#REF!,"AAAAAHEv/wE=")</f>
        <v>#REF!</v>
      </c>
      <c r="C2" t="e">
        <f>AND(Blad1!#REF!,"AAAAAHEv/wI=")</f>
        <v>#REF!</v>
      </c>
      <c r="D2" t="e">
        <f>AND(Blad1!#REF!,"AAAAAHEv/wM=")</f>
        <v>#REF!</v>
      </c>
      <c r="E2" t="e">
        <f>IF(Blad1!#REF!,"AAAAAHEv/wQ=",0)</f>
        <v>#REF!</v>
      </c>
      <c r="F2" t="e">
        <f>AND(Blad1!#REF!,"AAAAAHEv/wU=")</f>
        <v>#REF!</v>
      </c>
      <c r="G2" t="e">
        <f>AND(Blad1!#REF!,"AAAAAHEv/wY=")</f>
        <v>#REF!</v>
      </c>
      <c r="H2" t="e">
        <f>AND(Blad1!#REF!,"AAAAAHEv/wc=")</f>
        <v>#REF!</v>
      </c>
      <c r="I2" t="e">
        <f>AND(Blad1!#REF!,"AAAAAHEv/wg=")</f>
        <v>#REF!</v>
      </c>
      <c r="J2" t="e">
        <f>AND(Blad1!#REF!,"AAAAAHEv/wk=")</f>
        <v>#REF!</v>
      </c>
      <c r="K2" t="e">
        <f>AND(Blad1!#REF!,"AAAAAHEv/wo=")</f>
        <v>#REF!</v>
      </c>
      <c r="L2" t="e">
        <f>AND(Blad1!#REF!,"AAAAAHEv/ws=")</f>
        <v>#REF!</v>
      </c>
      <c r="M2" t="e">
        <f>AND(Blad1!#REF!,"AAAAAHEv/ww=")</f>
        <v>#REF!</v>
      </c>
      <c r="N2" t="e">
        <f>AND(Blad1!#REF!,"AAAAAHEv/w0=")</f>
        <v>#REF!</v>
      </c>
      <c r="O2" t="e">
        <f>AND(Blad1!#REF!,"AAAAAHEv/w4=")</f>
        <v>#REF!</v>
      </c>
      <c r="P2" t="e">
        <f>AND(Blad1!#REF!,"AAAAAHEv/w8=")</f>
        <v>#REF!</v>
      </c>
      <c r="Q2" t="e">
        <f>AND(Blad1!#REF!,"AAAAAHEv/xA=")</f>
        <v>#REF!</v>
      </c>
      <c r="R2" t="e">
        <f>IF(Blad1!#REF!,"AAAAAHEv/xE=",0)</f>
        <v>#REF!</v>
      </c>
      <c r="S2" t="e">
        <f>AND(Blad1!#REF!,"AAAAAHEv/xI=")</f>
        <v>#REF!</v>
      </c>
      <c r="T2" t="e">
        <f>AND(Blad1!#REF!,"AAAAAHEv/xM=")</f>
        <v>#REF!</v>
      </c>
      <c r="U2" t="e">
        <f>AND(Blad1!#REF!,"AAAAAHEv/xQ=")</f>
        <v>#REF!</v>
      </c>
      <c r="V2" t="e">
        <f>AND(Blad1!#REF!,"AAAAAHEv/xU=")</f>
        <v>#REF!</v>
      </c>
      <c r="W2" t="e">
        <f>AND(Blad1!#REF!,"AAAAAHEv/xY=")</f>
        <v>#REF!</v>
      </c>
      <c r="X2" t="e">
        <f>AND(Blad1!#REF!,"AAAAAHEv/xc=")</f>
        <v>#REF!</v>
      </c>
      <c r="Y2" t="e">
        <f>AND(Blad1!#REF!,"AAAAAHEv/xg=")</f>
        <v>#REF!</v>
      </c>
      <c r="Z2" t="e">
        <f>AND(Blad1!#REF!,"AAAAAHEv/xk=")</f>
        <v>#REF!</v>
      </c>
      <c r="AA2" t="e">
        <f>AND(Blad1!#REF!,"AAAAAHEv/xo=")</f>
        <v>#REF!</v>
      </c>
      <c r="AB2" t="e">
        <f>AND(Blad1!#REF!,"AAAAAHEv/xs=")</f>
        <v>#REF!</v>
      </c>
      <c r="AC2" t="e">
        <f>AND(Blad1!#REF!,"AAAAAHEv/xw=")</f>
        <v>#REF!</v>
      </c>
      <c r="AD2" t="e">
        <f>AND(Blad1!#REF!,"AAAAAHEv/x0=")</f>
        <v>#REF!</v>
      </c>
      <c r="AE2" t="e">
        <f>IF(Blad1!#REF!,"AAAAAHEv/x4=",0)</f>
        <v>#REF!</v>
      </c>
      <c r="AF2" t="e">
        <f>AND(Blad1!#REF!,"AAAAAHEv/x8=")</f>
        <v>#REF!</v>
      </c>
      <c r="AG2" t="e">
        <f>AND(Blad1!#REF!,"AAAAAHEv/yA=")</f>
        <v>#REF!</v>
      </c>
      <c r="AH2" t="e">
        <f>AND(Blad1!#REF!,"AAAAAHEv/yE=")</f>
        <v>#REF!</v>
      </c>
      <c r="AI2" t="e">
        <f>AND(Blad1!#REF!,"AAAAAHEv/yI=")</f>
        <v>#REF!</v>
      </c>
      <c r="AJ2" t="e">
        <f>AND(Blad1!#REF!,"AAAAAHEv/yM=")</f>
        <v>#REF!</v>
      </c>
      <c r="AK2" t="e">
        <f>AND(Blad1!#REF!,"AAAAAHEv/yQ=")</f>
        <v>#REF!</v>
      </c>
      <c r="AL2" t="e">
        <f>AND(Blad1!#REF!,"AAAAAHEv/yU=")</f>
        <v>#REF!</v>
      </c>
      <c r="AM2" t="e">
        <f>AND(Blad1!#REF!,"AAAAAHEv/yY=")</f>
        <v>#REF!</v>
      </c>
      <c r="AN2" t="e">
        <f>AND(Blad1!#REF!,"AAAAAHEv/yc=")</f>
        <v>#REF!</v>
      </c>
      <c r="AO2" t="e">
        <f>AND(Blad1!#REF!,"AAAAAHEv/yg=")</f>
        <v>#REF!</v>
      </c>
      <c r="AP2" t="e">
        <f>AND(Blad1!#REF!,"AAAAAHEv/yk=")</f>
        <v>#REF!</v>
      </c>
      <c r="AQ2" t="e">
        <f>AND(Blad1!#REF!,"AAAAAHEv/yo=")</f>
        <v>#REF!</v>
      </c>
      <c r="AR2" t="e">
        <f>IF(Blad1!#REF!,"AAAAAHEv/ys=",0)</f>
        <v>#REF!</v>
      </c>
      <c r="AS2" t="e">
        <f>AND(Blad1!#REF!,"AAAAAHEv/yw=")</f>
        <v>#REF!</v>
      </c>
      <c r="AT2" t="e">
        <f>AND(Blad1!#REF!,"AAAAAHEv/y0=")</f>
        <v>#REF!</v>
      </c>
      <c r="AU2" t="e">
        <f>AND(Blad1!#REF!,"AAAAAHEv/y4=")</f>
        <v>#REF!</v>
      </c>
      <c r="AV2" t="e">
        <f>AND(Blad1!#REF!,"AAAAAHEv/y8=")</f>
        <v>#REF!</v>
      </c>
      <c r="AW2" t="e">
        <f>AND(Blad1!#REF!,"AAAAAHEv/zA=")</f>
        <v>#REF!</v>
      </c>
      <c r="AX2" t="e">
        <f>AND(Blad1!#REF!,"AAAAAHEv/zE=")</f>
        <v>#REF!</v>
      </c>
      <c r="AY2" t="e">
        <f>AND(Blad1!#REF!,"AAAAAHEv/zI=")</f>
        <v>#REF!</v>
      </c>
      <c r="AZ2" t="e">
        <f>AND(Blad1!#REF!,"AAAAAHEv/zM=")</f>
        <v>#REF!</v>
      </c>
      <c r="BA2" t="e">
        <f>AND(Blad1!#REF!,"AAAAAHEv/zQ=")</f>
        <v>#REF!</v>
      </c>
      <c r="BB2" t="e">
        <f>AND(Blad1!#REF!,"AAAAAHEv/zU=")</f>
        <v>#REF!</v>
      </c>
      <c r="BC2" t="e">
        <f>AND(Blad1!#REF!,"AAAAAHEv/zY=")</f>
        <v>#REF!</v>
      </c>
      <c r="BD2" t="e">
        <f>AND(Blad1!#REF!,"AAAAAHEv/zc=")</f>
        <v>#REF!</v>
      </c>
      <c r="BE2" t="e">
        <f>IF(Blad1!#REF!,"AAAAAHEv/zg=",0)</f>
        <v>#REF!</v>
      </c>
      <c r="BF2" t="e">
        <f>AND(Blad1!#REF!,"AAAAAHEv/zk=")</f>
        <v>#REF!</v>
      </c>
      <c r="BG2" t="e">
        <f>AND(Blad1!#REF!,"AAAAAHEv/zo=")</f>
        <v>#REF!</v>
      </c>
      <c r="BH2" t="e">
        <f>AND(Blad1!#REF!,"AAAAAHEv/zs=")</f>
        <v>#REF!</v>
      </c>
      <c r="BI2" t="e">
        <f>AND(Blad1!#REF!,"AAAAAHEv/zw=")</f>
        <v>#REF!</v>
      </c>
      <c r="BJ2" t="e">
        <f>AND(Blad1!#REF!,"AAAAAHEv/z0=")</f>
        <v>#REF!</v>
      </c>
      <c r="BK2" t="e">
        <f>AND(Blad1!#REF!,"AAAAAHEv/z4=")</f>
        <v>#REF!</v>
      </c>
      <c r="BL2" t="e">
        <f>AND(Blad1!#REF!,"AAAAAHEv/z8=")</f>
        <v>#REF!</v>
      </c>
      <c r="BM2" t="e">
        <f>AND(Blad1!#REF!,"AAAAAHEv/0A=")</f>
        <v>#REF!</v>
      </c>
      <c r="BN2" t="e">
        <f>AND(Blad1!#REF!,"AAAAAHEv/0E=")</f>
        <v>#REF!</v>
      </c>
      <c r="BO2" t="e">
        <f>AND(Blad1!#REF!,"AAAAAHEv/0I=")</f>
        <v>#REF!</v>
      </c>
      <c r="BP2" t="e">
        <f>AND(Blad1!#REF!,"AAAAAHEv/0M=")</f>
        <v>#REF!</v>
      </c>
      <c r="BQ2" t="e">
        <f>AND(Blad1!#REF!,"AAAAAHEv/0Q=")</f>
        <v>#REF!</v>
      </c>
      <c r="BR2" t="e">
        <f>IF(Blad1!#REF!,"AAAAAHEv/0U=",0)</f>
        <v>#REF!</v>
      </c>
      <c r="BS2" t="e">
        <f>AND(Blad1!#REF!,"AAAAAHEv/0Y=")</f>
        <v>#REF!</v>
      </c>
      <c r="BT2" t="e">
        <f>AND(Blad1!#REF!,"AAAAAHEv/0c=")</f>
        <v>#REF!</v>
      </c>
      <c r="BU2" t="e">
        <f>AND(Blad1!#REF!,"AAAAAHEv/0g=")</f>
        <v>#REF!</v>
      </c>
      <c r="BV2" t="e">
        <f>AND(Blad1!#REF!,"AAAAAHEv/0k=")</f>
        <v>#REF!</v>
      </c>
      <c r="BW2" t="e">
        <f>AND(Blad1!#REF!,"AAAAAHEv/0o=")</f>
        <v>#REF!</v>
      </c>
      <c r="BX2" t="e">
        <f>AND(Blad1!#REF!,"AAAAAHEv/0s=")</f>
        <v>#REF!</v>
      </c>
      <c r="BY2" t="e">
        <f>AND(Blad1!#REF!,"AAAAAHEv/0w=")</f>
        <v>#REF!</v>
      </c>
      <c r="BZ2" t="e">
        <f>AND(Blad1!#REF!,"AAAAAHEv/00=")</f>
        <v>#REF!</v>
      </c>
      <c r="CA2" t="e">
        <f>AND(Blad1!#REF!,"AAAAAHEv/04=")</f>
        <v>#REF!</v>
      </c>
      <c r="CB2" t="e">
        <f>AND(Blad1!#REF!,"AAAAAHEv/08=")</f>
        <v>#REF!</v>
      </c>
      <c r="CC2" t="e">
        <f>AND(Blad1!#REF!,"AAAAAHEv/1A=")</f>
        <v>#REF!</v>
      </c>
      <c r="CD2" t="e">
        <f>AND(Blad1!#REF!,"AAAAAHEv/1E=")</f>
        <v>#REF!</v>
      </c>
      <c r="CE2" t="e">
        <f>IF(Blad1!#REF!,"AAAAAHEv/1I=",0)</f>
        <v>#REF!</v>
      </c>
      <c r="CF2" t="e">
        <f>AND(Blad1!#REF!,"AAAAAHEv/1M=")</f>
        <v>#REF!</v>
      </c>
      <c r="CG2" t="e">
        <f>AND(Blad1!#REF!,"AAAAAHEv/1Q=")</f>
        <v>#REF!</v>
      </c>
      <c r="CH2" t="e">
        <f>AND(Blad1!#REF!,"AAAAAHEv/1U=")</f>
        <v>#REF!</v>
      </c>
      <c r="CI2" t="e">
        <f>AND(Blad1!#REF!,"AAAAAHEv/1Y=")</f>
        <v>#REF!</v>
      </c>
      <c r="CJ2" t="e">
        <f>AND(Blad1!#REF!,"AAAAAHEv/1c=")</f>
        <v>#REF!</v>
      </c>
      <c r="CK2" t="e">
        <f>AND(Blad1!#REF!,"AAAAAHEv/1g=")</f>
        <v>#REF!</v>
      </c>
      <c r="CL2" t="e">
        <f>AND(Blad1!#REF!,"AAAAAHEv/1k=")</f>
        <v>#REF!</v>
      </c>
      <c r="CM2" t="e">
        <f>AND(Blad1!#REF!,"AAAAAHEv/1o=")</f>
        <v>#REF!</v>
      </c>
      <c r="CN2" t="e">
        <f>AND(Blad1!#REF!,"AAAAAHEv/1s=")</f>
        <v>#REF!</v>
      </c>
      <c r="CO2" t="e">
        <f>AND(Blad1!#REF!,"AAAAAHEv/1w=")</f>
        <v>#REF!</v>
      </c>
      <c r="CP2" t="e">
        <f>AND(Blad1!#REF!,"AAAAAHEv/10=")</f>
        <v>#REF!</v>
      </c>
      <c r="CQ2" t="e">
        <f>AND(Blad1!#REF!,"AAAAAHEv/14=")</f>
        <v>#REF!</v>
      </c>
      <c r="CR2" t="e">
        <f>IF(Blad1!#REF!,"AAAAAHEv/18=",0)</f>
        <v>#REF!</v>
      </c>
      <c r="CS2" t="e">
        <f>AND(Blad1!#REF!,"AAAAAHEv/2A=")</f>
        <v>#REF!</v>
      </c>
      <c r="CT2" t="e">
        <f>AND(Blad1!#REF!,"AAAAAHEv/2E=")</f>
        <v>#REF!</v>
      </c>
      <c r="CU2" t="e">
        <f>AND(Blad1!#REF!,"AAAAAHEv/2I=")</f>
        <v>#REF!</v>
      </c>
      <c r="CV2" t="e">
        <f>AND(Blad1!#REF!,"AAAAAHEv/2M=")</f>
        <v>#REF!</v>
      </c>
      <c r="CW2" t="e">
        <f>AND(Blad1!#REF!,"AAAAAHEv/2Q=")</f>
        <v>#REF!</v>
      </c>
      <c r="CX2" t="e">
        <f>AND(Blad1!#REF!,"AAAAAHEv/2U=")</f>
        <v>#REF!</v>
      </c>
      <c r="CY2" t="e">
        <f>AND(Blad1!#REF!,"AAAAAHEv/2Y=")</f>
        <v>#REF!</v>
      </c>
      <c r="CZ2" t="e">
        <f>AND(Blad1!#REF!,"AAAAAHEv/2c=")</f>
        <v>#REF!</v>
      </c>
      <c r="DA2" t="e">
        <f>AND(Blad1!#REF!,"AAAAAHEv/2g=")</f>
        <v>#REF!</v>
      </c>
      <c r="DB2" t="e">
        <f>AND(Blad1!#REF!,"AAAAAHEv/2k=")</f>
        <v>#REF!</v>
      </c>
      <c r="DC2" t="e">
        <f>AND(Blad1!#REF!,"AAAAAHEv/2o=")</f>
        <v>#REF!</v>
      </c>
      <c r="DD2" t="e">
        <f>AND(Blad1!#REF!,"AAAAAHEv/2s=")</f>
        <v>#REF!</v>
      </c>
      <c r="DE2" t="e">
        <f>IF(Blad1!A:A,"AAAAAHEv/2w=",0)</f>
        <v>#VALUE!</v>
      </c>
      <c r="DF2" t="e">
        <f>IF(Blad1!B:B,"AAAAAHEv/20=",0)</f>
        <v>#VALUE!</v>
      </c>
      <c r="DG2">
        <f>IF(Blad1!C:C,"AAAAAHEv/24=",0)</f>
        <v>0</v>
      </c>
      <c r="DH2">
        <f>IF(Blad1!D:D,"AAAAAHEv/28=",0)</f>
        <v>0</v>
      </c>
      <c r="DI2">
        <f>IF(Blad1!E:E,"AAAAAHEv/3A=",0)</f>
        <v>0</v>
      </c>
      <c r="DJ2" t="e">
        <f>IF(Blad1!F:F,"AAAAAHEv/3E=",0)</f>
        <v>#VALUE!</v>
      </c>
      <c r="DK2">
        <f>IF(Blad1!G:G,"AAAAAHEv/3I=",0)</f>
        <v>0</v>
      </c>
      <c r="DL2" t="e">
        <f>IF(Blad1!H:H,"AAAAAHEv/3M=",0)</f>
        <v>#VALUE!</v>
      </c>
      <c r="DM2">
        <f>IF(Blad1!I:I,"AAAAAHEv/3Q=",0)</f>
        <v>0</v>
      </c>
      <c r="DN2">
        <f>IF(Blad1!J:J,"AAAAAHEv/3U=",0)</f>
        <v>0</v>
      </c>
      <c r="DO2">
        <f>IF(Blad1!K:K,"AAAAAHEv/3Y=",0)</f>
        <v>0</v>
      </c>
      <c r="DP2">
        <f>IF(Blad1!L:L,"AAAAAHEv/3c=",0)</f>
        <v>0</v>
      </c>
      <c r="DQ2">
        <f>IF(Blad2!1:1,"AAAAAHEv/3g=",0)</f>
        <v>0</v>
      </c>
      <c r="DR2" t="e">
        <f>AND(Blad2!A1,"AAAAAHEv/3k=")</f>
        <v>#VALUE!</v>
      </c>
      <c r="DS2">
        <f>IF(Blad2!A:A,"AAAAAHEv/3o=",0)</f>
        <v>0</v>
      </c>
      <c r="DT2">
        <f>IF(Blad3!1:1,"AAAAAHEv/3s=",0)</f>
        <v>0</v>
      </c>
      <c r="DU2" t="e">
        <f>AND(Blad3!A1,"AAAAAHEv/3w=")</f>
        <v>#VALUE!</v>
      </c>
      <c r="DV2">
        <f>IF(Blad3!A:A,"AAAAAHEv/30=",0)</f>
        <v>0</v>
      </c>
    </row>
    <row r="3" spans="1:256" x14ac:dyDescent="0.25">
      <c r="A3" t="e">
        <f>IF(Blad1!#REF!,"AAAAAHbbcwA=",0)</f>
        <v>#REF!</v>
      </c>
      <c r="B3" t="e">
        <f>AND(Blad1!#REF!,"AAAAAHbbcwE=")</f>
        <v>#REF!</v>
      </c>
      <c r="C3" t="e">
        <f>AND(Blad1!#REF!,"AAAAAHbbcwI=")</f>
        <v>#REF!</v>
      </c>
      <c r="D3" t="e">
        <f>AND(Blad1!#REF!,"AAAAAHbbcwM=")</f>
        <v>#REF!</v>
      </c>
      <c r="E3" t="e">
        <f>AND(Blad1!#REF!,"AAAAAHbbcwQ=")</f>
        <v>#REF!</v>
      </c>
      <c r="F3" t="e">
        <f>AND(Blad1!#REF!,"AAAAAHbbcwU=")</f>
        <v>#REF!</v>
      </c>
      <c r="G3" t="e">
        <f>AND(Blad1!#REF!,"AAAAAHbbcwY=")</f>
        <v>#REF!</v>
      </c>
      <c r="H3" t="e">
        <f>AND(Blad1!#REF!,"AAAAAHbbcwc=")</f>
        <v>#REF!</v>
      </c>
      <c r="I3" t="e">
        <f>AND(Blad1!#REF!,"AAAAAHbbcwg=")</f>
        <v>#REF!</v>
      </c>
      <c r="J3" t="e">
        <f>AND(Blad1!#REF!,"AAAAAHbbcwk=")</f>
        <v>#REF!</v>
      </c>
      <c r="K3" t="e">
        <f>AND(Blad1!#REF!,"AAAAAHbbcwo=")</f>
        <v>#REF!</v>
      </c>
      <c r="L3" t="e">
        <f>AND(Blad1!#REF!,"AAAAAHbbcws=")</f>
        <v>#REF!</v>
      </c>
      <c r="M3" t="e">
        <f>AND(Blad1!#REF!,"AAAAAHbbcww=")</f>
        <v>#REF!</v>
      </c>
      <c r="N3" t="e">
        <f>IF(Blad1!#REF!,"AAAAAHbbcw0=",0)</f>
        <v>#REF!</v>
      </c>
      <c r="O3" t="e">
        <f>AND(Blad1!#REF!,"AAAAAHbbcw4=")</f>
        <v>#REF!</v>
      </c>
      <c r="P3" t="e">
        <f>AND(Blad1!#REF!,"AAAAAHbbcw8=")</f>
        <v>#REF!</v>
      </c>
      <c r="Q3" t="e">
        <f>AND(Blad1!#REF!,"AAAAAHbbcxA=")</f>
        <v>#REF!</v>
      </c>
      <c r="R3" t="e">
        <f>AND(Blad1!#REF!,"AAAAAHbbcxE=")</f>
        <v>#REF!</v>
      </c>
      <c r="S3" t="e">
        <f>AND(Blad1!#REF!,"AAAAAHbbcxI=")</f>
        <v>#REF!</v>
      </c>
      <c r="T3" t="e">
        <f>AND(Blad1!#REF!,"AAAAAHbbcxM=")</f>
        <v>#REF!</v>
      </c>
      <c r="U3" t="e">
        <f>AND(Blad1!#REF!,"AAAAAHbbcxQ=")</f>
        <v>#REF!</v>
      </c>
      <c r="V3" t="e">
        <f>AND(Blad1!#REF!,"AAAAAHbbcxU=")</f>
        <v>#REF!</v>
      </c>
      <c r="W3" t="e">
        <f>AND(Blad1!#REF!,"AAAAAHbbcxY=")</f>
        <v>#REF!</v>
      </c>
      <c r="X3" t="e">
        <f>AND(Blad1!#REF!,"AAAAAHbbcxc=")</f>
        <v>#REF!</v>
      </c>
      <c r="Y3" t="e">
        <f>AND(Blad1!#REF!,"AAAAAHbbcxg=")</f>
        <v>#REF!</v>
      </c>
      <c r="Z3" t="e">
        <f>AND(Blad1!#REF!,"AAAAAHbbcxk=")</f>
        <v>#REF!</v>
      </c>
      <c r="AA3" t="e">
        <f>IF(Blad1!#REF!,"AAAAAHbbcxo=",0)</f>
        <v>#REF!</v>
      </c>
      <c r="AB3" t="e">
        <f>AND(Blad1!#REF!,"AAAAAHbbcxs=")</f>
        <v>#REF!</v>
      </c>
      <c r="AC3" t="e">
        <f>AND(Blad1!#REF!,"AAAAAHbbcxw=")</f>
        <v>#REF!</v>
      </c>
      <c r="AD3" t="e">
        <f>AND(Blad1!#REF!,"AAAAAHbbcx0=")</f>
        <v>#REF!</v>
      </c>
      <c r="AE3" t="e">
        <f>AND(Blad1!#REF!,"AAAAAHbbcx4=")</f>
        <v>#REF!</v>
      </c>
      <c r="AF3" t="e">
        <f>AND(Blad1!#REF!,"AAAAAHbbcx8=")</f>
        <v>#REF!</v>
      </c>
      <c r="AG3" t="e">
        <f>AND(Blad1!#REF!,"AAAAAHbbcyA=")</f>
        <v>#REF!</v>
      </c>
      <c r="AH3" t="e">
        <f>AND(Blad1!#REF!,"AAAAAHbbcyE=")</f>
        <v>#REF!</v>
      </c>
      <c r="AI3" t="e">
        <f>AND(Blad1!#REF!,"AAAAAHbbcyI=")</f>
        <v>#REF!</v>
      </c>
      <c r="AJ3" t="e">
        <f>AND(Blad1!#REF!,"AAAAAHbbcyM=")</f>
        <v>#REF!</v>
      </c>
      <c r="AK3" t="e">
        <f>AND(Blad1!#REF!,"AAAAAHbbcyQ=")</f>
        <v>#REF!</v>
      </c>
      <c r="AL3" t="e">
        <f>AND(Blad1!#REF!,"AAAAAHbbcyU=")</f>
        <v>#REF!</v>
      </c>
      <c r="AM3" t="e">
        <f>AND(Blad1!#REF!,"AAAAAHbbcyY=")</f>
        <v>#REF!</v>
      </c>
      <c r="AN3" t="e">
        <f>IF(Blad1!#REF!,"AAAAAHbbcyc=",0)</f>
        <v>#REF!</v>
      </c>
    </row>
    <row r="4" spans="1:256" x14ac:dyDescent="0.25">
      <c r="A4" t="e">
        <f>AND(Blad1!A1,"AAAAAH77ewA=")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Anthonissen Bert</cp:lastModifiedBy>
  <cp:lastPrinted>2012-09-26T22:45:19Z</cp:lastPrinted>
  <dcterms:created xsi:type="dcterms:W3CDTF">2012-09-26T21:59:33Z</dcterms:created>
  <dcterms:modified xsi:type="dcterms:W3CDTF">2015-11-09T09:04:42Z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1FZ5FtXLqVJVVJspIF7YZkfuoMHt-P7BOR-q-HYC4-_0</vt:lpwstr>
  </property>
  <property fmtid="{D5CDD505-2E9C-101B-9397-08002B2CF9AE}" pid="4" name="Google.Documents.RevisionId">
    <vt:lpwstr>03925557621708925826</vt:lpwstr>
  </property>
  <property fmtid="{D5CDD505-2E9C-101B-9397-08002B2CF9AE}" pid="5" name="Google.Documents.PreviousRevisionId">
    <vt:lpwstr>17308498278022886350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  <property fmtid="{D5CDD505-2E9C-101B-9397-08002B2CF9AE}" pid="8" name="WorkbookGuid">
    <vt:lpwstr>0f6df55d-8455-4888-8224-bfa9e5afd4e7</vt:lpwstr>
  </property>
</Properties>
</file>