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ccessory" sheetId="1" state="visible" r:id="rId1"/>
    <sheet xmlns:r="http://schemas.openxmlformats.org/officeDocument/2006/relationships" name="Full_set" sheetId="2" state="visible" r:id="rId2"/>
    <sheet xmlns:r="http://schemas.openxmlformats.org/officeDocument/2006/relationships" name="Boom" sheetId="3" state="visible" r:id="rId3"/>
    <sheet xmlns:r="http://schemas.openxmlformats.org/officeDocument/2006/relationships" name="Mast" sheetId="4" state="visible" r:id="rId4"/>
    <sheet xmlns:r="http://schemas.openxmlformats.org/officeDocument/2006/relationships" name="Board" sheetId="5" state="visible" r:id="rId5"/>
    <sheet xmlns:r="http://schemas.openxmlformats.org/officeDocument/2006/relationships" name="Sail" sheetId="6" state="visible" r:id="rId6"/>
  </sheets>
  <definedNames>
    <definedName name="_xlnm._FilterDatabase" localSheetId="0" hidden="1">'Accessory'!$A$1:$I$34</definedName>
    <definedName name="_xlnm._FilterDatabase" localSheetId="1" hidden="1">'Full_set'!$A$1:$I$15</definedName>
    <definedName name="_xlnm._FilterDatabase" localSheetId="2" hidden="1">'Boom'!$A$1:$K$8</definedName>
    <definedName name="_xlnm._FilterDatabase" localSheetId="3" hidden="1">'Mast'!$A$1:$L$6</definedName>
    <definedName name="_xlnm._FilterDatabase" localSheetId="4" hidden="1">'Board'!$A$1:$M$14</definedName>
    <definedName name="_xlnm._FilterDatabase" localSheetId="5" hidden="1">'Sail'!$A$1:$N$17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#,#0.0"/>
    <numFmt numFmtId="165" formatCode="#0"/>
    <numFmt numFmtId="166" formatCode="#0 €"/>
    <numFmt numFmtId="167" formatCode="yyyy-mm-dd h:mm:ss"/>
    <numFmt numFmtId="168" formatCode="DD/MM/YYYY"/>
    <numFmt numFmtId="169" formatCode="#.#0.0"/>
  </numFmts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66" fontId="0" fillId="0" borderId="0" pivotButton="0" quotePrefix="0" xfId="0"/>
    <xf numFmtId="168" fontId="0" fillId="0" borderId="0" pivotButton="0" quotePrefix="0" xfId="0"/>
    <xf numFmtId="0" fontId="2" fillId="0" borderId="0" pivotButton="0" quotePrefix="0" xfId="0"/>
    <xf numFmtId="165" fontId="0" fillId="0" borderId="0" pivotButton="0" quotePrefix="0" xfId="0"/>
    <xf numFmtId="169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width="41" customWidth="1" min="1" max="1"/>
    <col width="9" customWidth="1" min="2" max="2"/>
    <col width="6" customWidth="1" min="3" max="3"/>
    <col width="43" customWidth="1" min="4" max="4"/>
    <col width="10" customWidth="1" min="5" max="5"/>
    <col width="4" customWidth="1" min="6" max="6"/>
    <col width="10" customWidth="1" min="7" max="7"/>
    <col width="22" customWidth="1" min="8" max="8"/>
    <col width="20" customWidth="1" min="9" max="9"/>
  </cols>
  <sheetData>
    <row r="1">
      <c r="A1" s="1" t="inlineStr">
        <is>
          <t>Accessory type</t>
        </is>
      </c>
      <c r="B1" s="1" t="inlineStr">
        <is>
          <t>Price</t>
        </is>
      </c>
      <c r="C1" s="1" t="inlineStr">
        <is>
          <t>VB</t>
        </is>
      </c>
      <c r="D1" s="1" t="inlineStr">
        <is>
          <t>Location</t>
        </is>
      </c>
      <c r="E1" s="1" t="inlineStr">
        <is>
          <t>Date</t>
        </is>
      </c>
      <c r="F1" s="1" t="inlineStr">
        <is>
          <t>Sold</t>
        </is>
      </c>
      <c r="G1" s="1" t="inlineStr">
        <is>
          <t>Link</t>
        </is>
      </c>
      <c r="H1" s="1" t="inlineStr">
        <is>
          <t>User name</t>
        </is>
      </c>
      <c r="I1" s="1" t="inlineStr">
        <is>
          <t>All other offers</t>
        </is>
      </c>
    </row>
    <row r="2">
      <c r="A2" t="inlineStr">
        <is>
          <t>Fin</t>
        </is>
      </c>
      <c r="B2" s="2" t="n">
        <v>12</v>
      </c>
      <c r="C2" t="inlineStr"/>
      <c r="D2" t="inlineStr">
        <is>
          <t>76139 Baden-Württemberg - Karlsruhe</t>
        </is>
      </c>
      <c r="E2" s="3" t="n">
        <v>45390</v>
      </c>
      <c r="F2" t="inlineStr"/>
      <c r="G2" s="4">
        <f>HYPERLINK("https://www.kleinanzeigen.de/s-anzeige/windsurfen-finne/2729565371-230-9191", "Link")</f>
        <v/>
      </c>
      <c r="H2" t="inlineStr">
        <is>
          <t>SM.MAISENBACHER</t>
        </is>
      </c>
      <c r="I2" s="4">
        <f>HYPERLINK("https://www.kleinanzeigen.de/s-bestandsliste.html?userId=61570274", "Link")</f>
        <v/>
      </c>
    </row>
    <row r="3">
      <c r="A3" t="inlineStr">
        <is>
          <t>Fin</t>
        </is>
      </c>
      <c r="B3" s="2" t="n">
        <v>45</v>
      </c>
      <c r="C3" t="inlineStr"/>
      <c r="D3" t="inlineStr">
        <is>
          <t>71296 Baden-Württemberg - Heimsheim</t>
        </is>
      </c>
      <c r="E3" s="3" t="n">
        <v>45461</v>
      </c>
      <c r="F3" t="inlineStr"/>
      <c r="G3" s="4">
        <f>HYPERLINK("https://www.kleinanzeigen.de/s-anzeige/finne-tekkno-sport-freeride-310-g10-fuer-powerbox-windsurfen/2791204549-230-8405", "Link")</f>
        <v/>
      </c>
      <c r="H3" t="inlineStr">
        <is>
          <t>Treuth</t>
        </is>
      </c>
      <c r="I3" s="4">
        <f>HYPERLINK("https://www.kleinanzeigen.de/s-bestandsliste.html?userId=25699107", "Link")</f>
        <v/>
      </c>
    </row>
    <row r="4">
      <c r="A4" t="inlineStr">
        <is>
          <t>Sitztrapez</t>
        </is>
      </c>
      <c r="B4" s="2" t="n">
        <v>120</v>
      </c>
      <c r="C4" t="inlineStr">
        <is>
          <t>VB</t>
        </is>
      </c>
      <c r="D4" t="inlineStr">
        <is>
          <t>75389 Baden-Württemberg - Neuweiler</t>
        </is>
      </c>
      <c r="E4" s="3" t="n">
        <v>45123</v>
      </c>
      <c r="F4" t="inlineStr"/>
      <c r="G4" s="4">
        <f>HYPERLINK("https://www.kleinanzeigen.de/s-anzeige/windsurf-sitztrapez-prolimit-rambler/2494763077-230-8767", "Link")</f>
        <v/>
      </c>
      <c r="H4" t="inlineStr">
        <is>
          <t>Klaus Hölzel</t>
        </is>
      </c>
      <c r="I4" s="4">
        <f>HYPERLINK("https://www.kleinanzeigen.de/s-bestandsliste.html?userId=4508945", "Link")</f>
        <v/>
      </c>
    </row>
    <row r="5">
      <c r="A5" t="inlineStr">
        <is>
          <t>Windsurf Trapezgurt</t>
        </is>
      </c>
      <c r="B5" s="2" t="n">
        <v>35</v>
      </c>
      <c r="C5" t="inlineStr">
        <is>
          <t>VB</t>
        </is>
      </c>
      <c r="D5" t="inlineStr">
        <is>
          <t>72224 Baden-Württemberg - Ebhausen</t>
        </is>
      </c>
      <c r="E5" s="3" t="n">
        <v>45437</v>
      </c>
      <c r="F5" t="inlineStr"/>
      <c r="G5" s="4">
        <f>HYPERLINK("https://www.kleinanzeigen.de/s-anzeige/windsurf-trapezgurt-2x-sehr-guter-zustand/2771056330-230-8235", "Link")</f>
        <v/>
      </c>
      <c r="H5" t="inlineStr">
        <is>
          <t>P. Thiel</t>
        </is>
      </c>
      <c r="I5" s="4">
        <f>HYPERLINK("https://www.kleinanzeigen.de/s-bestandsliste.html?userId=10458185", "Link")</f>
        <v/>
      </c>
    </row>
    <row r="6">
      <c r="A6" t="inlineStr">
        <is>
          <t>Mastverlängerungen</t>
        </is>
      </c>
      <c r="B6" s="2" t="n">
        <v>10</v>
      </c>
      <c r="C6" t="inlineStr">
        <is>
          <t>VB</t>
        </is>
      </c>
      <c r="D6" t="inlineStr">
        <is>
          <t>75045 Baden-Württemberg - Walzbachtal</t>
        </is>
      </c>
      <c r="E6" s="3" t="n">
        <v>45363</v>
      </c>
      <c r="F6" t="inlineStr"/>
      <c r="G6" s="4">
        <f>HYPERLINK("https://www.kleinanzeigen.de/s-anzeige/windsurfen-mastverlaengerungen-verschiedene-modell/2704750047-242-8248", "Link")</f>
        <v/>
      </c>
      <c r="H6" t="inlineStr">
        <is>
          <t>Carsten</t>
        </is>
      </c>
      <c r="I6" s="4">
        <f>HYPERLINK("https://www.kleinanzeigen.de/s-bestandsliste.html?userId=21241938", "Link")</f>
        <v/>
      </c>
    </row>
    <row r="7">
      <c r="A7" t="inlineStr">
        <is>
          <t>gearbag</t>
        </is>
      </c>
      <c r="B7" s="2" t="n">
        <v>45</v>
      </c>
      <c r="C7" t="inlineStr">
        <is>
          <t>VB</t>
        </is>
      </c>
      <c r="D7" t="inlineStr">
        <is>
          <t>67346 Rheinland-Pfalz - Speyer</t>
        </is>
      </c>
      <c r="E7" s="3" t="n">
        <v>45453</v>
      </c>
      <c r="F7" t="inlineStr"/>
      <c r="G7" s="4">
        <f>HYPERLINK("https://www.kleinanzeigen.de/s-anzeige/gunsails-windsurf-gearbag/2784717837-230-5365", "Link")</f>
        <v/>
      </c>
      <c r="H7" t="inlineStr">
        <is>
          <t>D. Ertel</t>
        </is>
      </c>
      <c r="I7" s="4">
        <f>HYPERLINK("https://www.kleinanzeigen.de/s-bestandsliste.html?userId=13322828", "Link")</f>
        <v/>
      </c>
    </row>
    <row r="8">
      <c r="A8" t="inlineStr">
        <is>
          <t>Harness</t>
        </is>
      </c>
      <c r="B8" s="2" t="n">
        <v>20</v>
      </c>
      <c r="C8" t="inlineStr"/>
      <c r="D8" t="inlineStr">
        <is>
          <t>71254 Baden-Württemberg - Ditzingen</t>
        </is>
      </c>
      <c r="E8" s="3" t="n">
        <v>45425</v>
      </c>
      <c r="F8" t="inlineStr"/>
      <c r="G8" s="4">
        <f>HYPERLINK("https://www.kleinanzeigen.de/s-anzeige/north-sails-trapez-zum-surfen-windsurfen-sitztrapez/2760783003-230-8865", "Link")</f>
        <v/>
      </c>
      <c r="H8" t="inlineStr">
        <is>
          <t>Johannes Gaechter</t>
        </is>
      </c>
      <c r="I8" s="4">
        <f>HYPERLINK("https://www.kleinanzeigen.de/s-bestandsliste.html?userId=2640764", "Link")</f>
        <v/>
      </c>
    </row>
    <row r="9">
      <c r="A9" t="inlineStr">
        <is>
          <t>Fin</t>
        </is>
      </c>
      <c r="B9" s="2" t="n">
        <v>10</v>
      </c>
      <c r="C9" t="inlineStr">
        <is>
          <t>VB</t>
        </is>
      </c>
      <c r="D9" t="inlineStr">
        <is>
          <t>76307 Baden-Württemberg - Karlsbad</t>
        </is>
      </c>
      <c r="E9" s="3" t="n">
        <v>45409</v>
      </c>
      <c r="F9" t="inlineStr"/>
      <c r="G9" s="4">
        <f>HYPERLINK("https://www.kleinanzeigen.de/s-anzeige/windsurf-finne-us-box/2746997163-230-8119", "Link")</f>
        <v/>
      </c>
      <c r="H9" t="inlineStr">
        <is>
          <t>Volker</t>
        </is>
      </c>
      <c r="I9" s="4">
        <f>HYPERLINK("https://www.kleinanzeigen.de/s-bestandsliste.html?userId=55944979", "Link")</f>
        <v/>
      </c>
    </row>
    <row r="10">
      <c r="A10" t="inlineStr">
        <is>
          <t>Mastfoot extension</t>
        </is>
      </c>
      <c r="B10" s="2" t="n">
        <v>35</v>
      </c>
      <c r="C10" t="inlineStr">
        <is>
          <t>VB</t>
        </is>
      </c>
      <c r="D10" t="inlineStr">
        <is>
          <t>72224 Baden-Württemberg - Ebhausen</t>
        </is>
      </c>
      <c r="E10" s="3" t="n">
        <v>45437</v>
      </c>
      <c r="F10" t="inlineStr"/>
      <c r="G10" s="4">
        <f>HYPERLINK("https://www.kleinanzeigen.de/s-anzeige/verlaengerung-mastfuss-segel-windsurfen/2771046596-230-8235", "Link")</f>
        <v/>
      </c>
      <c r="H10" t="inlineStr">
        <is>
          <t>P. Thiel</t>
        </is>
      </c>
      <c r="I10" s="4">
        <f>HYPERLINK("https://www.kleinanzeigen.de/s-bestandsliste.html?userId=10458185", "Link")</f>
        <v/>
      </c>
    </row>
    <row r="11">
      <c r="A11" t="inlineStr">
        <is>
          <t>Mast or Boom Protector</t>
        </is>
      </c>
      <c r="B11" s="2" t="n">
        <v>10</v>
      </c>
      <c r="C11" t="inlineStr"/>
      <c r="D11" t="inlineStr">
        <is>
          <t>75045 Baden-Württemberg - Walzbachtal</t>
        </is>
      </c>
      <c r="E11" s="3" t="n">
        <v>45212</v>
      </c>
      <c r="F11" t="inlineStr"/>
      <c r="G11" s="4">
        <f>HYPERLINK("https://www.kleinanzeigen.de/s-anzeige/windsurfen-mast-oder-boom-protector-protektor-ascan-neil-pryde/2570987407-230-8248", "Link")</f>
        <v/>
      </c>
      <c r="H11" t="inlineStr">
        <is>
          <t>Carsten</t>
        </is>
      </c>
      <c r="I11" s="4">
        <f>HYPERLINK("https://www.kleinanzeigen.de/s-bestandsliste.html?userId=21241938", "Link")</f>
        <v/>
      </c>
    </row>
    <row r="12">
      <c r="A12" t="inlineStr">
        <is>
          <t>Gabelschoner</t>
        </is>
      </c>
      <c r="B12" s="2" t="n">
        <v>10</v>
      </c>
      <c r="C12" t="inlineStr">
        <is>
          <t>VB</t>
        </is>
      </c>
      <c r="D12" t="inlineStr">
        <is>
          <t>67346 Rheinland-Pfalz - Speyer</t>
        </is>
      </c>
      <c r="E12" s="3" t="n">
        <v>45453</v>
      </c>
      <c r="F12" t="inlineStr"/>
      <c r="G12" s="4">
        <f>HYPERLINK("https://www.kleinanzeigen.de/s-anzeige/maui-magic-windsurf-mast-und-gabelschoner/2784730192-230-5365", "Link")</f>
        <v/>
      </c>
      <c r="H12" t="inlineStr">
        <is>
          <t>D. Ertel</t>
        </is>
      </c>
      <c r="I12" s="4">
        <f>HYPERLINK("https://www.kleinanzeigen.de/s-bestandsliste.html?userId=13322828", "Link")</f>
        <v/>
      </c>
    </row>
    <row r="13">
      <c r="A13" t="inlineStr">
        <is>
          <t>Windsurf Trapez</t>
        </is>
      </c>
      <c r="B13" s="2" t="n">
        <v>30</v>
      </c>
      <c r="C13" t="inlineStr">
        <is>
          <t>VB</t>
        </is>
      </c>
      <c r="D13" t="inlineStr">
        <is>
          <t>69234 Baden-Württemberg - Dielheim</t>
        </is>
      </c>
      <c r="E13" s="3" t="n">
        <v>45396</v>
      </c>
      <c r="F13" t="inlineStr"/>
      <c r="G13" s="4">
        <f>HYPERLINK("https://www.kleinanzeigen.de/s-anzeige/neil-pryde-windsurf-trapez-damen-kinder-groesse-38-40/2734272361-230-8254", "Link")</f>
        <v/>
      </c>
      <c r="H13" t="inlineStr">
        <is>
          <t>AS</t>
        </is>
      </c>
      <c r="I13" s="4">
        <f>HYPERLINK("https://www.kleinanzeigen.de/s-bestandsliste.html?userId=80489876", "Link")</f>
        <v/>
      </c>
    </row>
    <row r="14">
      <c r="A14" t="inlineStr">
        <is>
          <t>Mastfoot</t>
        </is>
      </c>
      <c r="B14" s="2" t="n">
        <v>10</v>
      </c>
      <c r="C14" t="inlineStr">
        <is>
          <t>VB</t>
        </is>
      </c>
      <c r="D14" t="inlineStr">
        <is>
          <t>67346 Rheinland-Pfalz - Speyer</t>
        </is>
      </c>
      <c r="E14" s="3" t="n">
        <v>45321</v>
      </c>
      <c r="F14" t="inlineStr"/>
      <c r="G14" s="4">
        <f>HYPERLINK("https://www.kleinanzeigen.de/s-anzeige/0-base-sdm-windsurfen/2666547823-230-5365", "Link")</f>
        <v/>
      </c>
      <c r="H14" t="inlineStr">
        <is>
          <t>D. Ertel</t>
        </is>
      </c>
      <c r="I14" s="4">
        <f>HYPERLINK("https://www.kleinanzeigen.de/s-bestandsliste.html?userId=13322828", "Link")</f>
        <v/>
      </c>
    </row>
    <row r="15">
      <c r="A15" t="inlineStr">
        <is>
          <t>Fin</t>
        </is>
      </c>
      <c r="B15" s="2" t="n">
        <v>51</v>
      </c>
      <c r="C15" t="inlineStr">
        <is>
          <t>VB</t>
        </is>
      </c>
      <c r="D15" t="inlineStr">
        <is>
          <t>68199 Baden-Württemberg - Mannheim</t>
        </is>
      </c>
      <c r="E15" s="3" t="n">
        <v>45416</v>
      </c>
      <c r="F15" t="inlineStr"/>
      <c r="G15" s="4">
        <f>HYPERLINK("https://www.kleinanzeigen.de/s-anzeige/sup-windsurf-finne-mistral-pacifico-28-cm-pb-powerbox-g10/2752497477-230-7986", "Link")</f>
        <v/>
      </c>
      <c r="H15" t="inlineStr">
        <is>
          <t>Andre Frischmann</t>
        </is>
      </c>
      <c r="I15" s="4">
        <f>HYPERLINK("https://www.kleinanzeigen.de/s-bestandsliste.html?userId=29844481", "Link")</f>
        <v/>
      </c>
    </row>
    <row r="16">
      <c r="A16" t="inlineStr">
        <is>
          <t>Fins</t>
        </is>
      </c>
      <c r="B16" s="2" t="n">
        <v>20</v>
      </c>
      <c r="C16" t="inlineStr">
        <is>
          <t>VB</t>
        </is>
      </c>
      <c r="D16" t="inlineStr">
        <is>
          <t>75045 Baden-Württemberg - Walzbachtal</t>
        </is>
      </c>
      <c r="E16" s="3" t="n">
        <v>45363</v>
      </c>
      <c r="F16" t="inlineStr"/>
      <c r="G16" s="4">
        <f>HYPERLINK("https://www.kleinanzeigen.de/s-anzeige/windsurffinnen-windsurfen-fanatic/2704748483-230-8248", "Link")</f>
        <v/>
      </c>
      <c r="H16" t="inlineStr">
        <is>
          <t>Carsten</t>
        </is>
      </c>
      <c r="I16" s="4">
        <f>HYPERLINK("https://www.kleinanzeigen.de/s-bestandsliste.html?userId=21241938", "Link")</f>
        <v/>
      </c>
    </row>
    <row r="17">
      <c r="A17" t="inlineStr">
        <is>
          <t>Various accessories</t>
        </is>
      </c>
      <c r="B17" s="2" t="n">
        <v>20</v>
      </c>
      <c r="C17" t="inlineStr">
        <is>
          <t>VB</t>
        </is>
      </c>
      <c r="D17" t="inlineStr">
        <is>
          <t>72224 Baden-Württemberg - Ebhausen</t>
        </is>
      </c>
      <c r="E17" s="3" t="n">
        <v>45437</v>
      </c>
      <c r="F17" t="inlineStr"/>
      <c r="G17" s="4">
        <f>HYPERLINK("https://www.kleinanzeigen.de/s-anzeige/windsurf-zubehoer-aufnahmen-usw-/2771057636-230-8235", "Link")</f>
        <v/>
      </c>
      <c r="H17" t="inlineStr">
        <is>
          <t>P. Thiel</t>
        </is>
      </c>
      <c r="I17" s="4">
        <f>HYPERLINK("https://www.kleinanzeigen.de/s-bestandsliste.html?userId=10458185", "Link")</f>
        <v/>
      </c>
    </row>
    <row r="18">
      <c r="A18" t="inlineStr">
        <is>
          <t>Trimmhaken, Trimmblock</t>
        </is>
      </c>
      <c r="B18" s="2" t="n">
        <v>10</v>
      </c>
      <c r="C18" t="inlineStr">
        <is>
          <t>VB</t>
        </is>
      </c>
      <c r="D18" t="inlineStr">
        <is>
          <t>75045 Baden-Württemberg - Walzbachtal</t>
        </is>
      </c>
      <c r="E18" s="3" t="n">
        <v>45215</v>
      </c>
      <c r="F18" t="inlineStr"/>
      <c r="G18" s="4">
        <f>HYPERLINK("https://www.kleinanzeigen.de/s-anzeige/windsurfen-trimmhaken-trimmhilfe/2574829811-230-8248", "Link")</f>
        <v/>
      </c>
      <c r="H18" t="inlineStr">
        <is>
          <t>Carsten</t>
        </is>
      </c>
      <c r="I18" s="4">
        <f>HYPERLINK("https://www.kleinanzeigen.de/s-bestandsliste.html?userId=21241938", "Link")</f>
        <v/>
      </c>
    </row>
    <row r="19">
      <c r="A19" t="inlineStr">
        <is>
          <t>Diebstahl-Sicherung für Windsurf Mast</t>
        </is>
      </c>
      <c r="B19" s="2" t="n">
        <v>5</v>
      </c>
      <c r="C19" t="inlineStr"/>
      <c r="D19" t="inlineStr">
        <is>
          <t>76703 Baden-Württemberg - Kraichtal</t>
        </is>
      </c>
      <c r="E19" s="3" t="n">
        <v>45468</v>
      </c>
      <c r="F19" t="inlineStr"/>
      <c r="G19" s="4">
        <f>HYPERLINK("https://www.kleinanzeigen.de/s-anzeige/diebstahl-sicherung-fuer-windsurf-mast/2797241823-230-8797", "Link")</f>
        <v/>
      </c>
      <c r="H19" t="inlineStr">
        <is>
          <t>Frank</t>
        </is>
      </c>
      <c r="I19" s="4">
        <f>HYPERLINK("https://www.kleinanzeigen.de/s-bestandsliste.html?userId=8997097", "Link")</f>
        <v/>
      </c>
    </row>
    <row r="20">
      <c r="A20" t="inlineStr">
        <is>
          <t>Neopren-Schuhe</t>
        </is>
      </c>
      <c r="B20" s="2" t="n">
        <v>10</v>
      </c>
      <c r="C20" t="inlineStr"/>
      <c r="D20" t="inlineStr">
        <is>
          <t>76703 Baden-Württemberg - Kraichtal</t>
        </is>
      </c>
      <c r="E20" s="3" t="n">
        <v>45488</v>
      </c>
      <c r="F20" t="inlineStr"/>
      <c r="G20" s="4">
        <f>HYPERLINK("https://www.kleinanzeigen.de/s-anzeige/neopren-schuhe-bade-surf-windsurf-sup-foil-schwimmen-gr-40/2812885238-230-8797", "Link")</f>
        <v/>
      </c>
      <c r="H20" t="inlineStr">
        <is>
          <t>Frank</t>
        </is>
      </c>
      <c r="I20" s="4">
        <f>HYPERLINK("https://www.kleinanzeigen.de/s-bestandsliste.html?userId=8997097", "Link")</f>
        <v/>
      </c>
    </row>
    <row r="21">
      <c r="A21" t="inlineStr">
        <is>
          <t>Fin</t>
        </is>
      </c>
      <c r="B21" s="2" t="n">
        <v>95</v>
      </c>
      <c r="C21" t="inlineStr">
        <is>
          <t>VB</t>
        </is>
      </c>
      <c r="D21" t="inlineStr">
        <is>
          <t>67346 Rheinland-Pfalz - Speyer</t>
        </is>
      </c>
      <c r="E21" s="3" t="n">
        <v>45212</v>
      </c>
      <c r="F21" t="inlineStr"/>
      <c r="G21" s="4">
        <f>HYPERLINK("https://www.kleinanzeigen.de/s-anzeige/maui-ultra-fins-windsurf-finne-delta-sl-c-22cm/2570986438-230-5365", "Link")</f>
        <v/>
      </c>
      <c r="H21" t="inlineStr">
        <is>
          <t>D. Ertel</t>
        </is>
      </c>
      <c r="I21" s="4">
        <f>HYPERLINK("https://www.kleinanzeigen.de/s-bestandsliste.html?userId=13322828", "Link")</f>
        <v/>
      </c>
    </row>
    <row r="22">
      <c r="A22" t="inlineStr">
        <is>
          <t>Harness</t>
        </is>
      </c>
      <c r="B22" s="2" t="n">
        <v>75</v>
      </c>
      <c r="C22" t="inlineStr"/>
      <c r="D22" t="inlineStr">
        <is>
          <t>69245 Baden-Württemberg - Bammental</t>
        </is>
      </c>
      <c r="E22" s="3" t="n">
        <v>45445</v>
      </c>
      <c r="F22" t="inlineStr"/>
      <c r="G22" s="4">
        <f>HYPERLINK("https://www.kleinanzeigen.de/s-anzeige/trapez-kite-windsurfen-/2778234301-230-9173", "Link")</f>
        <v/>
      </c>
      <c r="H22" t="inlineStr">
        <is>
          <t>Finn Eric Regele</t>
        </is>
      </c>
      <c r="I22" s="4">
        <f>HYPERLINK("https://www.kleinanzeigen.de/s-bestandsliste.html?userId=58590294", "Link")</f>
        <v/>
      </c>
    </row>
    <row r="23">
      <c r="A23" t="inlineStr">
        <is>
          <t>Mastfoot Trimmer</t>
        </is>
      </c>
      <c r="B23" s="2" t="n">
        <v>8</v>
      </c>
      <c r="C23" t="inlineStr"/>
      <c r="D23" t="inlineStr">
        <is>
          <t>76703 Baden-Württemberg - Kraichtal</t>
        </is>
      </c>
      <c r="E23" s="3" t="n">
        <v>45468</v>
      </c>
      <c r="F23" t="inlineStr"/>
      <c r="G23" s="4">
        <f>HYPERLINK("https://www.kleinanzeigen.de/s-anzeige/windsurf-segel-trimhilfe-trimmer-fuer-das-mast-top/2797248193-230-8797", "Link")</f>
        <v/>
      </c>
      <c r="H23" t="inlineStr">
        <is>
          <t>Frank</t>
        </is>
      </c>
      <c r="I23" s="4">
        <f>HYPERLINK("https://www.kleinanzeigen.de/s-bestandsliste.html?userId=8997097", "Link")</f>
        <v/>
      </c>
    </row>
    <row r="24">
      <c r="A24" t="inlineStr">
        <is>
          <t>Boardbag</t>
        </is>
      </c>
      <c r="B24" s="2" t="n">
        <v>35</v>
      </c>
      <c r="C24" t="inlineStr"/>
      <c r="D24" t="inlineStr">
        <is>
          <t>76227 Baden-Württemberg - Karlsruhe</t>
        </is>
      </c>
      <c r="E24" s="3" t="n">
        <v>45465</v>
      </c>
      <c r="F24" t="inlineStr"/>
      <c r="G24" s="4">
        <f>HYPERLINK("https://www.kleinanzeigen.de/s-anzeige/windsurfen-boardbag-wavetoys-270/2794253475-230-9197", "Link")</f>
        <v/>
      </c>
      <c r="H24" t="inlineStr">
        <is>
          <t>HARALD WITTE</t>
        </is>
      </c>
      <c r="I24" s="4">
        <f>HYPERLINK("https://www.kleinanzeigen.de/s-bestandsliste.html?userId=83886327", "Link")</f>
        <v/>
      </c>
    </row>
    <row r="25">
      <c r="A25" t="inlineStr">
        <is>
          <t>Boardbag</t>
        </is>
      </c>
      <c r="B25" s="2" t="n">
        <v>100</v>
      </c>
      <c r="C25" t="inlineStr"/>
      <c r="D25" t="inlineStr">
        <is>
          <t>76227 Baden-Württemberg - Karlsruhe</t>
        </is>
      </c>
      <c r="E25" s="3" t="n">
        <v>45465</v>
      </c>
      <c r="F25" t="inlineStr"/>
      <c r="G25" s="4">
        <f>HYPERLINK("https://www.kleinanzeigen.de/s-anzeige/windsurfen-doppel-boardbag-pat-love-270-mit-rollen-fluggeeignet/2794247342-230-9197", "Link")</f>
        <v/>
      </c>
      <c r="H25" t="inlineStr">
        <is>
          <t>HARALD WITTE</t>
        </is>
      </c>
      <c r="I25" s="4">
        <f>HYPERLINK("https://www.kleinanzeigen.de/s-bestandsliste.html?userId=83886327", "Link")</f>
        <v/>
      </c>
    </row>
    <row r="26">
      <c r="A26" t="inlineStr">
        <is>
          <t>Footstrap</t>
        </is>
      </c>
      <c r="B26" s="2" t="n">
        <v>8</v>
      </c>
      <c r="C26" t="inlineStr"/>
      <c r="D26" t="inlineStr">
        <is>
          <t>76703 Baden-Württemberg - Kraichtal</t>
        </is>
      </c>
      <c r="E26" s="3" t="n">
        <v>45468</v>
      </c>
      <c r="F26" t="inlineStr"/>
      <c r="G26" s="4">
        <f>HYPERLINK("https://www.kleinanzeigen.de/s-anzeige/fanatic-windsurf-fussschlaufe-fussschlaufe-unbenutzt-m-schrauben/2797253310-230-8797", "Link")</f>
        <v/>
      </c>
      <c r="H26" t="inlineStr">
        <is>
          <t>Frank</t>
        </is>
      </c>
      <c r="I26" s="4">
        <f>HYPERLINK("https://www.kleinanzeigen.de/s-bestandsliste.html?userId=8997097", "Link")</f>
        <v/>
      </c>
    </row>
    <row r="27">
      <c r="A27" t="inlineStr">
        <is>
          <t>Aufholleine</t>
        </is>
      </c>
      <c r="B27" s="2" t="n">
        <v>10</v>
      </c>
      <c r="C27" t="inlineStr"/>
      <c r="D27" t="inlineStr">
        <is>
          <t>75045 Baden-Württemberg - Walzbachtal</t>
        </is>
      </c>
      <c r="E27" s="3" t="n">
        <v>45212</v>
      </c>
      <c r="F27" t="inlineStr"/>
      <c r="G27" s="4">
        <f>HYPERLINK("https://www.kleinanzeigen.de/s-anzeige/windsurfen-startshot-aufholleine-north-ascan/2570983208-230-8248", "Link")</f>
        <v/>
      </c>
      <c r="H27" t="inlineStr">
        <is>
          <t>Carsten</t>
        </is>
      </c>
      <c r="I27" s="4">
        <f>HYPERLINK("https://www.kleinanzeigen.de/s-bestandsliste.html?userId=21241938", "Link")</f>
        <v/>
      </c>
    </row>
    <row r="28">
      <c r="A28" t="inlineStr">
        <is>
          <t>Fin</t>
        </is>
      </c>
      <c r="B28" s="2" t="n">
        <v>16</v>
      </c>
      <c r="C28" t="inlineStr"/>
      <c r="D28" t="inlineStr">
        <is>
          <t>76139 Baden-Württemberg - Karlsruhe</t>
        </is>
      </c>
      <c r="E28" s="3" t="n">
        <v>45360</v>
      </c>
      <c r="F28" t="inlineStr"/>
      <c r="G28" s="4">
        <f>HYPERLINK("https://www.kleinanzeigen.de/s-anzeige/finne-concrete-wave-windsurfen/2700951383-230-9191", "Link")</f>
        <v/>
      </c>
      <c r="H28" t="inlineStr">
        <is>
          <t>SM.MAISENBACHER</t>
        </is>
      </c>
      <c r="I28" s="4">
        <f>HYPERLINK("https://www.kleinanzeigen.de/s-bestandsliste.html?userId=61570274", "Link")</f>
        <v/>
      </c>
    </row>
    <row r="29">
      <c r="A29" t="inlineStr">
        <is>
          <t>Windsurf-Diebstahlsicherung</t>
        </is>
      </c>
      <c r="B29" s="2" t="n">
        <v>20</v>
      </c>
      <c r="C29" t="inlineStr">
        <is>
          <t>VB</t>
        </is>
      </c>
      <c r="D29" t="inlineStr">
        <is>
          <t>67373 Speyer - Dudenhofen</t>
        </is>
      </c>
      <c r="E29" s="3" t="n">
        <v>45442</v>
      </c>
      <c r="F29" t="inlineStr"/>
      <c r="G29" s="4">
        <f>HYPERLINK("https://www.kleinanzeigen.de/s-anzeige/windsurf-diebstahlsicherung/2774750942-230-5368", "Link")</f>
        <v/>
      </c>
      <c r="H29" t="inlineStr">
        <is>
          <t>Uli</t>
        </is>
      </c>
      <c r="I29" s="4">
        <f>HYPERLINK("https://www.kleinanzeigen.de/s-bestandsliste.html?userId=92238343", "Link")</f>
        <v/>
      </c>
    </row>
    <row r="30">
      <c r="A30" t="inlineStr">
        <is>
          <t>Windsurf Harness</t>
        </is>
      </c>
      <c r="B30" s="2" t="n">
        <v>30</v>
      </c>
      <c r="C30" t="inlineStr">
        <is>
          <t>VB</t>
        </is>
      </c>
      <c r="D30" t="inlineStr">
        <is>
          <t>71706 Baden-Württemberg - Markgröningen</t>
        </is>
      </c>
      <c r="E30" s="3" t="n">
        <v>45438</v>
      </c>
      <c r="F30" t="inlineStr"/>
      <c r="G30" s="4">
        <f>HYPERLINK("https://www.kleinanzeigen.de/s-anzeige/dakine-windsurf-trapez-inkl-trapezhaken-size-s/2771958656-230-8410", "Link")</f>
        <v/>
      </c>
      <c r="H30" t="inlineStr">
        <is>
          <t>Sabrina K.</t>
        </is>
      </c>
      <c r="I30" s="4">
        <f>HYPERLINK("https://www.kleinanzeigen.de/s-bestandsliste.html?userId=7878121", "Link")</f>
        <v/>
      </c>
    </row>
    <row r="31">
      <c r="A31" t="inlineStr">
        <is>
          <t>Trapeztampen</t>
        </is>
      </c>
      <c r="B31" s="2" t="n">
        <v>25</v>
      </c>
      <c r="C31" t="inlineStr"/>
      <c r="D31" t="inlineStr">
        <is>
          <t>75045 Baden-Württemberg - Walzbachtal</t>
        </is>
      </c>
      <c r="E31" s="3" t="n">
        <v>45242</v>
      </c>
      <c r="F31" t="inlineStr"/>
      <c r="G31" s="4">
        <f>HYPERLINK("https://www.kleinanzeigen.de/s-anzeige/north-sails-trapeztampen-22-windsurfen/2601050818-230-8248", "Link")</f>
        <v/>
      </c>
      <c r="H31" t="inlineStr">
        <is>
          <t>Carsten</t>
        </is>
      </c>
      <c r="I31" s="4">
        <f>HYPERLINK("https://www.kleinanzeigen.de/s-bestandsliste.html?userId=21241938", "Link")</f>
        <v/>
      </c>
    </row>
    <row r="32">
      <c r="A32" t="inlineStr">
        <is>
          <t>Gabelbaumschutz</t>
        </is>
      </c>
      <c r="B32" s="2" t="n">
        <v>5</v>
      </c>
      <c r="C32" t="inlineStr"/>
      <c r="D32" t="inlineStr">
        <is>
          <t>67346 Rheinland-Pfalz - Speyer</t>
        </is>
      </c>
      <c r="E32" s="3" t="n">
        <v>45453</v>
      </c>
      <c r="F32" t="inlineStr"/>
      <c r="G32" s="4">
        <f>HYPERLINK("https://www.kleinanzeigen.de/s-anzeige/neilpryde-windsurf-gabelbaumschutz/2784731792-230-5365", "Link")</f>
        <v/>
      </c>
      <c r="H32" t="inlineStr">
        <is>
          <t>D. Ertel</t>
        </is>
      </c>
      <c r="I32" s="4">
        <f>HYPERLINK("https://www.kleinanzeigen.de/s-bestandsliste.html?userId=13322828", "Link")</f>
        <v/>
      </c>
    </row>
    <row r="33">
      <c r="A33" t="inlineStr">
        <is>
          <t>Nierengurt (Neoprene)</t>
        </is>
      </c>
      <c r="B33" s="2" t="n">
        <v>5</v>
      </c>
      <c r="C33" t="inlineStr"/>
      <c r="D33" t="inlineStr">
        <is>
          <t>70563 Stuttgart - Vaihingen</t>
        </is>
      </c>
      <c r="E33" s="3" t="n">
        <v>45389</v>
      </c>
      <c r="F33" t="inlineStr"/>
      <c r="G33" s="4">
        <f>HYPERLINK("https://www.kleinanzeigen.de/s-anzeige/nierengurt-neopren-windsurf/2728573092-230-9301", "Link")</f>
        <v/>
      </c>
      <c r="H33" t="inlineStr">
        <is>
          <t>privat</t>
        </is>
      </c>
      <c r="I33" s="4">
        <f>HYPERLINK("https://www.kleinanzeigen.de/s-bestandsliste.html?userId=19224586", "Link")</f>
        <v/>
      </c>
    </row>
    <row r="34">
      <c r="A34" t="inlineStr">
        <is>
          <t>Windsurf Trapez</t>
        </is>
      </c>
      <c r="B34" s="2" t="n">
        <v>25</v>
      </c>
      <c r="C34" t="inlineStr"/>
      <c r="D34" t="inlineStr">
        <is>
          <t>71282 Baden-Württemberg - Hemmingen</t>
        </is>
      </c>
      <c r="E34" s="3" t="n">
        <v>45473</v>
      </c>
      <c r="F34" t="inlineStr"/>
      <c r="G34" s="4">
        <f>HYPERLINK("https://www.kleinanzeigen.de/s-anzeige/windsurf-trapez/2801001333-230-2897", "Link")</f>
        <v/>
      </c>
      <c r="H34" t="inlineStr">
        <is>
          <t>Michael Henselmann</t>
        </is>
      </c>
      <c r="I34" s="4">
        <f>HYPERLINK("https://www.kleinanzeigen.de/s-bestandsliste.html?userId=25700661", "Link")</f>
        <v/>
      </c>
    </row>
  </sheetData>
  <autoFilter ref="A1:I34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210" customWidth="1" min="1" max="1"/>
    <col width="9" customWidth="1" min="2" max="2"/>
    <col width="6" customWidth="1" min="3" max="3"/>
    <col width="50" customWidth="1" min="4" max="4"/>
    <col width="10" customWidth="1" min="5" max="5"/>
    <col width="4" customWidth="1" min="6" max="6"/>
    <col width="10" customWidth="1" min="7" max="7"/>
    <col width="19" customWidth="1" min="8" max="8"/>
    <col width="20" customWidth="1" min="9" max="9"/>
  </cols>
  <sheetData>
    <row r="1">
      <c r="A1" s="1" t="inlineStr">
        <is>
          <t>Content description</t>
        </is>
      </c>
      <c r="B1" s="1" t="inlineStr">
        <is>
          <t>Price</t>
        </is>
      </c>
      <c r="C1" s="1" t="inlineStr">
        <is>
          <t>VB</t>
        </is>
      </c>
      <c r="D1" s="1" t="inlineStr">
        <is>
          <t>Location</t>
        </is>
      </c>
      <c r="E1" s="1" t="inlineStr">
        <is>
          <t>Date</t>
        </is>
      </c>
      <c r="F1" s="1" t="inlineStr">
        <is>
          <t>Sold</t>
        </is>
      </c>
      <c r="G1" s="1" t="inlineStr">
        <is>
          <t>Link</t>
        </is>
      </c>
      <c r="H1" s="1" t="inlineStr">
        <is>
          <t>User name</t>
        </is>
      </c>
      <c r="I1" s="1" t="inlineStr">
        <is>
          <t>All other offers</t>
        </is>
      </c>
    </row>
    <row r="2">
      <c r="A2" t="inlineStr">
        <is>
          <t>Ascan Pro Rigg including Sail 3.5, Boom, Aufziehleine, Mastadapter, Tasche</t>
        </is>
      </c>
      <c r="B2" s="2" t="n">
        <v>60</v>
      </c>
      <c r="C2" t="inlineStr">
        <is>
          <t>VB</t>
        </is>
      </c>
      <c r="D2" t="inlineStr">
        <is>
          <t>76359 Baden-Württemberg - Marxzell</t>
        </is>
      </c>
      <c r="E2" s="3" t="n">
        <v>45460</v>
      </c>
      <c r="F2" t="inlineStr"/>
      <c r="G2" s="4">
        <f>HYPERLINK("https://www.kleinanzeigen.de/s-anzeige/ascan-pro-rigg-windsurf-segel/2790323224-230-19916", "Link")</f>
        <v/>
      </c>
      <c r="H2" t="inlineStr">
        <is>
          <t>Rolf</t>
        </is>
      </c>
      <c r="I2" s="4">
        <f>HYPERLINK("https://www.kleinanzeigen.de/s-bestandsliste.html?userId=24413453", "Link")</f>
        <v/>
      </c>
    </row>
    <row r="3">
      <c r="A3" t="inlineStr">
        <is>
          <t>Complete package including Fanatic Hot Bat board (160 L, 325 cm), four sails of various sizes, two booms, one mast with extension, a harness, two fins, and a sail bag.</t>
        </is>
      </c>
      <c r="B3" s="2" t="n">
        <v>100</v>
      </c>
      <c r="C3" t="inlineStr"/>
      <c r="D3" t="inlineStr">
        <is>
          <t>66994 Rheinland-Pfalz - Dahn</t>
        </is>
      </c>
      <c r="E3" s="3" t="n">
        <v>45476</v>
      </c>
      <c r="F3" t="inlineStr"/>
      <c r="G3" s="4">
        <f>HYPERLINK("https://www.kleinanzeigen.de/s-anzeige/windsurf-komplett-set-fanatic-hot-bat-retro-4-segel-/2803724052-230-5171", "Link")</f>
        <v/>
      </c>
      <c r="H3" t="inlineStr">
        <is>
          <t>M. Schehl</t>
        </is>
      </c>
      <c r="I3" s="4">
        <f>HYPERLINK("https://www.kleinanzeigen.de/s-bestandsliste.html?userId=25833851", "Link")</f>
        <v/>
      </c>
    </row>
    <row r="4">
      <c r="A4" t="inlineStr">
        <is>
          <t>1x Mastverlängerung Gunsails RDM, 1x Mast Gunsails Advantage 430 RDM</t>
        </is>
      </c>
      <c r="B4" s="2" t="inlineStr"/>
      <c r="C4" t="inlineStr">
        <is>
          <t>VB</t>
        </is>
      </c>
      <c r="D4" t="inlineStr">
        <is>
          <t>68775 Baden-Württemberg - Ketsch</t>
        </is>
      </c>
      <c r="E4" s="3" t="n">
        <v>45491</v>
      </c>
      <c r="F4" t="inlineStr"/>
      <c r="G4" s="4">
        <f>HYPERLINK("https://www.kleinanzeigen.de/s-anzeige/gunsails-mast-und-verlaengerung-windsurfen/2815028073-230-8124", "Link")</f>
        <v/>
      </c>
      <c r="H4" t="inlineStr">
        <is>
          <t>dfv</t>
        </is>
      </c>
      <c r="I4" s="4">
        <f>HYPERLINK("https://www.kleinanzeigen.de/s-bestandsliste.html?userId=12707207", "Link")</f>
        <v/>
      </c>
    </row>
    <row r="5">
      <c r="A5" t="inlineStr">
        <is>
          <t>Used F2 windsurf board with retractable daggerboard, fin, foot straps, mast foot, boom, two-part mast, and sail (5.7 m²).</t>
        </is>
      </c>
      <c r="B5" s="2" t="n">
        <v>100</v>
      </c>
      <c r="C5" t="inlineStr">
        <is>
          <t>VB</t>
        </is>
      </c>
      <c r="D5" t="inlineStr">
        <is>
          <t>71287 Baden-Württemberg - Weissach</t>
        </is>
      </c>
      <c r="E5" s="3" t="n">
        <v>45445</v>
      </c>
      <c r="F5" t="inlineStr"/>
      <c r="G5" s="4">
        <f>HYPERLINK("https://www.kleinanzeigen.de/s-anzeige/windsurfer-f2-komplett-/2778259750-230-21520", "Link")</f>
        <v/>
      </c>
      <c r="H5" t="inlineStr">
        <is>
          <t>Gerhard Wendorf</t>
        </is>
      </c>
      <c r="I5" s="4">
        <f>HYPERLINK("https://www.kleinanzeigen.de/s-bestandsliste.html?userId=89946043", "Link")</f>
        <v/>
      </c>
    </row>
    <row r="6">
      <c r="A6" t="inlineStr">
        <is>
          <t>Windsurf sail Ascan Pro 2.0, includes mast and boom, in used condition.</t>
        </is>
      </c>
      <c r="B6" s="2" t="n">
        <v>118</v>
      </c>
      <c r="C6" t="inlineStr"/>
      <c r="D6" t="inlineStr">
        <is>
          <t>76287 Baden-Württemberg - Rheinstetten</t>
        </is>
      </c>
      <c r="E6" s="3" t="n">
        <v>45450</v>
      </c>
      <c r="F6" t="inlineStr"/>
      <c r="G6" s="4">
        <f>HYPERLINK("https://www.kleinanzeigen.de/s-anzeige/windsurf-segel-ascan-pro-2-0-juniorrig/2782346529-230-8166", "Link")</f>
        <v/>
      </c>
      <c r="H6" t="inlineStr">
        <is>
          <t>S. Markert</t>
        </is>
      </c>
      <c r="I6" s="4">
        <f>HYPERLINK("https://www.kleinanzeigen.de/s-bestandsliste.html?userId=31712921", "Link")</f>
        <v/>
      </c>
    </row>
    <row r="7">
      <c r="A7" t="inlineStr">
        <is>
          <t>Windsurf Kinderrigg with 3.5 m² sail, boom, mast foot, and 2-part mast.</t>
        </is>
      </c>
      <c r="B7" s="2" t="n">
        <v>50</v>
      </c>
      <c r="C7" t="inlineStr">
        <is>
          <t>VB</t>
        </is>
      </c>
      <c r="D7" t="inlineStr">
        <is>
          <t>71287 Baden-Württemberg - Weissach</t>
        </is>
      </c>
      <c r="E7" s="3" t="n">
        <v>45445</v>
      </c>
      <c r="F7" t="inlineStr"/>
      <c r="G7" s="4">
        <f>HYPERLINK("https://www.kleinanzeigen.de/s-anzeige/windsurf-kinderrigg/2778273152-230-21520", "Link")</f>
        <v/>
      </c>
      <c r="H7" t="inlineStr">
        <is>
          <t>Gerhard Wendorf</t>
        </is>
      </c>
      <c r="I7" s="4">
        <f>HYPERLINK("https://www.kleinanzeigen.de/s-bestandsliste.html?userId=89946043", "Link")</f>
        <v/>
      </c>
    </row>
    <row r="8">
      <c r="A8" t="inlineStr">
        <is>
          <t>Includes Mistral CHS Slalom Carbon Mast (465 cm), North Sails Pro Series Boom (162-223 cm), North Sails Progressive Boom (165-215 cm), Prolimit Sail Tensioner, Open Ocean Fin Lock, Neil Pryde Trapeze Lines.</t>
        </is>
      </c>
      <c r="B8" s="2" t="inlineStr"/>
      <c r="C8" t="inlineStr">
        <is>
          <t>VB</t>
        </is>
      </c>
      <c r="D8" t="inlineStr">
        <is>
          <t>69151 Baden-Württemberg - Neckargemünd</t>
        </is>
      </c>
      <c r="E8" s="3" t="n">
        <v>45312</v>
      </c>
      <c r="F8" t="inlineStr"/>
      <c r="G8" s="4">
        <f>HYPERLINK("https://www.kleinanzeigen.de/s-anzeige/windsurf-baum-mast-equipment/2659250998-230-9185", "Link")</f>
        <v/>
      </c>
      <c r="H8" t="inlineStr">
        <is>
          <t>Stereo</t>
        </is>
      </c>
      <c r="I8" s="4">
        <f>HYPERLINK("https://www.kleinanzeigen.de/s-bestandsliste.html?userId=55159863", "Link")</f>
        <v/>
      </c>
    </row>
    <row r="9">
      <c r="A9" t="inlineStr">
        <is>
          <t>Windsurf set including Fanatic Shark board, various masts, and a sail (5.4 m²).</t>
        </is>
      </c>
      <c r="B9" s="2" t="n">
        <v>250</v>
      </c>
      <c r="C9" t="inlineStr"/>
      <c r="D9" t="inlineStr">
        <is>
          <t>71665 Baden-Württemberg - Vaihingen an der Enz</t>
        </is>
      </c>
      <c r="E9" s="3" t="n">
        <v>45487</v>
      </c>
      <c r="F9" t="inlineStr"/>
      <c r="G9" s="4">
        <f>HYPERLINK("https://www.kleinanzeigen.de/s-anzeige/windsurf-set-fanatic-shark-board/2812247060-230-8397", "Link")</f>
        <v/>
      </c>
      <c r="H9" t="inlineStr">
        <is>
          <t>manuel wurster</t>
        </is>
      </c>
      <c r="I9" s="4">
        <f>HYPERLINK("https://www.kleinanzeigen.de/s-bestandsliste.html?userId=41716600", "Link")</f>
        <v/>
      </c>
    </row>
    <row r="10">
      <c r="A10" t="inlineStr">
        <is>
          <t>3 Booms, 2 Sails, 2 Masts</t>
        </is>
      </c>
      <c r="B10" s="2" t="n">
        <v>49</v>
      </c>
      <c r="C10" t="inlineStr">
        <is>
          <t>VB</t>
        </is>
      </c>
      <c r="D10" t="inlineStr">
        <is>
          <t>76135 Baden-Württemberg - Karlsruhe</t>
        </is>
      </c>
      <c r="E10" s="3" t="n">
        <v>45427</v>
      </c>
      <c r="F10" t="inlineStr"/>
      <c r="G10" s="4">
        <f>HYPERLINK("https://www.kleinanzeigen.de/s-anzeige/windsurf-equipment/2762182517-230-9193", "Link")</f>
        <v/>
      </c>
      <c r="H10" t="inlineStr">
        <is>
          <t>Jeremy vey</t>
        </is>
      </c>
      <c r="I10" s="4">
        <f>HYPERLINK("https://www.kleinanzeigen.de/s-bestandsliste.html?userId=75468549", "Link")</f>
        <v/>
      </c>
    </row>
    <row r="11">
      <c r="A11" t="inlineStr">
        <is>
          <t>Includes a Fanatic board (298 cm x 64.5 cm, 130 liters), a Naish sail (4.5 m²), and a mast (4.3 m required).</t>
        </is>
      </c>
      <c r="B11" s="2" t="n">
        <v>125</v>
      </c>
      <c r="C11" t="inlineStr"/>
      <c r="D11" t="inlineStr">
        <is>
          <t>76275 Baden-Württemberg - Ettlingen</t>
        </is>
      </c>
      <c r="E11" s="3" t="n">
        <v>45467</v>
      </c>
      <c r="F11" t="inlineStr"/>
      <c r="G11" s="4">
        <f>HYPERLINK("https://www.kleinanzeigen.de/s-anzeige/windsurf-ausruestung/2796607482-230-8929", "Link")</f>
        <v/>
      </c>
      <c r="H11" t="inlineStr">
        <is>
          <t>Micha</t>
        </is>
      </c>
      <c r="I11" s="4">
        <f>HYPERLINK("https://www.kleinanzeigen.de/s-bestandsliste.html?userId=6057214", "Link")</f>
        <v/>
      </c>
    </row>
    <row r="12">
      <c r="A12" t="inlineStr">
        <is>
          <t>3 Booms, 2 Sails, 2 Masts</t>
        </is>
      </c>
      <c r="B12" s="2" t="n">
        <v>99</v>
      </c>
      <c r="C12" t="inlineStr">
        <is>
          <t>VB</t>
        </is>
      </c>
      <c r="D12" t="inlineStr">
        <is>
          <t>76135 Baden-Württemberg - Karlsruhe</t>
        </is>
      </c>
      <c r="E12" s="3" t="n">
        <v>45427</v>
      </c>
      <c r="F12" t="inlineStr"/>
      <c r="G12" s="4">
        <f>HYPERLINK("https://www.kleinanzeigen.de/s-anzeige/windsurf-equipment/2762405602-230-9193", "Link")</f>
        <v/>
      </c>
      <c r="H12" t="inlineStr">
        <is>
          <t>Jeremy vey</t>
        </is>
      </c>
      <c r="I12" s="4">
        <f>HYPERLINK("https://www.kleinanzeigen.de/s-bestandsliste.html?userId=75468549", "Link")</f>
        <v/>
      </c>
    </row>
    <row r="13">
      <c r="A13" t="inlineStr">
        <is>
          <t>Includes 2 surfboards, mast, sail, and boom. Suitable for beginners.</t>
        </is>
      </c>
      <c r="B13" s="2" t="inlineStr"/>
      <c r="C13" t="inlineStr">
        <is>
          <t>VB</t>
        </is>
      </c>
      <c r="D13" t="inlineStr">
        <is>
          <t>75217 Baden-Württemberg - Birkenfeld</t>
        </is>
      </c>
      <c r="E13" s="3" t="n">
        <v>45412</v>
      </c>
      <c r="F13" t="inlineStr"/>
      <c r="G13" s="4">
        <f>HYPERLINK("https://www.kleinanzeigen.de/s-anzeige/windsurfen-ausruestung-set-surfbrett-mast-gabelbaum-segel/2749037930-230-9274", "Link")</f>
        <v/>
      </c>
      <c r="H13" t="inlineStr">
        <is>
          <t>Ebay user</t>
        </is>
      </c>
      <c r="I13" s="4">
        <f>HYPERLINK("https://www.kleinanzeigen.de/s-bestandsliste.html?userId=60796450", "Link")</f>
        <v/>
      </c>
    </row>
    <row r="14">
      <c r="A14" t="inlineStr">
        <is>
          <t>Windsurf Konvolut including 3 boards, multiple masts, booms, and accessories.</t>
        </is>
      </c>
      <c r="B14" s="2" t="n">
        <v>500</v>
      </c>
      <c r="C14" t="inlineStr"/>
      <c r="D14" t="inlineStr">
        <is>
          <t>76456 Baden-Württemberg - Kuppenheim</t>
        </is>
      </c>
      <c r="E14" s="3" t="n">
        <v>45481</v>
      </c>
      <c r="F14" t="inlineStr"/>
      <c r="G14" s="4">
        <f>HYPERLINK("https://www.kleinanzeigen.de/s-anzeige/windsurf-konvolut/2807794942-230-8194", "Link")</f>
        <v/>
      </c>
      <c r="H14" t="inlineStr">
        <is>
          <t>Mathias Reidel</t>
        </is>
      </c>
      <c r="I14" s="4">
        <f>HYPERLINK("https://www.kleinanzeigen.de/s-bestandsliste.html?userId=6773032", "Link")</f>
        <v/>
      </c>
    </row>
    <row r="15">
      <c r="A15" t="inlineStr">
        <is>
          <t>Mistral SLE board (80L, Carbon), Neil Pryde Z1 sail (6.3qm), Neil Pryde Carbon mast (460 cm), Neil Pryde boom (150-198 cm), Neil Pryde aluminum extension (0-28 cm).</t>
        </is>
      </c>
      <c r="B15" s="2" t="n">
        <v>100</v>
      </c>
      <c r="C15" t="inlineStr"/>
      <c r="D15" t="inlineStr">
        <is>
          <t>76307 Baden-Württemberg - Karlsbad</t>
        </is>
      </c>
      <c r="E15" s="3" t="n">
        <v>44764</v>
      </c>
      <c r="F15" t="inlineStr"/>
      <c r="G15" s="4">
        <f>HYPERLINK("https://www.kleinanzeigen.de/s-anzeige/windsurfen-mistral-sle-worldcupmaterial-1999-komplett/2163680208-230-8119", "Link")</f>
        <v/>
      </c>
      <c r="H15" t="inlineStr">
        <is>
          <t>Thomas Neye</t>
        </is>
      </c>
      <c r="I15" s="4">
        <f>HYPERLINK("https://www.kleinanzeigen.de/s-bestandsliste.html?userId=7595796", "Link")</f>
        <v/>
      </c>
    </row>
  </sheetData>
  <autoFilter ref="A1:I1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36" customWidth="1" min="1" max="1"/>
    <col width="11" customWidth="1" min="2" max="2"/>
    <col width="7" customWidth="1" min="3" max="3"/>
    <col width="9" customWidth="1" min="4" max="4"/>
    <col width="6" customWidth="1" min="5" max="5"/>
    <col width="42" customWidth="1" min="6" max="6"/>
    <col width="10" customWidth="1" min="7" max="7"/>
    <col width="4" customWidth="1" min="8" max="8"/>
    <col width="10" customWidth="1" min="9" max="9"/>
    <col width="17" customWidth="1" min="10" max="10"/>
    <col width="20" customWidth="1" min="11" max="11"/>
  </cols>
  <sheetData>
    <row r="1">
      <c r="A1" s="1" t="inlineStr">
        <is>
          <t>Brand</t>
        </is>
      </c>
      <c r="B1" s="1" t="inlineStr">
        <is>
          <t>Size</t>
        </is>
      </c>
      <c r="C1" s="1" t="inlineStr">
        <is>
          <t>Year</t>
        </is>
      </c>
      <c r="D1" s="1" t="inlineStr">
        <is>
          <t>Price</t>
        </is>
      </c>
      <c r="E1" s="1" t="inlineStr">
        <is>
          <t>VB</t>
        </is>
      </c>
      <c r="F1" s="1" t="inlineStr">
        <is>
          <t>Location</t>
        </is>
      </c>
      <c r="G1" s="1" t="inlineStr">
        <is>
          <t>Date</t>
        </is>
      </c>
      <c r="H1" s="1" t="inlineStr">
        <is>
          <t>Sold</t>
        </is>
      </c>
      <c r="I1" s="1" t="inlineStr">
        <is>
          <t>Link</t>
        </is>
      </c>
      <c r="J1" s="1" t="inlineStr">
        <is>
          <t>User name</t>
        </is>
      </c>
      <c r="K1" s="1" t="inlineStr">
        <is>
          <t>All other offers</t>
        </is>
      </c>
    </row>
    <row r="2">
      <c r="A2" t="inlineStr">
        <is>
          <t>North Platinum (Duotone)</t>
        </is>
      </c>
      <c r="B2" t="inlineStr">
        <is>
          <t>250-190</t>
        </is>
      </c>
      <c r="C2" t="inlineStr">
        <is>
          <t>N/A</t>
        </is>
      </c>
      <c r="D2" s="2" t="n">
        <v>350</v>
      </c>
      <c r="E2" t="inlineStr">
        <is>
          <t>VB</t>
        </is>
      </c>
      <c r="F2" t="inlineStr">
        <is>
          <t>67459 Rheinland-Pfalz - Böhl-Iggelheim</t>
        </is>
      </c>
      <c r="G2" s="3" t="n">
        <v>45444</v>
      </c>
      <c r="H2" t="inlineStr"/>
      <c r="I2" s="4">
        <f>HYPERLINK("https://www.kleinanzeigen.de/s-anzeige/carbon-gabelbaum-north-platinum-250-190-windsurfen-duotone-/2776839958-230-4964", "Link")</f>
        <v/>
      </c>
      <c r="J2" t="inlineStr">
        <is>
          <t>O. Serfling</t>
        </is>
      </c>
      <c r="K2" s="4">
        <f>HYPERLINK("https://www.kleinanzeigen.de/s-bestandsliste.html?userId=37325871", "Link")</f>
        <v/>
      </c>
    </row>
    <row r="3">
      <c r="A3" t="inlineStr">
        <is>
          <t>N/A</t>
        </is>
      </c>
      <c r="B3" t="inlineStr">
        <is>
          <t>N/A</t>
        </is>
      </c>
      <c r="C3" t="inlineStr">
        <is>
          <t>N/A</t>
        </is>
      </c>
      <c r="D3" s="2" t="n">
        <v>49</v>
      </c>
      <c r="E3" t="inlineStr">
        <is>
          <t>VB</t>
        </is>
      </c>
      <c r="F3" t="inlineStr">
        <is>
          <t>72224 Baden-Württemberg - Ebhausen</t>
        </is>
      </c>
      <c r="G3" s="3" t="n">
        <v>45437</v>
      </c>
      <c r="H3" t="inlineStr"/>
      <c r="I3" s="4">
        <f>HYPERLINK("https://www.kleinanzeigen.de/s-anzeige/windsurf-gabelbaum-top-zustand/2771041725-230-8235", "Link")</f>
        <v/>
      </c>
      <c r="J3" t="inlineStr">
        <is>
          <t>P. Thiel</t>
        </is>
      </c>
      <c r="K3" s="4">
        <f>HYPERLINK("https://www.kleinanzeigen.de/s-bestandsliste.html?userId=10458185", "Link")</f>
        <v/>
      </c>
    </row>
    <row r="4">
      <c r="A4" t="inlineStr">
        <is>
          <t>Amex</t>
        </is>
      </c>
      <c r="B4" t="inlineStr">
        <is>
          <t>160-210</t>
        </is>
      </c>
      <c r="C4" t="inlineStr">
        <is>
          <t>N/A</t>
        </is>
      </c>
      <c r="D4" s="2" t="n">
        <v>320</v>
      </c>
      <c r="E4" t="inlineStr">
        <is>
          <t>VB</t>
        </is>
      </c>
      <c r="F4" t="inlineStr">
        <is>
          <t>67346 Rheinland-Pfalz - Speyer</t>
        </is>
      </c>
      <c r="G4" s="3" t="n">
        <v>45448</v>
      </c>
      <c r="H4" t="inlineStr"/>
      <c r="I4" s="4">
        <f>HYPERLINK("https://www.kleinanzeigen.de/s-anzeige/windsurf-carbon-gabelbaum-amex-160-210cm/2780932512-230-5365", "Link")</f>
        <v/>
      </c>
      <c r="J4" t="inlineStr">
        <is>
          <t>D. Ertel</t>
        </is>
      </c>
      <c r="K4" s="4">
        <f>HYPERLINK("https://www.kleinanzeigen.de/s-bestandsliste.html?userId=13322828", "Link")</f>
        <v/>
      </c>
    </row>
    <row r="5">
      <c r="A5" t="inlineStr">
        <is>
          <t>Unifiber V-Grip</t>
        </is>
      </c>
      <c r="B5" t="inlineStr">
        <is>
          <t>180-230</t>
        </is>
      </c>
      <c r="C5" t="inlineStr">
        <is>
          <t>N/A</t>
        </is>
      </c>
      <c r="D5" s="2" t="n">
        <v>150</v>
      </c>
      <c r="E5" t="inlineStr">
        <is>
          <t>VB</t>
        </is>
      </c>
      <c r="F5" t="inlineStr">
        <is>
          <t>67459 Rheinland-Pfalz - Böhl-Iggelheim</t>
        </is>
      </c>
      <c r="G5" s="3" t="n">
        <v>45444</v>
      </c>
      <c r="H5" t="inlineStr"/>
      <c r="I5" s="4">
        <f>HYPERLINK("https://www.kleinanzeigen.de/s-anzeige/unifiber-v-grip-gabelbaum-230-180-windsurfen/2776846574-230-4964", "Link")</f>
        <v/>
      </c>
      <c r="J5" t="inlineStr">
        <is>
          <t>O. Serfling</t>
        </is>
      </c>
      <c r="K5" s="4">
        <f>HYPERLINK("https://www.kleinanzeigen.de/s-bestandsliste.html?userId=37325871", "Link")</f>
        <v/>
      </c>
    </row>
    <row r="6">
      <c r="A6" t="inlineStr">
        <is>
          <t>Duotone, North Sails, Neil Pryde</t>
        </is>
      </c>
      <c r="B6" t="inlineStr">
        <is>
          <t>140-190</t>
        </is>
      </c>
      <c r="C6" t="inlineStr">
        <is>
          <t>N/A</t>
        </is>
      </c>
      <c r="D6" s="2" t="n">
        <v>100</v>
      </c>
      <c r="E6" t="inlineStr">
        <is>
          <t>VB</t>
        </is>
      </c>
      <c r="F6" t="inlineStr">
        <is>
          <t>75045 Baden-Württemberg - Walzbachtal</t>
        </is>
      </c>
      <c r="G6" s="3" t="n">
        <v>45457</v>
      </c>
      <c r="H6" t="inlineStr"/>
      <c r="I6" s="4">
        <f>HYPERLINK("https://www.kleinanzeigen.de/s-anzeige/windsurf-boom-gabelbaum-duotone-north-sails-neil-pryde-carbon/2787762077-230-8248", "Link")</f>
        <v/>
      </c>
      <c r="J6" t="inlineStr">
        <is>
          <t>Carsten</t>
        </is>
      </c>
      <c r="K6" s="4">
        <f>HYPERLINK("https://www.kleinanzeigen.de/s-bestandsliste.html?userId=21241938", "Link")</f>
        <v/>
      </c>
    </row>
    <row r="7">
      <c r="A7" t="inlineStr">
        <is>
          <t>Duotone Boom Platinum</t>
        </is>
      </c>
      <c r="B7" t="inlineStr">
        <is>
          <t>150-200</t>
        </is>
      </c>
      <c r="C7" t="inlineStr">
        <is>
          <t>N/A</t>
        </is>
      </c>
      <c r="D7" s="2" t="n">
        <v>499</v>
      </c>
      <c r="E7" t="inlineStr">
        <is>
          <t>VB</t>
        </is>
      </c>
      <c r="F7" t="inlineStr">
        <is>
          <t>75045 Baden-Württemberg - Walzbachtal</t>
        </is>
      </c>
      <c r="G7" s="3" t="n">
        <v>45363</v>
      </c>
      <c r="H7" t="inlineStr"/>
      <c r="I7" s="4">
        <f>HYPERLINK("https://www.kleinanzeigen.de/s-anzeige/duotone-boom-platinum-100-carbon-150-200-windsurfen/2704746806-230-8248", "Link")</f>
        <v/>
      </c>
      <c r="J7" t="inlineStr">
        <is>
          <t>Carsten</t>
        </is>
      </c>
      <c r="K7" s="4">
        <f>HYPERLINK("https://www.kleinanzeigen.de/s-bestandsliste.html?userId=21241938", "Link")</f>
        <v/>
      </c>
    </row>
    <row r="8">
      <c r="A8" t="inlineStr">
        <is>
          <t>Gunsails Cross</t>
        </is>
      </c>
      <c r="B8" t="inlineStr">
        <is>
          <t>150-200</t>
        </is>
      </c>
      <c r="C8" t="inlineStr">
        <is>
          <t>N/A</t>
        </is>
      </c>
      <c r="D8" s="2" t="n">
        <v>135</v>
      </c>
      <c r="E8" t="inlineStr">
        <is>
          <t>VB</t>
        </is>
      </c>
      <c r="F8" t="inlineStr">
        <is>
          <t>69115 Baden-Württemberg - Heidelberg</t>
        </is>
      </c>
      <c r="G8" s="3" t="n">
        <v>45470</v>
      </c>
      <c r="H8" t="inlineStr"/>
      <c r="I8" s="4">
        <f>HYPERLINK("https://www.kleinanzeigen.de/s-anzeige/gunsails-cross-gabelbaum-150-200cm-windsurfen/2798463362-230-9182", "Link")</f>
        <v/>
      </c>
      <c r="J8" t="inlineStr">
        <is>
          <t>Dominik klaes</t>
        </is>
      </c>
      <c r="K8" s="4">
        <f>HYPERLINK("https://www.kleinanzeigen.de/s-bestandsliste.html?userId=56376183", "Link")</f>
        <v/>
      </c>
    </row>
  </sheetData>
  <autoFilter ref="A1:K8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cols>
    <col width="17" customWidth="1" min="1" max="1"/>
    <col width="9" customWidth="1" min="2" max="2"/>
    <col width="7" customWidth="1" min="3" max="3"/>
    <col width="7" customWidth="1" min="4" max="4"/>
    <col width="9" customWidth="1" min="5" max="5"/>
    <col width="6" customWidth="1" min="6" max="6"/>
    <col width="39" customWidth="1" min="7" max="7"/>
    <col width="10" customWidth="1" min="8" max="8"/>
    <col width="4" customWidth="1" min="9" max="9"/>
    <col width="10" customWidth="1" min="10" max="10"/>
    <col width="16" customWidth="1" min="11" max="11"/>
    <col width="20" customWidth="1" min="12" max="12"/>
  </cols>
  <sheetData>
    <row r="1">
      <c r="A1" s="1" t="inlineStr">
        <is>
          <t>Brand</t>
        </is>
      </c>
      <c r="B1" s="1" t="inlineStr">
        <is>
          <t>Length</t>
        </is>
      </c>
      <c r="C1" s="1" t="inlineStr">
        <is>
          <t>Carbon</t>
        </is>
      </c>
      <c r="D1" s="1" t="inlineStr">
        <is>
          <t>RDM or SDM</t>
        </is>
      </c>
      <c r="E1" s="1" t="inlineStr">
        <is>
          <t>Price</t>
        </is>
      </c>
      <c r="F1" s="1" t="inlineStr">
        <is>
          <t>VB</t>
        </is>
      </c>
      <c r="G1" s="1" t="inlineStr">
        <is>
          <t>Location</t>
        </is>
      </c>
      <c r="H1" s="1" t="inlineStr">
        <is>
          <t>Date</t>
        </is>
      </c>
      <c r="I1" s="1" t="inlineStr">
        <is>
          <t>Sold</t>
        </is>
      </c>
      <c r="J1" s="1" t="inlineStr">
        <is>
          <t>Link</t>
        </is>
      </c>
      <c r="K1" s="1" t="inlineStr">
        <is>
          <t>User name</t>
        </is>
      </c>
      <c r="L1" s="1" t="inlineStr">
        <is>
          <t>All other offers</t>
        </is>
      </c>
    </row>
    <row r="2">
      <c r="A2" t="inlineStr">
        <is>
          <t>Naish Formula</t>
        </is>
      </c>
      <c r="B2" s="5" t="n">
        <v>490</v>
      </c>
      <c r="C2" s="6" t="inlineStr">
        <is>
          <t>75%</t>
        </is>
      </c>
      <c r="D2" t="inlineStr">
        <is>
          <t>N/A</t>
        </is>
      </c>
      <c r="E2" s="2" t="n">
        <v>110</v>
      </c>
      <c r="F2" t="inlineStr"/>
      <c r="G2" t="inlineStr">
        <is>
          <t>76227 Baden-Württemberg - Karlsruhe</t>
        </is>
      </c>
      <c r="H2" s="3" t="n">
        <v>45464</v>
      </c>
      <c r="I2" t="inlineStr"/>
      <c r="J2" s="4">
        <f>HYPERLINK("https://www.kleinanzeigen.de/s-anzeige/windsurf-mast-naish-formula-490-imcs-29-cc-75-carbon/2793858316-230-9197", "Link")</f>
        <v/>
      </c>
      <c r="K2" t="inlineStr">
        <is>
          <t>HARALD WITTE</t>
        </is>
      </c>
      <c r="L2" s="4">
        <f>HYPERLINK("https://www.kleinanzeigen.de/s-bestandsliste.html?userId=83886327", "Link")</f>
        <v/>
      </c>
    </row>
    <row r="3">
      <c r="A3" t="inlineStr">
        <is>
          <t>Magic Stick</t>
        </is>
      </c>
      <c r="B3" s="5" t="n">
        <v>460</v>
      </c>
      <c r="C3" s="6" t="inlineStr">
        <is>
          <t>90%</t>
        </is>
      </c>
      <c r="D3" t="inlineStr">
        <is>
          <t>RDM</t>
        </is>
      </c>
      <c r="E3" s="2" t="n">
        <v>350</v>
      </c>
      <c r="F3" t="inlineStr"/>
      <c r="G3" t="inlineStr">
        <is>
          <t>67346 Rheinland-Pfalz - Speyer</t>
        </is>
      </c>
      <c r="H3" s="3" t="n">
        <v>45471</v>
      </c>
      <c r="I3" t="inlineStr"/>
      <c r="J3" s="4">
        <f>HYPERLINK("https://www.kleinanzeigen.de/s-anzeige/windsurf-mast-magic-stick-460cm-rdm/2799225360-230-5365", "Link")</f>
        <v/>
      </c>
      <c r="K3" t="inlineStr">
        <is>
          <t>D. Ertel</t>
        </is>
      </c>
      <c r="L3" s="4">
        <f>HYPERLINK("https://www.kleinanzeigen.de/s-bestandsliste.html?userId=13322828", "Link")</f>
        <v/>
      </c>
    </row>
    <row r="4">
      <c r="A4" t="inlineStr">
        <is>
          <t>Open Ocean</t>
        </is>
      </c>
      <c r="B4" s="5" t="n">
        <v>60.7</v>
      </c>
      <c r="C4" s="6" t="inlineStr">
        <is>
          <t>N/A</t>
        </is>
      </c>
      <c r="D4" t="inlineStr">
        <is>
          <t>N/A</t>
        </is>
      </c>
      <c r="E4" s="2" t="n">
        <v>25</v>
      </c>
      <c r="F4" t="inlineStr"/>
      <c r="G4" t="inlineStr">
        <is>
          <t>76646 Baden-Württemberg - Bruchsal</t>
        </is>
      </c>
      <c r="H4" s="3" t="n">
        <v>45207</v>
      </c>
      <c r="I4" t="inlineStr"/>
      <c r="J4" s="4">
        <f>HYPERLINK("https://www.kleinanzeigen.de/s-anzeige/mastverlaengerung-windsurfen-open-ocean/2567338803-230-8795", "Link")</f>
        <v/>
      </c>
      <c r="K4" t="inlineStr">
        <is>
          <t>RE</t>
        </is>
      </c>
      <c r="L4" s="4">
        <f>HYPERLINK("https://www.kleinanzeigen.de/s-bestandsliste.html?userId=3435242", "Link")</f>
        <v/>
      </c>
    </row>
    <row r="5">
      <c r="A5" t="inlineStr">
        <is>
          <t>FANATIC</t>
        </is>
      </c>
      <c r="B5" s="5" t="n">
        <v>480</v>
      </c>
      <c r="C5" s="6" t="inlineStr">
        <is>
          <t>N/A</t>
        </is>
      </c>
      <c r="D5" t="inlineStr">
        <is>
          <t>N/A</t>
        </is>
      </c>
      <c r="E5" s="2" t="n">
        <v>49</v>
      </c>
      <c r="F5" t="inlineStr">
        <is>
          <t>VB</t>
        </is>
      </c>
      <c r="G5" t="inlineStr">
        <is>
          <t>72224 Baden-Württemberg - Ebhausen</t>
        </is>
      </c>
      <c r="H5" s="3" t="n">
        <v>45437</v>
      </c>
      <c r="I5" t="inlineStr"/>
      <c r="J5" s="4">
        <f>HYPERLINK("https://www.kleinanzeigen.de/s-anzeige/fanatic-mast-segelmast-windsurfen-4-8m/2771053904-230-8235", "Link")</f>
        <v/>
      </c>
      <c r="K5" t="inlineStr">
        <is>
          <t>P. Thiel</t>
        </is>
      </c>
      <c r="L5" s="4">
        <f>HYPERLINK("https://www.kleinanzeigen.de/s-bestandsliste.html?userId=10458185", "Link")</f>
        <v/>
      </c>
    </row>
    <row r="6">
      <c r="A6" t="inlineStr">
        <is>
          <t>F2</t>
        </is>
      </c>
      <c r="B6" s="5" t="n">
        <v>40</v>
      </c>
      <c r="C6" s="6" t="inlineStr">
        <is>
          <t>N/A</t>
        </is>
      </c>
      <c r="D6" t="inlineStr">
        <is>
          <t>N/A</t>
        </is>
      </c>
      <c r="E6" s="2" t="n">
        <v>9</v>
      </c>
      <c r="F6" t="inlineStr"/>
      <c r="G6" t="inlineStr">
        <is>
          <t>76703 Baden-Württemberg - Kraichtal</t>
        </is>
      </c>
      <c r="H6" s="3" t="n">
        <v>45468</v>
      </c>
      <c r="I6" t="inlineStr"/>
      <c r="J6" s="4">
        <f>HYPERLINK("https://www.kleinanzeigen.de/s-anzeige/f2-windsurf-vario-mastverlaengerung-40-cm/2797231465-230-8797", "Link")</f>
        <v/>
      </c>
      <c r="K6" t="inlineStr">
        <is>
          <t>Frank</t>
        </is>
      </c>
      <c r="L6" s="4">
        <f>HYPERLINK("https://www.kleinanzeigen.de/s-bestandsliste.html?userId=8997097", "Link")</f>
        <v/>
      </c>
    </row>
  </sheetData>
  <autoFilter ref="A1:L6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A1" sqref="A1"/>
    </sheetView>
  </sheetViews>
  <sheetFormatPr baseColWidth="8" defaultRowHeight="15"/>
  <cols>
    <col width="20" customWidth="1" min="1" max="1"/>
    <col width="27" customWidth="1" min="2" max="2"/>
    <col width="15" customWidth="1" min="3" max="3"/>
    <col width="14" customWidth="1" min="4" max="4"/>
    <col width="8" customWidth="1" min="5" max="5"/>
    <col width="9" customWidth="1" min="6" max="6"/>
    <col width="6" customWidth="1" min="7" max="7"/>
    <col width="47" customWidth="1" min="8" max="8"/>
    <col width="10" customWidth="1" min="9" max="9"/>
    <col width="4" customWidth="1" min="10" max="10"/>
    <col width="10" customWidth="1" min="11" max="11"/>
    <col width="19" customWidth="1" min="12" max="12"/>
    <col width="20" customWidth="1" min="13" max="13"/>
  </cols>
  <sheetData>
    <row r="1">
      <c r="A1" s="1" t="inlineStr">
        <is>
          <t>Size</t>
        </is>
      </c>
      <c r="B1" s="1" t="inlineStr">
        <is>
          <t>Brand</t>
        </is>
      </c>
      <c r="C1" s="1" t="inlineStr">
        <is>
          <t>Board type</t>
        </is>
      </c>
      <c r="D1" s="1" t="inlineStr">
        <is>
          <t>Volume</t>
        </is>
      </c>
      <c r="E1" s="1" t="inlineStr">
        <is>
          <t>Year</t>
        </is>
      </c>
      <c r="F1" s="1" t="inlineStr">
        <is>
          <t>Price</t>
        </is>
      </c>
      <c r="G1" s="1" t="inlineStr">
        <is>
          <t>VB</t>
        </is>
      </c>
      <c r="H1" s="1" t="inlineStr">
        <is>
          <t>Location</t>
        </is>
      </c>
      <c r="I1" s="1" t="inlineStr">
        <is>
          <t>Date</t>
        </is>
      </c>
      <c r="J1" s="1" t="inlineStr">
        <is>
          <t>Sold</t>
        </is>
      </c>
      <c r="K1" s="1" t="inlineStr">
        <is>
          <t>Link</t>
        </is>
      </c>
      <c r="L1" s="1" t="inlineStr">
        <is>
          <t>User name</t>
        </is>
      </c>
      <c r="M1" s="1" t="inlineStr">
        <is>
          <t>All other offers</t>
        </is>
      </c>
    </row>
    <row r="2">
      <c r="A2" t="inlineStr">
        <is>
          <t>255 cm</t>
        </is>
      </c>
      <c r="B2" t="inlineStr">
        <is>
          <t>HiFly</t>
        </is>
      </c>
      <c r="C2" t="inlineStr">
        <is>
          <t>Wave/Slalom</t>
        </is>
      </c>
      <c r="D2" s="5" t="inlineStr">
        <is>
          <t>N/A</t>
        </is>
      </c>
      <c r="E2" t="inlineStr">
        <is>
          <t>N/A</t>
        </is>
      </c>
      <c r="F2" s="2" t="n">
        <v>80</v>
      </c>
      <c r="G2" t="inlineStr">
        <is>
          <t>VB</t>
        </is>
      </c>
      <c r="H2" t="inlineStr">
        <is>
          <t>67373 Speyer - Dudenhofen</t>
        </is>
      </c>
      <c r="I2" s="3" t="n">
        <v>45442</v>
      </c>
      <c r="J2" t="inlineStr"/>
      <c r="K2" s="4">
        <f>HYPERLINK("https://www.kleinanzeigen.de/s-anzeige/windsurf-wave-slalom-board-hifly-255-rx/2774743508-230-5368", "Link")</f>
        <v/>
      </c>
      <c r="L2" t="inlineStr">
        <is>
          <t>Uli</t>
        </is>
      </c>
      <c r="M2" s="4">
        <f>HYPERLINK("https://www.kleinanzeigen.de/s-bestandsliste.html?userId=92238343", "Link")</f>
        <v/>
      </c>
    </row>
    <row r="3">
      <c r="A3" t="inlineStr">
        <is>
          <t>277cm x 56cm</t>
        </is>
      </c>
      <c r="B3" t="inlineStr">
        <is>
          <t>Mistral Race</t>
        </is>
      </c>
      <c r="C3" t="inlineStr">
        <is>
          <t>Race</t>
        </is>
      </c>
      <c r="D3" s="5" t="n">
        <v>103</v>
      </c>
      <c r="E3" t="inlineStr">
        <is>
          <t>N/A</t>
        </is>
      </c>
      <c r="F3" s="2" t="n">
        <v>50</v>
      </c>
      <c r="G3" t="inlineStr"/>
      <c r="H3" t="inlineStr">
        <is>
          <t>71287 Baden-Württemberg - Weissach</t>
        </is>
      </c>
      <c r="I3" s="3" t="n">
        <v>45455</v>
      </c>
      <c r="J3" t="inlineStr"/>
      <c r="K3" s="4">
        <f>HYPERLINK("https://www.kleinanzeigen.de/s-anzeige/verkaufe-sup-windsurf-brett-mistral-race-carbon-103l-9-8kg-277c/2786260246-241-21520", "Link")</f>
        <v/>
      </c>
      <c r="L3" t="inlineStr">
        <is>
          <t>Marko Szcesny</t>
        </is>
      </c>
      <c r="M3" s="4">
        <f>HYPERLINK("https://www.kleinanzeigen.de/s-bestandsliste.html?userId=21561346", "Link")</f>
        <v/>
      </c>
    </row>
    <row r="4">
      <c r="A4" t="inlineStr">
        <is>
          <t>87</t>
        </is>
      </c>
      <c r="B4" t="inlineStr">
        <is>
          <t>JP Australia Wave Slate</t>
        </is>
      </c>
      <c r="C4" t="inlineStr">
        <is>
          <t>Wave</t>
        </is>
      </c>
      <c r="D4" s="5" t="inlineStr">
        <is>
          <t>N/A</t>
        </is>
      </c>
      <c r="E4" t="inlineStr">
        <is>
          <t>N/A</t>
        </is>
      </c>
      <c r="F4" s="2" t="n">
        <v>650</v>
      </c>
      <c r="G4" t="inlineStr">
        <is>
          <t>VB</t>
        </is>
      </c>
      <c r="H4" t="inlineStr">
        <is>
          <t>75382 Baden-Württemberg - Althengstett</t>
        </is>
      </c>
      <c r="I4" s="3" t="n">
        <v>45059</v>
      </c>
      <c r="J4" t="inlineStr"/>
      <c r="K4" s="4">
        <f>HYPERLINK("https://www.kleinanzeigen.de/s-anzeige/jp-australia-wave-slate-87-waveboard-windsurf/2441229085-230-8769", "Link")</f>
        <v/>
      </c>
      <c r="L4" t="inlineStr">
        <is>
          <t>Andreas Frieser</t>
        </is>
      </c>
      <c r="M4" s="4">
        <f>HYPERLINK("https://www.kleinanzeigen.de/s-bestandsliste.html?userId=10838643", "Link")</f>
        <v/>
      </c>
    </row>
    <row r="5">
      <c r="A5" t="inlineStr">
        <is>
          <t>283 cm</t>
        </is>
      </c>
      <c r="B5" t="inlineStr">
        <is>
          <t>Techno</t>
        </is>
      </c>
      <c r="C5" t="inlineStr">
        <is>
          <t>Freeride</t>
        </is>
      </c>
      <c r="D5" s="5" t="inlineStr">
        <is>
          <t>152 liters</t>
        </is>
      </c>
      <c r="E5" t="inlineStr">
        <is>
          <t>N/A</t>
        </is>
      </c>
      <c r="F5" s="2" t="n">
        <v>400</v>
      </c>
      <c r="G5" t="inlineStr">
        <is>
          <t>VB</t>
        </is>
      </c>
      <c r="H5" t="inlineStr">
        <is>
          <t>76297 Baden-Württemberg - Stutensee</t>
        </is>
      </c>
      <c r="I5" s="3" t="n">
        <v>45491</v>
      </c>
      <c r="J5" t="inlineStr"/>
      <c r="K5" s="4">
        <f>HYPERLINK("https://www.kleinanzeigen.de/s-anzeige/surfbrett-zum-windsurfen/2815608100-187-8342", "Link")</f>
        <v/>
      </c>
      <c r="L5" t="inlineStr">
        <is>
          <t>Friedhelm Hauth</t>
        </is>
      </c>
      <c r="M5" s="4">
        <f>HYPERLINK("https://www.kleinanzeigen.de/s-bestandsliste.html?userId=4900135", "Link")</f>
        <v/>
      </c>
    </row>
    <row r="6">
      <c r="A6" t="inlineStr">
        <is>
          <t>N/A</t>
        </is>
      </c>
      <c r="B6" t="inlineStr">
        <is>
          <t>Fanatic Bee</t>
        </is>
      </c>
      <c r="C6" t="inlineStr">
        <is>
          <t>N/A</t>
        </is>
      </c>
      <c r="D6" s="5" t="n">
        <v>124</v>
      </c>
      <c r="E6" t="inlineStr">
        <is>
          <t>N/A</t>
        </is>
      </c>
      <c r="F6" s="2" t="n">
        <v>75</v>
      </c>
      <c r="G6" t="inlineStr"/>
      <c r="H6" t="inlineStr">
        <is>
          <t>76275 Baden-Württemberg - Ettlingen</t>
        </is>
      </c>
      <c r="I6" s="3" t="n">
        <v>45467</v>
      </c>
      <c r="J6" t="inlineStr"/>
      <c r="K6" s="4">
        <f>HYPERLINK("https://www.kleinanzeigen.de/s-anzeige/windsurf-fanatic-bee/2796603510-230-8929", "Link")</f>
        <v/>
      </c>
      <c r="L6" t="inlineStr">
        <is>
          <t>Micha</t>
        </is>
      </c>
      <c r="M6" s="4">
        <f>HYPERLINK("https://www.kleinanzeigen.de/s-bestandsliste.html?userId=6057214", "Link")</f>
        <v/>
      </c>
    </row>
    <row r="7">
      <c r="A7" t="inlineStr">
        <is>
          <t>233 cm x 79 cm</t>
        </is>
      </c>
      <c r="B7" t="inlineStr">
        <is>
          <t>Tabou Manta</t>
        </is>
      </c>
      <c r="C7" t="inlineStr">
        <is>
          <t>Slalom</t>
        </is>
      </c>
      <c r="D7" s="5" t="inlineStr">
        <is>
          <t>125 liters</t>
        </is>
      </c>
      <c r="E7" t="inlineStr">
        <is>
          <t>2011</t>
        </is>
      </c>
      <c r="F7" s="2" t="n">
        <v>290</v>
      </c>
      <c r="G7" t="inlineStr">
        <is>
          <t>VB</t>
        </is>
      </c>
      <c r="H7" t="inlineStr">
        <is>
          <t>71093 Baden-Württemberg - Weil im Schönbuch</t>
        </is>
      </c>
      <c r="I7" s="3" t="n">
        <v>45495</v>
      </c>
      <c r="J7" t="inlineStr"/>
      <c r="K7" s="4">
        <f>HYPERLINK("https://www.kleinanzeigen.de/s-anzeige/tabou-manta-79-125-liter-windsurf-slalom-board/2713741513-230-8785", "Link")</f>
        <v/>
      </c>
      <c r="L7" t="inlineStr">
        <is>
          <t>Franz Olbrich</t>
        </is>
      </c>
      <c r="M7" s="4">
        <f>HYPERLINK("https://www.kleinanzeigen.de/s-bestandsliste.html?userId=10339788", "Link")</f>
        <v/>
      </c>
    </row>
    <row r="8">
      <c r="A8" t="inlineStr">
        <is>
          <t>236 x 82</t>
        </is>
      </c>
      <c r="B8" t="inlineStr">
        <is>
          <t>F2 Chilli</t>
        </is>
      </c>
      <c r="C8" t="inlineStr">
        <is>
          <t>Freestyle</t>
        </is>
      </c>
      <c r="D8" s="5" t="n">
        <v>99</v>
      </c>
      <c r="E8" t="inlineStr">
        <is>
          <t>N/A</t>
        </is>
      </c>
      <c r="F8" s="2" t="n">
        <v>25</v>
      </c>
      <c r="G8" t="inlineStr"/>
      <c r="H8" t="inlineStr">
        <is>
          <t>72074 Baden-Württemberg - Tübingen</t>
        </is>
      </c>
      <c r="I8" s="3" t="n">
        <v>45219</v>
      </c>
      <c r="J8" t="inlineStr"/>
      <c r="K8" s="4">
        <f>HYPERLINK("https://www.kleinanzeigen.de/s-anzeige/surfboard-windsurfen-f2-chilli-99-liter/2578323609-230-9095", "Link")</f>
        <v/>
      </c>
      <c r="L8" t="inlineStr">
        <is>
          <t>Felix</t>
        </is>
      </c>
      <c r="M8" s="4">
        <f>HYPERLINK("https://www.kleinanzeigen.de/s-bestandsliste.html?userId=23500177", "Link")</f>
        <v/>
      </c>
    </row>
    <row r="9">
      <c r="A9" t="inlineStr">
        <is>
          <t>330 cm x 67 cm</t>
        </is>
      </c>
      <c r="B9" t="inlineStr">
        <is>
          <t>F2 Fun &amp; Function</t>
        </is>
      </c>
      <c r="C9" t="inlineStr">
        <is>
          <t>N/A</t>
        </is>
      </c>
      <c r="D9" s="5" t="n">
        <v>170</v>
      </c>
      <c r="E9" t="inlineStr">
        <is>
          <t>N/A</t>
        </is>
      </c>
      <c r="F9" s="2" t="n">
        <v>120</v>
      </c>
      <c r="G9" t="inlineStr">
        <is>
          <t>VB</t>
        </is>
      </c>
      <c r="H9" t="inlineStr">
        <is>
          <t>72224 Baden-Württemberg - Ebhausen</t>
        </is>
      </c>
      <c r="I9" s="3" t="n">
        <v>45437</v>
      </c>
      <c r="J9" t="inlineStr"/>
      <c r="K9" s="4">
        <f>HYPERLINK("https://www.kleinanzeigen.de/s-anzeige/f2-fun-function-surfbrett-windsurfen-top-zustand/2771032752-230-8235", "Link")</f>
        <v/>
      </c>
      <c r="L9" t="inlineStr">
        <is>
          <t>P. Thiel</t>
        </is>
      </c>
      <c r="M9" s="4">
        <f>HYPERLINK("https://www.kleinanzeigen.de/s-bestandsliste.html?userId=10458185", "Link")</f>
        <v/>
      </c>
    </row>
    <row r="10">
      <c r="A10" t="inlineStr">
        <is>
          <t>N/A</t>
        </is>
      </c>
      <c r="B10" t="inlineStr">
        <is>
          <t>Mistral Surfer</t>
        </is>
      </c>
      <c r="C10" t="inlineStr">
        <is>
          <t>N/A</t>
        </is>
      </c>
      <c r="D10" s="5" t="inlineStr">
        <is>
          <t>N/A</t>
        </is>
      </c>
      <c r="E10" t="inlineStr">
        <is>
          <t>N/A</t>
        </is>
      </c>
      <c r="F10" s="2" t="n">
        <v>259</v>
      </c>
      <c r="G10" t="inlineStr">
        <is>
          <t>VB</t>
        </is>
      </c>
      <c r="H10" t="inlineStr">
        <is>
          <t>75443 Baden-Württemberg - Ötisheim</t>
        </is>
      </c>
      <c r="I10" s="3" t="n">
        <v>45415</v>
      </c>
      <c r="J10" t="inlineStr"/>
      <c r="K10" s="4">
        <f>HYPERLINK("https://www.kleinanzeigen.de/s-anzeige/mistral-surfer-surfbrett-windsurfbrett-windsurfer/2751498265-230-8431", "Link")</f>
        <v/>
      </c>
      <c r="L10" t="inlineStr">
        <is>
          <t>Privat</t>
        </is>
      </c>
      <c r="M10" s="4">
        <f>HYPERLINK("https://www.kleinanzeigen.de/s-bestandsliste.html?userId=66095051", "Link")</f>
        <v/>
      </c>
    </row>
    <row r="11">
      <c r="A11" t="inlineStr">
        <is>
          <t>N/A</t>
        </is>
      </c>
      <c r="B11" t="inlineStr">
        <is>
          <t>F2 Rodeo</t>
        </is>
      </c>
      <c r="C11" t="inlineStr">
        <is>
          <t>Freestyle</t>
        </is>
      </c>
      <c r="D11" s="5" t="n">
        <v>90</v>
      </c>
      <c r="E11" t="inlineStr">
        <is>
          <t>N/A</t>
        </is>
      </c>
      <c r="F11" s="2" t="n">
        <v>400</v>
      </c>
      <c r="G11" t="inlineStr">
        <is>
          <t>VB</t>
        </is>
      </c>
      <c r="H11" t="inlineStr">
        <is>
          <t>74889 Baden-Württemberg - Sinsheim</t>
        </is>
      </c>
      <c r="I11" s="3" t="n">
        <v>45480</v>
      </c>
      <c r="J11" t="inlineStr"/>
      <c r="K11" s="4">
        <f>HYPERLINK("https://www.kleinanzeigen.de/s-anzeige/windsurf-board-f2-rodeo-90l-freestyle/2806235187-230-8139", "Link")</f>
        <v/>
      </c>
      <c r="L11" t="inlineStr">
        <is>
          <t>Martin Miksch</t>
        </is>
      </c>
      <c r="M11" s="4">
        <f>HYPERLINK("https://www.kleinanzeigen.de/s-bestandsliste.html?userId=17381130", "Link")</f>
        <v/>
      </c>
    </row>
    <row r="12">
      <c r="A12" t="inlineStr">
        <is>
          <t>275 cm x 90 cm</t>
        </is>
      </c>
      <c r="B12" t="inlineStr">
        <is>
          <t>JP Explorer</t>
        </is>
      </c>
      <c r="C12" t="inlineStr">
        <is>
          <t>Freeride</t>
        </is>
      </c>
      <c r="D12" s="5" t="inlineStr">
        <is>
          <t>165 liters</t>
        </is>
      </c>
      <c r="E12" t="inlineStr">
        <is>
          <t>N/A</t>
        </is>
      </c>
      <c r="F12" s="2" t="n">
        <v>444</v>
      </c>
      <c r="G12" t="inlineStr">
        <is>
          <t>VB</t>
        </is>
      </c>
      <c r="H12" t="inlineStr">
        <is>
          <t>75045 Baden-Württemberg - Walzbachtal</t>
        </is>
      </c>
      <c r="I12" s="3" t="n">
        <v>45492</v>
      </c>
      <c r="J12" t="inlineStr"/>
      <c r="K12" s="4">
        <f>HYPERLINK("https://www.kleinanzeigen.de/s-anzeige/surfbrett-jp-explorer-165-softdeck-windsurfen/2816034571-230-8248", "Link")</f>
        <v/>
      </c>
      <c r="L12" t="inlineStr">
        <is>
          <t>Carsten</t>
        </is>
      </c>
      <c r="M12" s="4">
        <f>HYPERLINK("https://www.kleinanzeigen.de/s-bestandsliste.html?userId=21241938", "Link")</f>
        <v/>
      </c>
    </row>
    <row r="13">
      <c r="A13" t="inlineStr">
        <is>
          <t>254 x 64</t>
        </is>
      </c>
      <c r="B13" t="inlineStr">
        <is>
          <t>Lorch</t>
        </is>
      </c>
      <c r="C13" t="inlineStr">
        <is>
          <t>N/A</t>
        </is>
      </c>
      <c r="D13" s="5" t="n">
        <v>115</v>
      </c>
      <c r="E13" t="inlineStr">
        <is>
          <t>N/A</t>
        </is>
      </c>
      <c r="F13" s="2" t="n">
        <v>80</v>
      </c>
      <c r="G13" t="inlineStr">
        <is>
          <t>VB</t>
        </is>
      </c>
      <c r="H13" t="inlineStr">
        <is>
          <t>76571 Baden-Württemberg - Gaggenau</t>
        </is>
      </c>
      <c r="I13" s="3" t="n">
        <v>45448</v>
      </c>
      <c r="J13" t="inlineStr"/>
      <c r="K13" s="4">
        <f>HYPERLINK("https://www.kleinanzeigen.de/s-anzeige/windsurf-board-lorch/2780654321-230-8988", "Link")</f>
        <v/>
      </c>
      <c r="L13" t="inlineStr">
        <is>
          <t>Tine</t>
        </is>
      </c>
      <c r="M13" s="4">
        <f>HYPERLINK("https://www.kleinanzeigen.de/s-bestandsliste.html?userId=140334185", "Link")</f>
        <v/>
      </c>
    </row>
    <row r="14">
      <c r="A14" t="inlineStr">
        <is>
          <t>258 cm x 62.5 cm</t>
        </is>
      </c>
      <c r="B14" t="inlineStr">
        <is>
          <t>JP</t>
        </is>
      </c>
      <c r="C14" t="inlineStr">
        <is>
          <t>Freeride</t>
        </is>
      </c>
      <c r="D14" s="5" t="n">
        <v>104</v>
      </c>
      <c r="E14" t="inlineStr">
        <is>
          <t>N/A</t>
        </is>
      </c>
      <c r="F14" s="2" t="n">
        <v>300</v>
      </c>
      <c r="G14" t="inlineStr"/>
      <c r="H14" t="inlineStr">
        <is>
          <t>69120 Baden-Württemberg - Heidelberg</t>
        </is>
      </c>
      <c r="I14" s="3" t="n">
        <v>45182</v>
      </c>
      <c r="J14" t="inlineStr"/>
      <c r="K14" s="4">
        <f>HYPERLINK("https://www.kleinanzeigen.de/s-anzeige/vb-jp-super-x-104-lt-windsurf-board-mit-freeride-finne/2544579641-230-9179", "Link")</f>
        <v/>
      </c>
      <c r="L14" t="inlineStr">
        <is>
          <t>Ed.</t>
        </is>
      </c>
      <c r="M14" s="4">
        <f>HYPERLINK("https://www.kleinanzeigen.de/s-bestandsliste.html?userId=27427325", "Link")</f>
        <v/>
      </c>
    </row>
  </sheetData>
  <autoFilter ref="A1:M14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8" customWidth="1" min="1" max="1"/>
    <col width="9" customWidth="1" min="2" max="2"/>
    <col width="11" customWidth="1" min="3" max="3"/>
    <col width="25" customWidth="1" min="4" max="4"/>
    <col width="8" customWidth="1" min="5" max="5"/>
    <col width="12" customWidth="1" min="6" max="6"/>
    <col width="9" customWidth="1" min="7" max="7"/>
    <col width="6" customWidth="1" min="8" max="8"/>
    <col width="52" customWidth="1" min="9" max="9"/>
    <col width="10" customWidth="1" min="10" max="10"/>
    <col width="4" customWidth="1" min="11" max="11"/>
    <col width="10" customWidth="1" min="12" max="12"/>
    <col width="21" customWidth="1" min="13" max="13"/>
    <col width="20" customWidth="1" min="14" max="14"/>
  </cols>
  <sheetData>
    <row r="1">
      <c r="A1" s="1" t="inlineStr">
        <is>
          <t>Size</t>
        </is>
      </c>
      <c r="B1" s="1" t="inlineStr">
        <is>
          <t>Mast length</t>
        </is>
      </c>
      <c r="C1" s="1" t="inlineStr">
        <is>
          <t>Boom size</t>
        </is>
      </c>
      <c r="D1" s="1" t="inlineStr">
        <is>
          <t>Brand</t>
        </is>
      </c>
      <c r="E1" s="1" t="inlineStr">
        <is>
          <t>Year</t>
        </is>
      </c>
      <c r="F1" s="1" t="inlineStr">
        <is>
          <t>State</t>
        </is>
      </c>
      <c r="G1" s="1" t="inlineStr">
        <is>
          <t>Price</t>
        </is>
      </c>
      <c r="H1" s="1" t="inlineStr">
        <is>
          <t>VB</t>
        </is>
      </c>
      <c r="I1" s="1" t="inlineStr">
        <is>
          <t>Location</t>
        </is>
      </c>
      <c r="J1" s="1" t="inlineStr">
        <is>
          <t>Date</t>
        </is>
      </c>
      <c r="K1" s="1" t="inlineStr">
        <is>
          <t>Sold</t>
        </is>
      </c>
      <c r="L1" s="1" t="inlineStr">
        <is>
          <t>Link</t>
        </is>
      </c>
      <c r="M1" s="1" t="inlineStr">
        <is>
          <t>User name</t>
        </is>
      </c>
      <c r="N1" s="1" t="inlineStr">
        <is>
          <t>All other offers</t>
        </is>
      </c>
    </row>
    <row r="2">
      <c r="A2" s="7" t="n">
        <v>5.7</v>
      </c>
      <c r="B2" s="5" t="n">
        <v>430</v>
      </c>
      <c r="C2" s="5" t="n">
        <v>174</v>
      </c>
      <c r="D2" t="inlineStr">
        <is>
          <t>Neilpryde Wizard</t>
        </is>
      </c>
      <c r="E2" t="inlineStr">
        <is>
          <t>N/A</t>
        </is>
      </c>
      <c r="F2" t="inlineStr">
        <is>
          <t>used</t>
        </is>
      </c>
      <c r="G2" s="2" t="n">
        <v>120</v>
      </c>
      <c r="H2" t="inlineStr"/>
      <c r="I2" t="inlineStr">
        <is>
          <t>68789 Baden-Württemberg - St. Leon-Rot</t>
        </is>
      </c>
      <c r="J2" s="3" t="n">
        <v>45441</v>
      </c>
      <c r="K2" t="inlineStr"/>
      <c r="L2" s="4">
        <f>HYPERLINK("https://www.kleinanzeigen.de/s-anzeige/neilpryde-wizard-5-7-freestyle-windsurf-segel/2773873346-230-8251", "Link")</f>
        <v/>
      </c>
      <c r="M2" t="inlineStr">
        <is>
          <t>Timo Hage</t>
        </is>
      </c>
      <c r="N2" s="4">
        <f>HYPERLINK("https://www.kleinanzeigen.de/s-bestandsliste.html?userId=36146559", "Link")</f>
        <v/>
      </c>
    </row>
    <row r="3">
      <c r="A3" s="7" t="n">
        <v>2.8</v>
      </c>
      <c r="B3" s="5" t="n">
        <v>348</v>
      </c>
      <c r="C3" s="5" t="n">
        <v>135</v>
      </c>
      <c r="D3" t="inlineStr">
        <is>
          <t>ART</t>
        </is>
      </c>
      <c r="E3" t="inlineStr">
        <is>
          <t>N/A</t>
        </is>
      </c>
      <c r="F3" t="inlineStr">
        <is>
          <t>used</t>
        </is>
      </c>
      <c r="G3" s="2" t="n">
        <v>30</v>
      </c>
      <c r="H3" t="inlineStr"/>
      <c r="I3" t="inlineStr">
        <is>
          <t>67112 Rheinland-Pfalz - Mutterstadt</t>
        </is>
      </c>
      <c r="J3" s="3" t="n">
        <v>45486</v>
      </c>
      <c r="K3" t="inlineStr"/>
      <c r="L3" s="4">
        <f>HYPERLINK("https://www.kleinanzeigen.de/s-anzeige/segel-2-8-qm-fuer-kinder-oder-sturm-windsurf/2811289154-230-4958", "Link")</f>
        <v/>
      </c>
      <c r="M3" t="inlineStr">
        <is>
          <t>Reiner</t>
        </is>
      </c>
      <c r="N3" s="4">
        <f>HYPERLINK("https://www.kleinanzeigen.de/s-bestandsliste.html?userId=16761299", "Link")</f>
        <v/>
      </c>
    </row>
    <row r="4">
      <c r="A4" s="7" t="n">
        <v>6.6</v>
      </c>
      <c r="B4" s="5" t="n">
        <v>460</v>
      </c>
      <c r="C4" s="5" t="n">
        <v>199</v>
      </c>
      <c r="D4" t="inlineStr">
        <is>
          <t>North Sails E-Type</t>
        </is>
      </c>
      <c r="E4" t="inlineStr">
        <is>
          <t>2014</t>
        </is>
      </c>
      <c r="F4" t="inlineStr">
        <is>
          <t>used</t>
        </is>
      </c>
      <c r="G4" s="2" t="n">
        <v>100</v>
      </c>
      <c r="H4" t="inlineStr"/>
      <c r="I4" t="inlineStr">
        <is>
          <t>68794 Baden-Württemberg - Oberhausen-Rheinhausen</t>
        </is>
      </c>
      <c r="J4" s="3" t="n">
        <v>45487</v>
      </c>
      <c r="K4" t="inlineStr"/>
      <c r="L4" s="4">
        <f>HYPERLINK("https://www.kleinanzeigen.de/s-anzeige/north-sails-e-type-6-6-surfsegel-windsurfen/2812139500-230-8338", "Link")</f>
        <v/>
      </c>
      <c r="M4" t="inlineStr">
        <is>
          <t>Metzler</t>
        </is>
      </c>
      <c r="N4" s="4">
        <f>HYPERLINK("https://www.kleinanzeigen.de/s-bestandsliste.html?userId=73550942", "Link")</f>
        <v/>
      </c>
    </row>
    <row r="5">
      <c r="A5" s="7" t="n">
        <v>5.9</v>
      </c>
      <c r="B5" s="5" t="inlineStr">
        <is>
          <t>N/A</t>
        </is>
      </c>
      <c r="C5" s="5" t="inlineStr">
        <is>
          <t>180-220</t>
        </is>
      </c>
      <c r="D5" t="inlineStr">
        <is>
          <t>Northsails Duke</t>
        </is>
      </c>
      <c r="E5" t="inlineStr">
        <is>
          <t>N/A</t>
        </is>
      </c>
      <c r="F5" t="inlineStr">
        <is>
          <t>used</t>
        </is>
      </c>
      <c r="G5" s="2" t="n">
        <v>30</v>
      </c>
      <c r="H5" t="inlineStr"/>
      <c r="I5" t="inlineStr">
        <is>
          <t>71069 Baden-Württemberg - Sindelfingen</t>
        </is>
      </c>
      <c r="J5" s="3" t="n">
        <v>45494</v>
      </c>
      <c r="K5" t="inlineStr"/>
      <c r="L5" s="4">
        <f>HYPERLINK("https://www.kleinanzeigen.de/s-anzeige/windsurf-segel-northsails-5-9-qm-duke/2817394836-230-8993", "Link")</f>
        <v/>
      </c>
      <c r="M5" t="inlineStr">
        <is>
          <t>Alfred Kuhne</t>
        </is>
      </c>
      <c r="N5" s="4">
        <f>HYPERLINK("https://www.kleinanzeigen.de/s-bestandsliste.html?userId=14718499", "Link")</f>
        <v/>
      </c>
    </row>
    <row r="6">
      <c r="A6" s="7" t="n">
        <v>8.800000000000001</v>
      </c>
      <c r="B6" s="5" t="n">
        <v>490</v>
      </c>
      <c r="C6" s="5" t="n">
        <v>234</v>
      </c>
      <c r="D6" t="inlineStr">
        <is>
          <t>North Sails S-Type SL</t>
        </is>
      </c>
      <c r="E6" t="inlineStr">
        <is>
          <t>2015</t>
        </is>
      </c>
      <c r="F6" t="inlineStr">
        <is>
          <t>new</t>
        </is>
      </c>
      <c r="G6" s="2" t="n">
        <v>299</v>
      </c>
      <c r="H6" t="inlineStr">
        <is>
          <t>VB</t>
        </is>
      </c>
      <c r="I6" t="inlineStr">
        <is>
          <t>76694 Baden-Württemberg - Forst</t>
        </is>
      </c>
      <c r="J6" s="3" t="n">
        <v>45453</v>
      </c>
      <c r="K6" t="inlineStr"/>
      <c r="L6" s="4">
        <f>HYPERLINK("https://www.kleinanzeigen.de/s-anzeige/windsurf-segel-north-sails-s-type-sl-8-8-neu/2784449176-230-8794", "Link")</f>
        <v/>
      </c>
      <c r="M6" t="inlineStr">
        <is>
          <t>Gunter Baumgarten</t>
        </is>
      </c>
      <c r="N6" s="4">
        <f>HYPERLINK("https://www.kleinanzeigen.de/s-bestandsliste.html?userId=33843173", "Link")</f>
        <v/>
      </c>
    </row>
    <row r="7">
      <c r="A7" s="7" t="n">
        <v>7.3</v>
      </c>
      <c r="B7" s="5" t="n">
        <v>479</v>
      </c>
      <c r="C7" s="5" t="n">
        <v>196</v>
      </c>
      <c r="D7" t="inlineStr">
        <is>
          <t>North Sails Natural</t>
        </is>
      </c>
      <c r="E7" t="inlineStr">
        <is>
          <t>N/A</t>
        </is>
      </c>
      <c r="F7" t="inlineStr">
        <is>
          <t>used</t>
        </is>
      </c>
      <c r="G7" s="2" t="n">
        <v>130</v>
      </c>
      <c r="H7" t="inlineStr">
        <is>
          <t>VB</t>
        </is>
      </c>
      <c r="I7" t="inlineStr">
        <is>
          <t>75334 Baden-Württemberg - Straubenhardt</t>
        </is>
      </c>
      <c r="J7" s="3" t="n">
        <v>45494</v>
      </c>
      <c r="K7" t="inlineStr"/>
      <c r="L7" s="4">
        <f>HYPERLINK("https://www.kleinanzeigen.de/s-anzeige/north-sails-natural-7-3-windsurf-segel/2817593744-230-8117", "Link")</f>
        <v/>
      </c>
      <c r="M7" t="inlineStr">
        <is>
          <t>Richter</t>
        </is>
      </c>
      <c r="N7" s="4">
        <f>HYPERLINK("https://www.kleinanzeigen.de/s-bestandsliste.html?userId=15721218", "Link")</f>
        <v/>
      </c>
    </row>
    <row r="8">
      <c r="A8" s="7" t="n">
        <v>10</v>
      </c>
      <c r="B8" s="5" t="n">
        <v>520</v>
      </c>
      <c r="C8" s="5" t="n">
        <v>370</v>
      </c>
      <c r="D8" t="inlineStr">
        <is>
          <t>Neil Pryde H2</t>
        </is>
      </c>
      <c r="E8" t="inlineStr">
        <is>
          <t>N/A</t>
        </is>
      </c>
      <c r="F8" t="inlineStr">
        <is>
          <t>used</t>
        </is>
      </c>
      <c r="G8" s="2" t="n">
        <v>120</v>
      </c>
      <c r="H8" t="inlineStr"/>
      <c r="I8" t="inlineStr">
        <is>
          <t>67112 Rheinland-Pfalz - Mutterstadt</t>
        </is>
      </c>
      <c r="J8" s="3" t="n">
        <v>45476</v>
      </c>
      <c r="K8" t="inlineStr"/>
      <c r="L8" s="4">
        <f>HYPERLINK("https://www.kleinanzeigen.de/s-anzeige/segel-np-h2-10-0-windsurfen/2803297648-230-4958", "Link")</f>
        <v/>
      </c>
      <c r="M8" t="inlineStr">
        <is>
          <t>Reiner</t>
        </is>
      </c>
      <c r="N8" s="4">
        <f>HYPERLINK("https://www.kleinanzeigen.de/s-bestandsliste.html?userId=16761299", "Link")</f>
        <v/>
      </c>
    </row>
    <row r="9">
      <c r="A9" s="7" t="n">
        <v>4.8</v>
      </c>
      <c r="B9" s="5" t="n">
        <v>400</v>
      </c>
      <c r="C9" s="5" t="n">
        <v>158</v>
      </c>
      <c r="D9" t="inlineStr">
        <is>
          <t>Duotone Idol LTD</t>
        </is>
      </c>
      <c r="E9" t="inlineStr">
        <is>
          <t>2021</t>
        </is>
      </c>
      <c r="F9" t="inlineStr">
        <is>
          <t>repaired</t>
        </is>
      </c>
      <c r="G9" s="2" t="n">
        <v>360</v>
      </c>
      <c r="H9" t="inlineStr">
        <is>
          <t>VB</t>
        </is>
      </c>
      <c r="I9" t="inlineStr">
        <is>
          <t>71229 Baden-Württemberg - Leonberg</t>
        </is>
      </c>
      <c r="J9" s="3" t="n">
        <v>45481</v>
      </c>
      <c r="K9" t="inlineStr"/>
      <c r="L9" s="4">
        <f>HYPERLINK("https://www.kleinanzeigen.de/s-anzeige/duotone-windsurf-segel-idol-ltd-4-8-qm-2021/2807582079-230-8441", "Link")</f>
        <v/>
      </c>
      <c r="M9" t="inlineStr">
        <is>
          <t>Costas</t>
        </is>
      </c>
      <c r="N9" s="4">
        <f>HYPERLINK("https://www.kleinanzeigen.de/s-bestandsliste.html?userId=7233872", "Link")</f>
        <v/>
      </c>
    </row>
    <row r="10">
      <c r="A10" s="7" t="n">
        <v>5.9</v>
      </c>
      <c r="B10" s="5" t="n">
        <v>430</v>
      </c>
      <c r="C10" s="5" t="n">
        <v>181</v>
      </c>
      <c r="D10" t="inlineStr">
        <is>
          <t>North Sails Volt</t>
        </is>
      </c>
      <c r="E10" t="inlineStr">
        <is>
          <t>2015</t>
        </is>
      </c>
      <c r="F10" t="inlineStr">
        <is>
          <t>used</t>
        </is>
      </c>
      <c r="G10" s="2" t="n">
        <v>340</v>
      </c>
      <c r="H10" t="inlineStr">
        <is>
          <t>VB</t>
        </is>
      </c>
      <c r="I10" t="inlineStr">
        <is>
          <t>75045 Baden-Württemberg - Walzbachtal</t>
        </is>
      </c>
      <c r="J10" s="3" t="n">
        <v>45366</v>
      </c>
      <c r="K10" t="inlineStr"/>
      <c r="L10" s="4">
        <f>HYPERLINK("https://www.kleinanzeigen.de/s-anzeige/north-sails-volt-5-9qm-windsurfen-segel/2707223157-230-8248", "Link")</f>
        <v/>
      </c>
      <c r="M10" t="inlineStr">
        <is>
          <t>Carsten</t>
        </is>
      </c>
      <c r="N10" s="4">
        <f>HYPERLINK("https://www.kleinanzeigen.de/s-bestandsliste.html?userId=21241938", "Link")</f>
        <v/>
      </c>
    </row>
    <row r="11">
      <c r="A11" s="7" t="n">
        <v>4.7</v>
      </c>
      <c r="B11" s="5" t="n">
        <v>400</v>
      </c>
      <c r="C11" s="5" t="n">
        <v>188</v>
      </c>
      <c r="D11" t="inlineStr">
        <is>
          <t>KA</t>
        </is>
      </c>
      <c r="E11" t="inlineStr">
        <is>
          <t>N/A</t>
        </is>
      </c>
      <c r="F11" t="inlineStr">
        <is>
          <t>used</t>
        </is>
      </c>
      <c r="G11" s="2" t="n">
        <v>100</v>
      </c>
      <c r="H11" t="inlineStr"/>
      <c r="I11" t="inlineStr">
        <is>
          <t>75382 Baden-Württemberg - Althengstett</t>
        </is>
      </c>
      <c r="J11" s="3" t="n">
        <v>45473</v>
      </c>
      <c r="K11" t="inlineStr"/>
      <c r="L11" s="4">
        <f>HYPERLINK("https://www.kleinanzeigen.de/s-anzeige/ka-segel-kaos-4-7qm-wavesegel-windsurf/2800379520-230-8769", "Link")</f>
        <v/>
      </c>
      <c r="M11" t="inlineStr">
        <is>
          <t>Andreas</t>
        </is>
      </c>
      <c r="N11" s="4">
        <f>HYPERLINK("https://www.kleinanzeigen.de/s-bestandsliste.html?userId=33461646", "Link")</f>
        <v/>
      </c>
    </row>
    <row r="12">
      <c r="A12" s="7" t="n">
        <v>8.4</v>
      </c>
      <c r="B12" s="5" t="n">
        <v>490</v>
      </c>
      <c r="C12" s="5" t="n">
        <v>231</v>
      </c>
      <c r="D12" t="inlineStr">
        <is>
          <t>Duotone Warp</t>
        </is>
      </c>
      <c r="E12" t="inlineStr">
        <is>
          <t>2020</t>
        </is>
      </c>
      <c r="F12" t="inlineStr">
        <is>
          <t>new</t>
        </is>
      </c>
      <c r="G12" s="2" t="n">
        <v>290</v>
      </c>
      <c r="H12" t="inlineStr"/>
      <c r="I12" t="inlineStr">
        <is>
          <t>76187 Baden-Württemberg - Karlsruhe</t>
        </is>
      </c>
      <c r="J12" s="3" t="n">
        <v>45448</v>
      </c>
      <c r="K12" t="inlineStr"/>
      <c r="L12" s="4">
        <f>HYPERLINK("https://www.kleinanzeigen.de/s-anzeige/neu-duotone-warp-2020-8-4qm-segel-windsurf/2780814205-230-9188", "Link")</f>
        <v/>
      </c>
      <c r="M12" t="inlineStr">
        <is>
          <t>Timo Waldenberger</t>
        </is>
      </c>
      <c r="N12" s="4">
        <f>HYPERLINK("https://www.kleinanzeigen.de/s-bestandsliste.html?userId=61404865", "Link")</f>
        <v/>
      </c>
    </row>
    <row r="13">
      <c r="A13" s="7" t="n">
        <v>8</v>
      </c>
      <c r="B13" s="5" t="n">
        <v>400</v>
      </c>
      <c r="C13" s="5" t="inlineStr">
        <is>
          <t>171-182</t>
        </is>
      </c>
      <c r="D13" t="inlineStr">
        <is>
          <t>Neilpryde Racing Evo</t>
        </is>
      </c>
      <c r="E13" t="inlineStr">
        <is>
          <t>2016</t>
        </is>
      </c>
      <c r="F13" t="inlineStr">
        <is>
          <t>used</t>
        </is>
      </c>
      <c r="G13" s="2" t="n">
        <v>150</v>
      </c>
      <c r="H13" t="inlineStr">
        <is>
          <t>VB</t>
        </is>
      </c>
      <c r="I13" t="inlineStr">
        <is>
          <t>77866 Baden-Württemberg - Rheinau</t>
        </is>
      </c>
      <c r="J13" s="3" t="n">
        <v>45456</v>
      </c>
      <c r="K13" t="inlineStr"/>
      <c r="L13" s="4">
        <f>HYPERLINK("https://www.kleinanzeigen.de/s-anzeige/neilpryde-windsurf-segel-racing-evo-8/2787020421-230-8667", "Link")</f>
        <v/>
      </c>
      <c r="M13" t="inlineStr">
        <is>
          <t>Tavis</t>
        </is>
      </c>
      <c r="N13" s="4">
        <f>HYPERLINK("https://www.kleinanzeigen.de/s-bestandsliste.html?userId=57798426", "Link")</f>
        <v/>
      </c>
    </row>
    <row r="14">
      <c r="A14" s="7" t="n">
        <v>5.3</v>
      </c>
      <c r="B14" s="5" t="n">
        <v>4.33</v>
      </c>
      <c r="C14" s="5" t="n">
        <v>178</v>
      </c>
      <c r="D14" t="inlineStr">
        <is>
          <t>North Sails Volt HD</t>
        </is>
      </c>
      <c r="E14" t="inlineStr">
        <is>
          <t>N/A</t>
        </is>
      </c>
      <c r="F14" t="inlineStr">
        <is>
          <t>used</t>
        </is>
      </c>
      <c r="G14" s="2" t="n">
        <v>330</v>
      </c>
      <c r="H14" t="inlineStr">
        <is>
          <t>VB</t>
        </is>
      </c>
      <c r="I14" t="inlineStr">
        <is>
          <t>75045 Baden-Württemberg - Walzbachtal</t>
        </is>
      </c>
      <c r="J14" s="3" t="n">
        <v>45366</v>
      </c>
      <c r="K14" t="inlineStr"/>
      <c r="L14" s="4">
        <f>HYPERLINK("https://www.kleinanzeigen.de/s-anzeige/north-sails-volt-hd-5-3qm-windsurfen-segel/2707224071-230-8248", "Link")</f>
        <v/>
      </c>
      <c r="M14" t="inlineStr">
        <is>
          <t>Carsten</t>
        </is>
      </c>
      <c r="N14" s="4">
        <f>HYPERLINK("https://www.kleinanzeigen.de/s-bestandsliste.html?userId=21241938", "Link")</f>
        <v/>
      </c>
    </row>
    <row r="15">
      <c r="A15" s="7" t="n">
        <v>6.4</v>
      </c>
      <c r="B15" s="5" t="inlineStr">
        <is>
          <t>N/A</t>
        </is>
      </c>
      <c r="C15" s="5" t="inlineStr">
        <is>
          <t>171-190</t>
        </is>
      </c>
      <c r="D15" t="inlineStr">
        <is>
          <t>Northsails Duke</t>
        </is>
      </c>
      <c r="E15" t="inlineStr">
        <is>
          <t>N/A</t>
        </is>
      </c>
      <c r="F15" t="inlineStr">
        <is>
          <t>used</t>
        </is>
      </c>
      <c r="G15" s="2" t="n">
        <v>35</v>
      </c>
      <c r="H15" t="inlineStr"/>
      <c r="I15" t="inlineStr">
        <is>
          <t>71069 Baden-Württemberg - Sindelfingen</t>
        </is>
      </c>
      <c r="J15" s="3" t="n">
        <v>45494</v>
      </c>
      <c r="K15" t="inlineStr"/>
      <c r="L15" s="4">
        <f>HYPERLINK("https://www.kleinanzeigen.de/s-anzeige/windsurf-segel-northsails-6-4-m2/2817380711-230-8993", "Link")</f>
        <v/>
      </c>
      <c r="M15" t="inlineStr">
        <is>
          <t>Alfred Kuhne</t>
        </is>
      </c>
      <c r="N15" s="4">
        <f>HYPERLINK("https://www.kleinanzeigen.de/s-bestandsliste.html?userId=14718499", "Link")</f>
        <v/>
      </c>
    </row>
    <row r="16">
      <c r="A16" s="7" t="n">
        <v>4.7</v>
      </c>
      <c r="B16" s="5" t="n">
        <v>400</v>
      </c>
      <c r="C16" s="5" t="n">
        <v>181</v>
      </c>
      <c r="D16" t="inlineStr">
        <is>
          <t>Neilpryde Combat</t>
        </is>
      </c>
      <c r="E16" t="inlineStr">
        <is>
          <t>2019</t>
        </is>
      </c>
      <c r="F16" t="inlineStr">
        <is>
          <t>used</t>
        </is>
      </c>
      <c r="G16" s="2" t="n">
        <v>255</v>
      </c>
      <c r="H16" t="inlineStr">
        <is>
          <t>VB</t>
        </is>
      </c>
      <c r="I16" t="inlineStr">
        <is>
          <t>71120 Baden-Württemberg - Grafenau</t>
        </is>
      </c>
      <c r="J16" s="3" t="n">
        <v>45368</v>
      </c>
      <c r="K16" t="inlineStr"/>
      <c r="L16" s="4">
        <f>HYPERLINK("https://www.kleinanzeigen.de/s-anzeige/neilpryde-windsurf-segel-combat-4-7/2708918279-230-8403", "Link")</f>
        <v/>
      </c>
      <c r="M16" t="inlineStr">
        <is>
          <t>Sandra</t>
        </is>
      </c>
      <c r="N16" s="4">
        <f>HYPERLINK("https://www.kleinanzeigen.de/s-bestandsliste.html?userId=33804110", "Link")</f>
        <v/>
      </c>
    </row>
    <row r="17">
      <c r="A17" s="7" t="n">
        <v>5.6</v>
      </c>
      <c r="B17" s="5" t="n">
        <v>400</v>
      </c>
      <c r="C17" s="5" t="n">
        <v>181</v>
      </c>
      <c r="D17" t="inlineStr">
        <is>
          <t>Gun Sails GS-R</t>
        </is>
      </c>
      <c r="E17" t="inlineStr">
        <is>
          <t>N/A</t>
        </is>
      </c>
      <c r="F17" t="inlineStr">
        <is>
          <t>new</t>
        </is>
      </c>
      <c r="G17" s="2" t="n">
        <v>350</v>
      </c>
      <c r="H17" t="inlineStr"/>
      <c r="I17" t="inlineStr">
        <is>
          <t>67346 Rheinland-Pfalz - Speyer</t>
        </is>
      </c>
      <c r="J17" s="3" t="n">
        <v>45437</v>
      </c>
      <c r="K17" t="inlineStr"/>
      <c r="L17" s="4">
        <f>HYPERLINK("https://www.kleinanzeigen.de/s-anzeige/gun-sails-gs-r-race-windsurf-segel-5-6qm-neu/2771027106-230-5365", "Link")</f>
        <v/>
      </c>
      <c r="M17" t="inlineStr">
        <is>
          <t>D. Ertel</t>
        </is>
      </c>
      <c r="N17" s="4">
        <f>HYPERLINK("https://www.kleinanzeigen.de/s-bestandsliste.html?userId=13322828", "Link")</f>
        <v/>
      </c>
    </row>
  </sheetData>
  <autoFilter ref="A1:N1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2024-07-24T17:00:21Z</dcterms:created>
  <dcterms:modified xmlns:dcterms="http://purl.org/dc/terms/" xmlns:xsi="http://www.w3.org/2001/XMLSchema-instance" xsi:type="dcterms:W3CDTF">2024-07-24T17:00:21Z</dcterms:modified>
</cp:coreProperties>
</file>