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731098_uni_au_dk/Documents/01_AU_Research/11_PyPSA_eur_CO2_negative/"/>
    </mc:Choice>
  </mc:AlternateContent>
  <xr:revisionPtr revIDLastSave="260" documentId="8_{021C3D6A-A9C8-5C41-BCBD-905DCD68B310}" xr6:coauthVersionLast="47" xr6:coauthVersionMax="47" xr10:uidLastSave="{C682C372-7B12-2B41-A921-1F05C3E4E051}"/>
  <bookViews>
    <workbookView xWindow="1160" yWindow="760" windowWidth="29080" windowHeight="18880" activeTab="4" xr2:uid="{02168651-DA16-014C-AA9C-B64CA5A3CC4D}"/>
  </bookViews>
  <sheets>
    <sheet name="agro perennials" sheetId="1" r:id="rId1"/>
    <sheet name="re_aff_restation" sheetId="6" r:id="rId2"/>
    <sheet name="potentials" sheetId="3" r:id="rId3"/>
    <sheet name="scenarios" sheetId="2" r:id="rId4"/>
    <sheet name="green biorefining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8" i="1" l="1"/>
  <c r="G21" i="6"/>
  <c r="D34" i="6"/>
  <c r="D25" i="6" s="1"/>
  <c r="H10" i="6" s="1"/>
  <c r="K14" i="1"/>
  <c r="K8" i="1"/>
  <c r="G22" i="1"/>
  <c r="H14" i="1"/>
  <c r="I14" i="1" s="1"/>
  <c r="J14" i="1" s="1"/>
  <c r="H9" i="1"/>
  <c r="I9" i="1" s="1"/>
  <c r="J9" i="1" s="1"/>
  <c r="H8" i="1"/>
  <c r="D37" i="1"/>
  <c r="D40" i="1" s="1"/>
  <c r="K9" i="1" l="1"/>
  <c r="I8" i="1"/>
  <c r="J8" i="1" s="1"/>
  <c r="H9" i="6"/>
  <c r="H11" i="6"/>
  <c r="D33" i="6"/>
  <c r="J22" i="1"/>
  <c r="I22" i="1"/>
  <c r="D39" i="1"/>
  <c r="H21" i="6" l="1"/>
  <c r="H22" i="1"/>
  <c r="K2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tc={FDD52CC0-2338-6A4B-94FB-82697E26E344}</author>
  </authors>
  <commentList>
    <comment ref="H22" authorId="0" shapeId="0" xr:uid="{FDD52CC0-2338-6A4B-94FB-82697E26E34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totoal arable land in EU 100 M ha. this is very small
</t>
      </text>
    </comment>
  </commentList>
</comments>
</file>

<file path=xl/sharedStrings.xml><?xml version="1.0" encoding="utf-8"?>
<sst xmlns="http://schemas.openxmlformats.org/spreadsheetml/2006/main" count="273" uniqueCount="133">
  <si>
    <t>commodity</t>
  </si>
  <si>
    <t>description</t>
  </si>
  <si>
    <t>group</t>
  </si>
  <si>
    <t>MINBIOAGRW1</t>
  </si>
  <si>
    <t>Agricultural waste</t>
  </si>
  <si>
    <t>Agriculture and landscape residues</t>
  </si>
  <si>
    <t>MINBIOGAS1</t>
  </si>
  <si>
    <t>Manure solid, liquid</t>
  </si>
  <si>
    <t>MINBIOFRSR1a</t>
  </si>
  <si>
    <t>Residues from landscape care</t>
  </si>
  <si>
    <t>MINBIOCRP11</t>
  </si>
  <si>
    <t>Bioethanol barley, wheat, grain maize, oats, other cereals and rye</t>
  </si>
  <si>
    <t>Energy crops</t>
  </si>
  <si>
    <t>MINBIOCRP21</t>
  </si>
  <si>
    <t>Sugar from sugar beet</t>
  </si>
  <si>
    <t>MINBIOCRP31</t>
  </si>
  <si>
    <t>Miscanthus, switchgrass, RCG</t>
  </si>
  <si>
    <t>MINBIOCRP41</t>
  </si>
  <si>
    <t>Willow</t>
  </si>
  <si>
    <t>MINBIOCRP41a</t>
  </si>
  <si>
    <t>Poplar</t>
  </si>
  <si>
    <t>MINBIOLIQ1</t>
  </si>
  <si>
    <t xml:space="preserve">Sunflower, soya seed </t>
  </si>
  <si>
    <t>MINBIORPS1</t>
  </si>
  <si>
    <t>Rape seed</t>
  </si>
  <si>
    <t>MINBIOFRSR1</t>
  </si>
  <si>
    <t>Fuelwood residues</t>
  </si>
  <si>
    <t>Forestry</t>
  </si>
  <si>
    <t>MINBIOWOO</t>
  </si>
  <si>
    <t>FuelwoodRW</t>
  </si>
  <si>
    <t>MINBIOWOOa</t>
  </si>
  <si>
    <t>C&amp;P_RW</t>
  </si>
  <si>
    <t>MINBIOWOOW1</t>
  </si>
  <si>
    <t>Secondary Forestry residues - woodchips</t>
  </si>
  <si>
    <t>MINBIOWOOW1a</t>
  </si>
  <si>
    <t>Sawdust</t>
  </si>
  <si>
    <t>MINBIOMUN1</t>
  </si>
  <si>
    <t>Municipal waste</t>
  </si>
  <si>
    <t xml:space="preserve">ONLY NUTS0 </t>
  </si>
  <si>
    <t>MINBIOSLU1</t>
  </si>
  <si>
    <t>Sludge</t>
  </si>
  <si>
    <t>Used in PyPSA eur</t>
  </si>
  <si>
    <t>BIOGAS</t>
  </si>
  <si>
    <t>SOLID BIOMASS</t>
  </si>
  <si>
    <t>NOT USED</t>
  </si>
  <si>
    <t>?</t>
  </si>
  <si>
    <t>Potential EU Med [PJ/a]</t>
  </si>
  <si>
    <t xml:space="preserve">NOTE: </t>
  </si>
  <si>
    <t>NUTS2 = REGIONAL LEVEL</t>
  </si>
  <si>
    <t xml:space="preserve">NUTS0 = NATIONAL LEVEL </t>
  </si>
  <si>
    <t>Extra_Information</t>
  </si>
  <si>
    <t>Not used in BaU forestry scenarios</t>
  </si>
  <si>
    <t>From CBM in BaU (Stem and other wood from harvesting)</t>
  </si>
  <si>
    <t>Chips and Pellets (part of MINBIOWOO in BaU)</t>
  </si>
  <si>
    <t>From GFTM in BaU</t>
  </si>
  <si>
    <t>Sum of Value</t>
  </si>
  <si>
    <t>Column Labels</t>
  </si>
  <si>
    <t>Row Labels</t>
  </si>
  <si>
    <t>AL</t>
  </si>
  <si>
    <t>AT</t>
  </si>
  <si>
    <t>BA</t>
  </si>
  <si>
    <t>BE</t>
  </si>
  <si>
    <t>BG</t>
  </si>
  <si>
    <t>CH</t>
  </si>
  <si>
    <t>CY</t>
  </si>
  <si>
    <t>CZ</t>
  </si>
  <si>
    <t>DE</t>
  </si>
  <si>
    <t>DK</t>
  </si>
  <si>
    <t>EE</t>
  </si>
  <si>
    <t>EL</t>
  </si>
  <si>
    <t>ES</t>
  </si>
  <si>
    <t>FI</t>
  </si>
  <si>
    <t>FR</t>
  </si>
  <si>
    <t>HR</t>
  </si>
  <si>
    <t>HU</t>
  </si>
  <si>
    <t>IE</t>
  </si>
  <si>
    <t>IS</t>
  </si>
  <si>
    <t>IT</t>
  </si>
  <si>
    <t>LT</t>
  </si>
  <si>
    <t>LU</t>
  </si>
  <si>
    <t>LV</t>
  </si>
  <si>
    <t>ME</t>
  </si>
  <si>
    <t>MK</t>
  </si>
  <si>
    <t>MT</t>
  </si>
  <si>
    <t>NL</t>
  </si>
  <si>
    <t>NO</t>
  </si>
  <si>
    <t>PL</t>
  </si>
  <si>
    <t>PT</t>
  </si>
  <si>
    <t>RO</t>
  </si>
  <si>
    <t>RS</t>
  </si>
  <si>
    <t>SE</t>
  </si>
  <si>
    <t>SI</t>
  </si>
  <si>
    <t>SK</t>
  </si>
  <si>
    <t>UK</t>
  </si>
  <si>
    <t>Grand Total</t>
  </si>
  <si>
    <t>PJ\a</t>
  </si>
  <si>
    <t>Area (EU) [Mha]</t>
  </si>
  <si>
    <t>Energy Yield (PJ/ha)</t>
  </si>
  <si>
    <t>Sugar Beet (Bioethanol)</t>
  </si>
  <si>
    <t>European Biomass Industry Association (EUBIA)</t>
  </si>
  <si>
    <t>Maize (Bioethanol)</t>
  </si>
  <si>
    <t>European Commission and FAO reports on bioenergy</t>
  </si>
  <si>
    <t>Wheat (Bioethanol)</t>
  </si>
  <si>
    <t>FAOSTAT and European Bioethanol Production Reports</t>
  </si>
  <si>
    <t>Barley (Bioethanol)</t>
  </si>
  <si>
    <t>European Commission Bioenergy Studies</t>
  </si>
  <si>
    <t>Rye (Bioethanol)</t>
  </si>
  <si>
    <t>FAO and EU Renewable Energy Directives</t>
  </si>
  <si>
    <t>Triticale (Bioethanol)</t>
  </si>
  <si>
    <t>European Bioenergy Crops Analysis</t>
  </si>
  <si>
    <t>Rapeseed (Biodiesel)</t>
  </si>
  <si>
    <t>EUBIA and EU Biodiesel Fact Sheets</t>
  </si>
  <si>
    <t xml:space="preserve">perennial yield </t>
  </si>
  <si>
    <t>tCO2e/ha/y</t>
  </si>
  <si>
    <t>(tDM/ha/y)</t>
  </si>
  <si>
    <t>CO2 reduction (compared to wheat , maize)</t>
  </si>
  <si>
    <t>perennial agro residues</t>
  </si>
  <si>
    <t>( tDM residues / tDM perennial biomass)</t>
  </si>
  <si>
    <t xml:space="preserve">Agro residues energy content </t>
  </si>
  <si>
    <t>GJ/t</t>
  </si>
  <si>
    <t>PJ/ha/y</t>
  </si>
  <si>
    <t>Perennial  biomass resid [PJ/a]</t>
  </si>
  <si>
    <t>GJ / ha / y</t>
  </si>
  <si>
    <t xml:space="preserve">perennial residues energy yield </t>
  </si>
  <si>
    <t>FT potential (eff to FT =0.30)</t>
  </si>
  <si>
    <t>Perennial CO2e [Mt/a]</t>
  </si>
  <si>
    <t>Source (need to be confirmed with CAPRI inputs!!!!!!!!!)</t>
  </si>
  <si>
    <t>perennials (miscantus)</t>
  </si>
  <si>
    <t>Bioethanol barley, wheat, grain maize</t>
  </si>
  <si>
    <t>DATA</t>
  </si>
  <si>
    <t>ref : https://doi.org/10.1016/B978-0-323-95879-0.50147-8</t>
  </si>
  <si>
    <t>https://doi.org/10.1016/j.scitotenv.2023.167943</t>
  </si>
  <si>
    <t xml:space="preserve">Complete scheme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</si>
</sst>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Helvetica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5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rgb="FFE97132"/>
      <name val="Aptos Narrow"/>
      <family val="2"/>
      <scheme val="minor"/>
    </font>
    <font>
      <sz val="12"/>
      <color rgb="FF000000"/>
      <name val="Helvetica"/>
      <family val="2"/>
    </font>
    <font>
      <b/>
      <sz val="12"/>
      <color rgb="FF000000"/>
      <name val="Aptos Narrow"/>
      <scheme val="minor"/>
    </font>
    <font>
      <u/>
      <sz val="12"/>
      <color theme="1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9" tint="0.59999389629810485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26">
    <xf numFmtId="0" fontId="0" fillId="0" borderId="0" xfId="0"/>
    <xf numFmtId="0" fontId="3" fillId="2" borderId="0" xfId="0" applyFont="1" applyFill="1"/>
    <xf numFmtId="0" fontId="0" fillId="2" borderId="0" xfId="0" applyFill="1"/>
    <xf numFmtId="0" fontId="4" fillId="0" borderId="0" xfId="0" applyFont="1"/>
    <xf numFmtId="164" fontId="5" fillId="3" borderId="0" xfId="0" applyNumberFormat="1" applyFont="1" applyFill="1"/>
    <xf numFmtId="164" fontId="5" fillId="0" borderId="0" xfId="0" applyNumberFormat="1" applyFont="1"/>
    <xf numFmtId="0" fontId="5" fillId="0" borderId="0" xfId="0" applyFont="1"/>
    <xf numFmtId="164" fontId="6" fillId="0" borderId="0" xfId="0" applyNumberFormat="1" applyFont="1"/>
    <xf numFmtId="0" fontId="6" fillId="0" borderId="0" xfId="0" applyFont="1"/>
    <xf numFmtId="0" fontId="2" fillId="0" borderId="0" xfId="0" applyFont="1"/>
    <xf numFmtId="16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left"/>
    </xf>
    <xf numFmtId="0" fontId="7" fillId="0" borderId="0" xfId="0" applyFont="1"/>
    <xf numFmtId="0" fontId="9" fillId="0" borderId="0" xfId="0" applyFont="1"/>
    <xf numFmtId="0" fontId="8" fillId="0" borderId="0" xfId="0" applyFont="1"/>
    <xf numFmtId="0" fontId="10" fillId="0" borderId="0" xfId="0" applyFont="1"/>
    <xf numFmtId="0" fontId="1" fillId="0" borderId="0" xfId="0" applyFont="1"/>
    <xf numFmtId="0" fontId="11" fillId="4" borderId="0" xfId="0" applyFont="1" applyFill="1"/>
    <xf numFmtId="0" fontId="12" fillId="0" borderId="0" xfId="0" applyFont="1"/>
    <xf numFmtId="0" fontId="12" fillId="4" borderId="0" xfId="0" applyFont="1" applyFill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2" fillId="5" borderId="0" xfId="0" applyFont="1" applyFill="1"/>
    <xf numFmtId="0" fontId="12" fillId="6" borderId="0" xfId="0" applyFont="1" applyFill="1"/>
    <xf numFmtId="0" fontId="16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101600</xdr:colOff>
      <xdr:row>4</xdr:row>
      <xdr:rowOff>0</xdr:rowOff>
    </xdr:from>
    <xdr:to>
      <xdr:col>7</xdr:col>
      <xdr:colOff>703943</xdr:colOff>
      <xdr:row>16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67C148-B235-0640-D15C-973348695A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7100" y="812800"/>
          <a:ext cx="5834743" cy="2514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16</xdr:col>
      <xdr:colOff>620875</xdr:colOff>
      <xdr:row>32</xdr:row>
      <xdr:rowOff>147185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66BA39-0C04-B544-AF46-935EA3D07B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0" y="406400"/>
          <a:ext cx="13003375" cy="6243185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32</xdr:row>
      <xdr:rowOff>152400</xdr:rowOff>
    </xdr:from>
    <xdr:to>
      <xdr:col>16</xdr:col>
      <xdr:colOff>614527</xdr:colOff>
      <xdr:row>66</xdr:row>
      <xdr:rowOff>189643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A030F67-E46A-3245-B287-510018F277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8200" y="6654800"/>
          <a:ext cx="12984327" cy="6946043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66</xdr:row>
      <xdr:rowOff>193040</xdr:rowOff>
    </xdr:from>
    <xdr:to>
      <xdr:col>16</xdr:col>
      <xdr:colOff>605003</xdr:colOff>
      <xdr:row>99</xdr:row>
      <xdr:rowOff>192848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EE4741E-E7C4-2B41-A626-412942C36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8200" y="13604240"/>
          <a:ext cx="12974803" cy="670540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76200</xdr:rowOff>
    </xdr:from>
    <xdr:to>
      <xdr:col>9</xdr:col>
      <xdr:colOff>342900</xdr:colOff>
      <xdr:row>34</xdr:row>
      <xdr:rowOff>186112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543F87-EC94-F0C0-FE9D-28F481B8E7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03500" y="2514600"/>
          <a:ext cx="7772400" cy="4580312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39</xdr:row>
      <xdr:rowOff>14629</xdr:rowOff>
    </xdr:from>
    <xdr:to>
      <xdr:col>9</xdr:col>
      <xdr:colOff>114300</xdr:colOff>
      <xdr:row>61</xdr:row>
      <xdr:rowOff>16493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89D8624-48CA-90F0-335C-407D8B70F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" y="7939429"/>
          <a:ext cx="7391400" cy="447226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lberto Alamia" id="{EF257217-8911-5F44-930F-A8A98DC0CED3}" userId="S::au731098@uni.au.dk::aad2f28f-60f5-4dac-903c-3a978f0b8b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2" dT="2024-11-19T18:39:44.47" personId="{EF257217-8911-5F44-930F-A8A98DC0CED3}" id="{FDD52CC0-2338-6A4B-94FB-82697E26E344}">
    <text xml:space="preserve">totoal arable land in EU 100 M ha. this is very small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doi.org/10.1016/j.scitotenv.2023.16794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93AD0-7C32-734B-A19F-6EE11B0232E0}">
  <dimension ref="B4:P46"/>
  <sheetViews>
    <sheetView topLeftCell="C2" zoomScale="126" workbookViewId="0">
      <selection activeCell="H22" sqref="H22"/>
    </sheetView>
  </sheetViews>
  <sheetFormatPr baseColWidth="10" defaultRowHeight="16" x14ac:dyDescent="0.2"/>
  <cols>
    <col min="2" max="2" width="15.5" bestFit="1" customWidth="1"/>
    <col min="3" max="3" width="36.1640625" customWidth="1"/>
    <col min="4" max="4" width="29.6640625" bestFit="1" customWidth="1"/>
    <col min="5" max="5" width="15.33203125" customWidth="1"/>
    <col min="6" max="6" width="15.1640625" bestFit="1" customWidth="1"/>
    <col min="7" max="7" width="19.1640625" bestFit="1" customWidth="1"/>
    <col min="8" max="8" width="13" customWidth="1"/>
    <col min="9" max="9" width="25" bestFit="1" customWidth="1"/>
    <col min="10" max="10" width="25" customWidth="1"/>
    <col min="11" max="11" width="13.33203125" bestFit="1" customWidth="1"/>
  </cols>
  <sheetData>
    <row r="4" spans="2:11" x14ac:dyDescent="0.2">
      <c r="B4" s="1" t="s">
        <v>0</v>
      </c>
      <c r="C4" s="1" t="s">
        <v>1</v>
      </c>
      <c r="D4" s="1" t="s">
        <v>2</v>
      </c>
      <c r="E4" s="1" t="s">
        <v>50</v>
      </c>
      <c r="F4" s="1" t="s">
        <v>41</v>
      </c>
      <c r="G4" s="1" t="s">
        <v>46</v>
      </c>
      <c r="H4" s="1" t="s">
        <v>96</v>
      </c>
      <c r="I4" s="1" t="s">
        <v>121</v>
      </c>
      <c r="J4" s="1" t="s">
        <v>124</v>
      </c>
      <c r="K4" s="1" t="s">
        <v>125</v>
      </c>
    </row>
    <row r="5" spans="2:11" x14ac:dyDescent="0.2">
      <c r="B5" s="2" t="s">
        <v>3</v>
      </c>
      <c r="C5" s="2" t="s">
        <v>4</v>
      </c>
      <c r="D5" s="2" t="s">
        <v>5</v>
      </c>
      <c r="E5" s="2"/>
      <c r="F5" s="2" t="s">
        <v>43</v>
      </c>
      <c r="J5">
        <v>0.3</v>
      </c>
    </row>
    <row r="6" spans="2:11" x14ac:dyDescent="0.2">
      <c r="B6" s="2" t="s">
        <v>6</v>
      </c>
      <c r="C6" s="2" t="s">
        <v>7</v>
      </c>
      <c r="D6" s="2" t="s">
        <v>5</v>
      </c>
      <c r="E6" s="2"/>
      <c r="F6" s="2" t="s">
        <v>42</v>
      </c>
    </row>
    <row r="7" spans="2:11" x14ac:dyDescent="0.2">
      <c r="B7" s="2" t="s">
        <v>8</v>
      </c>
      <c r="C7" s="2" t="s">
        <v>9</v>
      </c>
      <c r="D7" s="2" t="s">
        <v>5</v>
      </c>
      <c r="E7" s="2"/>
      <c r="F7" s="2" t="s">
        <v>43</v>
      </c>
    </row>
    <row r="8" spans="2:11" x14ac:dyDescent="0.2">
      <c r="B8" s="2" t="s">
        <v>10</v>
      </c>
      <c r="C8" s="2" t="s">
        <v>128</v>
      </c>
      <c r="D8" s="2" t="s">
        <v>12</v>
      </c>
      <c r="E8" s="2"/>
      <c r="F8" s="2" t="s">
        <v>44</v>
      </c>
      <c r="G8">
        <v>288</v>
      </c>
      <c r="H8">
        <f>G8/D29/1000000</f>
        <v>5.4597156398104261</v>
      </c>
      <c r="I8">
        <f>D40*H8*1000000</f>
        <v>584.99033175355453</v>
      </c>
      <c r="J8">
        <f>I8*J5</f>
        <v>175.49709952606636</v>
      </c>
      <c r="K8">
        <f>+H8*D41</f>
        <v>-10.919431279620852</v>
      </c>
    </row>
    <row r="9" spans="2:11" x14ac:dyDescent="0.2">
      <c r="B9" s="2" t="s">
        <v>13</v>
      </c>
      <c r="C9" s="2" t="s">
        <v>14</v>
      </c>
      <c r="D9" s="2" t="s">
        <v>12</v>
      </c>
      <c r="E9" s="2"/>
      <c r="F9" s="2" t="s">
        <v>44</v>
      </c>
      <c r="G9">
        <v>882.5</v>
      </c>
      <c r="H9">
        <f>G9/D26/1000000</f>
        <v>6.4345606999635434</v>
      </c>
      <c r="I9">
        <f>H9*D40*1000000</f>
        <v>689.4417304654271</v>
      </c>
      <c r="J9">
        <f>I9*J5</f>
        <v>206.83251913962812</v>
      </c>
      <c r="K9">
        <f>H9*D41</f>
        <v>-12.869121399927087</v>
      </c>
    </row>
    <row r="10" spans="2:11" x14ac:dyDescent="0.2">
      <c r="B10" s="2" t="s">
        <v>15</v>
      </c>
      <c r="C10" s="2" t="s">
        <v>16</v>
      </c>
      <c r="D10" s="2" t="s">
        <v>12</v>
      </c>
      <c r="E10" s="2"/>
      <c r="F10" s="2" t="s">
        <v>44</v>
      </c>
    </row>
    <row r="11" spans="2:11" x14ac:dyDescent="0.2">
      <c r="B11" s="2" t="s">
        <v>17</v>
      </c>
      <c r="C11" s="2" t="s">
        <v>18</v>
      </c>
      <c r="D11" s="2" t="s">
        <v>12</v>
      </c>
      <c r="E11" s="2"/>
      <c r="F11" s="2" t="s">
        <v>44</v>
      </c>
    </row>
    <row r="12" spans="2:11" x14ac:dyDescent="0.2">
      <c r="B12" s="2" t="s">
        <v>19</v>
      </c>
      <c r="C12" s="2" t="s">
        <v>20</v>
      </c>
      <c r="D12" s="2" t="s">
        <v>12</v>
      </c>
      <c r="E12" s="2"/>
      <c r="F12" s="2" t="s">
        <v>44</v>
      </c>
    </row>
    <row r="13" spans="2:11" x14ac:dyDescent="0.2">
      <c r="B13" s="2" t="s">
        <v>21</v>
      </c>
      <c r="C13" s="2" t="s">
        <v>22</v>
      </c>
      <c r="D13" s="2" t="s">
        <v>12</v>
      </c>
      <c r="E13" s="2"/>
      <c r="F13" s="2" t="s">
        <v>45</v>
      </c>
    </row>
    <row r="14" spans="2:11" x14ac:dyDescent="0.2">
      <c r="B14" s="2" t="s">
        <v>23</v>
      </c>
      <c r="C14" s="2" t="s">
        <v>24</v>
      </c>
      <c r="D14" s="2" t="s">
        <v>12</v>
      </c>
      <c r="E14" s="2"/>
      <c r="F14" s="2" t="s">
        <v>44</v>
      </c>
      <c r="G14">
        <v>949.3</v>
      </c>
      <c r="H14">
        <f>G14/D32/1000000</f>
        <v>22.097299813780264</v>
      </c>
      <c r="I14">
        <f>H14*D40*1000000</f>
        <v>2367.6520173805093</v>
      </c>
      <c r="J14">
        <f>I14*J5</f>
        <v>710.29560521415272</v>
      </c>
      <c r="K14">
        <f>H14*D41</f>
        <v>-44.194599627560528</v>
      </c>
    </row>
    <row r="15" spans="2:11" x14ac:dyDescent="0.2">
      <c r="B15" s="2" t="s">
        <v>25</v>
      </c>
      <c r="C15" s="2" t="s">
        <v>26</v>
      </c>
      <c r="D15" s="2" t="s">
        <v>27</v>
      </c>
      <c r="E15" s="2" t="s">
        <v>51</v>
      </c>
      <c r="F15" s="2" t="s">
        <v>43</v>
      </c>
    </row>
    <row r="16" spans="2:11" x14ac:dyDescent="0.2">
      <c r="B16" s="2" t="s">
        <v>28</v>
      </c>
      <c r="C16" s="2" t="s">
        <v>29</v>
      </c>
      <c r="D16" s="2" t="s">
        <v>27</v>
      </c>
      <c r="E16" s="2" t="s">
        <v>52</v>
      </c>
      <c r="F16" s="2" t="s">
        <v>44</v>
      </c>
    </row>
    <row r="17" spans="2:11" x14ac:dyDescent="0.2">
      <c r="B17" s="2" t="s">
        <v>30</v>
      </c>
      <c r="C17" s="2" t="s">
        <v>31</v>
      </c>
      <c r="D17" s="2" t="s">
        <v>27</v>
      </c>
      <c r="E17" s="2" t="s">
        <v>53</v>
      </c>
      <c r="F17" s="2" t="s">
        <v>44</v>
      </c>
    </row>
    <row r="18" spans="2:11" x14ac:dyDescent="0.2">
      <c r="B18" s="2" t="s">
        <v>32</v>
      </c>
      <c r="C18" s="2" t="s">
        <v>33</v>
      </c>
      <c r="D18" s="2" t="s">
        <v>27</v>
      </c>
      <c r="E18" s="2" t="s">
        <v>54</v>
      </c>
      <c r="F18" s="2" t="s">
        <v>43</v>
      </c>
    </row>
    <row r="19" spans="2:11" x14ac:dyDescent="0.2">
      <c r="B19" s="2" t="s">
        <v>34</v>
      </c>
      <c r="C19" s="2" t="s">
        <v>35</v>
      </c>
      <c r="D19" s="2" t="s">
        <v>27</v>
      </c>
      <c r="E19" s="2" t="s">
        <v>54</v>
      </c>
      <c r="F19" s="2" t="s">
        <v>43</v>
      </c>
    </row>
    <row r="20" spans="2:11" x14ac:dyDescent="0.2">
      <c r="B20" s="2" t="s">
        <v>36</v>
      </c>
      <c r="C20" s="2" t="s">
        <v>37</v>
      </c>
      <c r="D20" s="2" t="s">
        <v>38</v>
      </c>
      <c r="E20" s="2"/>
      <c r="F20" s="2" t="s">
        <v>43</v>
      </c>
    </row>
    <row r="21" spans="2:11" x14ac:dyDescent="0.2">
      <c r="B21" s="2" t="s">
        <v>39</v>
      </c>
      <c r="C21" s="2" t="s">
        <v>40</v>
      </c>
      <c r="D21" s="2" t="s">
        <v>38</v>
      </c>
      <c r="E21" s="2"/>
      <c r="F21" s="2" t="s">
        <v>42</v>
      </c>
    </row>
    <row r="22" spans="2:11" x14ac:dyDescent="0.2">
      <c r="G22" s="15">
        <f>SUM(G14,G9,G8)</f>
        <v>2119.8000000000002</v>
      </c>
      <c r="H22">
        <f>SUM(H14,H9,H8)</f>
        <v>33.991576153554234</v>
      </c>
      <c r="I22" s="15">
        <f>SUM(I14,I9,I8)</f>
        <v>3642.0840795994909</v>
      </c>
      <c r="J22" s="15">
        <f>SUM(J14,J9,J8)</f>
        <v>1092.6252238798472</v>
      </c>
      <c r="K22" s="16">
        <f>SUM(K14,K9,K8)</f>
        <v>-67.983152307108469</v>
      </c>
    </row>
    <row r="25" spans="2:11" x14ac:dyDescent="0.2">
      <c r="C25" s="12"/>
      <c r="D25" s="13" t="s">
        <v>97</v>
      </c>
      <c r="E25" s="13" t="s">
        <v>126</v>
      </c>
    </row>
    <row r="26" spans="2:11" x14ac:dyDescent="0.2">
      <c r="C26" s="13" t="s">
        <v>98</v>
      </c>
      <c r="D26" s="13">
        <v>1.3715E-4</v>
      </c>
      <c r="E26" s="14" t="s">
        <v>99</v>
      </c>
    </row>
    <row r="27" spans="2:11" x14ac:dyDescent="0.2">
      <c r="C27" s="13" t="s">
        <v>100</v>
      </c>
      <c r="D27" s="14">
        <v>8.0179999999999995E-5</v>
      </c>
      <c r="E27" s="14" t="s">
        <v>101</v>
      </c>
    </row>
    <row r="28" spans="2:11" x14ac:dyDescent="0.2">
      <c r="C28" s="13" t="s">
        <v>102</v>
      </c>
      <c r="D28" s="14">
        <v>6.3299999999999994E-5</v>
      </c>
      <c r="E28" s="14" t="s">
        <v>103</v>
      </c>
    </row>
    <row r="29" spans="2:11" x14ac:dyDescent="0.2">
      <c r="C29" s="13" t="s">
        <v>104</v>
      </c>
      <c r="D29" s="14">
        <v>5.2750000000000001E-5</v>
      </c>
      <c r="E29" s="14" t="s">
        <v>105</v>
      </c>
    </row>
    <row r="30" spans="2:11" x14ac:dyDescent="0.2">
      <c r="C30" s="13" t="s">
        <v>106</v>
      </c>
      <c r="D30" s="14">
        <v>4.2200000000000003E-5</v>
      </c>
      <c r="E30" s="14" t="s">
        <v>107</v>
      </c>
    </row>
    <row r="31" spans="2:11" x14ac:dyDescent="0.2">
      <c r="C31" s="13" t="s">
        <v>108</v>
      </c>
      <c r="D31" s="14">
        <v>5.9080000000000004E-5</v>
      </c>
      <c r="E31" s="14" t="s">
        <v>109</v>
      </c>
    </row>
    <row r="32" spans="2:11" x14ac:dyDescent="0.2">
      <c r="C32" s="13" t="s">
        <v>110</v>
      </c>
      <c r="D32" s="13">
        <v>4.2959999999999995E-5</v>
      </c>
      <c r="E32" s="14" t="s">
        <v>111</v>
      </c>
    </row>
    <row r="36" spans="3:16" x14ac:dyDescent="0.2">
      <c r="C36" s="3" t="s">
        <v>112</v>
      </c>
      <c r="D36" s="3">
        <v>10</v>
      </c>
      <c r="E36" s="3" t="s">
        <v>114</v>
      </c>
    </row>
    <row r="37" spans="3:16" x14ac:dyDescent="0.2">
      <c r="C37" s="3" t="s">
        <v>116</v>
      </c>
      <c r="D37">
        <f>(14.7*0.328) / (40 *0.18)</f>
        <v>0.66966666666666674</v>
      </c>
      <c r="E37" t="s">
        <v>117</v>
      </c>
    </row>
    <row r="38" spans="3:16" x14ac:dyDescent="0.2">
      <c r="C38" t="s">
        <v>118</v>
      </c>
      <c r="D38">
        <v>16</v>
      </c>
      <c r="E38" t="s">
        <v>119</v>
      </c>
      <c r="O38">
        <v>277778</v>
      </c>
      <c r="P38">
        <f>3.6*949</f>
        <v>3416.4</v>
      </c>
    </row>
    <row r="39" spans="3:16" x14ac:dyDescent="0.2">
      <c r="C39" t="s">
        <v>123</v>
      </c>
      <c r="D39">
        <f>D36*D38*D37</f>
        <v>107.14666666666668</v>
      </c>
      <c r="E39" t="s">
        <v>122</v>
      </c>
    </row>
    <row r="40" spans="3:16" x14ac:dyDescent="0.2">
      <c r="C40" s="3" t="s">
        <v>116</v>
      </c>
      <c r="D40" s="3">
        <f>D36*D37*D38*0.000001</f>
        <v>1.0714666666666668E-4</v>
      </c>
      <c r="E40" t="s">
        <v>120</v>
      </c>
    </row>
    <row r="41" spans="3:16" x14ac:dyDescent="0.2">
      <c r="C41" t="s">
        <v>115</v>
      </c>
      <c r="D41" s="3">
        <v>-2</v>
      </c>
      <c r="E41" s="3" t="s">
        <v>113</v>
      </c>
    </row>
    <row r="42" spans="3:16" x14ac:dyDescent="0.2">
      <c r="C42" s="3"/>
    </row>
    <row r="44" spans="3:16" x14ac:dyDescent="0.2">
      <c r="C44" s="3"/>
    </row>
    <row r="46" spans="3:16" x14ac:dyDescent="0.2">
      <c r="C46" s="3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7E422-A00F-3F42-B6E0-811B4FBFADE2}">
  <dimension ref="B3:L40"/>
  <sheetViews>
    <sheetView zoomScale="125" workbookViewId="0">
      <selection activeCell="D28" sqref="D28"/>
    </sheetView>
  </sheetViews>
  <sheetFormatPr baseColWidth="10" defaultRowHeight="16" x14ac:dyDescent="0.2"/>
  <cols>
    <col min="2" max="2" width="15.5" bestFit="1" customWidth="1"/>
    <col min="3" max="3" width="54.5" bestFit="1" customWidth="1"/>
    <col min="4" max="4" width="29.6640625" bestFit="1" customWidth="1"/>
    <col min="5" max="5" width="47.5" bestFit="1" customWidth="1"/>
    <col min="6" max="6" width="15.1640625" bestFit="1" customWidth="1"/>
    <col min="7" max="7" width="19.1640625" bestFit="1" customWidth="1"/>
    <col min="8" max="8" width="12.6640625" bestFit="1" customWidth="1"/>
    <col min="9" max="9" width="25" bestFit="1" customWidth="1"/>
    <col min="10" max="10" width="22.83203125" bestFit="1" customWidth="1"/>
    <col min="11" max="11" width="18.33203125" bestFit="1" customWidth="1"/>
  </cols>
  <sheetData>
    <row r="3" spans="2:12" x14ac:dyDescent="0.2">
      <c r="B3" s="17" t="s">
        <v>0</v>
      </c>
      <c r="C3" s="17" t="s">
        <v>1</v>
      </c>
      <c r="D3" s="17" t="s">
        <v>2</v>
      </c>
      <c r="E3" s="17" t="s">
        <v>50</v>
      </c>
      <c r="F3" s="17" t="s">
        <v>41</v>
      </c>
      <c r="G3" s="17" t="s">
        <v>46</v>
      </c>
      <c r="H3" s="17" t="s">
        <v>96</v>
      </c>
      <c r="I3" s="17"/>
      <c r="J3" s="17"/>
      <c r="K3" s="17"/>
      <c r="L3" s="18"/>
    </row>
    <row r="4" spans="2:12" x14ac:dyDescent="0.2">
      <c r="B4" s="19" t="s">
        <v>3</v>
      </c>
      <c r="C4" s="19" t="s">
        <v>4</v>
      </c>
      <c r="D4" s="19" t="s">
        <v>5</v>
      </c>
      <c r="E4" s="19"/>
      <c r="F4" s="19" t="s">
        <v>43</v>
      </c>
      <c r="G4" s="18"/>
      <c r="H4" s="18"/>
      <c r="I4" s="18"/>
      <c r="J4" s="18"/>
      <c r="K4" s="18"/>
      <c r="L4" s="18"/>
    </row>
    <row r="5" spans="2:12" x14ac:dyDescent="0.2">
      <c r="B5" s="19" t="s">
        <v>6</v>
      </c>
      <c r="C5" s="19" t="s">
        <v>7</v>
      </c>
      <c r="D5" s="19" t="s">
        <v>5</v>
      </c>
      <c r="E5" s="19"/>
      <c r="F5" s="19" t="s">
        <v>42</v>
      </c>
      <c r="G5" s="18"/>
      <c r="H5" s="18"/>
      <c r="I5" s="18"/>
      <c r="J5" s="18"/>
      <c r="K5" s="18"/>
      <c r="L5" s="18"/>
    </row>
    <row r="6" spans="2:12" x14ac:dyDescent="0.2">
      <c r="B6" s="24" t="s">
        <v>8</v>
      </c>
      <c r="C6" s="19" t="s">
        <v>9</v>
      </c>
      <c r="D6" s="19" t="s">
        <v>5</v>
      </c>
      <c r="E6" s="19"/>
      <c r="F6" s="19" t="s">
        <v>43</v>
      </c>
      <c r="G6" s="18"/>
      <c r="H6" s="18"/>
      <c r="I6" s="18"/>
      <c r="J6" s="18"/>
      <c r="K6" s="18"/>
      <c r="L6" s="18"/>
    </row>
    <row r="7" spans="2:12" x14ac:dyDescent="0.2">
      <c r="B7" s="24" t="s">
        <v>10</v>
      </c>
      <c r="C7" s="19" t="s">
        <v>11</v>
      </c>
      <c r="D7" s="19" t="s">
        <v>12</v>
      </c>
      <c r="E7" s="19"/>
      <c r="F7" s="19" t="s">
        <v>44</v>
      </c>
      <c r="G7" s="18"/>
      <c r="H7" s="18"/>
      <c r="I7" s="18"/>
      <c r="J7" s="18"/>
      <c r="K7" s="18"/>
      <c r="L7" s="18"/>
    </row>
    <row r="8" spans="2:12" x14ac:dyDescent="0.2">
      <c r="B8" s="24" t="s">
        <v>13</v>
      </c>
      <c r="C8" s="19" t="s">
        <v>14</v>
      </c>
      <c r="D8" s="19" t="s">
        <v>12</v>
      </c>
      <c r="E8" s="19"/>
      <c r="F8" s="19" t="s">
        <v>44</v>
      </c>
      <c r="G8" s="18"/>
      <c r="H8" s="18"/>
      <c r="I8" s="18"/>
      <c r="J8" s="18"/>
      <c r="K8" s="18"/>
      <c r="L8" s="18"/>
    </row>
    <row r="9" spans="2:12" x14ac:dyDescent="0.2">
      <c r="B9" s="23" t="s">
        <v>15</v>
      </c>
      <c r="C9" s="19" t="s">
        <v>16</v>
      </c>
      <c r="D9" s="19" t="s">
        <v>12</v>
      </c>
      <c r="E9" s="19"/>
      <c r="F9" s="19" t="s">
        <v>44</v>
      </c>
      <c r="G9" s="18">
        <v>1777.6</v>
      </c>
      <c r="H9" s="18">
        <f>G9/$D$25/1000000</f>
        <v>13.887499999999999</v>
      </c>
      <c r="I9" s="18"/>
      <c r="J9" s="18"/>
      <c r="K9" s="18"/>
      <c r="L9" s="18"/>
    </row>
    <row r="10" spans="2:12" x14ac:dyDescent="0.2">
      <c r="B10" s="23" t="s">
        <v>17</v>
      </c>
      <c r="C10" s="19" t="s">
        <v>18</v>
      </c>
      <c r="D10" s="19" t="s">
        <v>12</v>
      </c>
      <c r="E10" s="19"/>
      <c r="F10" s="19" t="s">
        <v>44</v>
      </c>
      <c r="G10" s="18">
        <v>317.7</v>
      </c>
      <c r="H10" s="18">
        <f t="shared" ref="H10:H11" si="0">G10/$D$25/1000000</f>
        <v>2.4820312499999999</v>
      </c>
      <c r="I10" s="18"/>
      <c r="J10" s="18"/>
      <c r="K10" s="18"/>
      <c r="L10" s="18"/>
    </row>
    <row r="11" spans="2:12" x14ac:dyDescent="0.2">
      <c r="B11" s="23" t="s">
        <v>19</v>
      </c>
      <c r="C11" s="19" t="s">
        <v>20</v>
      </c>
      <c r="D11" s="19" t="s">
        <v>12</v>
      </c>
      <c r="E11" s="19"/>
      <c r="F11" s="19" t="s">
        <v>44</v>
      </c>
      <c r="G11" s="18">
        <v>96.6</v>
      </c>
      <c r="H11" s="18">
        <f t="shared" si="0"/>
        <v>0.75468749999999996</v>
      </c>
      <c r="I11" s="18"/>
      <c r="J11" s="18"/>
      <c r="K11" s="18"/>
      <c r="L11" s="18"/>
    </row>
    <row r="12" spans="2:12" x14ac:dyDescent="0.2">
      <c r="B12" s="19" t="s">
        <v>21</v>
      </c>
      <c r="C12" s="19" t="s">
        <v>22</v>
      </c>
      <c r="D12" s="19" t="s">
        <v>12</v>
      </c>
      <c r="E12" s="19"/>
      <c r="F12" s="19" t="s">
        <v>45</v>
      </c>
      <c r="G12" s="18"/>
      <c r="H12" s="18"/>
      <c r="I12" s="18"/>
      <c r="J12" s="18"/>
      <c r="K12" s="18"/>
      <c r="L12" s="18"/>
    </row>
    <row r="13" spans="2:12" x14ac:dyDescent="0.2">
      <c r="B13" s="24" t="s">
        <v>23</v>
      </c>
      <c r="C13" s="19" t="s">
        <v>24</v>
      </c>
      <c r="D13" s="19" t="s">
        <v>12</v>
      </c>
      <c r="E13" s="19"/>
      <c r="F13" s="19" t="s">
        <v>44</v>
      </c>
      <c r="G13" s="18"/>
      <c r="H13" s="18"/>
      <c r="I13" s="18"/>
      <c r="J13" s="18"/>
      <c r="K13" s="18"/>
      <c r="L13" s="18"/>
    </row>
    <row r="14" spans="2:12" x14ac:dyDescent="0.2">
      <c r="B14" s="19" t="s">
        <v>25</v>
      </c>
      <c r="C14" s="19" t="s">
        <v>26</v>
      </c>
      <c r="D14" s="19" t="s">
        <v>27</v>
      </c>
      <c r="E14" s="19" t="s">
        <v>51</v>
      </c>
      <c r="F14" s="19" t="s">
        <v>43</v>
      </c>
      <c r="G14" s="18"/>
      <c r="H14" s="18"/>
      <c r="I14" s="18"/>
      <c r="J14" s="18"/>
      <c r="K14" s="18"/>
      <c r="L14" s="18"/>
    </row>
    <row r="15" spans="2:12" x14ac:dyDescent="0.2">
      <c r="B15" s="19" t="s">
        <v>28</v>
      </c>
      <c r="C15" s="19" t="s">
        <v>29</v>
      </c>
      <c r="D15" s="19" t="s">
        <v>27</v>
      </c>
      <c r="E15" s="19" t="s">
        <v>52</v>
      </c>
      <c r="F15" s="19" t="s">
        <v>44</v>
      </c>
      <c r="G15" s="18"/>
      <c r="H15" s="18"/>
      <c r="I15" s="18"/>
      <c r="J15" s="18"/>
      <c r="K15" s="18"/>
      <c r="L15" s="18"/>
    </row>
    <row r="16" spans="2:12" x14ac:dyDescent="0.2">
      <c r="B16" s="19" t="s">
        <v>30</v>
      </c>
      <c r="C16" s="19" t="s">
        <v>31</v>
      </c>
      <c r="D16" s="19" t="s">
        <v>27</v>
      </c>
      <c r="E16" s="19" t="s">
        <v>53</v>
      </c>
      <c r="F16" s="19" t="s">
        <v>44</v>
      </c>
      <c r="G16" s="18"/>
      <c r="H16" s="18"/>
      <c r="I16" s="18"/>
      <c r="J16" s="18"/>
      <c r="K16" s="18"/>
      <c r="L16" s="18"/>
    </row>
    <row r="17" spans="2:12" x14ac:dyDescent="0.2">
      <c r="B17" s="19" t="s">
        <v>32</v>
      </c>
      <c r="C17" s="19" t="s">
        <v>33</v>
      </c>
      <c r="D17" s="19" t="s">
        <v>27</v>
      </c>
      <c r="E17" s="19" t="s">
        <v>54</v>
      </c>
      <c r="F17" s="19" t="s">
        <v>43</v>
      </c>
      <c r="G17" s="18"/>
      <c r="H17" s="18"/>
      <c r="I17" s="18"/>
      <c r="J17" s="18"/>
      <c r="K17" s="18"/>
      <c r="L17" s="18"/>
    </row>
    <row r="18" spans="2:12" x14ac:dyDescent="0.2">
      <c r="B18" s="19" t="s">
        <v>34</v>
      </c>
      <c r="C18" s="19" t="s">
        <v>35</v>
      </c>
      <c r="D18" s="19" t="s">
        <v>27</v>
      </c>
      <c r="E18" s="19" t="s">
        <v>54</v>
      </c>
      <c r="F18" s="19" t="s">
        <v>43</v>
      </c>
      <c r="G18" s="18"/>
      <c r="H18" s="18"/>
      <c r="I18" s="18"/>
      <c r="J18" s="18"/>
      <c r="K18" s="18"/>
      <c r="L18" s="18"/>
    </row>
    <row r="19" spans="2:12" x14ac:dyDescent="0.2">
      <c r="B19" s="19" t="s">
        <v>36</v>
      </c>
      <c r="C19" s="19" t="s">
        <v>37</v>
      </c>
      <c r="D19" s="19" t="s">
        <v>38</v>
      </c>
      <c r="E19" s="19"/>
      <c r="F19" s="19" t="s">
        <v>43</v>
      </c>
      <c r="G19" s="18"/>
      <c r="H19" s="18"/>
      <c r="I19" s="18"/>
      <c r="J19" s="18"/>
      <c r="K19" s="18"/>
      <c r="L19" s="18"/>
    </row>
    <row r="20" spans="2:12" x14ac:dyDescent="0.2">
      <c r="B20" s="19" t="s">
        <v>39</v>
      </c>
      <c r="C20" s="19" t="s">
        <v>40</v>
      </c>
      <c r="D20" s="19" t="s">
        <v>38</v>
      </c>
      <c r="E20" s="19"/>
      <c r="F20" s="19" t="s">
        <v>42</v>
      </c>
      <c r="G20" s="18"/>
      <c r="H20" s="18"/>
      <c r="I20" s="18"/>
      <c r="J20" s="18"/>
      <c r="K20" s="18"/>
      <c r="L20" s="18"/>
    </row>
    <row r="21" spans="2:12" x14ac:dyDescent="0.2">
      <c r="B21" s="18"/>
      <c r="C21" s="18"/>
      <c r="D21" s="18"/>
      <c r="E21" s="18"/>
      <c r="F21" s="18"/>
      <c r="G21" s="20">
        <f>SUM(G8:G11)</f>
        <v>2191.8999999999996</v>
      </c>
      <c r="H21" s="20">
        <f>SUM(H8:H11)</f>
        <v>17.124218749999997</v>
      </c>
      <c r="I21" s="20"/>
      <c r="J21" s="20"/>
      <c r="K21" s="16"/>
      <c r="L21" s="18"/>
    </row>
    <row r="22" spans="2:12" x14ac:dyDescent="0.2"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</row>
    <row r="23" spans="2:12" x14ac:dyDescent="0.2"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2:12" x14ac:dyDescent="0.2">
      <c r="B24" s="18"/>
      <c r="C24" s="21"/>
      <c r="D24" s="13" t="s">
        <v>97</v>
      </c>
      <c r="E24" s="13" t="s">
        <v>126</v>
      </c>
      <c r="F24" s="13"/>
      <c r="G24" s="18"/>
      <c r="H24" s="18"/>
      <c r="I24" s="18"/>
      <c r="J24" s="18"/>
      <c r="K24" s="18"/>
      <c r="L24" s="18"/>
    </row>
    <row r="25" spans="2:12" x14ac:dyDescent="0.2">
      <c r="B25" s="18"/>
      <c r="C25" s="13" t="s">
        <v>127</v>
      </c>
      <c r="D25" s="13">
        <f>D34</f>
        <v>1.2799999999999999E-4</v>
      </c>
      <c r="E25" s="14" t="s">
        <v>99</v>
      </c>
      <c r="F25" s="14"/>
      <c r="G25" s="18"/>
      <c r="H25" s="18"/>
      <c r="I25" s="18"/>
      <c r="J25" s="18"/>
      <c r="K25" s="18"/>
      <c r="L25" s="18"/>
    </row>
    <row r="26" spans="2:12" x14ac:dyDescent="0.2">
      <c r="B26" s="18"/>
      <c r="C26" s="13"/>
      <c r="D26" s="14"/>
      <c r="E26" s="14"/>
      <c r="F26" s="14"/>
      <c r="G26" s="18"/>
      <c r="H26" s="18"/>
      <c r="I26" s="18"/>
      <c r="J26" s="18"/>
      <c r="K26" s="18"/>
      <c r="L26" s="18"/>
    </row>
    <row r="27" spans="2:12" x14ac:dyDescent="0.2">
      <c r="B27" s="18"/>
      <c r="C27" s="13"/>
      <c r="D27" s="14"/>
      <c r="E27" s="14"/>
      <c r="F27" s="14"/>
      <c r="G27" s="18"/>
      <c r="H27" s="18"/>
      <c r="I27" s="18"/>
      <c r="J27" s="18"/>
      <c r="K27" s="18"/>
      <c r="L27" s="18"/>
    </row>
    <row r="28" spans="2:12" x14ac:dyDescent="0.2">
      <c r="B28" s="18"/>
      <c r="C28" s="18"/>
      <c r="D28" s="18"/>
      <c r="E28" s="18"/>
      <c r="F28" s="14"/>
      <c r="G28" s="18"/>
      <c r="H28" s="18"/>
      <c r="I28" s="18"/>
      <c r="J28" s="18"/>
      <c r="K28" s="18"/>
      <c r="L28" s="18"/>
    </row>
    <row r="29" spans="2:12" x14ac:dyDescent="0.2">
      <c r="B29" s="18"/>
      <c r="C29" s="18"/>
      <c r="D29" s="18"/>
      <c r="E29" s="18"/>
      <c r="F29" s="14"/>
      <c r="G29" s="18"/>
      <c r="H29" s="18"/>
      <c r="I29" s="18"/>
      <c r="J29" s="18"/>
      <c r="K29" s="18"/>
      <c r="L29" s="18"/>
    </row>
    <row r="30" spans="2:12" x14ac:dyDescent="0.2">
      <c r="B30" s="18"/>
      <c r="C30" s="22" t="s">
        <v>112</v>
      </c>
      <c r="D30" s="3">
        <v>8</v>
      </c>
      <c r="E30" s="22" t="s">
        <v>114</v>
      </c>
      <c r="F30" s="18"/>
      <c r="G30" s="18"/>
      <c r="H30" s="18"/>
      <c r="I30" s="18"/>
      <c r="J30" s="18"/>
      <c r="K30" s="18"/>
      <c r="L30" s="18"/>
    </row>
    <row r="31" spans="2:12" x14ac:dyDescent="0.2">
      <c r="B31" s="18"/>
      <c r="C31" s="22" t="s">
        <v>116</v>
      </c>
      <c r="D31">
        <v>1</v>
      </c>
      <c r="E31" s="18" t="s">
        <v>117</v>
      </c>
      <c r="F31" s="18"/>
      <c r="G31" s="18"/>
      <c r="H31" s="18"/>
      <c r="I31" s="18"/>
      <c r="J31" s="18"/>
      <c r="K31" s="18"/>
      <c r="L31" s="18"/>
    </row>
    <row r="32" spans="2:12" x14ac:dyDescent="0.2">
      <c r="B32" s="18"/>
      <c r="C32" s="18" t="s">
        <v>118</v>
      </c>
      <c r="D32">
        <v>16</v>
      </c>
      <c r="E32" s="18" t="s">
        <v>119</v>
      </c>
      <c r="F32" s="18"/>
      <c r="G32" s="18"/>
      <c r="H32" s="18"/>
      <c r="I32" s="18"/>
      <c r="J32" s="18"/>
      <c r="K32" s="18"/>
      <c r="L32" s="18"/>
    </row>
    <row r="33" spans="2:12" x14ac:dyDescent="0.2">
      <c r="B33" s="18"/>
      <c r="C33" s="18" t="s">
        <v>123</v>
      </c>
      <c r="D33">
        <f>D30*D32*D31</f>
        <v>128</v>
      </c>
      <c r="E33" s="18" t="s">
        <v>122</v>
      </c>
      <c r="F33" s="18"/>
      <c r="G33" s="18"/>
      <c r="H33" s="18"/>
      <c r="I33" s="18"/>
      <c r="J33" s="18"/>
      <c r="K33" s="18"/>
      <c r="L33" s="18"/>
    </row>
    <row r="34" spans="2:12" x14ac:dyDescent="0.2">
      <c r="B34" s="18"/>
      <c r="C34" s="22" t="s">
        <v>116</v>
      </c>
      <c r="D34" s="3">
        <f>D30*D31*D32*0.000001</f>
        <v>1.2799999999999999E-4</v>
      </c>
      <c r="E34" s="18" t="s">
        <v>120</v>
      </c>
      <c r="F34" s="18"/>
      <c r="G34" s="18"/>
      <c r="H34" s="18"/>
      <c r="I34" s="18"/>
      <c r="J34" s="18"/>
      <c r="K34" s="18"/>
      <c r="L34" s="18"/>
    </row>
    <row r="35" spans="2:12" x14ac:dyDescent="0.2">
      <c r="B35" s="18"/>
      <c r="C35" s="18" t="s">
        <v>115</v>
      </c>
      <c r="D35" s="3">
        <v>-2</v>
      </c>
      <c r="E35" s="22" t="s">
        <v>113</v>
      </c>
      <c r="F35" s="18"/>
      <c r="G35" s="18"/>
      <c r="H35" s="18"/>
      <c r="I35" s="18"/>
      <c r="J35" s="18"/>
      <c r="K35" s="18"/>
      <c r="L35" s="18"/>
    </row>
    <row r="36" spans="2:12" x14ac:dyDescent="0.2">
      <c r="F36" s="18"/>
      <c r="G36" s="18"/>
      <c r="H36" s="18"/>
      <c r="I36" s="18"/>
      <c r="J36" s="18"/>
      <c r="K36" s="18"/>
      <c r="L36" s="18"/>
    </row>
    <row r="37" spans="2:12" x14ac:dyDescent="0.2">
      <c r="F37" s="18"/>
      <c r="G37" s="18"/>
      <c r="H37" s="18"/>
      <c r="I37" s="18"/>
      <c r="J37" s="18"/>
      <c r="K37" s="18"/>
      <c r="L37" s="18"/>
    </row>
    <row r="38" spans="2:12" x14ac:dyDescent="0.2">
      <c r="F38" s="18"/>
      <c r="G38" s="18"/>
      <c r="H38" s="18"/>
      <c r="I38" s="18"/>
      <c r="J38" s="18"/>
      <c r="K38" s="18"/>
      <c r="L38" s="18"/>
    </row>
    <row r="39" spans="2:12" x14ac:dyDescent="0.2">
      <c r="F39" s="18"/>
      <c r="G39" s="18"/>
      <c r="H39" s="18"/>
      <c r="I39" s="18"/>
      <c r="J39" s="18"/>
      <c r="K39" s="18"/>
      <c r="L39" s="18"/>
    </row>
    <row r="40" spans="2:12" x14ac:dyDescent="0.2">
      <c r="F40" s="18"/>
      <c r="G40" s="18"/>
      <c r="H40" s="18"/>
      <c r="I40" s="18"/>
      <c r="J40" s="18"/>
      <c r="K40" s="18"/>
      <c r="L40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AF23-7F49-5247-8529-58F1DE55F96D}">
  <dimension ref="B4:AN38"/>
  <sheetViews>
    <sheetView topLeftCell="A6" workbookViewId="0">
      <selection activeCell="AM22" sqref="AM22"/>
    </sheetView>
  </sheetViews>
  <sheetFormatPr baseColWidth="10" defaultRowHeight="16" x14ac:dyDescent="0.2"/>
  <cols>
    <col min="2" max="2" width="14.5" bestFit="1" customWidth="1"/>
  </cols>
  <sheetData>
    <row r="4" spans="2:40" x14ac:dyDescent="0.2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</row>
    <row r="5" spans="2:40" x14ac:dyDescent="0.2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</row>
    <row r="6" spans="2:40" x14ac:dyDescent="0.2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</row>
    <row r="7" spans="2:40" x14ac:dyDescent="0.2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</row>
    <row r="8" spans="2:40" x14ac:dyDescent="0.2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</row>
    <row r="9" spans="2:40" x14ac:dyDescent="0.2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</row>
    <row r="10" spans="2:40" x14ac:dyDescent="0.2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</row>
    <row r="11" spans="2:40" x14ac:dyDescent="0.2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</row>
    <row r="12" spans="2:40" x14ac:dyDescent="0.2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</row>
    <row r="13" spans="2:40" x14ac:dyDescent="0.2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</row>
    <row r="14" spans="2:40" x14ac:dyDescent="0.2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</row>
    <row r="15" spans="2:40" x14ac:dyDescent="0.2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</row>
    <row r="16" spans="2:40" x14ac:dyDescent="0.2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</row>
    <row r="17" spans="2:40" x14ac:dyDescent="0.2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</row>
    <row r="18" spans="2:40" s="9" customFormat="1" x14ac:dyDescent="0.2">
      <c r="B18" s="7" t="s">
        <v>55</v>
      </c>
      <c r="C18" s="7" t="s">
        <v>56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8"/>
    </row>
    <row r="19" spans="2:40" s="9" customFormat="1" x14ac:dyDescent="0.2">
      <c r="B19" s="10" t="s">
        <v>57</v>
      </c>
      <c r="C19" s="10" t="s">
        <v>58</v>
      </c>
      <c r="D19" s="10" t="s">
        <v>59</v>
      </c>
      <c r="E19" s="10" t="s">
        <v>60</v>
      </c>
      <c r="F19" s="10" t="s">
        <v>61</v>
      </c>
      <c r="G19" s="10" t="s">
        <v>62</v>
      </c>
      <c r="H19" s="10" t="s">
        <v>63</v>
      </c>
      <c r="I19" s="10" t="s">
        <v>64</v>
      </c>
      <c r="J19" s="10" t="s">
        <v>65</v>
      </c>
      <c r="K19" s="10" t="s">
        <v>66</v>
      </c>
      <c r="L19" s="10" t="s">
        <v>67</v>
      </c>
      <c r="M19" s="10" t="s">
        <v>68</v>
      </c>
      <c r="N19" s="10" t="s">
        <v>69</v>
      </c>
      <c r="O19" s="10" t="s">
        <v>70</v>
      </c>
      <c r="P19" s="10" t="s">
        <v>71</v>
      </c>
      <c r="Q19" s="10" t="s">
        <v>72</v>
      </c>
      <c r="R19" s="10" t="s">
        <v>73</v>
      </c>
      <c r="S19" s="10" t="s">
        <v>74</v>
      </c>
      <c r="T19" s="10" t="s">
        <v>75</v>
      </c>
      <c r="U19" s="10" t="s">
        <v>76</v>
      </c>
      <c r="V19" s="10" t="s">
        <v>77</v>
      </c>
      <c r="W19" s="10" t="s">
        <v>78</v>
      </c>
      <c r="X19" s="10" t="s">
        <v>79</v>
      </c>
      <c r="Y19" s="10" t="s">
        <v>80</v>
      </c>
      <c r="Z19" s="10" t="s">
        <v>81</v>
      </c>
      <c r="AA19" s="10" t="s">
        <v>82</v>
      </c>
      <c r="AB19" s="10" t="s">
        <v>83</v>
      </c>
      <c r="AC19" s="10" t="s">
        <v>84</v>
      </c>
      <c r="AD19" s="10" t="s">
        <v>85</v>
      </c>
      <c r="AE19" s="10" t="s">
        <v>86</v>
      </c>
      <c r="AF19" s="10" t="s">
        <v>87</v>
      </c>
      <c r="AG19" s="10" t="s">
        <v>88</v>
      </c>
      <c r="AH19" s="10" t="s">
        <v>89</v>
      </c>
      <c r="AI19" s="10" t="s">
        <v>90</v>
      </c>
      <c r="AJ19" s="10" t="s">
        <v>91</v>
      </c>
      <c r="AK19" s="10" t="s">
        <v>92</v>
      </c>
      <c r="AL19" s="10" t="s">
        <v>93</v>
      </c>
      <c r="AM19" s="10" t="s">
        <v>94</v>
      </c>
      <c r="AN19" s="8" t="s">
        <v>95</v>
      </c>
    </row>
    <row r="20" spans="2:40" x14ac:dyDescent="0.2">
      <c r="B20" s="11" t="s">
        <v>3</v>
      </c>
      <c r="C20" s="5">
        <v>1.6787080000000001</v>
      </c>
      <c r="D20" s="5">
        <v>23.32122</v>
      </c>
      <c r="E20" s="5">
        <v>3.0815440000000001</v>
      </c>
      <c r="F20" s="5">
        <v>7.1486910000000004</v>
      </c>
      <c r="G20" s="5">
        <v>25.572780000000002</v>
      </c>
      <c r="H20" s="5">
        <v>3.7633139999999998</v>
      </c>
      <c r="I20" s="5">
        <v>0.43768200000000002</v>
      </c>
      <c r="J20" s="5">
        <v>35.538559999999997</v>
      </c>
      <c r="K20" s="5">
        <v>195.06370000000001</v>
      </c>
      <c r="L20" s="5">
        <v>22.004960000000001</v>
      </c>
      <c r="M20" s="5">
        <v>6.1263820000000004</v>
      </c>
      <c r="N20" s="5">
        <v>20.842949999999998</v>
      </c>
      <c r="O20" s="5">
        <v>89.433210000000003</v>
      </c>
      <c r="P20" s="5">
        <v>17.946870000000001</v>
      </c>
      <c r="Q20" s="5">
        <v>190.79429999999999</v>
      </c>
      <c r="R20" s="5">
        <v>7.5014609999999999</v>
      </c>
      <c r="S20" s="5">
        <v>46.69464</v>
      </c>
      <c r="T20" s="5">
        <v>0.18421399999999999</v>
      </c>
      <c r="U20" s="5">
        <v>0</v>
      </c>
      <c r="V20" s="5">
        <v>60.814019999999999</v>
      </c>
      <c r="W20" s="5">
        <v>17.769269999999999</v>
      </c>
      <c r="X20" s="5">
        <v>0.41205199999999997</v>
      </c>
      <c r="Y20" s="5">
        <v>6.8878320000000004</v>
      </c>
      <c r="Z20" s="5">
        <v>0.148816</v>
      </c>
      <c r="AA20" s="5">
        <v>1.7095800000000001</v>
      </c>
      <c r="AB20" s="5">
        <v>1.1622E-2</v>
      </c>
      <c r="AC20" s="5">
        <v>6.1621319999999997</v>
      </c>
      <c r="AD20" s="5">
        <v>4.900563</v>
      </c>
      <c r="AE20" s="5">
        <v>71.319810000000004</v>
      </c>
      <c r="AF20" s="5">
        <v>7.4880509999999996</v>
      </c>
      <c r="AG20" s="5">
        <v>61.827089999999998</v>
      </c>
      <c r="AH20" s="5">
        <v>32.035490000000003</v>
      </c>
      <c r="AI20" s="5">
        <v>17.116949999999999</v>
      </c>
      <c r="AJ20" s="5">
        <v>0.89383199999999996</v>
      </c>
      <c r="AK20" s="5">
        <v>12.838329999999999</v>
      </c>
      <c r="AL20" s="5">
        <v>64.683530000000005</v>
      </c>
      <c r="AM20" s="5">
        <v>1064.1541560000001</v>
      </c>
      <c r="AN20" s="6"/>
    </row>
    <row r="21" spans="2:40" x14ac:dyDescent="0.2">
      <c r="B21" s="11" t="s">
        <v>10</v>
      </c>
      <c r="C21" s="5">
        <v>0</v>
      </c>
      <c r="D21" s="5">
        <v>1.957104</v>
      </c>
      <c r="E21" s="5">
        <v>0</v>
      </c>
      <c r="F21" s="5">
        <v>5.5985519999999998</v>
      </c>
      <c r="G21" s="5">
        <v>9.6993419999999997</v>
      </c>
      <c r="H21" s="5">
        <v>0</v>
      </c>
      <c r="I21" s="5">
        <v>0</v>
      </c>
      <c r="J21" s="5">
        <v>2.9690620000000001</v>
      </c>
      <c r="K21" s="5">
        <v>8.2977939999999997</v>
      </c>
      <c r="L21" s="5">
        <v>1.7216739999999999</v>
      </c>
      <c r="M21" s="5">
        <v>14.11922</v>
      </c>
      <c r="N21" s="5">
        <v>6.9083160000000001</v>
      </c>
      <c r="O21" s="5">
        <v>33.190019999999997</v>
      </c>
      <c r="P21" s="5">
        <v>1.325917</v>
      </c>
      <c r="Q21" s="5">
        <v>26.605219999999999</v>
      </c>
      <c r="R21" s="5">
        <v>41.295439999999999</v>
      </c>
      <c r="S21" s="5">
        <v>22.352910000000001</v>
      </c>
      <c r="T21" s="5">
        <v>0.21710599999999999</v>
      </c>
      <c r="U21" s="5">
        <v>0</v>
      </c>
      <c r="V21" s="5">
        <v>16.232569999999999</v>
      </c>
      <c r="W21" s="5">
        <v>12.421390000000001</v>
      </c>
      <c r="X21" s="5">
        <v>0.43051800000000001</v>
      </c>
      <c r="Y21" s="5">
        <v>7.6800160000000002</v>
      </c>
      <c r="Z21" s="5">
        <v>0</v>
      </c>
      <c r="AA21" s="5">
        <v>0</v>
      </c>
      <c r="AB21" s="5">
        <v>0</v>
      </c>
      <c r="AC21" s="5">
        <v>0.99264699999999995</v>
      </c>
      <c r="AD21" s="5">
        <v>0</v>
      </c>
      <c r="AE21" s="5">
        <v>18.46631</v>
      </c>
      <c r="AF21" s="5">
        <v>6.4116999999999993E-2</v>
      </c>
      <c r="AG21" s="5">
        <v>26.671720000000001</v>
      </c>
      <c r="AH21" s="5">
        <v>0</v>
      </c>
      <c r="AI21" s="5">
        <v>0.45682499999999998</v>
      </c>
      <c r="AJ21" s="5">
        <v>0.13858100000000001</v>
      </c>
      <c r="AK21" s="5">
        <v>2.70431</v>
      </c>
      <c r="AL21" s="5">
        <v>22.26117</v>
      </c>
      <c r="AM21" s="5">
        <v>284.777851</v>
      </c>
      <c r="AN21" s="6"/>
    </row>
    <row r="22" spans="2:40" x14ac:dyDescent="0.2">
      <c r="B22" s="11" t="s">
        <v>13</v>
      </c>
      <c r="C22" s="5">
        <v>0</v>
      </c>
      <c r="D22" s="5">
        <v>14.3353</v>
      </c>
      <c r="E22" s="5">
        <v>0</v>
      </c>
      <c r="F22" s="5">
        <v>36.400840000000002</v>
      </c>
      <c r="G22" s="5">
        <v>11.674659999999999</v>
      </c>
      <c r="H22" s="5">
        <v>0</v>
      </c>
      <c r="I22" s="5">
        <v>0</v>
      </c>
      <c r="J22" s="5">
        <v>34.388210000000001</v>
      </c>
      <c r="K22" s="5">
        <v>43.513849999999998</v>
      </c>
      <c r="L22" s="5">
        <v>2.6991450000000001</v>
      </c>
      <c r="M22" s="5">
        <v>0</v>
      </c>
      <c r="N22" s="5">
        <v>21.77411</v>
      </c>
      <c r="O22" s="5">
        <v>170.00479999999999</v>
      </c>
      <c r="P22" s="5">
        <v>0</v>
      </c>
      <c r="Q22" s="5">
        <v>231.88140000000001</v>
      </c>
      <c r="R22" s="5">
        <v>0</v>
      </c>
      <c r="S22" s="5">
        <v>16.997489999999999</v>
      </c>
      <c r="T22" s="5">
        <v>0</v>
      </c>
      <c r="U22" s="5">
        <v>0</v>
      </c>
      <c r="V22" s="5">
        <v>130.29810000000001</v>
      </c>
      <c r="W22" s="5">
        <v>41.634749999999997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14.35848</v>
      </c>
      <c r="AD22" s="5">
        <v>0</v>
      </c>
      <c r="AE22" s="5">
        <v>133.03559999999999</v>
      </c>
      <c r="AF22" s="5">
        <v>0.47666799999999998</v>
      </c>
      <c r="AG22" s="5">
        <v>9.3721599999999992</v>
      </c>
      <c r="AH22" s="5">
        <v>0</v>
      </c>
      <c r="AI22" s="5">
        <v>5.4375970000000002</v>
      </c>
      <c r="AJ22" s="5">
        <v>0</v>
      </c>
      <c r="AK22" s="5">
        <v>8.7917620000000003</v>
      </c>
      <c r="AL22" s="5">
        <v>67.979600000000005</v>
      </c>
      <c r="AM22" s="5">
        <v>995.05452199999991</v>
      </c>
      <c r="AN22" s="6"/>
    </row>
    <row r="23" spans="2:40" x14ac:dyDescent="0.2">
      <c r="B23" s="11" t="s">
        <v>15</v>
      </c>
      <c r="C23" s="5">
        <v>28.62266</v>
      </c>
      <c r="D23" s="5">
        <v>10.37449</v>
      </c>
      <c r="E23" s="5">
        <v>63.580179999999999</v>
      </c>
      <c r="F23" s="5">
        <v>3.036362</v>
      </c>
      <c r="G23" s="5">
        <v>52.125329999999998</v>
      </c>
      <c r="H23" s="5">
        <v>0</v>
      </c>
      <c r="I23" s="5">
        <v>0.57858399999999999</v>
      </c>
      <c r="J23" s="5">
        <v>28.167459999999998</v>
      </c>
      <c r="K23" s="5">
        <v>158.07730000000001</v>
      </c>
      <c r="L23" s="5">
        <v>0</v>
      </c>
      <c r="M23" s="5">
        <v>1.930687</v>
      </c>
      <c r="N23" s="5">
        <v>15.164849999999999</v>
      </c>
      <c r="O23" s="5">
        <v>267.50200000000001</v>
      </c>
      <c r="P23" s="5">
        <v>20.510870000000001</v>
      </c>
      <c r="Q23" s="5">
        <v>226.0334</v>
      </c>
      <c r="R23" s="5">
        <v>0</v>
      </c>
      <c r="S23" s="5">
        <v>96.494900000000001</v>
      </c>
      <c r="T23" s="5">
        <v>4.760999</v>
      </c>
      <c r="U23" s="5">
        <v>0</v>
      </c>
      <c r="V23" s="5">
        <v>122.9199</v>
      </c>
      <c r="W23" s="5">
        <v>12.852320000000001</v>
      </c>
      <c r="X23" s="5">
        <v>0</v>
      </c>
      <c r="Y23" s="5">
        <v>2.1273019999999998</v>
      </c>
      <c r="Z23" s="5">
        <v>2.501468</v>
      </c>
      <c r="AA23" s="5">
        <v>17.94548</v>
      </c>
      <c r="AB23" s="5">
        <v>0</v>
      </c>
      <c r="AC23" s="5">
        <v>17.059899999999999</v>
      </c>
      <c r="AD23" s="5">
        <v>4.316592</v>
      </c>
      <c r="AE23" s="5">
        <v>179.3168</v>
      </c>
      <c r="AF23" s="5">
        <v>19.09581</v>
      </c>
      <c r="AG23" s="5">
        <v>239.66390000000001</v>
      </c>
      <c r="AH23" s="5">
        <v>30.17334</v>
      </c>
      <c r="AI23" s="5">
        <v>10.44772</v>
      </c>
      <c r="AJ23" s="5">
        <v>1.8743920000000001</v>
      </c>
      <c r="AK23" s="5">
        <v>2.8673199999999999</v>
      </c>
      <c r="AL23" s="5">
        <v>27.622699999999998</v>
      </c>
      <c r="AM23" s="5">
        <v>1667.7450159999999</v>
      </c>
      <c r="AN23" s="6"/>
    </row>
    <row r="24" spans="2:40" x14ac:dyDescent="0.2">
      <c r="B24" s="11" t="s">
        <v>17</v>
      </c>
      <c r="C24" s="5">
        <v>0</v>
      </c>
      <c r="D24" s="5">
        <v>1.7536430000000001</v>
      </c>
      <c r="E24" s="5">
        <v>0</v>
      </c>
      <c r="F24" s="5">
        <v>0.74969200000000003</v>
      </c>
      <c r="G24" s="5">
        <v>6.5081280000000001</v>
      </c>
      <c r="H24" s="5">
        <v>0</v>
      </c>
      <c r="I24" s="5">
        <v>0</v>
      </c>
      <c r="J24" s="5">
        <v>10.34361</v>
      </c>
      <c r="K24" s="5">
        <v>20.19003</v>
      </c>
      <c r="L24" s="5">
        <v>0</v>
      </c>
      <c r="M24" s="5">
        <v>1.185503</v>
      </c>
      <c r="N24" s="5">
        <v>0</v>
      </c>
      <c r="O24" s="5">
        <v>0</v>
      </c>
      <c r="P24" s="5">
        <v>7.4039260000000002</v>
      </c>
      <c r="Q24" s="5">
        <v>29.920929999999998</v>
      </c>
      <c r="R24" s="5">
        <v>0</v>
      </c>
      <c r="S24" s="5">
        <v>19.635950000000001</v>
      </c>
      <c r="T24" s="5">
        <v>2.5581520000000002</v>
      </c>
      <c r="U24" s="5">
        <v>0</v>
      </c>
      <c r="V24" s="5">
        <v>0</v>
      </c>
      <c r="W24" s="5">
        <v>7.6186360000000004</v>
      </c>
      <c r="X24" s="5">
        <v>0</v>
      </c>
      <c r="Y24" s="5">
        <v>1.6913290000000001</v>
      </c>
      <c r="Z24" s="5">
        <v>0</v>
      </c>
      <c r="AA24" s="5">
        <v>0</v>
      </c>
      <c r="AB24" s="5">
        <v>0</v>
      </c>
      <c r="AC24" s="5">
        <v>1.7881560000000001</v>
      </c>
      <c r="AD24" s="5">
        <v>4.0377020000000003</v>
      </c>
      <c r="AE24" s="5">
        <v>76.625370000000004</v>
      </c>
      <c r="AF24" s="5">
        <v>0</v>
      </c>
      <c r="AG24" s="5">
        <v>60.790559999999999</v>
      </c>
      <c r="AH24" s="5">
        <v>0</v>
      </c>
      <c r="AI24" s="5">
        <v>3.9798490000000002</v>
      </c>
      <c r="AJ24" s="5">
        <v>0</v>
      </c>
      <c r="AK24" s="5">
        <v>1.3664099999999999</v>
      </c>
      <c r="AL24" s="5">
        <v>27.775279999999999</v>
      </c>
      <c r="AM24" s="5">
        <v>285.92285599999997</v>
      </c>
      <c r="AN24" s="6"/>
    </row>
    <row r="25" spans="2:40" x14ac:dyDescent="0.2">
      <c r="B25" s="11" t="s">
        <v>19</v>
      </c>
      <c r="C25" s="5">
        <v>6.2262110000000002</v>
      </c>
      <c r="D25" s="5">
        <v>0</v>
      </c>
      <c r="E25" s="5">
        <v>13.83043</v>
      </c>
      <c r="F25" s="5">
        <v>0</v>
      </c>
      <c r="G25" s="5">
        <v>0</v>
      </c>
      <c r="H25" s="5">
        <v>0</v>
      </c>
      <c r="I25" s="5">
        <v>0.250249</v>
      </c>
      <c r="J25" s="5">
        <v>0</v>
      </c>
      <c r="K25" s="5">
        <v>0</v>
      </c>
      <c r="L25" s="5">
        <v>0</v>
      </c>
      <c r="M25" s="5">
        <v>0</v>
      </c>
      <c r="N25" s="5">
        <v>4.4111830000000003</v>
      </c>
      <c r="O25" s="5">
        <v>54.287840000000003</v>
      </c>
      <c r="P25" s="5">
        <v>0</v>
      </c>
      <c r="Q25" s="5">
        <v>3.1468020000000001</v>
      </c>
      <c r="R25" s="5">
        <v>0</v>
      </c>
      <c r="S25" s="5">
        <v>0</v>
      </c>
      <c r="T25" s="5">
        <v>0</v>
      </c>
      <c r="U25" s="5">
        <v>0</v>
      </c>
      <c r="V25" s="5">
        <v>10.79677</v>
      </c>
      <c r="W25" s="5">
        <v>0</v>
      </c>
      <c r="X25" s="5">
        <v>0</v>
      </c>
      <c r="Y25" s="5">
        <v>0</v>
      </c>
      <c r="Z25" s="5">
        <v>0.54413800000000001</v>
      </c>
      <c r="AA25" s="5">
        <v>3.903632</v>
      </c>
      <c r="AB25" s="5">
        <v>0</v>
      </c>
      <c r="AC25" s="5">
        <v>0</v>
      </c>
      <c r="AD25" s="5">
        <v>0</v>
      </c>
      <c r="AE25" s="5">
        <v>0</v>
      </c>
      <c r="AF25" s="5">
        <v>4.8913039999999999</v>
      </c>
      <c r="AG25" s="5">
        <v>0</v>
      </c>
      <c r="AH25" s="5">
        <v>6.5635260000000004</v>
      </c>
      <c r="AI25" s="5">
        <v>0</v>
      </c>
      <c r="AJ25" s="5">
        <v>0.113325</v>
      </c>
      <c r="AK25" s="5">
        <v>0</v>
      </c>
      <c r="AL25" s="5">
        <v>0</v>
      </c>
      <c r="AM25" s="5">
        <v>108.96541000000001</v>
      </c>
      <c r="AN25" s="6"/>
    </row>
    <row r="26" spans="2:40" x14ac:dyDescent="0.2">
      <c r="B26" s="11" t="s">
        <v>25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6"/>
    </row>
    <row r="27" spans="2:40" x14ac:dyDescent="0.2">
      <c r="B27" s="11" t="s">
        <v>8</v>
      </c>
      <c r="C27" s="5">
        <v>2.5091030000000001</v>
      </c>
      <c r="D27" s="5">
        <v>3.0063879999999998</v>
      </c>
      <c r="E27" s="5">
        <v>4.6000230000000002</v>
      </c>
      <c r="F27" s="5">
        <v>5.7364480000000002</v>
      </c>
      <c r="G27" s="5">
        <v>3.5530040000000001</v>
      </c>
      <c r="H27" s="5">
        <v>1.4731300000000001</v>
      </c>
      <c r="I27" s="5">
        <v>0</v>
      </c>
      <c r="J27" s="5">
        <v>7.0968439999999999</v>
      </c>
      <c r="K27" s="5">
        <v>13.39209</v>
      </c>
      <c r="L27" s="5">
        <v>2.965392</v>
      </c>
      <c r="M27" s="5">
        <v>0</v>
      </c>
      <c r="N27" s="5">
        <v>6.245088</v>
      </c>
      <c r="O27" s="5">
        <v>25.398510000000002</v>
      </c>
      <c r="P27" s="5">
        <v>8.636533</v>
      </c>
      <c r="Q27" s="5">
        <v>51.021140000000003</v>
      </c>
      <c r="R27" s="5">
        <v>1.9731989999999999</v>
      </c>
      <c r="S27" s="5">
        <v>5.7558660000000001</v>
      </c>
      <c r="T27" s="5">
        <v>4.3838600000000003</v>
      </c>
      <c r="U27" s="5">
        <v>0</v>
      </c>
      <c r="V27" s="5">
        <v>13.651730000000001</v>
      </c>
      <c r="W27" s="5">
        <v>3.8886240000000001</v>
      </c>
      <c r="X27" s="5">
        <v>0.106836</v>
      </c>
      <c r="Y27" s="5">
        <v>3.5757080000000001</v>
      </c>
      <c r="Z27" s="5">
        <v>0</v>
      </c>
      <c r="AA27" s="5">
        <v>0</v>
      </c>
      <c r="AB27" s="5">
        <v>2.7331000000000001E-2</v>
      </c>
      <c r="AC27" s="5">
        <v>2.6319560000000002</v>
      </c>
      <c r="AD27" s="5">
        <v>25.435199999999998</v>
      </c>
      <c r="AE27" s="5">
        <v>19.913219999999999</v>
      </c>
      <c r="AF27" s="5">
        <v>5.5727500000000001</v>
      </c>
      <c r="AG27" s="5">
        <v>20.909189999999999</v>
      </c>
      <c r="AH27" s="5">
        <v>7.9454940000000001</v>
      </c>
      <c r="AI27" s="5">
        <v>28.578869999999998</v>
      </c>
      <c r="AJ27" s="5">
        <v>0.69693499999999997</v>
      </c>
      <c r="AK27" s="5">
        <v>2.9872559999999999</v>
      </c>
      <c r="AL27" s="5">
        <v>14.51539</v>
      </c>
      <c r="AM27" s="5">
        <v>298.183108</v>
      </c>
      <c r="AN27" s="6"/>
    </row>
    <row r="28" spans="2:40" x14ac:dyDescent="0.2">
      <c r="B28" s="11" t="s">
        <v>6</v>
      </c>
      <c r="C28" s="5">
        <v>1.811121</v>
      </c>
      <c r="D28" s="5">
        <v>4.7589040000000002</v>
      </c>
      <c r="E28" s="5">
        <v>1.6140909999999999</v>
      </c>
      <c r="F28" s="5">
        <v>38.674210000000002</v>
      </c>
      <c r="G28" s="5">
        <v>5.6696650000000002</v>
      </c>
      <c r="H28" s="5">
        <v>4.4581270000000002</v>
      </c>
      <c r="I28" s="5">
        <v>4.4657830000000001</v>
      </c>
      <c r="J28" s="5">
        <v>42.148820000000001</v>
      </c>
      <c r="K28" s="5">
        <v>105.617</v>
      </c>
      <c r="L28" s="5">
        <v>43.276870000000002</v>
      </c>
      <c r="M28" s="5">
        <v>8.322749</v>
      </c>
      <c r="N28" s="5">
        <v>7.6550700000000003</v>
      </c>
      <c r="O28" s="5">
        <v>109.68040000000001</v>
      </c>
      <c r="P28" s="5">
        <v>4.0074769999999997</v>
      </c>
      <c r="Q28" s="5">
        <v>258.39879999999999</v>
      </c>
      <c r="R28" s="5">
        <v>3.2519339999999999</v>
      </c>
      <c r="S28" s="5">
        <v>63.67109</v>
      </c>
      <c r="T28" s="5">
        <v>18.350770000000001</v>
      </c>
      <c r="U28" s="5">
        <v>0</v>
      </c>
      <c r="V28" s="5">
        <v>115.58320000000001</v>
      </c>
      <c r="W28" s="5">
        <v>16.89058</v>
      </c>
      <c r="X28" s="5">
        <v>1.521922</v>
      </c>
      <c r="Y28" s="5">
        <v>8.4763079999999995</v>
      </c>
      <c r="Z28" s="5">
        <v>0.24923999999999999</v>
      </c>
      <c r="AA28" s="5">
        <v>0.78644199999999997</v>
      </c>
      <c r="AB28" s="5">
        <v>0.40701599999999999</v>
      </c>
      <c r="AC28" s="5">
        <v>48.821840000000002</v>
      </c>
      <c r="AD28" s="5">
        <v>4.900563</v>
      </c>
      <c r="AE28" s="5">
        <v>94.364500000000007</v>
      </c>
      <c r="AF28" s="5">
        <v>23.601690000000001</v>
      </c>
      <c r="AG28" s="5">
        <v>21.1174</v>
      </c>
      <c r="AH28" s="5">
        <v>10.45654</v>
      </c>
      <c r="AI28" s="5">
        <v>17.520250000000001</v>
      </c>
      <c r="AJ28" s="5">
        <v>1.4868600000000001</v>
      </c>
      <c r="AK28" s="5">
        <v>12.40502</v>
      </c>
      <c r="AL28" s="5">
        <v>161.81020000000001</v>
      </c>
      <c r="AM28" s="5">
        <v>1266.2324520000002</v>
      </c>
      <c r="AN28" s="6"/>
    </row>
    <row r="29" spans="2:40" x14ac:dyDescent="0.2">
      <c r="B29" s="11" t="s">
        <v>36</v>
      </c>
      <c r="C29" s="5">
        <v>2.4212999999999998E-2</v>
      </c>
      <c r="D29" s="5">
        <v>10.459339999999999</v>
      </c>
      <c r="E29" s="5">
        <v>0</v>
      </c>
      <c r="F29" s="5">
        <v>53.82967</v>
      </c>
      <c r="G29" s="5">
        <v>3.7521719999999998</v>
      </c>
      <c r="H29" s="5">
        <v>31.90427</v>
      </c>
      <c r="I29" s="5">
        <v>2.6793640000000001</v>
      </c>
      <c r="J29" s="5">
        <v>4.040235</v>
      </c>
      <c r="K29" s="5">
        <v>131.71129999999999</v>
      </c>
      <c r="L29" s="5">
        <v>28.56991</v>
      </c>
      <c r="M29" s="5">
        <v>3.5624389999999999</v>
      </c>
      <c r="N29" s="5">
        <v>3.4327589999999999</v>
      </c>
      <c r="O29" s="5">
        <v>38.068689999999997</v>
      </c>
      <c r="P29" s="5">
        <v>16.9954</v>
      </c>
      <c r="Q29" s="5">
        <v>113.45529999999999</v>
      </c>
      <c r="R29" s="5">
        <v>0.12574299999999999</v>
      </c>
      <c r="S29" s="5">
        <v>12.121130000000001</v>
      </c>
      <c r="T29" s="5">
        <v>2.6413920000000002</v>
      </c>
      <c r="U29" s="5">
        <v>1.206183</v>
      </c>
      <c r="V29" s="5">
        <v>42.757190000000001</v>
      </c>
      <c r="W29" s="5">
        <v>1.6711720000000001</v>
      </c>
      <c r="X29" s="5">
        <v>0.16686899999999999</v>
      </c>
      <c r="Y29" s="5">
        <v>0.86754600000000004</v>
      </c>
      <c r="Z29" s="5">
        <v>0</v>
      </c>
      <c r="AA29" s="5">
        <v>1.3458019999999999</v>
      </c>
      <c r="AB29" s="5">
        <v>5.350797</v>
      </c>
      <c r="AC29" s="5">
        <v>67.939490000000006</v>
      </c>
      <c r="AD29" s="5">
        <v>33.372720000000001</v>
      </c>
      <c r="AE29" s="5">
        <v>32.982729999999997</v>
      </c>
      <c r="AF29" s="5">
        <v>17.613309999999998</v>
      </c>
      <c r="AG29" s="5">
        <v>10.15226</v>
      </c>
      <c r="AH29" s="5">
        <v>21.347729999999999</v>
      </c>
      <c r="AI29" s="5">
        <v>34.685760000000002</v>
      </c>
      <c r="AJ29" s="5">
        <v>1.194029</v>
      </c>
      <c r="AK29" s="5">
        <v>5.0767680000000004</v>
      </c>
      <c r="AL29" s="5">
        <v>23.80012</v>
      </c>
      <c r="AM29" s="5">
        <v>758.9038029999997</v>
      </c>
      <c r="AN29" s="6"/>
    </row>
    <row r="30" spans="2:40" x14ac:dyDescent="0.2">
      <c r="B30" s="11" t="s">
        <v>23</v>
      </c>
      <c r="C30" s="5">
        <v>0</v>
      </c>
      <c r="D30" s="5">
        <v>2.7139662580600277</v>
      </c>
      <c r="E30" s="5">
        <v>0</v>
      </c>
      <c r="F30" s="5">
        <v>8.5165810069260467E-2</v>
      </c>
      <c r="G30" s="5">
        <v>23.229563390039075</v>
      </c>
      <c r="H30" s="5">
        <v>0</v>
      </c>
      <c r="I30" s="5">
        <v>0</v>
      </c>
      <c r="J30" s="5">
        <v>2.9122539485578738</v>
      </c>
      <c r="K30" s="5">
        <v>93.683345932259101</v>
      </c>
      <c r="L30" s="5">
        <v>7.1584807253534787E-3</v>
      </c>
      <c r="M30" s="5">
        <v>6.4697413667248599E-3</v>
      </c>
      <c r="N30" s="5">
        <v>0</v>
      </c>
      <c r="O30" s="5">
        <v>0.67646854002969681</v>
      </c>
      <c r="P30" s="5">
        <v>0.15962640701909461</v>
      </c>
      <c r="Q30" s="5">
        <v>57.40596489799308</v>
      </c>
      <c r="R30" s="5">
        <v>0</v>
      </c>
      <c r="S30" s="5">
        <v>2.8841566715258375</v>
      </c>
      <c r="T30" s="5">
        <v>0.46354890977532742</v>
      </c>
      <c r="U30" s="5">
        <v>0</v>
      </c>
      <c r="V30" s="5">
        <v>0.11585752132604851</v>
      </c>
      <c r="W30" s="5">
        <v>0.66972762332464486</v>
      </c>
      <c r="X30" s="5">
        <v>3.5561255800196527E-2</v>
      </c>
      <c r="Y30" s="5">
        <v>0.28213550413832367</v>
      </c>
      <c r="Z30" s="5">
        <v>0</v>
      </c>
      <c r="AA30" s="5">
        <v>0</v>
      </c>
      <c r="AB30" s="5">
        <v>0</v>
      </c>
      <c r="AC30" s="5">
        <v>1.048443789276159E-2</v>
      </c>
      <c r="AD30" s="5">
        <v>0</v>
      </c>
      <c r="AE30" s="5">
        <v>7.833647348072911</v>
      </c>
      <c r="AF30" s="5">
        <v>0</v>
      </c>
      <c r="AG30" s="5">
        <v>14.543488186862037</v>
      </c>
      <c r="AH30" s="5">
        <v>0</v>
      </c>
      <c r="AI30" s="5">
        <v>1.3563736440349441</v>
      </c>
      <c r="AJ30" s="5">
        <v>0.12501974633678792</v>
      </c>
      <c r="AK30" s="5">
        <v>1.155408354212069</v>
      </c>
      <c r="AL30" s="5">
        <v>8.9805512116720898</v>
      </c>
      <c r="AM30" s="5">
        <v>219.33594382109322</v>
      </c>
      <c r="AN30" s="6"/>
    </row>
    <row r="31" spans="2:40" x14ac:dyDescent="0.2">
      <c r="B31" s="11" t="s">
        <v>39</v>
      </c>
      <c r="C31" s="5">
        <v>0.97875000000000001</v>
      </c>
      <c r="D31" s="5">
        <v>4.237139</v>
      </c>
      <c r="E31" s="5">
        <v>0</v>
      </c>
      <c r="F31" s="5">
        <v>19.470580000000002</v>
      </c>
      <c r="G31" s="5">
        <v>2.3900000000000001E-4</v>
      </c>
      <c r="H31" s="5">
        <v>2.2280099999999998</v>
      </c>
      <c r="I31" s="5">
        <v>3.016E-3</v>
      </c>
      <c r="J31" s="5">
        <v>0.67657999999999996</v>
      </c>
      <c r="K31" s="5">
        <v>11.233750000000001</v>
      </c>
      <c r="L31" s="5">
        <v>0.36826999999999999</v>
      </c>
      <c r="M31" s="5">
        <v>2.9E-4</v>
      </c>
      <c r="N31" s="5">
        <v>0.71643100000000004</v>
      </c>
      <c r="O31" s="5">
        <v>2.0616759999999998</v>
      </c>
      <c r="P31" s="5">
        <v>4.0648410000000004</v>
      </c>
      <c r="Q31" s="5">
        <v>1.1358E-2</v>
      </c>
      <c r="R31" s="5">
        <v>5.2791999999999999E-2</v>
      </c>
      <c r="S31" s="5">
        <v>0.408773</v>
      </c>
      <c r="T31" s="5">
        <v>3.1700000000000001E-3</v>
      </c>
      <c r="U31" s="5">
        <v>8.4233000000000002E-2</v>
      </c>
      <c r="V31" s="5">
        <v>0.37123</v>
      </c>
      <c r="W31" s="5">
        <v>4.9899999999999999E-4</v>
      </c>
      <c r="X31" s="5">
        <v>9.0799999999999998E-5</v>
      </c>
      <c r="Y31" s="5">
        <v>1.196E-3</v>
      </c>
      <c r="Z31" s="5">
        <v>0</v>
      </c>
      <c r="AA31" s="5">
        <v>1.2855E-2</v>
      </c>
      <c r="AB31" s="5">
        <v>1.1800000000000001E-5</v>
      </c>
      <c r="AC31" s="5">
        <v>0.54489399999999999</v>
      </c>
      <c r="AD31" s="5">
        <v>1.0648089999999999</v>
      </c>
      <c r="AE31" s="5">
        <v>1.3662160000000001</v>
      </c>
      <c r="AF31" s="5">
        <v>0.86529199999999995</v>
      </c>
      <c r="AG31" s="5">
        <v>3.1297999999999999E-2</v>
      </c>
      <c r="AH31" s="5">
        <v>1.0000999999999999E-2</v>
      </c>
      <c r="AI31" s="5">
        <v>2.422253</v>
      </c>
      <c r="AJ31" s="5">
        <v>9.5377000000000003E-2</v>
      </c>
      <c r="AK31" s="5">
        <v>2.232E-3</v>
      </c>
      <c r="AL31" s="5">
        <v>0.220361</v>
      </c>
      <c r="AM31" s="5">
        <v>53.608513599999988</v>
      </c>
      <c r="AN31" s="6"/>
    </row>
    <row r="32" spans="2:40" x14ac:dyDescent="0.2">
      <c r="B32" s="11" t="s">
        <v>28</v>
      </c>
      <c r="C32" s="5"/>
      <c r="D32" s="5">
        <v>33.9</v>
      </c>
      <c r="E32" s="5"/>
      <c r="F32" s="5">
        <v>6.4</v>
      </c>
      <c r="G32" s="5">
        <v>10.9</v>
      </c>
      <c r="H32" s="5">
        <v>14.1</v>
      </c>
      <c r="I32" s="5">
        <v>0</v>
      </c>
      <c r="J32" s="5">
        <v>10.7</v>
      </c>
      <c r="K32" s="5">
        <v>93.1</v>
      </c>
      <c r="L32" s="5">
        <v>6.4</v>
      </c>
      <c r="M32" s="5">
        <v>11.2</v>
      </c>
      <c r="N32" s="5">
        <v>5.2</v>
      </c>
      <c r="O32" s="5">
        <v>22.3</v>
      </c>
      <c r="P32" s="5">
        <v>36.799999999999997</v>
      </c>
      <c r="Q32" s="5">
        <v>176.5</v>
      </c>
      <c r="R32" s="5">
        <v>9.4</v>
      </c>
      <c r="S32" s="5">
        <v>18.899999999999999</v>
      </c>
      <c r="T32" s="5">
        <v>0.8</v>
      </c>
      <c r="U32" s="5">
        <v>0</v>
      </c>
      <c r="V32" s="5">
        <v>58.2</v>
      </c>
      <c r="W32" s="5">
        <v>13.8</v>
      </c>
      <c r="X32" s="5">
        <v>0.2</v>
      </c>
      <c r="Y32" s="5">
        <v>20.100000000000001</v>
      </c>
      <c r="Z32" s="5"/>
      <c r="AA32" s="5"/>
      <c r="AB32" s="5">
        <v>0</v>
      </c>
      <c r="AC32" s="5">
        <v>1.7</v>
      </c>
      <c r="AD32" s="5"/>
      <c r="AE32" s="5">
        <v>23</v>
      </c>
      <c r="AF32" s="5">
        <v>14.5</v>
      </c>
      <c r="AG32" s="5">
        <v>29.8</v>
      </c>
      <c r="AH32" s="5"/>
      <c r="AI32" s="5">
        <v>48.9</v>
      </c>
      <c r="AJ32" s="5">
        <v>11.8</v>
      </c>
      <c r="AK32" s="5">
        <v>3.5</v>
      </c>
      <c r="AL32" s="5">
        <v>8.1</v>
      </c>
      <c r="AM32" s="5">
        <v>690.19999999999993</v>
      </c>
      <c r="AN32" s="6"/>
    </row>
    <row r="33" spans="2:40" x14ac:dyDescent="0.2">
      <c r="B33" s="11" t="s">
        <v>30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6"/>
    </row>
    <row r="34" spans="2:40" x14ac:dyDescent="0.2">
      <c r="B34" s="11" t="s">
        <v>32</v>
      </c>
      <c r="C34" s="5">
        <v>1.64</v>
      </c>
      <c r="D34" s="5">
        <v>11.24</v>
      </c>
      <c r="E34" s="5">
        <v>4.37</v>
      </c>
      <c r="F34" s="5">
        <v>5.19</v>
      </c>
      <c r="G34" s="5">
        <v>0.35</v>
      </c>
      <c r="H34" s="5">
        <v>8.84</v>
      </c>
      <c r="I34" s="5">
        <v>0</v>
      </c>
      <c r="J34" s="5">
        <v>0.13</v>
      </c>
      <c r="K34" s="5">
        <v>25.33</v>
      </c>
      <c r="L34" s="5">
        <v>0.05</v>
      </c>
      <c r="M34" s="5">
        <v>1.06</v>
      </c>
      <c r="N34" s="5">
        <v>0.08</v>
      </c>
      <c r="O34" s="5">
        <v>2.1800000000000002</v>
      </c>
      <c r="P34" s="5">
        <v>0.38</v>
      </c>
      <c r="Q34" s="5">
        <v>9.02</v>
      </c>
      <c r="R34" s="5">
        <v>0.34</v>
      </c>
      <c r="S34" s="5">
        <v>0.01</v>
      </c>
      <c r="T34" s="5">
        <v>0.25</v>
      </c>
      <c r="U34" s="5">
        <v>0</v>
      </c>
      <c r="V34" s="5">
        <v>3.43</v>
      </c>
      <c r="W34" s="5">
        <v>0.1</v>
      </c>
      <c r="X34" s="5">
        <v>0.53</v>
      </c>
      <c r="Y34" s="5">
        <v>1.59</v>
      </c>
      <c r="Z34" s="5">
        <v>0</v>
      </c>
      <c r="AA34" s="5">
        <v>0</v>
      </c>
      <c r="AB34" s="5">
        <v>0</v>
      </c>
      <c r="AC34" s="5">
        <v>0.5</v>
      </c>
      <c r="AD34" s="5">
        <v>15.69</v>
      </c>
      <c r="AE34" s="5">
        <v>3.63</v>
      </c>
      <c r="AF34" s="5">
        <v>5.75</v>
      </c>
      <c r="AG34" s="5">
        <v>8.41</v>
      </c>
      <c r="AH34" s="5">
        <v>10.39</v>
      </c>
      <c r="AI34" s="5">
        <v>9.3699999999999992</v>
      </c>
      <c r="AJ34" s="5">
        <v>0</v>
      </c>
      <c r="AK34" s="5">
        <v>0.1</v>
      </c>
      <c r="AL34" s="5">
        <v>0.49</v>
      </c>
      <c r="AM34" s="5">
        <v>130.44</v>
      </c>
      <c r="AN34" s="6"/>
    </row>
    <row r="35" spans="2:40" x14ac:dyDescent="0.2">
      <c r="B35" s="11" t="s">
        <v>34</v>
      </c>
      <c r="C35" s="5">
        <v>1.3</v>
      </c>
      <c r="D35" s="5">
        <v>9.01</v>
      </c>
      <c r="E35" s="5">
        <v>3.48</v>
      </c>
      <c r="F35" s="5">
        <v>0.54</v>
      </c>
      <c r="G35" s="5">
        <v>1.01</v>
      </c>
      <c r="H35" s="5">
        <v>9.9</v>
      </c>
      <c r="I35" s="5">
        <v>0</v>
      </c>
      <c r="J35" s="5">
        <v>1.45</v>
      </c>
      <c r="K35" s="5">
        <v>16.72</v>
      </c>
      <c r="L35" s="5">
        <v>0.42</v>
      </c>
      <c r="M35" s="5">
        <v>5.81</v>
      </c>
      <c r="N35" s="5">
        <v>0.25</v>
      </c>
      <c r="O35" s="5">
        <v>4.88</v>
      </c>
      <c r="P35" s="5">
        <v>5.48</v>
      </c>
      <c r="Q35" s="5">
        <v>15.35</v>
      </c>
      <c r="R35" s="5">
        <v>0.66</v>
      </c>
      <c r="S35" s="5">
        <v>0.08</v>
      </c>
      <c r="T35" s="5">
        <v>0</v>
      </c>
      <c r="U35" s="5">
        <v>0</v>
      </c>
      <c r="V35" s="5">
        <v>2.27</v>
      </c>
      <c r="W35" s="5">
        <v>1.36</v>
      </c>
      <c r="X35" s="5">
        <v>0.42</v>
      </c>
      <c r="Y35" s="5">
        <v>11.97</v>
      </c>
      <c r="Z35" s="5">
        <v>0</v>
      </c>
      <c r="AA35" s="5">
        <v>0</v>
      </c>
      <c r="AB35" s="5">
        <v>0</v>
      </c>
      <c r="AC35" s="5">
        <v>0.3</v>
      </c>
      <c r="AD35" s="5">
        <v>17.57</v>
      </c>
      <c r="AE35" s="5">
        <v>9.2799999999999994</v>
      </c>
      <c r="AF35" s="5">
        <v>0.65</v>
      </c>
      <c r="AG35" s="5">
        <v>4.24</v>
      </c>
      <c r="AH35" s="5">
        <v>8.26</v>
      </c>
      <c r="AI35" s="5">
        <v>26.92</v>
      </c>
      <c r="AJ35" s="5">
        <v>0.26</v>
      </c>
      <c r="AK35" s="5">
        <v>1.1499999999999999</v>
      </c>
      <c r="AL35" s="5">
        <v>3.79</v>
      </c>
      <c r="AM35" s="5">
        <v>164.77999999999997</v>
      </c>
      <c r="AN35" s="6"/>
    </row>
    <row r="36" spans="2:40" x14ac:dyDescent="0.2">
      <c r="B36" s="11" t="s">
        <v>21</v>
      </c>
      <c r="C36" s="5"/>
      <c r="D36" s="5">
        <v>1.5779999999999998</v>
      </c>
      <c r="E36" s="5"/>
      <c r="F36" s="5"/>
      <c r="G36" s="5">
        <v>5.3956</v>
      </c>
      <c r="H36" s="5"/>
      <c r="I36" s="5"/>
      <c r="J36" s="5">
        <v>0.30840000000000001</v>
      </c>
      <c r="K36" s="5"/>
      <c r="L36" s="5"/>
      <c r="M36" s="5"/>
      <c r="N36" s="5">
        <v>3.3047000000000004</v>
      </c>
      <c r="O36" s="5">
        <v>2.6153</v>
      </c>
      <c r="P36" s="5"/>
      <c r="Q36" s="5">
        <v>7.7052999999999994</v>
      </c>
      <c r="R36" s="5"/>
      <c r="S36" s="5">
        <v>7.1677</v>
      </c>
      <c r="T36" s="5"/>
      <c r="U36" s="5"/>
      <c r="V36" s="5">
        <v>2.5526</v>
      </c>
      <c r="W36" s="5"/>
      <c r="X36" s="5"/>
      <c r="Y36" s="5"/>
      <c r="Z36" s="5"/>
      <c r="AA36" s="5"/>
      <c r="AB36" s="5"/>
      <c r="AC36" s="5">
        <v>2.7000000000000001E-3</v>
      </c>
      <c r="AD36" s="5"/>
      <c r="AE36" s="5">
        <v>0.19750000000000001</v>
      </c>
      <c r="AF36" s="5">
        <v>0.36599999999999999</v>
      </c>
      <c r="AG36" s="5">
        <v>7.1091999999999995</v>
      </c>
      <c r="AH36" s="5"/>
      <c r="AI36" s="5"/>
      <c r="AJ36" s="5"/>
      <c r="AK36" s="5">
        <v>7.350000000000001E-2</v>
      </c>
      <c r="AL36" s="5"/>
      <c r="AM36" s="5">
        <v>38.376500000000007</v>
      </c>
      <c r="AN36" s="6"/>
    </row>
    <row r="37" spans="2:40" s="9" customFormat="1" x14ac:dyDescent="0.2">
      <c r="B37" s="11" t="s">
        <v>94</v>
      </c>
      <c r="C37" s="7">
        <v>44.790766000000005</v>
      </c>
      <c r="D37" s="7">
        <v>132.64549425806004</v>
      </c>
      <c r="E37" s="7">
        <v>94.556268000000003</v>
      </c>
      <c r="F37" s="7">
        <v>182.86021081006928</v>
      </c>
      <c r="G37" s="7">
        <v>159.44048339003908</v>
      </c>
      <c r="H37" s="7">
        <v>76.666851000000008</v>
      </c>
      <c r="I37" s="7">
        <v>8.4146780000000003</v>
      </c>
      <c r="J37" s="7">
        <v>180.87003494855782</v>
      </c>
      <c r="K37" s="7">
        <v>915.93015993225902</v>
      </c>
      <c r="L37" s="7">
        <v>108.48337948072536</v>
      </c>
      <c r="M37" s="7">
        <v>53.323739741366722</v>
      </c>
      <c r="N37" s="7">
        <v>95.985456999999982</v>
      </c>
      <c r="O37" s="7">
        <v>822.27891454002952</v>
      </c>
      <c r="P37" s="7">
        <v>123.71146040701909</v>
      </c>
      <c r="Q37" s="7">
        <v>1397.249914897993</v>
      </c>
      <c r="R37" s="7">
        <v>64.600568999999993</v>
      </c>
      <c r="S37" s="7">
        <v>313.1746056715258</v>
      </c>
      <c r="T37" s="7">
        <v>34.613211909775323</v>
      </c>
      <c r="U37" s="7">
        <v>1.290416</v>
      </c>
      <c r="V37" s="7">
        <v>579.99316752132597</v>
      </c>
      <c r="W37" s="7">
        <v>130.67696862332465</v>
      </c>
      <c r="X37" s="7">
        <v>3.8238490558001974</v>
      </c>
      <c r="Y37" s="7">
        <v>65.249372504138336</v>
      </c>
      <c r="Z37" s="7">
        <v>3.4436620000000002</v>
      </c>
      <c r="AA37" s="7">
        <v>25.703790999999999</v>
      </c>
      <c r="AB37" s="7">
        <v>5.7967778000000001</v>
      </c>
      <c r="AC37" s="7">
        <v>162.81267943789277</v>
      </c>
      <c r="AD37" s="7">
        <v>111.28814899999998</v>
      </c>
      <c r="AE37" s="7">
        <v>671.33170334807278</v>
      </c>
      <c r="AF37" s="7">
        <v>100.93499199999999</v>
      </c>
      <c r="AG37" s="7">
        <v>514.6382661868621</v>
      </c>
      <c r="AH37" s="7">
        <v>127.18212100000001</v>
      </c>
      <c r="AI37" s="7">
        <v>207.19244764403493</v>
      </c>
      <c r="AJ37" s="7">
        <v>18.67835074633679</v>
      </c>
      <c r="AK37" s="7">
        <v>55.018316354212068</v>
      </c>
      <c r="AL37" s="7">
        <v>432.02890221167218</v>
      </c>
      <c r="AM37" s="7">
        <v>8026.6801314210925</v>
      </c>
      <c r="AN37" s="8"/>
    </row>
    <row r="38" spans="2:40" x14ac:dyDescent="0.2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B619C-969E-C640-A8F5-40C63B7D1B93}">
  <dimension ref="S4:S6"/>
  <sheetViews>
    <sheetView workbookViewId="0">
      <selection activeCell="S7" sqref="S7"/>
    </sheetView>
  </sheetViews>
  <sheetFormatPr baseColWidth="10" defaultRowHeight="16" x14ac:dyDescent="0.2"/>
  <sheetData>
    <row r="4" spans="19:19" x14ac:dyDescent="0.2">
      <c r="S4" t="s">
        <v>47</v>
      </c>
    </row>
    <row r="5" spans="19:19" x14ac:dyDescent="0.2">
      <c r="S5" s="3" t="s">
        <v>49</v>
      </c>
    </row>
    <row r="6" spans="19:19" x14ac:dyDescent="0.2">
      <c r="S6" s="3" t="s">
        <v>48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8D1F3-16FA-3F4F-9951-9D25FD994A41}">
  <dimension ref="A6:A37"/>
  <sheetViews>
    <sheetView tabSelected="1" topLeftCell="A4" workbookViewId="0">
      <selection activeCell="K36" sqref="K36"/>
    </sheetView>
  </sheetViews>
  <sheetFormatPr baseColWidth="10" defaultRowHeight="16" x14ac:dyDescent="0.2"/>
  <sheetData>
    <row r="6" spans="1:1" x14ac:dyDescent="0.2">
      <c r="A6" t="s">
        <v>129</v>
      </c>
    </row>
    <row r="7" spans="1:1" x14ac:dyDescent="0.2">
      <c r="A7" t="s">
        <v>130</v>
      </c>
    </row>
    <row r="8" spans="1:1" x14ac:dyDescent="0.2">
      <c r="A8" s="25" t="s">
        <v>131</v>
      </c>
    </row>
    <row r="37" spans="1:1" x14ac:dyDescent="0.2">
      <c r="A37" s="3" t="s">
        <v>132</v>
      </c>
    </row>
  </sheetData>
  <hyperlinks>
    <hyperlink ref="A8" r:id="rId1" xr:uid="{63AC4E4C-BB98-034B-AD8C-A25A3F033CFA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agro perennials</vt:lpstr>
      <vt:lpstr>re_aff_restation</vt:lpstr>
      <vt:lpstr>potentials</vt:lpstr>
      <vt:lpstr>scenarios</vt:lpstr>
      <vt:lpstr>green biorefining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Alamia</dc:creator>
  <cp:lastModifiedBy>Alberto Alamia</cp:lastModifiedBy>
  <dcterms:created xsi:type="dcterms:W3CDTF">2024-11-19T14:37:58Z</dcterms:created>
  <dcterms:modified xsi:type="dcterms:W3CDTF">2024-12-10T21:35:56Z</dcterms:modified>
</cp:coreProperties>
</file>