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B046732\Documents\Filkassen\Teknologikatalog\8b. 2021\10. Ny CCS katalog\20201001 - carbon capture\Ny\"/>
    </mc:Choice>
  </mc:AlternateContent>
  <bookViews>
    <workbookView xWindow="-120" yWindow="-120" windowWidth="23160" windowHeight="8880" tabRatio="830"/>
  </bookViews>
  <sheets>
    <sheet name="Index" sheetId="37" r:id="rId1"/>
    <sheet name="HP APP POT overlap" sheetId="24" r:id="rId2"/>
    <sheet name="301.1a heat pump 60 C 40 K" sheetId="1" r:id="rId3"/>
    <sheet name="301.1b heat pump 70 C 50 K" sheetId="3" r:id="rId4"/>
    <sheet name="301.1c heat pump 80 C 60 K" sheetId="4" r:id="rId5"/>
    <sheet name="301.2 heat_cool hp 80 C 75 K " sheetId="25" r:id="rId6"/>
    <sheet name="302.a High temp. hp Up to 125 C" sheetId="6" r:id="rId7"/>
    <sheet name="302.b High temp. hp Up to 150" sheetId="7" r:id="rId8"/>
    <sheet name="303 Booster hp 150 C 130 K" sheetId="26" r:id="rId9"/>
    <sheet name="304 Heat driven hp 80 C" sheetId="27" r:id="rId10"/>
    <sheet name="305 MVR 5 K" sheetId="8" r:id="rId11"/>
    <sheet name="306 Thermal gasification" sheetId="30" r:id="rId12"/>
    <sheet name="307 Hotdisc" sheetId="31" r:id="rId13"/>
    <sheet name="308 Dielectric heating" sheetId="32" r:id="rId14"/>
    <sheet name="309 Infrared (IR)" sheetId="33" r:id="rId15"/>
    <sheet name="310.1 Electric boiler steam  " sheetId="28" r:id="rId16"/>
    <sheet name="310.2 Electric boiler hot water" sheetId="29" r:id="rId17"/>
    <sheet name="311.1a Steam boiler Coal" sheetId="10" r:id="rId18"/>
    <sheet name="311.1b Steam boiler Oil" sheetId="11" r:id="rId19"/>
    <sheet name="311.1c Steam boiler Gas" sheetId="12" r:id="rId20"/>
    <sheet name="311.1d Steam boiler Gas cond" sheetId="13" r:id="rId21"/>
    <sheet name="311.1e Steam boiler Wood" sheetId="14" r:id="rId22"/>
    <sheet name="311.1f Steam boiler Wood cond" sheetId="15" r:id="rId23"/>
    <sheet name="311.2a Hot water boiler, Coal" sheetId="16" r:id="rId24"/>
    <sheet name="311.2b Hot water boiler Oil" sheetId="17" r:id="rId25"/>
    <sheet name="311.2c Hot water boiler Gas" sheetId="18" r:id="rId26"/>
    <sheet name="311.d Hot water boiler Gas cond" sheetId="19" r:id="rId27"/>
    <sheet name="311.2e Hot water boiler Wood" sheetId="20" r:id="rId28"/>
    <sheet name="311.2fHot waterboiler Wood cond" sheetId="21" r:id="rId29"/>
    <sheet name="312.a Direct firing Natural Gas" sheetId="34" r:id="rId30"/>
    <sheet name="312.b Direct firing Sold Fuels" sheetId="35" r:id="rId31"/>
    <sheet name="312.c Direct firing Electricity" sheetId="36" r:id="rId32"/>
  </sheets>
  <definedNames>
    <definedName name="index">Index!$A$1</definedName>
    <definedName name="sheet10">'304 Heat driven hp 80 C'!$B$2</definedName>
    <definedName name="sheet11">'305 MVR 5 K'!$B$2</definedName>
    <definedName name="sheet12">'306 Thermal gasification'!$B$2</definedName>
    <definedName name="sheet13">'307 Hotdisc'!$B$2</definedName>
    <definedName name="sheet14">'308 Dielectric heating'!$B$2</definedName>
    <definedName name="sheet15">'309 Infrared (IR)'!$B$2</definedName>
    <definedName name="sheet16">'310.1 Electric boiler steam  '!$B$2</definedName>
    <definedName name="sheet17">'310.2 Electric boiler hot water'!$B$2</definedName>
    <definedName name="sheet18">'311.1a Steam boiler Coal'!$B$2</definedName>
    <definedName name="sheet19">'311.1b Steam boiler Oil'!$B$2</definedName>
    <definedName name="sheet2">'HP APP POT overlap'!$B$2</definedName>
    <definedName name="sheet20">'311.1c Steam boiler Gas'!$B$2</definedName>
    <definedName name="sheet21">'311.1d Steam boiler Gas cond'!$B$2</definedName>
    <definedName name="sheet22">'311.1e Steam boiler Wood'!$B$2</definedName>
    <definedName name="sheet23">'311.1f Steam boiler Wood cond'!$B$2</definedName>
    <definedName name="sheet24">'311.2a Hot water boiler, Coal'!$B$2</definedName>
    <definedName name="sheet25">'311.2b Hot water boiler Oil'!$B$2</definedName>
    <definedName name="sheet26">'311.2c Hot water boiler Gas'!$B$2</definedName>
    <definedName name="sheet27">'311.d Hot water boiler Gas cond'!$B$2</definedName>
    <definedName name="sheet28">'311.2e Hot water boiler Wood'!$B$2</definedName>
    <definedName name="sheet29">'311.2fHot waterboiler Wood cond'!$B$2</definedName>
    <definedName name="sheet3">'301.1a heat pump 60 C 40 K'!$B$2</definedName>
    <definedName name="sheet30">'312.a Direct firing Natural Gas'!$B$2</definedName>
    <definedName name="sheet31">'312.b Direct firing Sold Fuels'!$B$2</definedName>
    <definedName name="sheet32">'312.c Direct firing Electricity'!$B$2</definedName>
    <definedName name="sheet33">#REF!</definedName>
    <definedName name="sheet34">#REF!</definedName>
    <definedName name="sheet35">#REF!</definedName>
    <definedName name="sheet36">#REF!</definedName>
    <definedName name="sheet37">#REF!</definedName>
    <definedName name="sheet38">#REF!</definedName>
    <definedName name="sheet4">'301.1b heat pump 70 C 50 K'!$B$2</definedName>
    <definedName name="sheet5">'301.1c heat pump 80 C 60 K'!$B$2</definedName>
    <definedName name="sheet6">'301.2 heat_cool hp 80 C 75 K '!$B$2</definedName>
    <definedName name="sheet7">'302.a High temp. hp Up to 125 C'!$B$2</definedName>
    <definedName name="sheet8">'302.b High temp. hp Up to 150'!$B$2</definedName>
    <definedName name="sheet9">'303 Booster hp 150 C 130 K'!$B$2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9" i="21" l="1"/>
  <c r="E28" i="21" s="1"/>
  <c r="D29" i="21"/>
  <c r="D28" i="21" s="1"/>
  <c r="C29" i="21"/>
  <c r="B29" i="21"/>
  <c r="B28" i="21" s="1"/>
  <c r="C28" i="21"/>
  <c r="E29" i="20"/>
  <c r="E28" i="20" s="1"/>
  <c r="D29" i="20"/>
  <c r="D28" i="20" s="1"/>
  <c r="C29" i="20"/>
  <c r="C28" i="20" s="1"/>
  <c r="B29" i="20"/>
  <c r="B28" i="20" s="1"/>
  <c r="E29" i="14"/>
  <c r="E28" i="14" s="1"/>
  <c r="D29" i="14"/>
  <c r="D28" i="14" s="1"/>
  <c r="C29" i="14"/>
  <c r="B29" i="14"/>
  <c r="B28" i="14" s="1"/>
  <c r="C28" i="14"/>
  <c r="C26" i="13" l="1"/>
  <c r="D26" i="13"/>
  <c r="E26" i="13"/>
  <c r="B26" i="13"/>
  <c r="B26" i="15"/>
  <c r="B29" i="30"/>
  <c r="B28" i="30" s="1"/>
  <c r="E29" i="36"/>
  <c r="E28" i="36" s="1"/>
  <c r="D29" i="36"/>
  <c r="D28" i="36" s="1"/>
  <c r="C29" i="36"/>
  <c r="B29" i="36"/>
  <c r="C28" i="36"/>
  <c r="B28" i="36"/>
  <c r="E29" i="35"/>
  <c r="E28" i="35" s="1"/>
  <c r="D29" i="35"/>
  <c r="D28" i="35" s="1"/>
  <c r="C29" i="35"/>
  <c r="C28" i="35" s="1"/>
  <c r="B29" i="35"/>
  <c r="B28" i="35" s="1"/>
  <c r="E29" i="34"/>
  <c r="E28" i="34" s="1"/>
  <c r="D29" i="34"/>
  <c r="D28" i="34" s="1"/>
  <c r="C29" i="34"/>
  <c r="C28" i="34" s="1"/>
  <c r="B29" i="34"/>
  <c r="B28" i="34" s="1"/>
  <c r="E29" i="11"/>
  <c r="D29" i="11"/>
  <c r="C29" i="11"/>
  <c r="B29" i="11"/>
  <c r="E29" i="10"/>
  <c r="D29" i="10"/>
  <c r="C29" i="10"/>
  <c r="B29" i="10"/>
  <c r="E29" i="33"/>
  <c r="D29" i="33"/>
  <c r="C29" i="33"/>
  <c r="B29" i="33"/>
  <c r="E29" i="32"/>
  <c r="D29" i="32"/>
  <c r="C29" i="32"/>
  <c r="B29" i="32"/>
  <c r="E29" i="31"/>
  <c r="D29" i="31"/>
  <c r="C29" i="31"/>
  <c r="B29" i="31"/>
  <c r="E29" i="30"/>
  <c r="D29" i="30"/>
  <c r="C29" i="30"/>
  <c r="E28" i="33" l="1"/>
  <c r="D28" i="33"/>
  <c r="C28" i="33"/>
  <c r="B28" i="33"/>
  <c r="E28" i="32"/>
  <c r="D28" i="32"/>
  <c r="C28" i="32"/>
  <c r="B28" i="32"/>
  <c r="E28" i="31"/>
  <c r="D28" i="31"/>
  <c r="C28" i="31"/>
  <c r="B28" i="31"/>
  <c r="E28" i="30"/>
  <c r="D28" i="30"/>
  <c r="C28" i="30"/>
  <c r="AD17" i="24" l="1"/>
  <c r="AB17" i="24"/>
  <c r="Z17" i="24"/>
  <c r="X17" i="24"/>
  <c r="V17" i="24"/>
  <c r="AP9" i="26"/>
  <c r="AN9" i="26"/>
  <c r="AL9" i="26"/>
  <c r="AJ9" i="26"/>
  <c r="AH9" i="26"/>
  <c r="E24" i="21" l="1"/>
  <c r="D24" i="21"/>
  <c r="C24" i="21"/>
  <c r="B24" i="21"/>
  <c r="E24" i="20"/>
  <c r="C24" i="20"/>
  <c r="B24" i="20"/>
  <c r="C24" i="16"/>
  <c r="D24" i="16"/>
  <c r="E24" i="16"/>
  <c r="B24" i="16"/>
  <c r="C40" i="27"/>
  <c r="D40" i="27"/>
  <c r="E40" i="27"/>
  <c r="B40" i="27"/>
  <c r="B54" i="26" l="1"/>
  <c r="E24" i="7"/>
  <c r="D24" i="7"/>
  <c r="C24" i="7"/>
  <c r="B24" i="7"/>
  <c r="E6" i="6" l="1"/>
  <c r="D6" i="6"/>
  <c r="C6" i="6"/>
  <c r="N6" i="36" l="1"/>
  <c r="AC6" i="36" s="1"/>
  <c r="N6" i="35"/>
  <c r="AC6" i="35" s="1"/>
  <c r="AF6" i="34"/>
  <c r="N6" i="34"/>
  <c r="AC6" i="34" s="1"/>
  <c r="N6" i="33"/>
  <c r="AC6" i="33" s="1"/>
  <c r="N6" i="32"/>
  <c r="AC6" i="32" s="1"/>
  <c r="AP9" i="31"/>
  <c r="AN9" i="31"/>
  <c r="AL9" i="31"/>
  <c r="AJ9" i="31"/>
  <c r="AH9" i="31"/>
  <c r="N6" i="31"/>
  <c r="AC6" i="31" s="1"/>
  <c r="N6" i="30"/>
  <c r="AC6" i="30" s="1"/>
  <c r="AP14" i="8" l="1"/>
  <c r="AN14" i="8"/>
  <c r="AL14" i="8"/>
  <c r="AJ14" i="8"/>
  <c r="AH14" i="8"/>
  <c r="AA14" i="8"/>
  <c r="Y14" i="8"/>
  <c r="W14" i="8"/>
  <c r="U14" i="8"/>
  <c r="S14" i="8"/>
  <c r="AP14" i="3"/>
  <c r="AN14" i="3"/>
  <c r="AL14" i="3"/>
  <c r="AJ14" i="3"/>
  <c r="AH14" i="3"/>
  <c r="AA14" i="3"/>
  <c r="Y14" i="3"/>
  <c r="W14" i="3"/>
  <c r="U14" i="3"/>
  <c r="S14" i="3"/>
  <c r="AP14" i="1"/>
  <c r="AN14" i="1"/>
  <c r="AL14" i="1"/>
  <c r="AJ14" i="1"/>
  <c r="AH14" i="1"/>
  <c r="S14" i="1"/>
  <c r="U14" i="1"/>
  <c r="W14" i="1"/>
  <c r="Y14" i="1"/>
  <c r="AA14" i="1"/>
  <c r="N6" i="21" l="1"/>
  <c r="N6" i="20"/>
  <c r="N6" i="19"/>
  <c r="N6" i="18"/>
  <c r="N6" i="17"/>
  <c r="N6" i="16"/>
  <c r="AC6" i="16" s="1"/>
  <c r="N6" i="15"/>
  <c r="AC6" i="15" s="1"/>
  <c r="N6" i="14"/>
  <c r="AC6" i="14" s="1"/>
  <c r="N6" i="13"/>
  <c r="AC6" i="13" s="1"/>
  <c r="N6" i="12"/>
  <c r="AC6" i="12" s="1"/>
  <c r="N6" i="11"/>
  <c r="AC6" i="11" s="1"/>
  <c r="N6" i="10"/>
  <c r="AC6" i="10" s="1"/>
  <c r="N6" i="29"/>
  <c r="N6" i="28"/>
  <c r="N6" i="8"/>
  <c r="AC6" i="8" s="1"/>
  <c r="N6" i="27"/>
  <c r="N6" i="26"/>
  <c r="N6" i="7"/>
  <c r="N6" i="6"/>
  <c r="N6" i="25"/>
  <c r="N6" i="4"/>
  <c r="N6" i="3"/>
  <c r="N6" i="1"/>
  <c r="C34" i="29" l="1"/>
  <c r="D34" i="29"/>
  <c r="E34" i="29"/>
  <c r="B34" i="29"/>
  <c r="AD21" i="24" l="1"/>
  <c r="AB21" i="24"/>
  <c r="Z21" i="24"/>
  <c r="X21" i="24"/>
  <c r="V21" i="24"/>
  <c r="AD19" i="24"/>
  <c r="AB19" i="24"/>
  <c r="Z19" i="24"/>
  <c r="X19" i="24"/>
  <c r="V19" i="24"/>
  <c r="AB15" i="24"/>
  <c r="AD13" i="24"/>
  <c r="AB13" i="24"/>
  <c r="Z13" i="24"/>
  <c r="X13" i="24"/>
  <c r="V13" i="24"/>
  <c r="AD7" i="24"/>
  <c r="AB7" i="24"/>
  <c r="Z7" i="24"/>
  <c r="X7" i="24"/>
  <c r="V7" i="24"/>
  <c r="B21" i="24"/>
  <c r="B19" i="24"/>
  <c r="B17" i="24"/>
  <c r="B15" i="24"/>
  <c r="B13" i="24"/>
  <c r="E29" i="29"/>
  <c r="E28" i="29" s="1"/>
  <c r="D29" i="29"/>
  <c r="D28" i="29" s="1"/>
  <c r="C29" i="29"/>
  <c r="C28" i="29" s="1"/>
  <c r="B29" i="29"/>
  <c r="B28" i="29" s="1"/>
  <c r="AF13" i="29"/>
  <c r="AF12" i="29"/>
  <c r="AF11" i="29"/>
  <c r="AF10" i="29"/>
  <c r="AF9" i="29"/>
  <c r="AP9" i="29"/>
  <c r="AO9" i="29"/>
  <c r="AN9" i="29"/>
  <c r="AM9" i="29"/>
  <c r="AL9" i="29"/>
  <c r="AK9" i="29"/>
  <c r="AJ9" i="29"/>
  <c r="AI9" i="29"/>
  <c r="AH9" i="29"/>
  <c r="AG9" i="29"/>
  <c r="AF7" i="29"/>
  <c r="AP6" i="29"/>
  <c r="AO6" i="29"/>
  <c r="AN6" i="29"/>
  <c r="AM6" i="29"/>
  <c r="AL6" i="29"/>
  <c r="AK6" i="29"/>
  <c r="AJ6" i="29"/>
  <c r="AI6" i="29"/>
  <c r="AH6" i="29"/>
  <c r="AG6" i="29"/>
  <c r="AF6" i="29"/>
  <c r="AC6" i="29"/>
  <c r="E29" i="28"/>
  <c r="E28" i="28" s="1"/>
  <c r="D29" i="28"/>
  <c r="D28" i="28" s="1"/>
  <c r="C29" i="28"/>
  <c r="C28" i="28" s="1"/>
  <c r="B29" i="28"/>
  <c r="B28" i="28" s="1"/>
  <c r="AF13" i="28"/>
  <c r="AF12" i="28"/>
  <c r="AF11" i="28"/>
  <c r="AF10" i="28"/>
  <c r="AF9" i="28"/>
  <c r="AP9" i="28"/>
  <c r="AO9" i="28"/>
  <c r="AN9" i="28"/>
  <c r="AM9" i="28"/>
  <c r="AL9" i="28"/>
  <c r="AK9" i="28"/>
  <c r="AJ9" i="28"/>
  <c r="AI9" i="28"/>
  <c r="AH9" i="28"/>
  <c r="AG9" i="28"/>
  <c r="AF8" i="28"/>
  <c r="AF7" i="28"/>
  <c r="AP6" i="28"/>
  <c r="AO6" i="28"/>
  <c r="AN6" i="28"/>
  <c r="AM6" i="28"/>
  <c r="AL6" i="28"/>
  <c r="AK6" i="28"/>
  <c r="AJ6" i="28"/>
  <c r="AI6" i="28"/>
  <c r="AH6" i="28"/>
  <c r="AG6" i="28"/>
  <c r="AF6" i="28"/>
  <c r="AC6" i="28"/>
  <c r="E29" i="27"/>
  <c r="E28" i="27" s="1"/>
  <c r="D29" i="27"/>
  <c r="D28" i="27" s="1"/>
  <c r="C29" i="27"/>
  <c r="C28" i="27" s="1"/>
  <c r="B29" i="27"/>
  <c r="B28" i="27" s="1"/>
  <c r="AF13" i="27"/>
  <c r="AF12" i="27"/>
  <c r="AF11" i="27"/>
  <c r="AF10" i="27"/>
  <c r="AF9" i="27"/>
  <c r="AP9" i="27"/>
  <c r="AC21" i="24" s="1"/>
  <c r="AN9" i="27"/>
  <c r="AA21" i="24" s="1"/>
  <c r="AL9" i="27"/>
  <c r="Y21" i="24" s="1"/>
  <c r="AJ9" i="27"/>
  <c r="W21" i="24" s="1"/>
  <c r="AH9" i="27"/>
  <c r="U21" i="24" s="1"/>
  <c r="AF8" i="27"/>
  <c r="AF7" i="27"/>
  <c r="AF6" i="27"/>
  <c r="AC6" i="27"/>
  <c r="E29" i="26"/>
  <c r="E28" i="26" s="1"/>
  <c r="D29" i="26"/>
  <c r="D28" i="26" s="1"/>
  <c r="C29" i="26"/>
  <c r="C28" i="26" s="1"/>
  <c r="B29" i="26"/>
  <c r="B28" i="26" s="1"/>
  <c r="AF13" i="26"/>
  <c r="AF12" i="26"/>
  <c r="AF11" i="26"/>
  <c r="AF10" i="26"/>
  <c r="AF9" i="26"/>
  <c r="AC19" i="24"/>
  <c r="AA19" i="24"/>
  <c r="Y19" i="24"/>
  <c r="W19" i="24"/>
  <c r="U19" i="24"/>
  <c r="AF8" i="26"/>
  <c r="AF7" i="26"/>
  <c r="AF6" i="26"/>
  <c r="AC6" i="26"/>
  <c r="B40" i="25"/>
  <c r="D30" i="25"/>
  <c r="E29" i="25"/>
  <c r="E28" i="25" s="1"/>
  <c r="D29" i="25"/>
  <c r="C29" i="25"/>
  <c r="C28" i="25" s="1"/>
  <c r="B29" i="25"/>
  <c r="B28" i="25" s="1"/>
  <c r="AF13" i="25"/>
  <c r="AF12" i="25"/>
  <c r="AF11" i="25"/>
  <c r="AF10" i="25"/>
  <c r="AF9" i="25"/>
  <c r="AP9" i="25"/>
  <c r="AC13" i="24" s="1"/>
  <c r="AN9" i="25"/>
  <c r="AA13" i="24" s="1"/>
  <c r="AL9" i="25"/>
  <c r="Y13" i="24" s="1"/>
  <c r="AJ9" i="25"/>
  <c r="W13" i="24" s="1"/>
  <c r="AH9" i="25"/>
  <c r="U13" i="24" s="1"/>
  <c r="AF8" i="25"/>
  <c r="AF7" i="25"/>
  <c r="B7" i="25"/>
  <c r="AF6" i="25"/>
  <c r="AC6" i="25"/>
  <c r="G6" i="25"/>
  <c r="G7" i="25" s="1"/>
  <c r="F6" i="25"/>
  <c r="F7" i="25" s="1"/>
  <c r="C6" i="25"/>
  <c r="C7" i="25" s="1"/>
  <c r="B11" i="24"/>
  <c r="B9" i="24"/>
  <c r="B7" i="24"/>
  <c r="AA9" i="6"/>
  <c r="AD15" i="24" s="1"/>
  <c r="W9" i="6"/>
  <c r="Z15" i="24" s="1"/>
  <c r="U9" i="6"/>
  <c r="X15" i="24" s="1"/>
  <c r="S9" i="6"/>
  <c r="V15" i="24" s="1"/>
  <c r="AA9" i="4"/>
  <c r="AD11" i="24" s="1"/>
  <c r="Y9" i="4"/>
  <c r="AB11" i="24" s="1"/>
  <c r="W9" i="4"/>
  <c r="Z11" i="24" s="1"/>
  <c r="U9" i="4"/>
  <c r="X11" i="24" s="1"/>
  <c r="S9" i="4"/>
  <c r="V11" i="24" s="1"/>
  <c r="AA9" i="3"/>
  <c r="AD9" i="24" s="1"/>
  <c r="Y9" i="3"/>
  <c r="AB9" i="24" s="1"/>
  <c r="W9" i="3"/>
  <c r="Z9" i="24" s="1"/>
  <c r="U9" i="3"/>
  <c r="X9" i="24" s="1"/>
  <c r="S9" i="3"/>
  <c r="V9" i="24" s="1"/>
  <c r="D28" i="25" l="1"/>
  <c r="C40" i="25"/>
  <c r="D6" i="25"/>
  <c r="D7" i="25" l="1"/>
  <c r="E6" i="25"/>
  <c r="D40" i="25"/>
  <c r="E29" i="19"/>
  <c r="D29" i="19"/>
  <c r="C29" i="19"/>
  <c r="B29" i="19"/>
  <c r="E29" i="18"/>
  <c r="D29" i="18"/>
  <c r="C29" i="18"/>
  <c r="B29" i="18"/>
  <c r="E29" i="17"/>
  <c r="D29" i="17"/>
  <c r="C29" i="17"/>
  <c r="B29" i="17"/>
  <c r="E29" i="16"/>
  <c r="E28" i="16" s="1"/>
  <c r="D29" i="16"/>
  <c r="D28" i="16" s="1"/>
  <c r="C29" i="16"/>
  <c r="C28" i="16" s="1"/>
  <c r="B29" i="16"/>
  <c r="B28" i="16" s="1"/>
  <c r="E29" i="15"/>
  <c r="E28" i="15" s="1"/>
  <c r="D29" i="15"/>
  <c r="D28" i="15" s="1"/>
  <c r="C29" i="15"/>
  <c r="C28" i="15" s="1"/>
  <c r="B29" i="15"/>
  <c r="B28" i="15" s="1"/>
  <c r="E29" i="13"/>
  <c r="D29" i="13"/>
  <c r="C29" i="13"/>
  <c r="B29" i="13"/>
  <c r="E29" i="12"/>
  <c r="D29" i="12"/>
  <c r="C29" i="12"/>
  <c r="B29" i="12"/>
  <c r="B30" i="12" s="1"/>
  <c r="E29" i="8"/>
  <c r="E28" i="8" s="1"/>
  <c r="D29" i="8"/>
  <c r="D28" i="8" s="1"/>
  <c r="C29" i="8"/>
  <c r="C28" i="8" s="1"/>
  <c r="B29" i="8"/>
  <c r="B28" i="8" s="1"/>
  <c r="E29" i="7"/>
  <c r="D29" i="7"/>
  <c r="C29" i="7"/>
  <c r="B29" i="7"/>
  <c r="E29" i="6"/>
  <c r="D29" i="6"/>
  <c r="C29" i="6"/>
  <c r="B29" i="6"/>
  <c r="E29" i="4"/>
  <c r="D29" i="4"/>
  <c r="C29" i="4"/>
  <c r="B29" i="4"/>
  <c r="E29" i="3"/>
  <c r="D29" i="3"/>
  <c r="C29" i="3"/>
  <c r="B29" i="3"/>
  <c r="E29" i="1"/>
  <c r="D29" i="1"/>
  <c r="C29" i="1"/>
  <c r="B29" i="1"/>
  <c r="E40" i="25" l="1"/>
  <c r="I6" i="25"/>
  <c r="I7" i="25" s="1"/>
  <c r="H6" i="25"/>
  <c r="H7" i="25" s="1"/>
  <c r="E7" i="25"/>
  <c r="E34" i="7"/>
  <c r="D34" i="7"/>
  <c r="C34" i="7"/>
  <c r="B34" i="7"/>
  <c r="E34" i="6"/>
  <c r="D34" i="6"/>
  <c r="C34" i="6"/>
  <c r="B34" i="6"/>
  <c r="E34" i="4"/>
  <c r="D34" i="4"/>
  <c r="C34" i="4"/>
  <c r="B34" i="4"/>
  <c r="E34" i="3"/>
  <c r="D34" i="3"/>
  <c r="C34" i="3"/>
  <c r="B34" i="3"/>
  <c r="E34" i="1"/>
  <c r="D34" i="1"/>
  <c r="C34" i="1"/>
  <c r="B34" i="1"/>
  <c r="B26" i="19" l="1"/>
  <c r="E24" i="19"/>
  <c r="D24" i="19"/>
  <c r="C24" i="19"/>
  <c r="B24" i="19"/>
  <c r="E24" i="18"/>
  <c r="D24" i="18"/>
  <c r="C24" i="18"/>
  <c r="B24" i="18"/>
  <c r="E24" i="17"/>
  <c r="D24" i="17"/>
  <c r="C24" i="17"/>
  <c r="B24" i="17"/>
  <c r="I6" i="16"/>
  <c r="AP9" i="21"/>
  <c r="AN9" i="21"/>
  <c r="AL9" i="21"/>
  <c r="AJ9" i="21"/>
  <c r="AH9" i="21"/>
  <c r="AC6" i="21"/>
  <c r="AP9" i="20"/>
  <c r="AN9" i="20"/>
  <c r="AL9" i="20"/>
  <c r="AJ9" i="20"/>
  <c r="AH9" i="20"/>
  <c r="AC6" i="20"/>
  <c r="AP9" i="19"/>
  <c r="AN9" i="19"/>
  <c r="AL9" i="19"/>
  <c r="AJ9" i="19"/>
  <c r="AH9" i="19"/>
  <c r="AC6" i="19"/>
  <c r="AP9" i="18"/>
  <c r="AN9" i="18"/>
  <c r="AL9" i="18"/>
  <c r="AJ9" i="18"/>
  <c r="AH9" i="18"/>
  <c r="AC6" i="18"/>
  <c r="AP9" i="17"/>
  <c r="AN9" i="17"/>
  <c r="AL9" i="17"/>
  <c r="AJ9" i="17"/>
  <c r="AH9" i="17"/>
  <c r="AC6" i="17"/>
  <c r="AH9" i="16"/>
  <c r="AP9" i="16"/>
  <c r="AN9" i="16"/>
  <c r="AL9" i="16"/>
  <c r="AJ9" i="16"/>
  <c r="C26" i="19" l="1"/>
  <c r="D26" i="19"/>
  <c r="E26" i="19"/>
  <c r="D27" i="21"/>
  <c r="E26" i="21"/>
  <c r="D26" i="21"/>
  <c r="C26" i="21"/>
  <c r="B26" i="21"/>
  <c r="D27" i="20"/>
  <c r="E26" i="20"/>
  <c r="D26" i="20"/>
  <c r="C26" i="20"/>
  <c r="B26" i="20"/>
  <c r="D24" i="20"/>
  <c r="E7" i="20"/>
  <c r="D7" i="20"/>
  <c r="C7" i="20"/>
  <c r="B7" i="20"/>
  <c r="I6" i="20"/>
  <c r="I7" i="20" s="1"/>
  <c r="H6" i="20"/>
  <c r="H7" i="20" s="1"/>
  <c r="G6" i="20"/>
  <c r="G7" i="20" s="1"/>
  <c r="F6" i="20"/>
  <c r="F7" i="20" s="1"/>
  <c r="E30" i="19"/>
  <c r="D30" i="19"/>
  <c r="C30" i="19"/>
  <c r="B30" i="19"/>
  <c r="I7" i="19"/>
  <c r="H7" i="19"/>
  <c r="G7" i="19"/>
  <c r="F7" i="19"/>
  <c r="E7" i="19"/>
  <c r="D7" i="19"/>
  <c r="C7" i="19"/>
  <c r="B7" i="19"/>
  <c r="E30" i="18"/>
  <c r="D30" i="18"/>
  <c r="C30" i="18"/>
  <c r="B30" i="18"/>
  <c r="E26" i="18"/>
  <c r="D26" i="18"/>
  <c r="C26" i="18"/>
  <c r="B26" i="18"/>
  <c r="I7" i="18"/>
  <c r="H7" i="18"/>
  <c r="G7" i="18"/>
  <c r="F7" i="18"/>
  <c r="B7" i="18"/>
  <c r="C6" i="18"/>
  <c r="C7" i="18" s="1"/>
  <c r="B30" i="17"/>
  <c r="E30" i="17"/>
  <c r="D30" i="17"/>
  <c r="C30" i="17"/>
  <c r="E26" i="17"/>
  <c r="D26" i="17"/>
  <c r="C26" i="17"/>
  <c r="B26" i="17"/>
  <c r="I10" i="17"/>
  <c r="H10" i="17"/>
  <c r="G10" i="17"/>
  <c r="F10" i="17"/>
  <c r="E10" i="17"/>
  <c r="D10" i="17"/>
  <c r="C10" i="17"/>
  <c r="B10" i="17"/>
  <c r="I9" i="17"/>
  <c r="G9" i="17"/>
  <c r="E9" i="17"/>
  <c r="D9" i="17"/>
  <c r="C9" i="17"/>
  <c r="B9" i="17"/>
  <c r="I7" i="17"/>
  <c r="H7" i="17"/>
  <c r="G7" i="17"/>
  <c r="F7" i="17"/>
  <c r="E7" i="17"/>
  <c r="D7" i="17"/>
  <c r="C7" i="17"/>
  <c r="B7" i="17"/>
  <c r="D27" i="16"/>
  <c r="E26" i="16"/>
  <c r="D26" i="16"/>
  <c r="C26" i="16"/>
  <c r="B26" i="16"/>
  <c r="I10" i="16"/>
  <c r="H10" i="16"/>
  <c r="G10" i="16"/>
  <c r="F10" i="16"/>
  <c r="E10" i="16"/>
  <c r="D10" i="16"/>
  <c r="C10" i="16"/>
  <c r="B10" i="16"/>
  <c r="I9" i="16"/>
  <c r="G9" i="16"/>
  <c r="E9" i="16"/>
  <c r="D9" i="16"/>
  <c r="C9" i="16"/>
  <c r="B9" i="16"/>
  <c r="H7" i="16"/>
  <c r="F7" i="16"/>
  <c r="E7" i="16"/>
  <c r="D7" i="16"/>
  <c r="C7" i="16"/>
  <c r="B7" i="16"/>
  <c r="I7" i="16"/>
  <c r="G6" i="16"/>
  <c r="G7" i="16" s="1"/>
  <c r="E6" i="18" l="1"/>
  <c r="E7" i="18" s="1"/>
  <c r="D6" i="18"/>
  <c r="D7" i="18" s="1"/>
  <c r="C7" i="6" l="1"/>
  <c r="D7" i="6"/>
  <c r="E7" i="6"/>
  <c r="B7" i="6"/>
  <c r="C7" i="7"/>
  <c r="D7" i="7"/>
  <c r="E7" i="7"/>
  <c r="B7" i="7"/>
  <c r="AP9" i="3" l="1"/>
  <c r="AC9" i="24" s="1"/>
  <c r="AN9" i="3"/>
  <c r="AA9" i="24" s="1"/>
  <c r="AL9" i="3"/>
  <c r="Y9" i="24" s="1"/>
  <c r="AJ9" i="4"/>
  <c r="W11" i="24" s="1"/>
  <c r="AH9" i="4" l="1"/>
  <c r="U11" i="24" s="1"/>
  <c r="AL9" i="4"/>
  <c r="Y11" i="24" s="1"/>
  <c r="AP9" i="4"/>
  <c r="AC11" i="24" s="1"/>
  <c r="AH9" i="3"/>
  <c r="U9" i="24" s="1"/>
  <c r="AJ9" i="3"/>
  <c r="W9" i="24" s="1"/>
  <c r="AN9" i="4"/>
  <c r="AA11" i="24" s="1"/>
  <c r="AP9" i="7" l="1"/>
  <c r="AC17" i="24" s="1"/>
  <c r="AN9" i="7"/>
  <c r="AA17" i="24" s="1"/>
  <c r="AL9" i="7"/>
  <c r="Y17" i="24" s="1"/>
  <c r="AJ9" i="7"/>
  <c r="W17" i="24" s="1"/>
  <c r="AH9" i="7"/>
  <c r="U17" i="24" s="1"/>
  <c r="AC6" i="7"/>
  <c r="AP9" i="6"/>
  <c r="AC15" i="24" s="1"/>
  <c r="AN9" i="6"/>
  <c r="AA15" i="24" s="1"/>
  <c r="AL9" i="6"/>
  <c r="Y15" i="24" s="1"/>
  <c r="AJ9" i="6"/>
  <c r="W15" i="24" s="1"/>
  <c r="AH9" i="6"/>
  <c r="U15" i="24" s="1"/>
  <c r="AC6" i="6"/>
  <c r="AC6" i="4"/>
  <c r="AC6" i="3"/>
  <c r="AC6" i="1"/>
  <c r="AP9" i="1"/>
  <c r="AC7" i="24" s="1"/>
  <c r="AN9" i="1"/>
  <c r="AA7" i="24" s="1"/>
  <c r="AL9" i="1"/>
  <c r="Y7" i="24" s="1"/>
  <c r="AJ9" i="1"/>
  <c r="W7" i="24" s="1"/>
  <c r="AH9" i="1"/>
  <c r="U7" i="24" s="1"/>
  <c r="C26" i="15" l="1"/>
  <c r="D26" i="15"/>
  <c r="E26" i="15"/>
  <c r="D27" i="15"/>
  <c r="C26" i="14"/>
  <c r="D26" i="14"/>
  <c r="E26" i="14"/>
  <c r="B26" i="14"/>
  <c r="D27" i="14"/>
  <c r="D24" i="14"/>
  <c r="E7" i="14"/>
  <c r="D7" i="14"/>
  <c r="C7" i="14"/>
  <c r="B7" i="14"/>
  <c r="I6" i="14"/>
  <c r="I7" i="14" s="1"/>
  <c r="H6" i="14"/>
  <c r="H7" i="14" s="1"/>
  <c r="G6" i="14"/>
  <c r="G7" i="14" s="1"/>
  <c r="F6" i="14"/>
  <c r="F7" i="14" s="1"/>
  <c r="E30" i="13"/>
  <c r="D30" i="13"/>
  <c r="C30" i="13"/>
  <c r="B30" i="13"/>
  <c r="I7" i="13"/>
  <c r="H7" i="13"/>
  <c r="G7" i="13"/>
  <c r="F7" i="13"/>
  <c r="E7" i="13"/>
  <c r="D7" i="13"/>
  <c r="C7" i="13"/>
  <c r="B7" i="13"/>
  <c r="E26" i="12"/>
  <c r="D26" i="12"/>
  <c r="C26" i="12"/>
  <c r="B26" i="12"/>
  <c r="E30" i="12"/>
  <c r="D30" i="12"/>
  <c r="C30" i="12"/>
  <c r="E24" i="12"/>
  <c r="D24" i="12"/>
  <c r="C24" i="12"/>
  <c r="B24" i="12"/>
  <c r="I7" i="12"/>
  <c r="H7" i="12"/>
  <c r="G7" i="12"/>
  <c r="F7" i="12"/>
  <c r="B7" i="12"/>
  <c r="C6" i="12"/>
  <c r="C7" i="12" s="1"/>
  <c r="E26" i="11"/>
  <c r="D26" i="11"/>
  <c r="C26" i="11"/>
  <c r="B26" i="11"/>
  <c r="E30" i="11"/>
  <c r="D30" i="11"/>
  <c r="C30" i="11"/>
  <c r="B30" i="11"/>
  <c r="D27" i="11"/>
  <c r="I10" i="11"/>
  <c r="H10" i="11"/>
  <c r="G10" i="11"/>
  <c r="F10" i="11"/>
  <c r="E10" i="11"/>
  <c r="D10" i="11"/>
  <c r="C10" i="11"/>
  <c r="B10" i="11"/>
  <c r="I9" i="11"/>
  <c r="G9" i="11"/>
  <c r="E9" i="11"/>
  <c r="D9" i="11"/>
  <c r="C9" i="11"/>
  <c r="B9" i="11"/>
  <c r="I7" i="11"/>
  <c r="H7" i="11"/>
  <c r="G7" i="11"/>
  <c r="F7" i="11"/>
  <c r="E7" i="11"/>
  <c r="D7" i="11"/>
  <c r="C7" i="11"/>
  <c r="B7" i="11"/>
  <c r="C26" i="10"/>
  <c r="D26" i="10"/>
  <c r="E26" i="10"/>
  <c r="B26" i="10"/>
  <c r="D27" i="10"/>
  <c r="I10" i="10"/>
  <c r="H10" i="10"/>
  <c r="G10" i="10"/>
  <c r="F10" i="10"/>
  <c r="E10" i="10"/>
  <c r="D10" i="10"/>
  <c r="C10" i="10"/>
  <c r="B10" i="10"/>
  <c r="I9" i="10"/>
  <c r="G9" i="10"/>
  <c r="E9" i="10"/>
  <c r="D9" i="10"/>
  <c r="C9" i="10"/>
  <c r="B9" i="10"/>
  <c r="H7" i="10"/>
  <c r="F7" i="10"/>
  <c r="E7" i="10"/>
  <c r="D7" i="10"/>
  <c r="C7" i="10"/>
  <c r="B7" i="10"/>
  <c r="I6" i="10"/>
  <c r="I7" i="10" s="1"/>
  <c r="G6" i="10"/>
  <c r="G7" i="10" s="1"/>
  <c r="D6" i="12" l="1"/>
  <c r="D7" i="12" s="1"/>
  <c r="E6" i="12"/>
  <c r="E7" i="12" s="1"/>
  <c r="I7" i="8"/>
  <c r="H7" i="8"/>
  <c r="G7" i="8"/>
  <c r="F7" i="8"/>
  <c r="E7" i="8"/>
  <c r="D7" i="8"/>
  <c r="C7" i="8"/>
  <c r="B7" i="8"/>
  <c r="F6" i="7" l="1"/>
  <c r="F7" i="7" s="1"/>
  <c r="E28" i="7"/>
  <c r="D28" i="7"/>
  <c r="C28" i="7"/>
  <c r="B28" i="7"/>
  <c r="I6" i="7"/>
  <c r="I7" i="7" s="1"/>
  <c r="H6" i="7"/>
  <c r="H7" i="7" s="1"/>
  <c r="G6" i="7"/>
  <c r="G7" i="7" s="1"/>
  <c r="B7" i="4"/>
  <c r="C7" i="4"/>
  <c r="D7" i="4"/>
  <c r="E7" i="4"/>
  <c r="F6" i="4"/>
  <c r="F7" i="4" s="1"/>
  <c r="G6" i="4"/>
  <c r="G7" i="4" s="1"/>
  <c r="H6" i="4"/>
  <c r="H7" i="4" s="1"/>
  <c r="I6" i="4"/>
  <c r="I7" i="4" s="1"/>
  <c r="E28" i="6"/>
  <c r="D28" i="6"/>
  <c r="C28" i="6"/>
  <c r="B28" i="6"/>
  <c r="I6" i="6"/>
  <c r="I7" i="6" s="1"/>
  <c r="H6" i="6"/>
  <c r="H7" i="6" s="1"/>
  <c r="G6" i="6"/>
  <c r="G7" i="6" s="1"/>
  <c r="F6" i="6"/>
  <c r="F7" i="6" s="1"/>
  <c r="D30" i="4"/>
  <c r="E28" i="4"/>
  <c r="C28" i="4"/>
  <c r="B28" i="4"/>
  <c r="D30" i="3"/>
  <c r="E28" i="3"/>
  <c r="C28" i="3"/>
  <c r="D28" i="3" s="1"/>
  <c r="B28" i="3"/>
  <c r="E7" i="3"/>
  <c r="D7" i="3"/>
  <c r="C7" i="3"/>
  <c r="B7" i="3"/>
  <c r="I6" i="3"/>
  <c r="I7" i="3" s="1"/>
  <c r="H6" i="3"/>
  <c r="H7" i="3" s="1"/>
  <c r="G6" i="3"/>
  <c r="G7" i="3" s="1"/>
  <c r="F6" i="3"/>
  <c r="F7" i="3" s="1"/>
  <c r="D30" i="1"/>
  <c r="E28" i="1"/>
  <c r="C28" i="1"/>
  <c r="B28" i="1"/>
  <c r="B7" i="1"/>
  <c r="G6" i="1"/>
  <c r="G7" i="1" s="1"/>
  <c r="F6" i="1"/>
  <c r="F7" i="1" s="1"/>
  <c r="C6" i="1"/>
  <c r="D6" i="1" s="1"/>
  <c r="D28" i="4" l="1"/>
  <c r="D28" i="1"/>
  <c r="E6" i="1"/>
  <c r="D7" i="1"/>
  <c r="C7" i="1"/>
  <c r="I6" i="1" l="1"/>
  <c r="I7" i="1" s="1"/>
  <c r="H6" i="1"/>
  <c r="H7" i="1" s="1"/>
  <c r="E7" i="1"/>
  <c r="E28" i="10"/>
  <c r="D28" i="10"/>
  <c r="C28" i="10"/>
  <c r="B28" i="10"/>
</calcChain>
</file>

<file path=xl/sharedStrings.xml><?xml version="1.0" encoding="utf-8"?>
<sst xmlns="http://schemas.openxmlformats.org/spreadsheetml/2006/main" count="5416" uniqueCount="370">
  <si>
    <t>Technology</t>
  </si>
  <si>
    <r>
      <t>Uncertainty (20</t>
    </r>
    <r>
      <rPr>
        <b/>
        <sz val="10"/>
        <color rgb="FFFF0000"/>
        <rFont val="Arial"/>
        <family val="2"/>
      </rPr>
      <t>30</t>
    </r>
    <r>
      <rPr>
        <b/>
        <sz val="10"/>
        <rFont val="Arial"/>
        <family val="2"/>
      </rPr>
      <t>)</t>
    </r>
  </si>
  <si>
    <t>Uncertainty (2050)</t>
  </si>
  <si>
    <t>Note</t>
  </si>
  <si>
    <t>Ref</t>
  </si>
  <si>
    <t>Lower</t>
  </si>
  <si>
    <t>Upper</t>
  </si>
  <si>
    <t>Energy/technical data</t>
  </si>
  <si>
    <t>Heat generation capacity for one unit (MW)</t>
  </si>
  <si>
    <t>1, 3</t>
  </si>
  <si>
    <t>Total efficiency, net (%), nominel load</t>
  </si>
  <si>
    <t>A</t>
  </si>
  <si>
    <t>Total efficiency, net (%), annual average</t>
  </si>
  <si>
    <t>Auxiliary electricity consumption (% of heat gen)</t>
  </si>
  <si>
    <t>Forced outage (%)</t>
  </si>
  <si>
    <t>Planned outage (weeks per year)</t>
  </si>
  <si>
    <t>Technical lifetime (years)</t>
  </si>
  <si>
    <t>Construction time (years)</t>
  </si>
  <si>
    <t>Regulation Ability</t>
  </si>
  <si>
    <t>Minimum load (% of full load)</t>
  </si>
  <si>
    <t>Warm start-up time (hours)</t>
  </si>
  <si>
    <t>Cold start-up time (hours)</t>
  </si>
  <si>
    <t>Environment</t>
  </si>
  <si>
    <t>Cf. the utilized electricity</t>
  </si>
  <si>
    <t xml:space="preserve">PM2.5 (g per GJ fuel) </t>
  </si>
  <si>
    <t>CH4 (g per GJ fuel)</t>
  </si>
  <si>
    <t>N2O (g per GJ fuel)</t>
  </si>
  <si>
    <t xml:space="preserve">Financial data                                 </t>
  </si>
  <si>
    <t>Nominal investment (M€ per MW)</t>
  </si>
  <si>
    <t xml:space="preserve"> - of which equipment (%)</t>
  </si>
  <si>
    <t>C</t>
  </si>
  <si>
    <t xml:space="preserve"> - of which installation (%)</t>
  </si>
  <si>
    <t>D</t>
  </si>
  <si>
    <t>Fixed O&amp;M (€/MJ/s/year)</t>
  </si>
  <si>
    <t>Variable O&amp;M (€/MWh)</t>
  </si>
  <si>
    <t xml:space="preserve"> - of which is electricity costs (€/MWh)</t>
  </si>
  <si>
    <t xml:space="preserve"> - of which is other O&amp;M costs (€/MWh)</t>
  </si>
  <si>
    <t>Technology specific data</t>
  </si>
  <si>
    <t>Indirect investments cost (M€ per MW)</t>
  </si>
  <si>
    <t>Non energy gains (M€ per MW)</t>
  </si>
  <si>
    <t>Startup cost (€/MW/startup)</t>
  </si>
  <si>
    <t xml:space="preserve">Carbon capture removal of CO2 emissions (% of emission) </t>
  </si>
  <si>
    <t>"x,n" indicate which end-use,
 n ref. to note"</t>
  </si>
  <si>
    <t>1.Food, beverages and tobacco</t>
  </si>
  <si>
    <t>2.Commodity production</t>
  </si>
  <si>
    <t>3.Cement and non-metallic mineral (+Extraction of gravel and stone)</t>
  </si>
  <si>
    <t>4.Chemical industry</t>
  </si>
  <si>
    <t>5.Metals, machinery and electronics</t>
  </si>
  <si>
    <t>Energy services</t>
  </si>
  <si>
    <t>End-use</t>
  </si>
  <si>
    <t>Direct
%</t>
  </si>
  <si>
    <t>Indirect
%</t>
  </si>
  <si>
    <t>High temperature</t>
  </si>
  <si>
    <t>6. Firing /Sintering</t>
  </si>
  <si>
    <t>7. Melting /Casting</t>
  </si>
  <si>
    <t>9. Other processes &gt;150C</t>
  </si>
  <si>
    <t>Medium temperature</t>
  </si>
  <si>
    <t>2. Heating/Boiling</t>
  </si>
  <si>
    <t>x</t>
  </si>
  <si>
    <t>3. Drying</t>
  </si>
  <si>
    <t>4. Dewatering</t>
  </si>
  <si>
    <t>5. Distillation</t>
  </si>
  <si>
    <r>
      <t>8.</t>
    </r>
    <r>
      <rPr>
        <sz val="9"/>
        <rFont val="Arial"/>
        <family val="2"/>
      </rPr>
      <t>Other processes &lt;150⁰C,</t>
    </r>
  </si>
  <si>
    <t>B</t>
  </si>
  <si>
    <t xml:space="preserve"> - of which equipment</t>
  </si>
  <si>
    <t xml:space="preserve"> - of which installation</t>
  </si>
  <si>
    <t>E</t>
  </si>
  <si>
    <t>http://www.planenergi.dk/varmepumper/.</t>
  </si>
  <si>
    <t>Teknologisk instutut, Hybridvarmepumpe til fjernvarme, 2018</t>
  </si>
  <si>
    <t>Energiforskning, Højtemperatur varmepumper kan bruge lavtemperatur spildvarme, 2013</t>
  </si>
  <si>
    <t>0,5-5 MW</t>
  </si>
  <si>
    <t>F</t>
  </si>
  <si>
    <t>G</t>
  </si>
  <si>
    <t>Calculated from start-up loss</t>
  </si>
  <si>
    <t>Slightly higher than large heat pumps [11]</t>
  </si>
  <si>
    <t xml:space="preserve">Theoretically as low as 10 %. For screw as low as 25 %, lower than that will affect the performance drastically. </t>
  </si>
  <si>
    <t>B,C</t>
  </si>
  <si>
    <t>Viegand Maagøe, MVR, 2018</t>
  </si>
  <si>
    <t>Technological data for energi plants (Compressions Heat Pumps for DH), Energistyrelsen, 2017</t>
  </si>
  <si>
    <t>Viegand Maagøe, 2019</t>
  </si>
  <si>
    <t>EPCON, EVAPORATION TECHNOLOGY, 2019</t>
  </si>
  <si>
    <t>EPCON investment cost offer, 2017.</t>
  </si>
  <si>
    <t>5-50 MW</t>
  </si>
  <si>
    <t>Uncertainty (2030)</t>
  </si>
  <si>
    <t xml:space="preserve">5,6,7,8 </t>
  </si>
  <si>
    <t>3,5,8</t>
  </si>
  <si>
    <t>3, 9</t>
  </si>
  <si>
    <t>F,G,H</t>
  </si>
  <si>
    <t>3,10</t>
  </si>
  <si>
    <t xml:space="preserve"> - of which installation  (%)</t>
  </si>
  <si>
    <t>-</t>
  </si>
  <si>
    <t>I</t>
  </si>
  <si>
    <t>Only a few plant of this type is in operation in Denmark. Nordic Suger operates a 33 MW - which is considered above average</t>
  </si>
  <si>
    <t>1 %-point higher for hot water boiler, due to assumed lower flue gas temperature</t>
  </si>
  <si>
    <t>Assumed slightly higher than gas boiler</t>
  </si>
  <si>
    <t>Estimated based on gas boiler and coal CHP plant</t>
  </si>
  <si>
    <t xml:space="preserve">Will be reduced if carbon capture in installed </t>
  </si>
  <si>
    <t xml:space="preserve">Viegand Maagøe A/S experience </t>
  </si>
  <si>
    <t xml:space="preserve">Future cost prediction is based on average cost development of other similar technologies. </t>
  </si>
  <si>
    <t>H</t>
  </si>
  <si>
    <t>20 %-point lower for hot water boiler</t>
  </si>
  <si>
    <t>Not relevant to this technology</t>
  </si>
  <si>
    <t>3, 10</t>
  </si>
  <si>
    <t xml:space="preserve">Only a few plant of this type is in operation in Denmark. Tjærborg Industri have boiler range up to 50 MW </t>
  </si>
  <si>
    <t>Assumed equal to gasboiler</t>
  </si>
  <si>
    <t>Ranges from 0,5 to 50. Typical value of 20 MW</t>
  </si>
  <si>
    <t>5,6,7,8,10</t>
  </si>
  <si>
    <t xml:space="preserve">Plants for district heating is around 6 MW, and CHP ranging up to 200-300 MW. 20 MW is considered commom in industry </t>
  </si>
  <si>
    <t>Estimated based on gas boiler and wood CHP plant</t>
  </si>
  <si>
    <t>J</t>
  </si>
  <si>
    <t>Going from current implementation to potential</t>
  </si>
  <si>
    <t>K</t>
  </si>
  <si>
    <t>F,G,H,I</t>
  </si>
  <si>
    <t xml:space="preserve">May vary depending on heat source availability </t>
  </si>
  <si>
    <t>5 % higher for wood pellet</t>
  </si>
  <si>
    <t>E,F,G,H</t>
  </si>
  <si>
    <t>Heat pump, up to 60 °C, Temp lift = 40 K</t>
  </si>
  <si>
    <t>Heat pump, up to 70 °C, Temp lift = 50 K</t>
  </si>
  <si>
    <t>Heat pump, up to 80 °C, Temp lift = 60 K</t>
  </si>
  <si>
    <t>High temperature heat pumps, up to 125 °C</t>
  </si>
  <si>
    <t>High temperature heat pumps, up to 150 °C</t>
  </si>
  <si>
    <t xml:space="preserve"> Mechanical vapor recompression</t>
  </si>
  <si>
    <t>Assumed temperature lift of 5 K (saturation temperatur)</t>
  </si>
  <si>
    <t>E,F,G</t>
  </si>
  <si>
    <t>Temperature heat source return (°C)</t>
  </si>
  <si>
    <t>Temperature heat source supply (°C)</t>
  </si>
  <si>
    <t>L</t>
  </si>
  <si>
    <t>The cost of auxiliary electricity consumption is calculated using the following electricity prices in €/MWh: 2020: 73, 2030: 75, 2040: 76, 2050: 76. Includes transport tarif</t>
  </si>
  <si>
    <t>Cooling generation capacity for one unit (MW)</t>
  </si>
  <si>
    <t>References</t>
  </si>
  <si>
    <t>Viegand Maagøe, 2019.</t>
  </si>
  <si>
    <t>Technological data for energy plants (Compressions Heat Pumps for DH), Energistyrelsen, 2017</t>
  </si>
  <si>
    <t>Danish Enegy Agency, Technology Data - Energy Plants for Electricity and District heating generation, 2016</t>
  </si>
  <si>
    <t>http://www.planenergi.dk/varmepumper/. Drejebog til store varmepumpeprojekter i fjernvarmesystemet, 2014. [Online]</t>
  </si>
  <si>
    <t>Danish Energy Agency, Inspirationskatalog for store varmepumper, 2017</t>
  </si>
  <si>
    <t>Estimated based on cases presented in [3]</t>
  </si>
  <si>
    <t>Based on lost produktion during startup/shutdown</t>
  </si>
  <si>
    <r>
      <t xml:space="preserve">Very individual, can vary </t>
    </r>
    <r>
      <rPr>
        <sz val="9"/>
        <rFont val="Calibri"/>
        <family val="2"/>
      </rPr>
      <t>÷</t>
    </r>
    <r>
      <rPr>
        <sz val="9"/>
        <rFont val="Arial"/>
        <family val="2"/>
      </rPr>
      <t xml:space="preserve"> 20 %</t>
    </r>
  </si>
  <si>
    <t>Very individual, can vary + 20 %</t>
  </si>
  <si>
    <t>Notes</t>
  </si>
  <si>
    <t>ETSAP, Industrial Combustion Boilers, IEA ETSAP 2010.</t>
  </si>
  <si>
    <t>Chen, Q., Finney, K., Li, H., Zhang, X., Zhou, J., Sharifi, V., &amp; Swithenbank, J. (2012). Condensing boiler applications in the process industry. Applied Energy, 89(1), 30–36.</t>
  </si>
  <si>
    <t>Vigants, G., Galindoms, G., Veidenbergs, I., Vigants, E., &amp; Blumberga, D. (2015). Efficiency diagram for district heating system with gas condensing unit. Energy Procedia, 72, 119–126.</t>
  </si>
  <si>
    <t>EnergyVortex, ENERGY EFFICIENCY &amp; INDUSTRIAL BOILER EFFICIENCY, 2010</t>
  </si>
  <si>
    <t>Danish Energy Agency, Forudsætninger for samfundsøkonomiske analyser på energiområdet, 2016</t>
  </si>
  <si>
    <t>Tjærborg Industri, Olie og gas kedler, 2019</t>
  </si>
  <si>
    <t>Room heat</t>
  </si>
  <si>
    <t>12. spatial heating</t>
  </si>
  <si>
    <t>Full application potential</t>
  </si>
  <si>
    <t>Current application potential</t>
  </si>
  <si>
    <t>Temperature [°C]</t>
  </si>
  <si>
    <t>Combined heating and cooling heat pump, up to 80 °C, Temp lift = 75 K</t>
  </si>
  <si>
    <t>1,3</t>
  </si>
  <si>
    <t/>
  </si>
  <si>
    <t>1,5</t>
  </si>
  <si>
    <t>4,6</t>
  </si>
  <si>
    <t>Energistyrelsen, Technological data for energy plants (Compressions Heat Pumps for DH), 2017</t>
  </si>
  <si>
    <t>Pieper, H. et al., Allocation of investment costs for large-scale heat pumps supplying district heating, 2018</t>
  </si>
  <si>
    <t>Manufacturer software calculations</t>
  </si>
  <si>
    <t>Based on lost production during startup/shutdown</t>
  </si>
  <si>
    <t>May vary depending on heat source</t>
  </si>
  <si>
    <t>Going from simple implementation to potential</t>
  </si>
  <si>
    <t>Booster heat pump, up to 150 °C, Temp lift = 130 K, steam</t>
  </si>
  <si>
    <t>M</t>
  </si>
  <si>
    <t>https://www.sciencedirect.com/topics/engineering/partial-load</t>
  </si>
  <si>
    <t>Van der Spek, et. Al., Challenges and uncertainties of ex ante techno-economic analysis of low
TRL CO2 capture technology: Lessons from a case study of an NGCC with
exhaust gas recycle and electric swing adsorption, 2017</t>
  </si>
  <si>
    <t>1-15 MW</t>
  </si>
  <si>
    <t>Utilising waste heat above 30 °C will increase COP. Waste heat up to 75 °C can be utilised</t>
  </si>
  <si>
    <t xml:space="preserve">Calculated from manufacturer software and manufacturer offer. </t>
  </si>
  <si>
    <t>Assumed similar to electrical compression heat pump and mechanical vapor recompression technologies</t>
  </si>
  <si>
    <t>Assumed similar to high temperature heat pump technologies</t>
  </si>
  <si>
    <r>
      <t xml:space="preserve">Very individual, can vary </t>
    </r>
    <r>
      <rPr>
        <sz val="9"/>
        <rFont val="Calibri"/>
        <family val="2"/>
      </rPr>
      <t>÷</t>
    </r>
    <r>
      <rPr>
        <sz val="9"/>
        <rFont val="Arial"/>
        <family val="2"/>
      </rPr>
      <t xml:space="preserve"> 10 %</t>
    </r>
  </si>
  <si>
    <t>Very individual, can vary + 10 %</t>
  </si>
  <si>
    <t>Assumed 10 % higher than electrical compression heat pump. The turbo compressors have low O&amp;M</t>
  </si>
  <si>
    <t>A,B</t>
  </si>
  <si>
    <t>1-30 MW</t>
  </si>
  <si>
    <t xml:space="preserve">A single unit is roughly limited to 6 MW, due to size, but the units are often connected to one unit at the site. Giving the possibility for larger capacities. </t>
  </si>
  <si>
    <t>Electric boiler, 10 kV, steam</t>
  </si>
  <si>
    <t>1,2</t>
  </si>
  <si>
    <t>AS:scan, Personal communication, 2019</t>
  </si>
  <si>
    <t>Tjæreborg Industri, Personal communication, 2019</t>
  </si>
  <si>
    <t>10-60 MW</t>
  </si>
  <si>
    <t>Electrode boilers at medium-high voltage are directly connected to the distribution grid. Costs for the distribution board are included
in the equipment costs.</t>
  </si>
  <si>
    <t>Investment cos is slightly higher than for a hot water boiler.</t>
  </si>
  <si>
    <t>Electric boiler, 10 kV, hot water</t>
  </si>
  <si>
    <t>Heat driven heat pumps, up to 80 °C</t>
  </si>
  <si>
    <t>Uses waste heat</t>
  </si>
  <si>
    <t>N</t>
  </si>
  <si>
    <t>Process cooling</t>
  </si>
  <si>
    <t>Cf. the utilized heat</t>
  </si>
  <si>
    <t>Steam boiler, Coal</t>
  </si>
  <si>
    <t>Steam boiler, Natural gas or biogas (Condensing)</t>
  </si>
  <si>
    <t>Steam boiler, Natural gas or biogas</t>
  </si>
  <si>
    <t>Steam boiler, Wood Chips</t>
  </si>
  <si>
    <t>Steam boiler, Wood chips (Condensing)</t>
  </si>
  <si>
    <t>Hot water boiler, Coal</t>
  </si>
  <si>
    <t>Hot water boiler, Oil</t>
  </si>
  <si>
    <t>Hot water boiler, Natural gas or biogas</t>
  </si>
  <si>
    <t>Hot water boiler, Natural gas or biogas (Condensing)</t>
  </si>
  <si>
    <t>Hot water boiler, Wood chips (Condensing)</t>
  </si>
  <si>
    <t>Hot water boiler, Wood Chips</t>
  </si>
  <si>
    <t>Steam boiler, Oil</t>
  </si>
  <si>
    <t>Medium 
temperature</t>
  </si>
  <si>
    <t>Not relevant</t>
  </si>
  <si>
    <t>Thermal Gasification</t>
  </si>
  <si>
    <t>Depends on fuel and operation</t>
  </si>
  <si>
    <t>B, E</t>
  </si>
  <si>
    <t>1, 2</t>
  </si>
  <si>
    <t>B, D</t>
  </si>
  <si>
    <t>Viegand Maagøe, Thermal Gasification Direct in Process v01, 2018</t>
  </si>
  <si>
    <t>Dall Energy, Correspondance 2019</t>
  </si>
  <si>
    <t>IOGP, The potential for CCS and CCU in Europe, REPORT TO THE THIRTY SECOND MEETING OF THE EUROPEAN GAS REGULATORY FORUM 5-6 JUNE 2019</t>
  </si>
  <si>
    <t xml:space="preserve"> The efficiency of the thermal gasifier is set equal to the lower heating value, the process will determine how well the flue gas is utilised, and thus the final efficiency.</t>
  </si>
  <si>
    <t xml:space="preserve"> Parameter based on current prices, since the technology is still not mature a 25% reduction is expected over the next 30 years. Projections have been carried out by Viegand Maagøe.</t>
  </si>
  <si>
    <t xml:space="preserve"> The cost of auxiliary electricity consumption is calculated using the following electricity prices in €/MWh: 2020: 73, 2030: 75, 2040: 76, 2050: 76. Includes transport tarif</t>
  </si>
  <si>
    <t xml:space="preserve"> If the unit is used at temperatures above 1000 °C additional costs has to be introduced as wear on the insulation will increase.</t>
  </si>
  <si>
    <t>Hotdisc</t>
  </si>
  <si>
    <t>4,5</t>
  </si>
  <si>
    <t>FLSmidth, Personal communication, 2019</t>
  </si>
  <si>
    <t>European Commision, The potential for CCS and CCU in Europe, 2019</t>
  </si>
  <si>
    <t>Sampo Kour, et Al., The potential for CCUS in selected industrial sectors – summary ofconcept evaluations in Finland, 2017</t>
  </si>
  <si>
    <t>10-100 MW</t>
  </si>
  <si>
    <t>36-72 hours</t>
  </si>
  <si>
    <t>Assumed equal to waste used in incineration power plant</t>
  </si>
  <si>
    <t>Includes retrofit to existing system</t>
  </si>
  <si>
    <t>Typically engineered to remove 80-90 %, above 95 % is possible</t>
  </si>
  <si>
    <t>Dielectric heating</t>
  </si>
  <si>
    <t>6,7,8</t>
  </si>
  <si>
    <t>H,I</t>
  </si>
  <si>
    <t>Thermex Thermatron, https://thermex-thermatron.com/industrial-microwave-generators/, 2019</t>
  </si>
  <si>
    <t>Technological Institute, https://www.dti.dk/industrial-microwave-processing/</t>
  </si>
  <si>
    <t>Cellencor, https://www.cellencor.com, 2019</t>
  </si>
  <si>
    <t>Bi.Elle, http://www.microwaves.it/ing/company.htm, 2019</t>
  </si>
  <si>
    <t>A.M. Hasna, Microwave Processing Applications in Chemical Engineering: Cost Analysis, 2011</t>
  </si>
  <si>
    <t>Tony Koral, Considerations for Commercial Success, 2013
in new RF and Microwave Industrial
Heating Applications</t>
  </si>
  <si>
    <t>Bi.Elle, Personal communication, 2019</t>
  </si>
  <si>
    <t>Beyond Zero Emissions Inc, Zero Carbon Industry Plan
Electrifying Industry, 2018</t>
  </si>
  <si>
    <t>0,01-0,2 MW</t>
  </si>
  <si>
    <t>Cooling system account for a small loss</t>
  </si>
  <si>
    <t>The capacity is often specifically regulated to product flow</t>
  </si>
  <si>
    <t>Can vary quite significantly, as different applications requires different additional subsystems.</t>
  </si>
  <si>
    <t xml:space="preserve">The magnatron (microwave generator) has a lifetime of around 10.000 hours of operation. Replacement of magnatron are included here. </t>
  </si>
  <si>
    <t xml:space="preserve">Infrared will have non energy gains, but it has not been possible to estimate. </t>
  </si>
  <si>
    <t xml:space="preserve">Treatment times are up to 20 times faster than traditional systems. </t>
  </si>
  <si>
    <t>Infrared heating</t>
  </si>
  <si>
    <t>I,J</t>
  </si>
  <si>
    <t>Netek IR System A/S, Personal communication, 2019</t>
  </si>
  <si>
    <t>IG Infrared, https://www.ig-infrared.com, 2019</t>
  </si>
  <si>
    <r>
      <rPr>
        <i/>
        <sz val="10"/>
        <color rgb="FF222222"/>
        <rFont val="Calibri"/>
        <family val="2"/>
        <scheme val="minor"/>
      </rPr>
      <t>American Society of. Heating, Refrigerating and Air-Conditioning Engineers, ASHRAE Handbook – Heating, Ventilating, and Air-Conditioning Systems and Equipment (I-P Edition)</t>
    </r>
    <r>
      <rPr>
        <sz val="10"/>
        <color rgb="FF222222"/>
        <rFont val="Calibri"/>
        <family val="2"/>
        <scheme val="minor"/>
      </rPr>
      <t>, 2008</t>
    </r>
  </si>
  <si>
    <t>The electricity to heat efficiency is 100 %, but not all of the electricity is converted to radiant energy [5]</t>
  </si>
  <si>
    <t xml:space="preserve">A part of the electricity is conveted to convective heat, and some of it is lost to surrounding. </t>
  </si>
  <si>
    <t xml:space="preserve">A system often consist of mulitiple emitters, giving the possiblity in turn emitters off individually. </t>
  </si>
  <si>
    <t xml:space="preserve">The emitters have a lifetime of 10.000 to 15.000 hours of operation. Replacement of emitters are included here. </t>
  </si>
  <si>
    <t xml:space="preserve">Heating time is 7 to 40 times faster than convective ovens. Uptake much less space which enable possible expansion. </t>
  </si>
  <si>
    <t>Direct Firing, Natural Gas</t>
  </si>
  <si>
    <t>8, 9</t>
  </si>
  <si>
    <t>Nat Gas</t>
  </si>
  <si>
    <t>Solid Fuels</t>
  </si>
  <si>
    <t>Electricity</t>
  </si>
  <si>
    <t>4, 7</t>
  </si>
  <si>
    <t>2, 1</t>
  </si>
  <si>
    <t>Danish Energy Agency, Technology Data Generation of Electricity and District Heating, August 2016 - Updated November 2019</t>
  </si>
  <si>
    <t>Viegand Maagøe, Direct Firing, 2018</t>
  </si>
  <si>
    <t>Milton Megatherm, Correspondance 2019</t>
  </si>
  <si>
    <t>Eclipse, Vortometric Burner Series Datasheet 128-3, 20/2/2015</t>
  </si>
  <si>
    <t>Viegand Maagøe assessment, 2019</t>
  </si>
  <si>
    <t>Eclipse, Eclipse AirHeat Burners Datasheet 115-11, 30/9/2010</t>
  </si>
  <si>
    <t>Eclipse, Eclipse RatioAir Burners Datasheet 135, 21/10/2010</t>
  </si>
  <si>
    <t xml:space="preserve"> The efficiency of the burner is set equal to the lower heating value, the process will determine how well the flue gas is utilised, and thus the final efficiency.</t>
  </si>
  <si>
    <t xml:space="preserve"> Unit price is based on Miton Megatherms 2.5 MW burner, installed price assessed by Viegand Maagøe.  The assessment is an experience based guess as no concrete data was retrieved.</t>
  </si>
  <si>
    <t xml:space="preserve"> Assumed to be equal to 10% of the boiler O&amp;M from [1].</t>
  </si>
  <si>
    <t>Direct Firing Solid Fuels</t>
  </si>
  <si>
    <t>2, 4</t>
  </si>
  <si>
    <t>Depends on Fuel Mix</t>
  </si>
  <si>
    <t>E, G, H</t>
  </si>
  <si>
    <t>2, 7</t>
  </si>
  <si>
    <t>FLSmidth - Burner &amp; PLM for HOTDISC, Correspondance 2019</t>
  </si>
  <si>
    <t>FCT International Burners, Correspondance 2019.</t>
  </si>
  <si>
    <t xml:space="preserve"> Auxilliary consumption based on gas burner as the fan power is comparable. Electricity for fuel feed systems are not included.</t>
  </si>
  <si>
    <t xml:space="preserve"> Assumed to be equal to 10% of the coal boiler O&amp;M from [1]. With gaseous or liquid fuels the O&amp;M will be lower.</t>
  </si>
  <si>
    <t xml:space="preserve"> Unit price from FLSmidth, installed price and auxilliary equipment assessed by Viegand Maagøe.  The assessment is an experience based guess as no concrete data was retrieved.</t>
  </si>
  <si>
    <t xml:space="preserve"> The burner itself can start up quickly. However, in e.g. Cement industry the process equipment will limit the startup time to between 8 (warm) and 72 (cold) hours.</t>
  </si>
  <si>
    <t xml:space="preserve"> Capacity increase in multifuel burners comes with an attractive economy of scale. Going up 10 times in size will correspond toa  150% increase in pricing .</t>
  </si>
  <si>
    <t>Corresponds to a burner change, establishing a feed system has a longer construction period.</t>
  </si>
  <si>
    <t>Direct Firing, Electricity</t>
  </si>
  <si>
    <t>6, 7</t>
  </si>
  <si>
    <t>4, 5</t>
  </si>
  <si>
    <t>2, 5</t>
  </si>
  <si>
    <t>SAN Electro Heat A/S , Correspondance 2019</t>
  </si>
  <si>
    <t xml:space="preserve"> Transformer electricity losses are not included, and the efficiency will thus be 100%.</t>
  </si>
  <si>
    <t xml:space="preserve"> Auxilliary consumption based on gas burner as the fan power is comparable. Any pretreatment (grinding, etc.) of the fuel is not included.</t>
  </si>
  <si>
    <t xml:space="preserve"> The regulation is dependant on the flow conditions and the subsequent surface temperature, the chosen value is an average.</t>
  </si>
  <si>
    <t xml:space="preserve"> Unit price from San Electro Heat, installed price assessed by Viegand Maagøe. The assessment is an experience based guess as no concrete data was retrieved.</t>
  </si>
  <si>
    <t xml:space="preserve"> Units are composed of multiple heating elements, each unit is installed with backup elements that can be enabled if some of the elements fail, resulting in minimal downtime and O&amp;M during the lifetime of the equipment.</t>
  </si>
  <si>
    <t xml:space="preserve">If a rebuillt of the system is necessary, this cost need to be included. E.g. if a cement oven is a separate line and not inline system. </t>
  </si>
  <si>
    <t>The fuel is waste and the waste needs minimum pre-handling. Large pieces of waste can be fired directly in the Hotdisc. Cost of waste will be lower than at an inceration plant</t>
  </si>
  <si>
    <t>Today the melting and hardening process in the metal industry is almost fully supplied by electricity and the potential noted here is just 5%. The potential denoted here is reduced to that which can be delivered by a heating element in an air flow.</t>
  </si>
  <si>
    <t>x, A</t>
  </si>
  <si>
    <t>Potential overlap for the full applcaition potential</t>
  </si>
  <si>
    <t xml:space="preserve"> Auxilliary systems for solid fuels has been included, these correspond to a large part of the investment and will be a function of the chosen fuel.</t>
  </si>
  <si>
    <t>Potential overlap for the full application potential</t>
  </si>
  <si>
    <t xml:space="preserve"> The indirect costs will be too strong a function of the process to put into a single value across all industries.</t>
  </si>
  <si>
    <t xml:space="preserve"> EHPA, Large Scale heat pumps in Europe, 2019</t>
  </si>
  <si>
    <r>
      <t xml:space="preserve">Jensen, J., Elmegaard, B., and Markussen, W. </t>
    </r>
    <r>
      <rPr>
        <i/>
        <sz val="9"/>
        <color theme="1"/>
        <rFont val="Arial"/>
        <family val="2"/>
      </rPr>
      <t xml:space="preserve">Industrial heat pumps for high temperature process applications.: A numerical study of the ammonia-water hybrid absorption-compression heat pump. </t>
    </r>
    <r>
      <rPr>
        <sz val="9"/>
        <color theme="1"/>
        <rFont val="Arial"/>
        <family val="2"/>
      </rPr>
      <t>PhD thesis. ,2016</t>
    </r>
  </si>
  <si>
    <t>1, 3, 4</t>
  </si>
  <si>
    <t xml:space="preserve">The potential is limited by the available heat source at 80 °C, of which the efficiencies are valied. </t>
  </si>
  <si>
    <t>More information on the application potential can be found in the sheet tab "HP APP POT overlap"</t>
  </si>
  <si>
    <t>Corrected to technology readiness level (Not commercially avaiable at the moment)</t>
  </si>
  <si>
    <t xml:space="preserve">The heat pump can potentially cover, 24 %, 32 %, 17 %, 17 %, 18 %, of medium temperature in-direct for the five sectors 1., 2., 3., 4., 5, respectively. But if these potentials are used, the efficiencies needs to be corrected </t>
  </si>
  <si>
    <t>Danish Energy Agency, Heating installations, 2016 (updated 2018).</t>
  </si>
  <si>
    <t xml:space="preserve">Danish Energy Agency, Energy Plants for Electricity and District heating generation, 2016 (updated 2019) </t>
  </si>
  <si>
    <t>Applied Technologies of New York, Steam vs hot water boiler, 2016.</t>
  </si>
  <si>
    <t>Today, direct firing takes place in the sector 2. Commodity production to dry wood in the wood industry. The technology used here differs from the reviewed technology. The reviewed technology is not appliacable, therefore the application potential is set to zero.</t>
  </si>
  <si>
    <t>Only relevant if heat source are process cooling</t>
  </si>
  <si>
    <t>Relevant for hot water boiler, going from current potential to full potential</t>
  </si>
  <si>
    <t>E,F</t>
  </si>
  <si>
    <t>A, B</t>
  </si>
  <si>
    <t>The potential is limited by the available heat source at 80 °C</t>
  </si>
  <si>
    <t>The heat pump can potentially cover, 24 %, 32 %, 17 %, 17 %, 18 %, of medium temperature in-direct for the five sectors 1., 2., 3., 4., 5, respectively</t>
  </si>
  <si>
    <t xml:space="preserve"> Prices include both gasifier, biomass storage and direct firing unit.</t>
  </si>
  <si>
    <t xml:space="preserve">L. </t>
  </si>
  <si>
    <t xml:space="preserve">Assuming that the system is optimised at a inlet temperature of 40°C. </t>
  </si>
  <si>
    <t xml:space="preserve">M. </t>
  </si>
  <si>
    <t xml:space="preserve">The efficiency is for a plant using woodchips with a water content of 50% and wetting of the combusting air. If other types of wood- biomass is assumed the efficiency should be reduced accordingly. </t>
  </si>
  <si>
    <t>L,M</t>
  </si>
  <si>
    <t xml:space="preserve">Rambøll Danmark, internal evaluation based on either existing projects, supplier offers, or pre-project studies.  Used for estimation of the efficiency for technology "09a Wood Chips HOP" heat only boilers, woodchips 6W in the Technology Data - Energy Plants for Electricity and District heating generation, version  0007 January 2020 </t>
  </si>
  <si>
    <t>Heat pump application potential overlap</t>
  </si>
  <si>
    <t>INDEX</t>
  </si>
  <si>
    <t>HP APP POT overlap</t>
  </si>
  <si>
    <t>Date</t>
  </si>
  <si>
    <t>Sheet</t>
  </si>
  <si>
    <t>Change</t>
  </si>
  <si>
    <t>Technology Data for Industrial Process Heat</t>
  </si>
  <si>
    <r>
      <t>NO</t>
    </r>
    <r>
      <rPr>
        <vertAlign val="subscript"/>
        <sz val="10"/>
        <rFont val="Arial"/>
        <family val="2"/>
      </rPr>
      <t>X</t>
    </r>
    <r>
      <rPr>
        <sz val="10"/>
        <rFont val="Arial"/>
        <family val="2"/>
      </rPr>
      <t xml:space="preserve"> (g per GJ fuel) </t>
    </r>
  </si>
  <si>
    <r>
      <t>SO</t>
    </r>
    <r>
      <rPr>
        <vertAlign val="subscript"/>
        <sz val="10"/>
        <rFont val="Arial"/>
        <family val="2"/>
      </rPr>
      <t>2</t>
    </r>
    <r>
      <rPr>
        <sz val="10"/>
        <rFont val="Arial"/>
        <family val="2"/>
      </rPr>
      <t xml:space="preserve"> (g per GJ fuel) </t>
    </r>
  </si>
  <si>
    <t xml:space="preserve"> - of which equipment  (%)</t>
  </si>
  <si>
    <t xml:space="preserve">301.2 heat_cool hp 80 C 75 K </t>
  </si>
  <si>
    <t>305 MVR 5 K</t>
  </si>
  <si>
    <t>304 Heat driven hp 80 C</t>
  </si>
  <si>
    <t>306 Thermal gasification</t>
  </si>
  <si>
    <t>307 Hotdisc</t>
  </si>
  <si>
    <t>308 Dielectric heating</t>
  </si>
  <si>
    <t>309 Infrared (IR)</t>
  </si>
  <si>
    <t xml:space="preserve">310.1 Electric boiler steam  </t>
  </si>
  <si>
    <t>311.1a Steam boiler Coal</t>
  </si>
  <si>
    <t>311.1b Steam boiler Oil</t>
  </si>
  <si>
    <t>311.1c Steam boiler Gas</t>
  </si>
  <si>
    <t>311.1d Steam boiler Gas cond</t>
  </si>
  <si>
    <t>311.1e Steam boiler Wood</t>
  </si>
  <si>
    <t>311.1f Steam boiler Wood cond</t>
  </si>
  <si>
    <t>311.2a Hot water boiler, Coal</t>
  </si>
  <si>
    <t>311.2b Hot water boiler Oil</t>
  </si>
  <si>
    <t>311.2c Hot water boiler Gas</t>
  </si>
  <si>
    <t>311.2e Hot water boiler Wood</t>
  </si>
  <si>
    <t>302.a High temp. hp Up to 125 C</t>
  </si>
  <si>
    <t>302.b High temp. hp Up to 150</t>
  </si>
  <si>
    <t>303 Booster hp 150 C 130 K</t>
  </si>
  <si>
    <t>312.a Direct firing Natural Gas</t>
  </si>
  <si>
    <t>312.b Direct firing Sold Fuels</t>
  </si>
  <si>
    <t>312.c Direct firing Electricity</t>
  </si>
  <si>
    <t>301.1a heat pump 60 C 40 K</t>
  </si>
  <si>
    <t>301.1b heat pump 70 C 50 K</t>
  </si>
  <si>
    <t>301.1c heat pump 80 C 60 K</t>
  </si>
  <si>
    <t>401-403 CC</t>
  </si>
  <si>
    <t>Carbon capture added</t>
  </si>
  <si>
    <t>310.2 Electric boiler hot water</t>
  </si>
  <si>
    <t>311.d Hot water boiler Gas cond</t>
  </si>
  <si>
    <t>311.2fHot waterboiler Wood cond</t>
  </si>
  <si>
    <t>Carbon capture removed and transferred to the Technology Catalogue for Carbon Capture, Transport and Storage</t>
  </si>
  <si>
    <t>All cost data is in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</si>
</sst>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1" x14ac:knownFonts="1">
    <font>
      <sz val="11"/>
      <color theme="1"/>
      <name val="Calibri"/>
      <family val="2"/>
      <scheme val="minor"/>
    </font>
    <font>
      <sz val="11"/>
      <color theme="1"/>
      <name val="Calibri"/>
      <family val="2"/>
      <scheme val="minor"/>
    </font>
    <font>
      <sz val="11"/>
      <color theme="0"/>
      <name val="Calibri"/>
      <family val="2"/>
      <scheme val="minor"/>
    </font>
    <font>
      <b/>
      <sz val="16"/>
      <color rgb="FF4F81BD"/>
      <name val="Arial"/>
      <family val="2"/>
    </font>
    <font>
      <b/>
      <sz val="10"/>
      <color theme="1"/>
      <name val="Arial"/>
      <family val="2"/>
    </font>
    <font>
      <b/>
      <sz val="10"/>
      <color rgb="FF000000"/>
      <name val="Arial"/>
      <family val="2"/>
    </font>
    <font>
      <b/>
      <sz val="10"/>
      <name val="Arial"/>
      <family val="2"/>
    </font>
    <font>
      <b/>
      <sz val="10"/>
      <color rgb="FFFF0000"/>
      <name val="Arial"/>
      <family val="2"/>
    </font>
    <font>
      <sz val="9"/>
      <color rgb="FF000000"/>
      <name val="Arial"/>
      <family val="2"/>
    </font>
    <font>
      <sz val="10"/>
      <color rgb="FF000000"/>
      <name val="Arial"/>
      <family val="2"/>
    </font>
    <font>
      <sz val="9"/>
      <name val="Arial"/>
      <family val="2"/>
    </font>
    <font>
      <sz val="9"/>
      <color theme="1"/>
      <name val="Calibri"/>
      <family val="2"/>
      <scheme val="minor"/>
    </font>
    <font>
      <b/>
      <sz val="9"/>
      <color rgb="FF000000"/>
      <name val="Arial"/>
      <family val="2"/>
    </font>
    <font>
      <sz val="9"/>
      <name val="Calibri"/>
      <family val="2"/>
    </font>
    <font>
      <sz val="11"/>
      <color theme="1"/>
      <name val="Calibri"/>
      <family val="2"/>
    </font>
    <font>
      <b/>
      <sz val="11"/>
      <color rgb="FF000000"/>
      <name val="Calibri"/>
      <family val="2"/>
    </font>
    <font>
      <b/>
      <i/>
      <sz val="11"/>
      <name val="Calibri"/>
      <family val="2"/>
    </font>
    <font>
      <sz val="11"/>
      <name val="Calibri"/>
      <family val="2"/>
      <scheme val="minor"/>
    </font>
    <font>
      <sz val="10"/>
      <color theme="1"/>
      <name val="Calibri"/>
      <family val="2"/>
      <scheme val="minor"/>
    </font>
    <font>
      <u/>
      <sz val="11"/>
      <color theme="10"/>
      <name val="Calibri"/>
      <family val="2"/>
      <scheme val="minor"/>
    </font>
    <font>
      <sz val="9"/>
      <color theme="0"/>
      <name val="Arial"/>
      <family val="2"/>
    </font>
    <font>
      <sz val="9"/>
      <name val="Calibri"/>
      <family val="2"/>
      <scheme val="minor"/>
    </font>
    <font>
      <sz val="9"/>
      <color rgb="FF333333"/>
      <name val="Calibri"/>
      <family val="2"/>
      <scheme val="minor"/>
    </font>
    <font>
      <b/>
      <sz val="11"/>
      <color theme="1"/>
      <name val="Calibri"/>
      <family val="2"/>
      <scheme val="minor"/>
    </font>
    <font>
      <sz val="8"/>
      <name val="Arial"/>
      <family val="2"/>
    </font>
    <font>
      <b/>
      <sz val="9"/>
      <color indexed="8"/>
      <name val="Arial"/>
      <family val="2"/>
    </font>
    <font>
      <b/>
      <sz val="11"/>
      <color indexed="8"/>
      <name val="Calibri"/>
      <family val="2"/>
      <scheme val="minor"/>
    </font>
    <font>
      <sz val="10"/>
      <color rgb="FFFF0000"/>
      <name val="Arial"/>
      <family val="2"/>
    </font>
    <font>
      <sz val="10"/>
      <name val="Arial"/>
      <family val="2"/>
    </font>
    <font>
      <sz val="10"/>
      <name val="Calibri"/>
      <family val="2"/>
      <scheme val="minor"/>
    </font>
    <font>
      <sz val="10"/>
      <color rgb="FFFF0000"/>
      <name val="Calibri"/>
      <family val="2"/>
      <scheme val="minor"/>
    </font>
    <font>
      <sz val="10"/>
      <color theme="1"/>
      <name val="Arial"/>
      <family val="2"/>
    </font>
    <font>
      <b/>
      <sz val="10"/>
      <color indexed="8"/>
      <name val="Arial"/>
      <family val="2"/>
    </font>
    <font>
      <sz val="11"/>
      <color theme="1"/>
      <name val="Arial"/>
      <family val="2"/>
    </font>
    <font>
      <b/>
      <sz val="11"/>
      <color rgb="FF000000"/>
      <name val="Arial"/>
      <family val="2"/>
    </font>
    <font>
      <b/>
      <i/>
      <sz val="11"/>
      <name val="Arial"/>
      <family val="2"/>
    </font>
    <font>
      <b/>
      <sz val="11"/>
      <color indexed="8"/>
      <name val="Arial"/>
      <family val="2"/>
    </font>
    <font>
      <b/>
      <sz val="11"/>
      <color theme="1"/>
      <name val="Arial"/>
      <family val="2"/>
    </font>
    <font>
      <sz val="9"/>
      <color theme="1"/>
      <name val="Arial"/>
      <family val="2"/>
    </font>
    <font>
      <sz val="9"/>
      <color rgb="FF333333"/>
      <name val="Arial"/>
      <family val="2"/>
    </font>
    <font>
      <sz val="10"/>
      <color rgb="FF222222"/>
      <name val="Calibri"/>
      <family val="2"/>
      <scheme val="minor"/>
    </font>
    <font>
      <i/>
      <sz val="10"/>
      <color rgb="FF222222"/>
      <name val="Calibri"/>
      <family val="2"/>
      <scheme val="minor"/>
    </font>
    <font>
      <i/>
      <sz val="9"/>
      <color theme="1"/>
      <name val="Arial"/>
      <family val="2"/>
    </font>
    <font>
      <sz val="9"/>
      <color indexed="8"/>
      <name val="Arial"/>
      <family val="2"/>
    </font>
    <font>
      <sz val="11"/>
      <name val="Arial"/>
      <family val="2"/>
    </font>
    <font>
      <sz val="10"/>
      <color rgb="FF000000"/>
      <name val="Calibri"/>
      <family val="2"/>
      <scheme val="minor"/>
    </font>
    <font>
      <b/>
      <sz val="15"/>
      <color rgb="FF000000"/>
      <name val="Calibri"/>
      <family val="2"/>
      <scheme val="minor"/>
    </font>
    <font>
      <b/>
      <sz val="10"/>
      <color rgb="FF000000"/>
      <name val="Calibri"/>
      <family val="2"/>
      <scheme val="minor"/>
    </font>
    <font>
      <vertAlign val="subscript"/>
      <sz val="10"/>
      <name val="Arial"/>
      <family val="2"/>
    </font>
    <font>
      <strike/>
      <sz val="10"/>
      <name val="Arial"/>
      <family val="2"/>
    </font>
    <font>
      <b/>
      <sz val="9"/>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79646"/>
        <bgColor rgb="FF000000"/>
      </patternFill>
    </fill>
    <fill>
      <patternFill patternType="solid">
        <fgColor rgb="FFFFFFFF"/>
        <bgColor rgb="FF000000"/>
      </patternFill>
    </fill>
    <fill>
      <patternFill patternType="solid">
        <fgColor theme="5" tint="0.39997558519241921"/>
        <bgColor indexed="64"/>
      </patternFill>
    </fill>
    <fill>
      <patternFill patternType="solid">
        <fgColor theme="8" tint="0.59999389629810485"/>
        <bgColor indexed="64"/>
      </patternFill>
    </fill>
    <fill>
      <patternFill patternType="solid">
        <fgColor theme="0"/>
        <bgColor rgb="FF000000"/>
      </patternFill>
    </fill>
    <fill>
      <patternFill patternType="solid">
        <fgColor theme="0" tint="-0.14999847407452621"/>
        <bgColor indexed="64"/>
      </patternFill>
    </fill>
  </fills>
  <borders count="7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s>
  <cellStyleXfs count="3">
    <xf numFmtId="0" fontId="0" fillId="0" borderId="0"/>
    <xf numFmtId="9" fontId="1" fillId="0" borderId="0" applyFont="0" applyFill="0" applyBorder="0" applyAlignment="0" applyProtection="0"/>
    <xf numFmtId="0" fontId="19" fillId="0" borderId="0" applyNumberFormat="0" applyFill="0" applyBorder="0" applyAlignment="0" applyProtection="0"/>
  </cellStyleXfs>
  <cellXfs count="601">
    <xf numFmtId="0" fontId="0" fillId="0" borderId="0" xfId="0"/>
    <xf numFmtId="0" fontId="4" fillId="3" borderId="1" xfId="0" applyFont="1" applyFill="1" applyBorder="1" applyAlignment="1">
      <alignment vertical="center" wrapText="1"/>
    </xf>
    <xf numFmtId="0" fontId="5" fillId="3" borderId="8" xfId="0" applyFont="1" applyFill="1" applyBorder="1" applyAlignment="1">
      <alignment horizontal="center" vertical="center" wrapText="1"/>
    </xf>
    <xf numFmtId="0" fontId="6" fillId="2" borderId="8" xfId="0" applyFont="1" applyFill="1" applyBorder="1" applyAlignment="1">
      <alignment vertical="top" wrapText="1"/>
    </xf>
    <xf numFmtId="0" fontId="5" fillId="3" borderId="1" xfId="0" applyFont="1" applyFill="1" applyBorder="1" applyAlignment="1">
      <alignment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9" fillId="3" borderId="13" xfId="0" applyNumberFormat="1" applyFont="1" applyFill="1" applyBorder="1" applyAlignment="1">
      <alignment horizontal="center" vertical="center" wrapText="1"/>
    </xf>
    <xf numFmtId="1" fontId="9" fillId="3" borderId="12" xfId="0" applyNumberFormat="1" applyFont="1" applyFill="1" applyBorder="1" applyAlignment="1">
      <alignment horizontal="center" vertical="center" wrapText="1"/>
    </xf>
    <xf numFmtId="0" fontId="9" fillId="3" borderId="1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12" xfId="0" applyFont="1" applyFill="1" applyBorder="1" applyAlignment="1">
      <alignment vertical="center" wrapText="1"/>
    </xf>
    <xf numFmtId="0" fontId="5" fillId="3" borderId="13" xfId="0" applyFont="1" applyFill="1" applyBorder="1" applyAlignment="1">
      <alignment vertical="center" wrapText="1"/>
    </xf>
    <xf numFmtId="0" fontId="5" fillId="3" borderId="17" xfId="0" applyFont="1" applyFill="1" applyBorder="1" applyAlignment="1">
      <alignment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6" fillId="2" borderId="29" xfId="0" applyFont="1" applyFill="1" applyBorder="1" applyAlignment="1">
      <alignment vertical="top" wrapText="1"/>
    </xf>
    <xf numFmtId="0" fontId="6" fillId="2" borderId="34" xfId="0" applyFont="1" applyFill="1" applyBorder="1" applyAlignment="1">
      <alignment vertical="top" wrapText="1"/>
    </xf>
    <xf numFmtId="0" fontId="10" fillId="2" borderId="0" xfId="0" applyFont="1" applyFill="1"/>
    <xf numFmtId="0" fontId="10" fillId="2" borderId="0" xfId="0" applyFont="1" applyFill="1" applyAlignment="1">
      <alignment vertical="top"/>
    </xf>
    <xf numFmtId="0" fontId="3" fillId="0" borderId="40" xfId="0" applyFont="1" applyBorder="1" applyAlignment="1">
      <alignment vertical="center"/>
    </xf>
    <xf numFmtId="0" fontId="14" fillId="0" borderId="41" xfId="0" applyFont="1" applyBorder="1"/>
    <xf numFmtId="0" fontId="14" fillId="0" borderId="42" xfId="0" applyFont="1" applyBorder="1"/>
    <xf numFmtId="0" fontId="14" fillId="0" borderId="0" xfId="0" applyFont="1"/>
    <xf numFmtId="0" fontId="15" fillId="0" borderId="16" xfId="0" applyFont="1" applyBorder="1" applyAlignment="1">
      <alignment horizontal="center" wrapText="1"/>
    </xf>
    <xf numFmtId="0" fontId="15" fillId="0" borderId="43" xfId="0" applyFont="1" applyBorder="1" applyAlignment="1">
      <alignment horizontal="center" wrapText="1"/>
    </xf>
    <xf numFmtId="0" fontId="14" fillId="0" borderId="31" xfId="0" applyFont="1" applyBorder="1"/>
    <xf numFmtId="9" fontId="14" fillId="0" borderId="33" xfId="0" applyNumberFormat="1" applyFont="1" applyBorder="1" applyAlignment="1">
      <alignment horizontal="center" vertical="center"/>
    </xf>
    <xf numFmtId="0" fontId="14" fillId="0" borderId="7" xfId="0" applyFont="1" applyBorder="1"/>
    <xf numFmtId="0" fontId="14" fillId="0" borderId="15" xfId="0" applyFont="1" applyBorder="1" applyAlignment="1">
      <alignment horizontal="center" vertical="center"/>
    </xf>
    <xf numFmtId="0" fontId="14" fillId="0" borderId="48" xfId="0" applyFont="1" applyBorder="1"/>
    <xf numFmtId="0" fontId="14" fillId="0" borderId="37" xfId="0" applyFont="1" applyBorder="1" applyAlignment="1">
      <alignment horizontal="center" vertical="center"/>
    </xf>
    <xf numFmtId="0" fontId="14" fillId="0" borderId="15" xfId="0" applyFont="1" applyBorder="1"/>
    <xf numFmtId="0" fontId="14" fillId="0" borderId="13" xfId="0" applyFont="1" applyBorder="1" applyAlignment="1">
      <alignment horizontal="center" vertical="center"/>
    </xf>
    <xf numFmtId="0" fontId="14" fillId="0" borderId="37" xfId="0" applyFont="1" applyBorder="1"/>
    <xf numFmtId="0" fontId="14" fillId="0" borderId="38" xfId="0" applyFont="1" applyBorder="1" applyAlignment="1">
      <alignment horizontal="center"/>
    </xf>
    <xf numFmtId="9" fontId="0" fillId="0" borderId="0" xfId="1" applyFont="1"/>
    <xf numFmtId="1" fontId="18" fillId="2" borderId="13" xfId="0" applyNumberFormat="1" applyFont="1" applyFill="1" applyBorder="1" applyAlignment="1">
      <alignment horizontal="center"/>
    </xf>
    <xf numFmtId="0" fontId="0" fillId="2" borderId="0" xfId="0" applyFill="1"/>
    <xf numFmtId="0" fontId="19" fillId="0" borderId="0" xfId="2"/>
    <xf numFmtId="0" fontId="0" fillId="2" borderId="0" xfId="0" applyFill="1" applyAlignment="1">
      <alignment horizontal="right"/>
    </xf>
    <xf numFmtId="0" fontId="17" fillId="2" borderId="0" xfId="0" applyFont="1" applyFill="1"/>
    <xf numFmtId="0" fontId="20" fillId="2" borderId="0" xfId="0" applyFont="1" applyFill="1"/>
    <xf numFmtId="0" fontId="2" fillId="2" borderId="0" xfId="0" applyFont="1" applyFill="1"/>
    <xf numFmtId="0" fontId="11" fillId="0" borderId="0" xfId="0" applyFont="1"/>
    <xf numFmtId="0" fontId="10" fillId="2" borderId="0" xfId="0" applyFont="1" applyFill="1" applyAlignment="1">
      <alignment horizontal="right"/>
    </xf>
    <xf numFmtId="0" fontId="11" fillId="2" borderId="0" xfId="0" applyFont="1" applyFill="1"/>
    <xf numFmtId="0" fontId="8" fillId="2" borderId="0" xfId="0" applyFont="1" applyFill="1" applyAlignment="1">
      <alignment vertical="center" wrapText="1"/>
    </xf>
    <xf numFmtId="0" fontId="11" fillId="0" borderId="0" xfId="0" applyFont="1" applyAlignment="1">
      <alignment vertical="center"/>
    </xf>
    <xf numFmtId="0" fontId="22" fillId="0" borderId="0" xfId="0" applyFont="1" applyAlignment="1">
      <alignment vertical="center"/>
    </xf>
    <xf numFmtId="0" fontId="22" fillId="0" borderId="0" xfId="0" applyFont="1"/>
    <xf numFmtId="0" fontId="21" fillId="2" borderId="0" xfId="0" applyFont="1" applyFill="1"/>
    <xf numFmtId="0" fontId="11" fillId="2" borderId="0" xfId="0" applyFont="1" applyFill="1" applyAlignment="1">
      <alignment vertical="center"/>
    </xf>
    <xf numFmtId="0" fontId="22" fillId="2" borderId="0" xfId="0" applyFont="1" applyFill="1" applyAlignment="1">
      <alignment vertical="center"/>
    </xf>
    <xf numFmtId="0" fontId="22" fillId="2" borderId="0" xfId="0" applyFont="1" applyFill="1"/>
    <xf numFmtId="9" fontId="0" fillId="0" borderId="0" xfId="0" applyNumberFormat="1"/>
    <xf numFmtId="0" fontId="14" fillId="0" borderId="8" xfId="0" applyFont="1" applyFill="1" applyBorder="1" applyAlignment="1">
      <alignment horizontal="center" vertical="center"/>
    </xf>
    <xf numFmtId="0" fontId="5" fillId="3" borderId="2" xfId="0" applyFont="1" applyFill="1" applyBorder="1" applyAlignment="1">
      <alignment horizontal="center" vertical="center" wrapText="1"/>
    </xf>
    <xf numFmtId="0" fontId="19" fillId="2" borderId="0" xfId="2" applyFill="1"/>
    <xf numFmtId="0" fontId="8" fillId="2" borderId="0" xfId="0" applyFont="1" applyFill="1" applyAlignment="1">
      <alignment horizontal="right" vertical="center" wrapText="1"/>
    </xf>
    <xf numFmtId="0" fontId="23" fillId="0" borderId="1" xfId="0" applyFont="1" applyBorder="1" applyAlignment="1">
      <alignment horizontal="center" wrapText="1"/>
    </xf>
    <xf numFmtId="0" fontId="14" fillId="0" borderId="25" xfId="0" applyFont="1" applyBorder="1"/>
    <xf numFmtId="0" fontId="14" fillId="0" borderId="8" xfId="0" quotePrefix="1" applyFont="1" applyBorder="1" applyAlignment="1">
      <alignment horizontal="center" vertical="center"/>
    </xf>
    <xf numFmtId="0" fontId="14" fillId="0" borderId="5" xfId="0" quotePrefix="1" applyFont="1" applyBorder="1" applyAlignment="1">
      <alignment horizontal="center" vertical="center"/>
    </xf>
    <xf numFmtId="0" fontId="0" fillId="0" borderId="57" xfId="0" applyBorder="1"/>
    <xf numFmtId="0" fontId="0" fillId="0" borderId="54" xfId="0" applyBorder="1"/>
    <xf numFmtId="0" fontId="0" fillId="0" borderId="23" xfId="0" applyBorder="1" applyAlignment="1">
      <alignment wrapText="1"/>
    </xf>
    <xf numFmtId="0" fontId="0" fillId="0" borderId="43" xfId="0" applyBorder="1" applyAlignment="1">
      <alignment wrapText="1"/>
    </xf>
    <xf numFmtId="0" fontId="0" fillId="0" borderId="58" xfId="0" applyBorder="1"/>
    <xf numFmtId="0" fontId="0" fillId="0" borderId="55" xfId="0" applyBorder="1"/>
    <xf numFmtId="0" fontId="0" fillId="6" borderId="0" xfId="0" applyFill="1"/>
    <xf numFmtId="9" fontId="0" fillId="0" borderId="58" xfId="1" applyFont="1" applyFill="1" applyBorder="1"/>
    <xf numFmtId="9" fontId="0" fillId="0" borderId="46" xfId="1" applyFont="1" applyFill="1" applyBorder="1"/>
    <xf numFmtId="0" fontId="0" fillId="0" borderId="46" xfId="0" applyBorder="1"/>
    <xf numFmtId="0" fontId="0" fillId="0" borderId="19" xfId="0" applyBorder="1"/>
    <xf numFmtId="0" fontId="0" fillId="0" borderId="59" xfId="0" applyBorder="1"/>
    <xf numFmtId="0" fontId="0" fillId="0" borderId="0" xfId="1" applyNumberFormat="1" applyFont="1" applyBorder="1"/>
    <xf numFmtId="0" fontId="0" fillId="0" borderId="55" xfId="1" applyNumberFormat="1" applyFont="1" applyBorder="1"/>
    <xf numFmtId="0" fontId="0" fillId="0" borderId="58" xfId="1" applyNumberFormat="1" applyFont="1" applyBorder="1"/>
    <xf numFmtId="0" fontId="0" fillId="0" borderId="46" xfId="1" applyNumberFormat="1" applyFont="1" applyBorder="1"/>
    <xf numFmtId="0" fontId="0" fillId="0" borderId="60" xfId="0" applyBorder="1"/>
    <xf numFmtId="0" fontId="0" fillId="0" borderId="61" xfId="0" applyBorder="1"/>
    <xf numFmtId="0" fontId="0" fillId="0" borderId="50" xfId="0" applyBorder="1"/>
    <xf numFmtId="0" fontId="23" fillId="0" borderId="0" xfId="0" applyFont="1"/>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1" fontId="9" fillId="5" borderId="13" xfId="0" applyNumberFormat="1" applyFont="1" applyFill="1" applyBorder="1" applyAlignment="1">
      <alignment horizontal="center" vertical="center" wrapText="1"/>
    </xf>
    <xf numFmtId="9" fontId="14" fillId="0" borderId="33" xfId="0" quotePrefix="1" applyNumberFormat="1" applyFont="1" applyBorder="1" applyAlignment="1">
      <alignment horizontal="center" vertical="center"/>
    </xf>
    <xf numFmtId="1" fontId="9" fillId="5" borderId="12" xfId="0" applyNumberFormat="1" applyFont="1" applyFill="1" applyBorder="1" applyAlignment="1">
      <alignment horizontal="center" vertical="center" wrapText="1"/>
    </xf>
    <xf numFmtId="0" fontId="14" fillId="0" borderId="15" xfId="0" quotePrefix="1" applyFont="1" applyBorder="1" applyAlignment="1">
      <alignment horizontal="center" vertical="center"/>
    </xf>
    <xf numFmtId="0" fontId="9" fillId="5" borderId="16" xfId="0" applyFont="1" applyFill="1" applyBorder="1" applyAlignment="1">
      <alignment horizontal="center" vertical="center" wrapText="1"/>
    </xf>
    <xf numFmtId="0" fontId="14" fillId="0" borderId="37" xfId="0" quotePrefix="1" applyFont="1" applyBorder="1" applyAlignment="1">
      <alignment horizontal="center" vertical="center"/>
    </xf>
    <xf numFmtId="0" fontId="14" fillId="0" borderId="17" xfId="0" quotePrefix="1" applyFont="1" applyBorder="1" applyAlignment="1">
      <alignment horizontal="center" vertical="center"/>
    </xf>
    <xf numFmtId="0" fontId="14" fillId="0" borderId="13" xfId="0" quotePrefix="1" applyFont="1" applyBorder="1" applyAlignment="1">
      <alignment horizontal="center" vertical="center"/>
    </xf>
    <xf numFmtId="0" fontId="5" fillId="5" borderId="6"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5" borderId="8" xfId="0" applyFont="1" applyFill="1" applyBorder="1" applyAlignment="1">
      <alignment vertical="top" wrapText="1"/>
    </xf>
    <xf numFmtId="0" fontId="14" fillId="0" borderId="53" xfId="0" quotePrefix="1" applyFont="1" applyBorder="1" applyAlignment="1">
      <alignment horizontal="center"/>
    </xf>
    <xf numFmtId="0" fontId="14" fillId="0" borderId="38" xfId="0" quotePrefix="1" applyFont="1" applyBorder="1" applyAlignment="1">
      <alignment horizontal="center"/>
    </xf>
    <xf numFmtId="0" fontId="5" fillId="5" borderId="12" xfId="0" applyFont="1" applyFill="1" applyBorder="1" applyAlignment="1">
      <alignment vertical="center" wrapText="1"/>
    </xf>
    <xf numFmtId="0" fontId="5" fillId="5" borderId="13" xfId="0" applyFont="1" applyFill="1" applyBorder="1" applyAlignment="1">
      <alignment vertical="center" wrapText="1"/>
    </xf>
    <xf numFmtId="0" fontId="5" fillId="5" borderId="17" xfId="0" applyFont="1" applyFill="1" applyBorder="1" applyAlignment="1">
      <alignment vertical="center" wrapText="1"/>
    </xf>
    <xf numFmtId="0" fontId="5" fillId="5" borderId="28"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wrapText="1"/>
    </xf>
    <xf numFmtId="0" fontId="6" fillId="5" borderId="29" xfId="0" applyFont="1" applyFill="1" applyBorder="1" applyAlignment="1">
      <alignment vertical="top" wrapText="1"/>
    </xf>
    <xf numFmtId="2" fontId="9" fillId="5" borderId="34" xfId="0" applyNumberFormat="1" applyFont="1" applyFill="1" applyBorder="1" applyAlignment="1">
      <alignment horizontal="center" vertical="center" wrapText="1"/>
    </xf>
    <xf numFmtId="0" fontId="6" fillId="5" borderId="34" xfId="0" applyFont="1" applyFill="1" applyBorder="1" applyAlignment="1">
      <alignment vertical="top" wrapText="1"/>
    </xf>
    <xf numFmtId="0" fontId="11" fillId="2" borderId="0" xfId="0" applyFont="1" applyFill="1" applyAlignment="1">
      <alignment horizontal="right"/>
    </xf>
    <xf numFmtId="0" fontId="10" fillId="8" borderId="0" xfId="0" applyFont="1" applyFill="1" applyAlignment="1">
      <alignment horizontal="right"/>
    </xf>
    <xf numFmtId="0" fontId="10" fillId="8" borderId="0" xfId="0" applyFont="1" applyFill="1"/>
    <xf numFmtId="0" fontId="10" fillId="8" borderId="0" xfId="0" applyFont="1" applyFill="1" applyAlignment="1">
      <alignment vertical="top"/>
    </xf>
    <xf numFmtId="0" fontId="24" fillId="8" borderId="0" xfId="0" applyFont="1" applyFill="1" applyAlignment="1">
      <alignment horizontal="right"/>
    </xf>
    <xf numFmtId="0" fontId="5" fillId="5" borderId="34" xfId="0" applyFont="1" applyFill="1" applyBorder="1" applyAlignment="1">
      <alignment horizontal="center" vertical="center" wrapText="1"/>
    </xf>
    <xf numFmtId="0" fontId="10" fillId="2" borderId="0" xfId="0" applyFont="1" applyFill="1" applyAlignment="1">
      <alignment horizontal="right" vertical="center"/>
    </xf>
    <xf numFmtId="0" fontId="24" fillId="2" borderId="0" xfId="0" applyFont="1" applyFill="1" applyAlignment="1">
      <alignment horizontal="right" vertical="center"/>
    </xf>
    <xf numFmtId="0" fontId="0" fillId="0" borderId="46" xfId="0" applyFill="1" applyBorder="1"/>
    <xf numFmtId="0" fontId="12" fillId="2" borderId="0" xfId="0" applyFont="1" applyFill="1" applyAlignment="1">
      <alignment vertical="center" wrapText="1"/>
    </xf>
    <xf numFmtId="0" fontId="25" fillId="2" borderId="0" xfId="0" applyFont="1" applyFill="1" applyAlignment="1">
      <alignment vertical="center" wrapText="1"/>
    </xf>
    <xf numFmtId="0" fontId="25" fillId="2" borderId="0" xfId="0" applyFont="1" applyFill="1"/>
    <xf numFmtId="0" fontId="25" fillId="0" borderId="0" xfId="0" applyFont="1"/>
    <xf numFmtId="0" fontId="25" fillId="2" borderId="0" xfId="0" applyFont="1" applyFill="1" applyAlignment="1">
      <alignment horizontal="right"/>
    </xf>
    <xf numFmtId="0" fontId="25" fillId="2" borderId="0" xfId="0" applyFont="1" applyFill="1" applyAlignment="1">
      <alignment horizontal="right" vertical="center"/>
    </xf>
    <xf numFmtId="0" fontId="25" fillId="8" borderId="0" xfId="0" applyFont="1" applyFill="1" applyAlignment="1">
      <alignment horizontal="right"/>
    </xf>
    <xf numFmtId="0" fontId="23" fillId="2" borderId="0" xfId="0" applyFont="1" applyFill="1"/>
    <xf numFmtId="0" fontId="26" fillId="0" borderId="0" xfId="0" applyFont="1"/>
    <xf numFmtId="0" fontId="28" fillId="2" borderId="13"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2" borderId="13" xfId="1" applyNumberFormat="1" applyFont="1" applyFill="1" applyBorder="1" applyAlignment="1">
      <alignment horizontal="center" vertical="center" wrapText="1"/>
    </xf>
    <xf numFmtId="0" fontId="9" fillId="3" borderId="17" xfId="0" applyFont="1" applyFill="1" applyBorder="1" applyAlignment="1">
      <alignment horizontal="center" vertical="center" wrapText="1"/>
    </xf>
    <xf numFmtId="1" fontId="9" fillId="3" borderId="17" xfId="0" applyNumberFormat="1" applyFont="1" applyFill="1" applyBorder="1" applyAlignment="1">
      <alignment horizontal="center" vertical="center" wrapText="1"/>
    </xf>
    <xf numFmtId="0" fontId="27" fillId="3" borderId="14" xfId="0" applyFont="1" applyFill="1" applyBorder="1" applyAlignment="1">
      <alignment horizontal="center" vertical="center" wrapText="1"/>
    </xf>
    <xf numFmtId="0" fontId="29" fillId="0" borderId="8" xfId="0" applyFont="1" applyBorder="1"/>
    <xf numFmtId="0" fontId="30" fillId="0" borderId="9" xfId="0" applyFont="1" applyBorder="1"/>
    <xf numFmtId="0" fontId="28" fillId="3" borderId="13"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9" fillId="0" borderId="13" xfId="0" applyFont="1" applyBorder="1"/>
    <xf numFmtId="0" fontId="30" fillId="0" borderId="14" xfId="0" applyFont="1" applyBorder="1"/>
    <xf numFmtId="0" fontId="18" fillId="0" borderId="13" xfId="0" applyFont="1" applyBorder="1"/>
    <xf numFmtId="0" fontId="29" fillId="0" borderId="13" xfId="0" applyFont="1" applyBorder="1" applyAlignment="1">
      <alignment horizontal="center"/>
    </xf>
    <xf numFmtId="0" fontId="29" fillId="0" borderId="14" xfId="0" applyFont="1" applyBorder="1" applyAlignment="1">
      <alignment horizontal="center"/>
    </xf>
    <xf numFmtId="0" fontId="28" fillId="3" borderId="14" xfId="0" quotePrefix="1" applyFont="1" applyFill="1" applyBorder="1" applyAlignment="1">
      <alignment horizontal="center" vertical="center" wrapText="1"/>
    </xf>
    <xf numFmtId="0" fontId="31" fillId="3" borderId="12" xfId="0" applyNumberFormat="1" applyFont="1" applyFill="1" applyBorder="1" applyAlignment="1">
      <alignment horizontal="center" vertical="center" wrapText="1"/>
    </xf>
    <xf numFmtId="2" fontId="28" fillId="3" borderId="12" xfId="0" applyNumberFormat="1" applyFont="1" applyFill="1" applyBorder="1" applyAlignment="1">
      <alignment horizontal="center" vertical="center" wrapText="1"/>
    </xf>
    <xf numFmtId="0" fontId="27" fillId="3" borderId="13" xfId="0" applyFont="1" applyFill="1" applyBorder="1" applyAlignment="1">
      <alignment horizontal="center" vertical="center" wrapText="1"/>
    </xf>
    <xf numFmtId="164" fontId="28" fillId="5" borderId="10" xfId="0" applyNumberFormat="1" applyFont="1" applyFill="1" applyBorder="1" applyAlignment="1">
      <alignment horizontal="center" wrapText="1"/>
    </xf>
    <xf numFmtId="164" fontId="28" fillId="2" borderId="10" xfId="0" applyNumberFormat="1" applyFont="1" applyFill="1" applyBorder="1" applyAlignment="1">
      <alignment horizontal="center" wrapText="1"/>
    </xf>
    <xf numFmtId="0" fontId="31" fillId="3" borderId="12" xfId="0" applyFont="1" applyFill="1" applyBorder="1" applyAlignment="1">
      <alignment horizontal="center" vertical="center" wrapText="1"/>
    </xf>
    <xf numFmtId="0" fontId="31" fillId="3" borderId="13"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9" fillId="3" borderId="13" xfId="0" applyFont="1" applyFill="1" applyBorder="1" applyAlignment="1">
      <alignment horizontal="center" vertical="center"/>
    </xf>
    <xf numFmtId="0" fontId="9" fillId="3" borderId="17" xfId="0" applyFont="1" applyFill="1" applyBorder="1" applyAlignment="1">
      <alignment horizontal="center" vertical="center"/>
    </xf>
    <xf numFmtId="0" fontId="18" fillId="0" borderId="8" xfId="0" applyFont="1" applyBorder="1"/>
    <xf numFmtId="0" fontId="18" fillId="0" borderId="9" xfId="0" applyFont="1" applyBorder="1"/>
    <xf numFmtId="164" fontId="28" fillId="3" borderId="12" xfId="0" applyNumberFormat="1" applyFont="1" applyFill="1" applyBorder="1" applyAlignment="1">
      <alignment horizontal="center" vertical="center" wrapText="1"/>
    </xf>
    <xf numFmtId="0" fontId="28" fillId="3" borderId="17" xfId="0" applyFont="1" applyFill="1" applyBorder="1" applyAlignment="1">
      <alignment horizontal="center" vertical="center" wrapText="1"/>
    </xf>
    <xf numFmtId="0" fontId="18" fillId="0" borderId="13" xfId="0" applyFont="1" applyBorder="1" applyAlignment="1">
      <alignment horizontal="center" vertical="center"/>
    </xf>
    <xf numFmtId="0" fontId="18" fillId="0" borderId="16" xfId="0" applyFont="1" applyBorder="1"/>
    <xf numFmtId="0" fontId="18" fillId="0" borderId="38" xfId="0" applyFont="1" applyBorder="1"/>
    <xf numFmtId="0" fontId="18" fillId="0" borderId="39" xfId="0" applyFont="1" applyBorder="1"/>
    <xf numFmtId="1" fontId="28" fillId="3" borderId="12" xfId="0" applyNumberFormat="1" applyFont="1" applyFill="1" applyBorder="1" applyAlignment="1">
      <alignment horizontal="center" vertical="center" wrapText="1"/>
    </xf>
    <xf numFmtId="1" fontId="31" fillId="3" borderId="12" xfId="0" applyNumberFormat="1" applyFont="1" applyFill="1" applyBorder="1" applyAlignment="1">
      <alignment horizontal="center" vertical="center" wrapText="1"/>
    </xf>
    <xf numFmtId="0" fontId="28" fillId="2" borderId="0" xfId="0" applyFont="1" applyFill="1" applyAlignment="1">
      <alignment horizontal="center"/>
    </xf>
    <xf numFmtId="164" fontId="27" fillId="3" borderId="12" xfId="0" applyNumberFormat="1" applyFont="1" applyFill="1" applyBorder="1" applyAlignment="1">
      <alignment horizontal="center" vertical="center" wrapText="1"/>
    </xf>
    <xf numFmtId="0" fontId="28" fillId="2" borderId="0" xfId="0" applyFont="1" applyFill="1" applyAlignment="1">
      <alignment horizontal="center" vertical="center"/>
    </xf>
    <xf numFmtId="164" fontId="9" fillId="3" borderId="12" xfId="0" applyNumberFormat="1" applyFont="1" applyFill="1" applyBorder="1" applyAlignment="1">
      <alignment horizontal="center" vertical="center" wrapText="1"/>
    </xf>
    <xf numFmtId="164" fontId="9" fillId="3" borderId="13" xfId="0" applyNumberFormat="1" applyFont="1" applyFill="1" applyBorder="1" applyAlignment="1">
      <alignment horizontal="center" vertical="center" wrapText="1"/>
    </xf>
    <xf numFmtId="164" fontId="9" fillId="3" borderId="17" xfId="0" applyNumberFormat="1" applyFont="1" applyFill="1" applyBorder="1" applyAlignment="1">
      <alignment horizontal="center" vertical="center" wrapText="1"/>
    </xf>
    <xf numFmtId="2" fontId="9" fillId="3" borderId="13" xfId="0" applyNumberFormat="1" applyFont="1" applyFill="1" applyBorder="1" applyAlignment="1">
      <alignment horizontal="center" vertical="center" wrapText="1"/>
    </xf>
    <xf numFmtId="164" fontId="28" fillId="2" borderId="10" xfId="0" applyNumberFormat="1" applyFont="1" applyFill="1" applyBorder="1" applyAlignment="1">
      <alignment horizontal="center" vertical="center" wrapText="1"/>
    </xf>
    <xf numFmtId="1" fontId="9" fillId="3" borderId="13" xfId="0" applyNumberFormat="1" applyFont="1" applyFill="1" applyBorder="1" applyAlignment="1">
      <alignment horizontal="center" vertical="center"/>
    </xf>
    <xf numFmtId="1" fontId="9" fillId="3" borderId="17" xfId="0" applyNumberFormat="1" applyFont="1" applyFill="1" applyBorder="1" applyAlignment="1">
      <alignment horizontal="center" vertical="center"/>
    </xf>
    <xf numFmtId="0" fontId="18" fillId="0" borderId="43" xfId="0" applyFont="1" applyBorder="1"/>
    <xf numFmtId="0" fontId="31" fillId="3" borderId="52" xfId="0" applyFont="1" applyFill="1" applyBorder="1" applyAlignment="1">
      <alignment horizontal="center" vertical="center" wrapText="1"/>
    </xf>
    <xf numFmtId="0" fontId="31" fillId="3" borderId="38" xfId="0" applyFont="1" applyFill="1" applyBorder="1" applyAlignment="1">
      <alignment horizontal="center" vertical="center" wrapText="1"/>
    </xf>
    <xf numFmtId="0" fontId="31" fillId="3" borderId="5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0" borderId="8" xfId="0" applyFont="1" applyBorder="1" applyAlignment="1">
      <alignment horizontal="center"/>
    </xf>
    <xf numFmtId="0" fontId="9" fillId="0" borderId="9"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28" fillId="5" borderId="10" xfId="0" applyFont="1" applyFill="1" applyBorder="1" applyAlignment="1">
      <alignment horizontal="center" vertical="center" wrapText="1"/>
    </xf>
    <xf numFmtId="0" fontId="9" fillId="0" borderId="14" xfId="0" applyFont="1" applyBorder="1" applyAlignment="1">
      <alignment horizontal="center" vertical="center"/>
    </xf>
    <xf numFmtId="0" fontId="31" fillId="0" borderId="13" xfId="0" applyFont="1" applyBorder="1"/>
    <xf numFmtId="0" fontId="9" fillId="5" borderId="13" xfId="0" applyFont="1" applyFill="1" applyBorder="1" applyAlignment="1">
      <alignment horizontal="center" vertical="center"/>
    </xf>
    <xf numFmtId="0" fontId="9" fillId="5" borderId="17" xfId="0" applyFont="1" applyFill="1" applyBorder="1" applyAlignment="1">
      <alignment horizontal="center" vertical="center"/>
    </xf>
    <xf numFmtId="2" fontId="28" fillId="5" borderId="10" xfId="0" applyNumberFormat="1" applyFont="1" applyFill="1" applyBorder="1" applyAlignment="1">
      <alignment horizontal="center" wrapText="1"/>
    </xf>
    <xf numFmtId="0" fontId="31" fillId="0" borderId="14" xfId="0" applyFont="1" applyBorder="1"/>
    <xf numFmtId="0" fontId="9" fillId="0" borderId="29" xfId="0" applyFont="1" applyBorder="1" applyAlignment="1">
      <alignment horizontal="center"/>
    </xf>
    <xf numFmtId="0" fontId="31" fillId="0" borderId="32" xfId="0" applyFont="1" applyBorder="1"/>
    <xf numFmtId="0" fontId="9" fillId="0" borderId="34" xfId="0" applyFont="1" applyBorder="1" applyAlignment="1">
      <alignment horizontal="center"/>
    </xf>
    <xf numFmtId="0" fontId="9" fillId="0" borderId="35" xfId="0" applyFont="1" applyBorder="1" applyAlignment="1">
      <alignment horizontal="center"/>
    </xf>
    <xf numFmtId="164" fontId="9" fillId="5" borderId="38" xfId="0" applyNumberFormat="1" applyFont="1" applyFill="1" applyBorder="1" applyAlignment="1">
      <alignment horizontal="center" vertical="center" wrapText="1"/>
    </xf>
    <xf numFmtId="0" fontId="31" fillId="0" borderId="38" xfId="0" applyFont="1" applyBorder="1"/>
    <xf numFmtId="0" fontId="9" fillId="0" borderId="38" xfId="0" applyFont="1" applyBorder="1" applyAlignment="1">
      <alignment horizontal="center"/>
    </xf>
    <xf numFmtId="0" fontId="9" fillId="0" borderId="39" xfId="0" applyFont="1" applyBorder="1" applyAlignment="1">
      <alignment horizontal="center"/>
    </xf>
    <xf numFmtId="0" fontId="9" fillId="3" borderId="14"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18" fillId="0" borderId="14" xfId="0" applyFont="1" applyBorder="1" applyAlignment="1">
      <alignment horizontal="center" vertical="center"/>
    </xf>
    <xf numFmtId="0" fontId="28" fillId="2" borderId="22" xfId="0" applyFont="1" applyFill="1" applyBorder="1" applyAlignment="1">
      <alignment horizontal="center" vertical="center" wrapText="1"/>
    </xf>
    <xf numFmtId="2" fontId="28" fillId="2" borderId="10" xfId="0" applyNumberFormat="1" applyFont="1" applyFill="1" applyBorder="1" applyAlignment="1">
      <alignment horizontal="center" vertical="center" wrapText="1"/>
    </xf>
    <xf numFmtId="1" fontId="28" fillId="2" borderId="10" xfId="0" applyNumberFormat="1" applyFont="1" applyFill="1" applyBorder="1" applyAlignment="1">
      <alignment horizontal="center" wrapText="1"/>
    </xf>
    <xf numFmtId="0" fontId="18" fillId="0" borderId="29" xfId="0" applyFont="1" applyBorder="1" applyAlignment="1">
      <alignment horizontal="center" vertical="center"/>
    </xf>
    <xf numFmtId="0" fontId="18" fillId="0" borderId="32" xfId="0" applyFont="1" applyBorder="1" applyAlignment="1">
      <alignment horizontal="center" vertical="center"/>
    </xf>
    <xf numFmtId="0" fontId="18" fillId="0" borderId="34" xfId="0" applyFont="1" applyBorder="1" applyAlignment="1">
      <alignment horizontal="center" vertical="center"/>
    </xf>
    <xf numFmtId="0" fontId="18" fillId="0" borderId="35" xfId="0" applyFont="1" applyBorder="1" applyAlignment="1">
      <alignment horizontal="center" vertical="center"/>
    </xf>
    <xf numFmtId="0" fontId="18" fillId="0" borderId="38" xfId="0" applyFont="1" applyBorder="1" applyAlignment="1">
      <alignment horizontal="center" vertical="center"/>
    </xf>
    <xf numFmtId="0" fontId="18" fillId="0" borderId="39" xfId="0" applyFont="1" applyBorder="1" applyAlignment="1">
      <alignment horizontal="center" vertical="center"/>
    </xf>
    <xf numFmtId="0" fontId="28" fillId="5" borderId="0" xfId="0" applyFont="1" applyFill="1" applyAlignment="1">
      <alignment horizontal="center" vertical="center"/>
    </xf>
    <xf numFmtId="0" fontId="9" fillId="5" borderId="14" xfId="0" applyFont="1" applyFill="1" applyBorder="1" applyAlignment="1">
      <alignment vertical="center" wrapText="1"/>
    </xf>
    <xf numFmtId="0" fontId="9" fillId="0" borderId="13" xfId="0" applyFont="1" applyBorder="1" applyAlignment="1">
      <alignment horizontal="center" vertical="center"/>
    </xf>
    <xf numFmtId="0" fontId="9" fillId="0" borderId="12" xfId="0" applyFont="1" applyBorder="1" applyAlignment="1">
      <alignment horizontal="center" vertical="center" wrapText="1"/>
    </xf>
    <xf numFmtId="0" fontId="9" fillId="0" borderId="17" xfId="0" applyFont="1" applyBorder="1" applyAlignment="1">
      <alignment horizontal="center" vertical="center"/>
    </xf>
    <xf numFmtId="0" fontId="31" fillId="0" borderId="16" xfId="0" applyFont="1" applyBorder="1"/>
    <xf numFmtId="0" fontId="9" fillId="0" borderId="16" xfId="0" applyFont="1" applyBorder="1" applyAlignment="1">
      <alignment horizontal="center"/>
    </xf>
    <xf numFmtId="0" fontId="9" fillId="0" borderId="43" xfId="0" applyFont="1" applyBorder="1" applyAlignment="1">
      <alignment horizontal="center"/>
    </xf>
    <xf numFmtId="0" fontId="31" fillId="3" borderId="16" xfId="0" applyFont="1" applyFill="1" applyBorder="1" applyAlignment="1">
      <alignment horizontal="center" vertical="center" wrapText="1"/>
    </xf>
    <xf numFmtId="1" fontId="28" fillId="2" borderId="13" xfId="1" applyNumberFormat="1" applyFont="1" applyFill="1" applyBorder="1" applyAlignment="1">
      <alignment horizontal="center" vertical="center" wrapText="1"/>
    </xf>
    <xf numFmtId="0" fontId="9" fillId="3" borderId="12" xfId="1" applyNumberFormat="1" applyFont="1" applyFill="1" applyBorder="1" applyAlignment="1">
      <alignment horizontal="center" vertical="center" wrapText="1"/>
    </xf>
    <xf numFmtId="0" fontId="9" fillId="3" borderId="13" xfId="1" applyNumberFormat="1" applyFont="1" applyFill="1" applyBorder="1" applyAlignment="1">
      <alignment horizontal="center" vertical="center" wrapText="1"/>
    </xf>
    <xf numFmtId="0" fontId="9" fillId="3" borderId="17" xfId="1" applyNumberFormat="1" applyFont="1" applyFill="1" applyBorder="1" applyAlignment="1">
      <alignment horizontal="center" vertical="center" wrapText="1"/>
    </xf>
    <xf numFmtId="0" fontId="9" fillId="3" borderId="12" xfId="0" applyNumberFormat="1" applyFont="1" applyFill="1" applyBorder="1" applyAlignment="1">
      <alignment horizontal="center" vertical="center" wrapText="1"/>
    </xf>
    <xf numFmtId="0" fontId="18" fillId="0" borderId="14" xfId="0" applyFont="1" applyBorder="1"/>
    <xf numFmtId="164" fontId="28" fillId="2" borderId="51" xfId="0" applyNumberFormat="1" applyFont="1" applyFill="1" applyBorder="1" applyAlignment="1">
      <alignment horizontal="center" wrapText="1"/>
    </xf>
    <xf numFmtId="0" fontId="18" fillId="0" borderId="34" xfId="0" applyFont="1" applyBorder="1"/>
    <xf numFmtId="0" fontId="9" fillId="3" borderId="34" xfId="0" applyFont="1" applyFill="1" applyBorder="1" applyAlignment="1">
      <alignment horizontal="center" vertical="center" wrapText="1"/>
    </xf>
    <xf numFmtId="0" fontId="18" fillId="0" borderId="35" xfId="0" applyFont="1" applyBorder="1"/>
    <xf numFmtId="0" fontId="18" fillId="0" borderId="16" xfId="0" applyFont="1" applyBorder="1" applyAlignment="1">
      <alignment horizontal="center"/>
    </xf>
    <xf numFmtId="0" fontId="18" fillId="0" borderId="43" xfId="0" applyFont="1" applyBorder="1" applyAlignment="1">
      <alignment horizontal="center"/>
    </xf>
    <xf numFmtId="0" fontId="18" fillId="0" borderId="38" xfId="0" applyFont="1" applyBorder="1" applyAlignment="1">
      <alignment horizontal="center"/>
    </xf>
    <xf numFmtId="0" fontId="18" fillId="0" borderId="39" xfId="0" applyFont="1" applyBorder="1" applyAlignment="1">
      <alignment horizontal="center"/>
    </xf>
    <xf numFmtId="0" fontId="31" fillId="0" borderId="35" xfId="0" applyFont="1" applyBorder="1"/>
    <xf numFmtId="0" fontId="18" fillId="0" borderId="13" xfId="0" applyFont="1" applyBorder="1" applyAlignment="1">
      <alignment horizontal="center"/>
    </xf>
    <xf numFmtId="0" fontId="28" fillId="0" borderId="15" xfId="0" applyFont="1" applyFill="1" applyBorder="1" applyAlignment="1">
      <alignment vertical="center" wrapText="1"/>
    </xf>
    <xf numFmtId="0" fontId="18" fillId="0" borderId="8" xfId="0" applyFont="1" applyBorder="1" applyAlignment="1">
      <alignment horizontal="center"/>
    </xf>
    <xf numFmtId="0" fontId="18" fillId="0" borderId="9" xfId="0" applyFont="1" applyBorder="1" applyAlignment="1">
      <alignment horizontal="center"/>
    </xf>
    <xf numFmtId="0" fontId="18" fillId="0" borderId="14" xfId="0" applyFont="1" applyBorder="1" applyAlignment="1">
      <alignment horizontal="center"/>
    </xf>
    <xf numFmtId="0" fontId="18" fillId="0" borderId="29" xfId="0" applyFont="1" applyBorder="1" applyAlignment="1">
      <alignment horizontal="center"/>
    </xf>
    <xf numFmtId="0" fontId="18" fillId="0" borderId="32" xfId="0" applyFont="1" applyBorder="1"/>
    <xf numFmtId="0" fontId="18" fillId="0" borderId="34" xfId="0" applyFont="1" applyBorder="1" applyAlignment="1">
      <alignment horizontal="center"/>
    </xf>
    <xf numFmtId="0" fontId="18" fillId="0" borderId="32" xfId="0" applyFont="1" applyBorder="1" applyAlignment="1">
      <alignment horizontal="center"/>
    </xf>
    <xf numFmtId="0" fontId="18" fillId="0" borderId="35" xfId="0" applyFont="1" applyBorder="1" applyAlignment="1">
      <alignment horizontal="center"/>
    </xf>
    <xf numFmtId="0" fontId="18" fillId="0" borderId="0" xfId="0" applyFont="1"/>
    <xf numFmtId="0" fontId="18" fillId="0" borderId="56" xfId="0" applyFont="1" applyFill="1" applyBorder="1" applyAlignment="1">
      <alignment horizontal="center" vertical="center"/>
    </xf>
    <xf numFmtId="0" fontId="18" fillId="0" borderId="57" xfId="0" applyFont="1" applyBorder="1"/>
    <xf numFmtId="0" fontId="18" fillId="0" borderId="58" xfId="0" applyFont="1" applyFill="1" applyBorder="1"/>
    <xf numFmtId="0" fontId="18" fillId="6" borderId="0" xfId="0" applyFont="1" applyFill="1"/>
    <xf numFmtId="0" fontId="18" fillId="7" borderId="0" xfId="0" applyFont="1" applyFill="1"/>
    <xf numFmtId="0" fontId="18" fillId="0" borderId="18" xfId="0" applyFont="1" applyBorder="1"/>
    <xf numFmtId="0" fontId="18" fillId="0" borderId="19" xfId="0" applyFont="1" applyBorder="1"/>
    <xf numFmtId="0" fontId="18" fillId="0" borderId="21" xfId="0" applyFont="1" applyBorder="1"/>
    <xf numFmtId="0" fontId="18" fillId="0" borderId="0" xfId="1" applyNumberFormat="1" applyFont="1" applyBorder="1"/>
    <xf numFmtId="0" fontId="18" fillId="0" borderId="60" xfId="0" applyFont="1" applyFill="1" applyBorder="1"/>
    <xf numFmtId="0" fontId="18" fillId="0" borderId="25" xfId="0" applyFont="1" applyBorder="1"/>
    <xf numFmtId="0" fontId="9" fillId="5" borderId="17" xfId="0" applyFont="1" applyFill="1" applyBorder="1" applyAlignment="1">
      <alignment horizontal="center" vertical="center" wrapText="1"/>
    </xf>
    <xf numFmtId="0" fontId="9" fillId="5" borderId="12" xfId="0" applyFont="1" applyFill="1" applyBorder="1" applyAlignment="1">
      <alignment horizontal="center" vertical="center" wrapText="1"/>
    </xf>
    <xf numFmtId="2" fontId="8" fillId="5" borderId="34" xfId="0" applyNumberFormat="1" applyFont="1" applyFill="1" applyBorder="1" applyAlignment="1">
      <alignment horizontal="center" vertical="center" wrapText="1"/>
    </xf>
    <xf numFmtId="0" fontId="9" fillId="3" borderId="20" xfId="0" applyFont="1" applyFill="1" applyBorder="1" applyAlignment="1">
      <alignment horizontal="center" vertical="center" wrapText="1"/>
    </xf>
    <xf numFmtId="0" fontId="31" fillId="3" borderId="62" xfId="0" applyFont="1" applyFill="1" applyBorder="1" applyAlignment="1">
      <alignment horizontal="center" vertical="center" wrapText="1"/>
    </xf>
    <xf numFmtId="2" fontId="31" fillId="3" borderId="10" xfId="0" applyNumberFormat="1" applyFont="1" applyFill="1" applyBorder="1" applyAlignment="1">
      <alignment horizontal="center" vertical="center" wrapText="1"/>
    </xf>
    <xf numFmtId="0" fontId="31" fillId="3" borderId="63" xfId="0" applyFont="1" applyFill="1" applyBorder="1" applyAlignment="1">
      <alignment horizontal="center" vertical="center" wrapText="1"/>
    </xf>
    <xf numFmtId="165" fontId="31" fillId="3" borderId="10" xfId="0" applyNumberFormat="1" applyFont="1" applyFill="1" applyBorder="1" applyAlignment="1">
      <alignment horizontal="center" vertical="center" wrapText="1"/>
    </xf>
    <xf numFmtId="165" fontId="31" fillId="3" borderId="63" xfId="0" applyNumberFormat="1" applyFont="1" applyFill="1" applyBorder="1" applyAlignment="1">
      <alignment horizontal="center" vertical="center" wrapText="1"/>
    </xf>
    <xf numFmtId="165" fontId="31" fillId="3" borderId="62" xfId="0" applyNumberFormat="1" applyFont="1" applyFill="1" applyBorder="1" applyAlignment="1">
      <alignment horizontal="center" vertical="center" wrapText="1"/>
    </xf>
    <xf numFmtId="2" fontId="28" fillId="3" borderId="63" xfId="0" applyNumberFormat="1" applyFont="1" applyFill="1" applyBorder="1" applyAlignment="1">
      <alignment horizontal="center" vertical="center" wrapText="1"/>
    </xf>
    <xf numFmtId="0" fontId="31" fillId="3" borderId="10"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63" xfId="0" applyFont="1" applyFill="1" applyBorder="1" applyAlignment="1">
      <alignment horizontal="center" vertical="center" wrapText="1"/>
    </xf>
    <xf numFmtId="0" fontId="8" fillId="5" borderId="62" xfId="0" applyFont="1" applyFill="1" applyBorder="1" applyAlignment="1">
      <alignment horizontal="center" vertical="center" wrapText="1"/>
    </xf>
    <xf numFmtId="2" fontId="8" fillId="5" borderId="10" xfId="0" applyNumberFormat="1" applyFont="1" applyFill="1" applyBorder="1" applyAlignment="1">
      <alignment horizontal="center" vertical="center" wrapText="1"/>
    </xf>
    <xf numFmtId="0" fontId="6" fillId="2" borderId="6" xfId="0" applyFont="1" applyFill="1" applyBorder="1" applyAlignment="1">
      <alignment vertical="top" wrapText="1"/>
    </xf>
    <xf numFmtId="0" fontId="6" fillId="5" borderId="6" xfId="0" applyFont="1" applyFill="1" applyBorder="1" applyAlignment="1">
      <alignment vertical="top" wrapText="1"/>
    </xf>
    <xf numFmtId="0" fontId="5" fillId="3" borderId="64"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5" borderId="64"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31" fillId="3" borderId="12" xfId="0" applyFont="1" applyFill="1" applyBorder="1" applyAlignment="1">
      <alignment horizontal="center" vertical="center" wrapText="1"/>
    </xf>
    <xf numFmtId="9" fontId="0" fillId="0" borderId="5" xfId="0" applyNumberFormat="1" applyBorder="1" applyAlignment="1">
      <alignment horizontal="center" vertical="center"/>
    </xf>
    <xf numFmtId="9" fontId="0" fillId="0" borderId="3" xfId="0" applyNumberFormat="1" applyBorder="1" applyAlignment="1">
      <alignment horizontal="center" vertical="center"/>
    </xf>
    <xf numFmtId="9" fontId="0" fillId="0" borderId="4" xfId="0" applyNumberFormat="1" applyBorder="1" applyAlignment="1">
      <alignment horizontal="center" vertical="center"/>
    </xf>
    <xf numFmtId="9" fontId="0" fillId="0" borderId="2" xfId="0" applyNumberFormat="1" applyBorder="1" applyAlignment="1">
      <alignment horizontal="center" vertical="center"/>
    </xf>
    <xf numFmtId="0" fontId="9" fillId="5" borderId="17"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14" fillId="0" borderId="17" xfId="0" applyFont="1" applyBorder="1" applyAlignment="1">
      <alignment horizontal="center" vertical="center"/>
    </xf>
    <xf numFmtId="0" fontId="14" fillId="0" borderId="53" xfId="0" applyFont="1" applyBorder="1" applyAlignment="1">
      <alignment horizontal="center"/>
    </xf>
    <xf numFmtId="9" fontId="14" fillId="0" borderId="65" xfId="0" applyNumberFormat="1" applyFont="1" applyBorder="1" applyAlignment="1">
      <alignment horizontal="center" vertical="center"/>
    </xf>
    <xf numFmtId="0" fontId="14" fillId="0" borderId="66" xfId="0" applyFont="1" applyBorder="1" applyAlignment="1">
      <alignment horizontal="center" vertical="center"/>
    </xf>
    <xf numFmtId="0" fontId="14" fillId="0" borderId="67" xfId="0" applyFont="1" applyBorder="1" applyAlignment="1">
      <alignment horizontal="center" vertical="center"/>
    </xf>
    <xf numFmtId="0" fontId="32" fillId="3" borderId="0" xfId="0" applyFont="1" applyFill="1" applyBorder="1" applyAlignment="1">
      <alignment vertical="center" wrapText="1"/>
    </xf>
    <xf numFmtId="0" fontId="28" fillId="2" borderId="0" xfId="0" applyFont="1" applyFill="1" applyAlignment="1">
      <alignment vertical="top"/>
    </xf>
    <xf numFmtId="0" fontId="28" fillId="2" borderId="0" xfId="0" applyFont="1" applyFill="1"/>
    <xf numFmtId="0" fontId="28" fillId="2" borderId="0" xfId="0" applyFont="1" applyFill="1" applyAlignment="1">
      <alignment vertical="top" wrapText="1"/>
    </xf>
    <xf numFmtId="0" fontId="18" fillId="2" borderId="0" xfId="0" applyFont="1" applyFill="1"/>
    <xf numFmtId="0" fontId="32" fillId="2" borderId="0" xfId="0" applyFont="1" applyFill="1" applyAlignment="1">
      <alignment horizontal="right"/>
    </xf>
    <xf numFmtId="0" fontId="18" fillId="2" borderId="0" xfId="0" applyFont="1" applyFill="1" applyAlignment="1">
      <alignment horizontal="right"/>
    </xf>
    <xf numFmtId="0" fontId="18" fillId="0" borderId="0" xfId="0" applyFont="1" applyAlignment="1">
      <alignment horizontal="right"/>
    </xf>
    <xf numFmtId="0" fontId="14" fillId="0" borderId="0" xfId="0" applyFont="1" applyBorder="1"/>
    <xf numFmtId="0" fontId="33" fillId="0" borderId="0" xfId="0" applyFont="1"/>
    <xf numFmtId="0" fontId="33" fillId="0" borderId="41" xfId="0" applyFont="1" applyBorder="1"/>
    <xf numFmtId="0" fontId="33" fillId="0" borderId="42" xfId="0" applyFont="1" applyBorder="1"/>
    <xf numFmtId="1" fontId="28" fillId="2" borderId="13" xfId="0" applyNumberFormat="1" applyFont="1" applyFill="1" applyBorder="1" applyAlignment="1">
      <alignment horizontal="center" vertical="center" wrapText="1"/>
    </xf>
    <xf numFmtId="0" fontId="34" fillId="0" borderId="16" xfId="0" applyFont="1" applyBorder="1" applyAlignment="1">
      <alignment horizontal="center" wrapText="1"/>
    </xf>
    <xf numFmtId="0" fontId="34" fillId="0" borderId="43" xfId="0" applyFont="1" applyBorder="1" applyAlignment="1">
      <alignment horizontal="center" wrapText="1"/>
    </xf>
    <xf numFmtId="0" fontId="33" fillId="0" borderId="31" xfId="0" applyFont="1" applyBorder="1"/>
    <xf numFmtId="0" fontId="33" fillId="0" borderId="7" xfId="0" applyFont="1" applyBorder="1"/>
    <xf numFmtId="165" fontId="9" fillId="3" borderId="12" xfId="0" applyNumberFormat="1" applyFont="1" applyFill="1" applyBorder="1" applyAlignment="1">
      <alignment horizontal="center" vertical="center" wrapText="1"/>
    </xf>
    <xf numFmtId="2" fontId="9" fillId="0" borderId="12" xfId="0" applyNumberFormat="1" applyFont="1" applyBorder="1" applyAlignment="1">
      <alignment horizontal="center" vertical="center" wrapText="1"/>
    </xf>
    <xf numFmtId="0" fontId="33" fillId="0" borderId="48" xfId="0" applyFont="1" applyBorder="1"/>
    <xf numFmtId="2" fontId="31" fillId="2" borderId="13" xfId="0" applyNumberFormat="1" applyFont="1" applyFill="1" applyBorder="1" applyAlignment="1">
      <alignment horizontal="center" vertical="center" wrapText="1"/>
    </xf>
    <xf numFmtId="164" fontId="31" fillId="2" borderId="13" xfId="0" applyNumberFormat="1" applyFont="1" applyFill="1" applyBorder="1" applyAlignment="1">
      <alignment horizontal="center" vertical="center" wrapText="1"/>
    </xf>
    <xf numFmtId="0" fontId="33" fillId="0" borderId="15" xfId="0" applyFont="1" applyBorder="1"/>
    <xf numFmtId="0" fontId="28" fillId="0" borderId="8" xfId="0" applyFont="1" applyBorder="1"/>
    <xf numFmtId="0" fontId="27" fillId="0" borderId="9" xfId="0" applyFont="1" applyBorder="1"/>
    <xf numFmtId="0" fontId="33" fillId="0" borderId="37" xfId="0" applyFont="1" applyBorder="1"/>
    <xf numFmtId="9" fontId="9" fillId="3" borderId="13" xfId="0" applyNumberFormat="1" applyFont="1" applyFill="1" applyBorder="1" applyAlignment="1">
      <alignment horizontal="center" vertical="center" wrapText="1"/>
    </xf>
    <xf numFmtId="0" fontId="37" fillId="0" borderId="1" xfId="0" applyFont="1" applyBorder="1" applyAlignment="1">
      <alignment horizontal="center" wrapText="1"/>
    </xf>
    <xf numFmtId="0" fontId="33" fillId="0" borderId="25" xfId="0" applyFont="1" applyBorder="1"/>
    <xf numFmtId="0" fontId="28" fillId="0" borderId="13" xfId="0" applyFont="1" applyBorder="1"/>
    <xf numFmtId="0" fontId="28" fillId="0" borderId="14" xfId="0" applyFont="1" applyBorder="1"/>
    <xf numFmtId="0" fontId="28" fillId="0" borderId="13" xfId="0" applyFont="1" applyBorder="1" applyAlignment="1">
      <alignment horizontal="center"/>
    </xf>
    <xf numFmtId="0" fontId="28" fillId="0" borderId="14" xfId="0" applyFont="1" applyBorder="1" applyAlignment="1">
      <alignment horizontal="center"/>
    </xf>
    <xf numFmtId="0" fontId="27" fillId="0" borderId="14" xfId="0" applyFont="1" applyBorder="1"/>
    <xf numFmtId="0" fontId="31" fillId="0" borderId="9" xfId="0" applyFont="1" applyBorder="1"/>
    <xf numFmtId="164" fontId="28" fillId="3" borderId="42" xfId="0" applyNumberFormat="1" applyFont="1" applyFill="1" applyBorder="1" applyAlignment="1">
      <alignment horizontal="center" vertical="center" wrapText="1"/>
    </xf>
    <xf numFmtId="164" fontId="27" fillId="3" borderId="42" xfId="0" applyNumberFormat="1" applyFont="1" applyFill="1" applyBorder="1" applyAlignment="1">
      <alignment horizontal="center" vertical="center" wrapText="1"/>
    </xf>
    <xf numFmtId="0" fontId="28" fillId="3" borderId="35" xfId="0" applyFont="1" applyFill="1" applyBorder="1" applyAlignment="1">
      <alignment horizontal="center" vertical="center" wrapText="1"/>
    </xf>
    <xf numFmtId="164" fontId="28" fillId="3" borderId="52" xfId="0" applyNumberFormat="1" applyFont="1" applyFill="1" applyBorder="1" applyAlignment="1">
      <alignment horizontal="center" vertical="center" wrapText="1"/>
    </xf>
    <xf numFmtId="0" fontId="31" fillId="0" borderId="39" xfId="0" applyFont="1" applyBorder="1"/>
    <xf numFmtId="0" fontId="33" fillId="2" borderId="0" xfId="0" applyFont="1" applyFill="1"/>
    <xf numFmtId="0" fontId="38" fillId="2" borderId="0" xfId="0" applyFont="1" applyFill="1"/>
    <xf numFmtId="0" fontId="38" fillId="2" borderId="0" xfId="0" applyFont="1" applyFill="1" applyAlignment="1">
      <alignment vertical="center"/>
    </xf>
    <xf numFmtId="0" fontId="39" fillId="2" borderId="0" xfId="0" applyFont="1" applyFill="1" applyAlignment="1">
      <alignment vertical="center"/>
    </xf>
    <xf numFmtId="0" fontId="39" fillId="2" borderId="0" xfId="0" applyFont="1" applyFill="1"/>
    <xf numFmtId="0" fontId="28" fillId="5" borderId="13" xfId="0" applyFont="1" applyFill="1" applyBorder="1" applyAlignment="1">
      <alignment horizontal="center" vertical="center" wrapText="1"/>
    </xf>
    <xf numFmtId="0" fontId="28" fillId="5" borderId="14" xfId="0" applyFont="1" applyFill="1" applyBorder="1" applyAlignment="1">
      <alignment horizontal="center" vertical="center" wrapText="1"/>
    </xf>
    <xf numFmtId="0" fontId="28" fillId="5" borderId="13" xfId="1" applyNumberFormat="1" applyFont="1" applyFill="1" applyBorder="1" applyAlignment="1">
      <alignment horizontal="center" vertical="center" wrapText="1"/>
    </xf>
    <xf numFmtId="2" fontId="9" fillId="5" borderId="10" xfId="0" applyNumberFormat="1" applyFont="1" applyFill="1" applyBorder="1" applyAlignment="1">
      <alignment horizontal="center" vertical="center" wrapText="1"/>
    </xf>
    <xf numFmtId="0" fontId="9" fillId="0" borderId="13" xfId="0" applyFont="1" applyBorder="1"/>
    <xf numFmtId="0" fontId="28" fillId="5" borderId="14" xfId="0" quotePrefix="1" applyFont="1" applyFill="1" applyBorder="1" applyAlignment="1">
      <alignment horizontal="center" vertical="center" wrapText="1"/>
    </xf>
    <xf numFmtId="1" fontId="28" fillId="5" borderId="12" xfId="0" applyNumberFormat="1" applyFont="1" applyFill="1" applyBorder="1" applyAlignment="1">
      <alignment horizontal="center" vertical="center" wrapText="1"/>
    </xf>
    <xf numFmtId="164" fontId="28" fillId="5" borderId="12" xfId="0" applyNumberFormat="1" applyFont="1" applyFill="1" applyBorder="1" applyAlignment="1">
      <alignment horizontal="center" vertical="center" wrapText="1"/>
    </xf>
    <xf numFmtId="0" fontId="27" fillId="5" borderId="13" xfId="0" applyFont="1" applyFill="1" applyBorder="1" applyAlignment="1">
      <alignment horizontal="center" vertical="center" wrapText="1"/>
    </xf>
    <xf numFmtId="2" fontId="28" fillId="5" borderId="12" xfId="0" applyNumberFormat="1" applyFont="1" applyFill="1" applyBorder="1" applyAlignment="1">
      <alignment horizontal="center" vertical="center" wrapText="1"/>
    </xf>
    <xf numFmtId="0" fontId="28" fillId="5" borderId="17" xfId="0" applyFont="1" applyFill="1" applyBorder="1" applyAlignment="1">
      <alignment horizontal="center" vertical="center" wrapText="1"/>
    </xf>
    <xf numFmtId="0" fontId="9" fillId="0" borderId="38" xfId="0" applyFont="1" applyBorder="1" applyAlignment="1">
      <alignment horizontal="center" vertical="center"/>
    </xf>
    <xf numFmtId="0" fontId="27" fillId="5" borderId="14" xfId="0" applyFont="1" applyFill="1" applyBorder="1" applyAlignment="1">
      <alignment horizontal="center" vertical="center" wrapText="1"/>
    </xf>
    <xf numFmtId="0" fontId="9" fillId="0" borderId="16" xfId="0" applyFont="1" applyBorder="1"/>
    <xf numFmtId="0" fontId="9" fillId="0" borderId="38" xfId="0" applyFont="1" applyBorder="1"/>
    <xf numFmtId="0" fontId="9" fillId="0" borderId="39" xfId="0" applyFont="1" applyBorder="1"/>
    <xf numFmtId="0" fontId="40" fillId="0" borderId="0" xfId="0" applyFont="1"/>
    <xf numFmtId="2" fontId="9" fillId="3" borderId="12"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9" fillId="0" borderId="9" xfId="0" applyFont="1" applyBorder="1"/>
    <xf numFmtId="0" fontId="29" fillId="0" borderId="14" xfId="0" applyFont="1" applyBorder="1"/>
    <xf numFmtId="0" fontId="6" fillId="3" borderId="64" xfId="0" applyFont="1" applyFill="1" applyBorder="1" applyAlignment="1">
      <alignment horizontal="center" vertical="center" wrapText="1"/>
    </xf>
    <xf numFmtId="0" fontId="6" fillId="3" borderId="9" xfId="0" applyFont="1" applyFill="1" applyBorder="1" applyAlignment="1">
      <alignment horizontal="center" vertical="center" wrapText="1"/>
    </xf>
    <xf numFmtId="165" fontId="31" fillId="0" borderId="12" xfId="0" applyNumberFormat="1" applyFont="1" applyBorder="1" applyAlignment="1">
      <alignment horizontal="center" vertical="center" wrapText="1"/>
    </xf>
    <xf numFmtId="1" fontId="31" fillId="0" borderId="12" xfId="0" applyNumberFormat="1" applyFont="1" applyBorder="1" applyAlignment="1">
      <alignment horizontal="center" vertical="center" wrapText="1"/>
    </xf>
    <xf numFmtId="2" fontId="28" fillId="2" borderId="10" xfId="0" applyNumberFormat="1" applyFont="1" applyFill="1" applyBorder="1" applyAlignment="1">
      <alignment horizontal="center" wrapText="1"/>
    </xf>
    <xf numFmtId="0" fontId="28" fillId="3" borderId="12" xfId="0" applyFont="1" applyFill="1" applyBorder="1" applyAlignment="1">
      <alignment horizontal="center" vertical="center" wrapText="1"/>
    </xf>
    <xf numFmtId="0" fontId="28" fillId="3" borderId="13" xfId="0" applyFont="1" applyFill="1" applyBorder="1" applyAlignment="1">
      <alignment horizontal="center" vertical="center"/>
    </xf>
    <xf numFmtId="0" fontId="28" fillId="3" borderId="17" xfId="0" applyFont="1" applyFill="1" applyBorder="1" applyAlignment="1">
      <alignment horizontal="center" vertical="center"/>
    </xf>
    <xf numFmtId="0" fontId="29" fillId="0" borderId="16" xfId="0" applyFont="1" applyBorder="1"/>
    <xf numFmtId="0" fontId="29" fillId="0" borderId="38" xfId="0" applyFont="1" applyBorder="1"/>
    <xf numFmtId="0" fontId="29" fillId="0" borderId="39" xfId="0" applyFont="1" applyBorder="1"/>
    <xf numFmtId="2" fontId="31" fillId="0" borderId="12" xfId="0" applyNumberFormat="1" applyFont="1" applyBorder="1" applyAlignment="1">
      <alignment horizontal="center" vertical="center" wrapText="1"/>
    </xf>
    <xf numFmtId="3" fontId="31" fillId="0" borderId="12" xfId="0" applyNumberFormat="1" applyFont="1" applyBorder="1" applyAlignment="1">
      <alignment horizontal="center" vertical="center" wrapText="1"/>
    </xf>
    <xf numFmtId="0" fontId="27" fillId="3" borderId="35" xfId="0" applyFont="1" applyFill="1" applyBorder="1" applyAlignment="1">
      <alignment horizontal="center" vertical="center" wrapText="1"/>
    </xf>
    <xf numFmtId="0" fontId="31" fillId="3" borderId="68" xfId="0" applyFont="1" applyFill="1" applyBorder="1" applyAlignment="1">
      <alignment horizontal="center" vertical="center" wrapText="1"/>
    </xf>
    <xf numFmtId="0" fontId="8" fillId="2" borderId="0" xfId="0" applyFont="1" applyFill="1" applyAlignment="1">
      <alignment horizontal="right" vertical="center"/>
    </xf>
    <xf numFmtId="0" fontId="8" fillId="2" borderId="0" xfId="0" applyFont="1" applyFill="1" applyAlignment="1">
      <alignment vertical="center"/>
    </xf>
    <xf numFmtId="9" fontId="33" fillId="0" borderId="5" xfId="0" applyNumberFormat="1" applyFont="1" applyBorder="1" applyAlignment="1">
      <alignment horizontal="center" vertical="center"/>
    </xf>
    <xf numFmtId="9" fontId="33" fillId="0" borderId="3" xfId="0" applyNumberFormat="1" applyFont="1" applyBorder="1" applyAlignment="1">
      <alignment horizontal="center" vertical="center"/>
    </xf>
    <xf numFmtId="9" fontId="33" fillId="0" borderId="4" xfId="0" applyNumberFormat="1" applyFont="1" applyBorder="1" applyAlignment="1">
      <alignment horizontal="center" vertical="center"/>
    </xf>
    <xf numFmtId="9" fontId="33" fillId="0" borderId="2" xfId="0" applyNumberFormat="1" applyFont="1" applyBorder="1" applyAlignment="1">
      <alignment horizontal="center" vertical="center"/>
    </xf>
    <xf numFmtId="0" fontId="9" fillId="5" borderId="34" xfId="0" applyFont="1" applyFill="1" applyBorder="1" applyAlignment="1">
      <alignment horizontal="center" vertical="center" wrapText="1"/>
    </xf>
    <xf numFmtId="2" fontId="9" fillId="5" borderId="12" xfId="0" applyNumberFormat="1" applyFont="1" applyFill="1" applyBorder="1" applyAlignment="1">
      <alignment horizontal="center" vertical="center" wrapText="1"/>
    </xf>
    <xf numFmtId="0" fontId="9" fillId="5" borderId="12" xfId="0" applyFont="1" applyFill="1" applyBorder="1" applyAlignment="1">
      <alignment horizontal="center" vertical="center" wrapText="1"/>
    </xf>
    <xf numFmtId="0" fontId="38" fillId="0" borderId="0" xfId="0" applyFont="1"/>
    <xf numFmtId="0" fontId="18" fillId="0" borderId="0" xfId="0" applyFont="1" applyAlignment="1">
      <alignment horizontal="center"/>
    </xf>
    <xf numFmtId="0" fontId="18" fillId="0" borderId="29" xfId="0" applyFont="1" applyBorder="1"/>
    <xf numFmtId="2" fontId="28" fillId="3" borderId="42" xfId="0" applyNumberFormat="1" applyFont="1" applyFill="1" applyBorder="1" applyAlignment="1">
      <alignment horizontal="center" vertical="center" wrapText="1"/>
    </xf>
    <xf numFmtId="0" fontId="43" fillId="2" borderId="0" xfId="0" applyFont="1" applyFill="1" applyAlignment="1">
      <alignment vertical="center" wrapText="1"/>
    </xf>
    <xf numFmtId="0" fontId="44" fillId="2" borderId="0" xfId="0" applyFont="1" applyFill="1"/>
    <xf numFmtId="165" fontId="0" fillId="0" borderId="0" xfId="0" applyNumberFormat="1"/>
    <xf numFmtId="2" fontId="0" fillId="0" borderId="0" xfId="0" applyNumberFormat="1"/>
    <xf numFmtId="0" fontId="0" fillId="0" borderId="69" xfId="0" applyBorder="1" applyAlignment="1">
      <alignment wrapText="1"/>
    </xf>
    <xf numFmtId="0" fontId="45" fillId="0" borderId="0" xfId="0" applyFont="1"/>
    <xf numFmtId="0" fontId="45" fillId="0" borderId="0" xfId="2" applyFont="1"/>
    <xf numFmtId="0" fontId="46" fillId="0" borderId="0" xfId="0" applyFont="1"/>
    <xf numFmtId="0" fontId="47" fillId="0" borderId="0" xfId="0" applyFont="1"/>
    <xf numFmtId="0" fontId="0" fillId="0" borderId="21" xfId="0" applyBorder="1"/>
    <xf numFmtId="0" fontId="0" fillId="0" borderId="0" xfId="0" applyBorder="1"/>
    <xf numFmtId="0" fontId="0" fillId="0" borderId="22" xfId="0" applyBorder="1"/>
    <xf numFmtId="0" fontId="0" fillId="0" borderId="62" xfId="0" applyBorder="1"/>
    <xf numFmtId="0" fontId="0" fillId="0" borderId="51" xfId="0" applyBorder="1"/>
    <xf numFmtId="0" fontId="0" fillId="0" borderId="10" xfId="0" applyBorder="1"/>
    <xf numFmtId="0" fontId="23" fillId="9" borderId="18" xfId="0" applyFont="1" applyFill="1" applyBorder="1"/>
    <xf numFmtId="0" fontId="23" fillId="9" borderId="19" xfId="0" applyFont="1" applyFill="1" applyBorder="1"/>
    <xf numFmtId="0" fontId="23" fillId="9" borderId="20" xfId="0" applyFont="1" applyFill="1" applyBorder="1"/>
    <xf numFmtId="0" fontId="28" fillId="0" borderId="23" xfId="0" applyFont="1" applyFill="1" applyBorder="1" applyAlignment="1">
      <alignment vertical="center" wrapText="1"/>
    </xf>
    <xf numFmtId="0" fontId="6" fillId="0" borderId="2" xfId="0" applyFont="1" applyFill="1" applyBorder="1" applyAlignment="1">
      <alignment vertical="center" wrapText="1"/>
    </xf>
    <xf numFmtId="0" fontId="28" fillId="0" borderId="11" xfId="0" applyFont="1" applyFill="1" applyBorder="1" applyAlignment="1">
      <alignment vertical="center" wrapText="1"/>
    </xf>
    <xf numFmtId="0" fontId="29" fillId="0" borderId="15" xfId="0" applyFont="1" applyFill="1" applyBorder="1"/>
    <xf numFmtId="0" fontId="6" fillId="0" borderId="1" xfId="0" applyFont="1" applyFill="1" applyBorder="1" applyAlignment="1">
      <alignment vertical="center" wrapText="1"/>
    </xf>
    <xf numFmtId="0" fontId="28" fillId="0" borderId="33" xfId="0" applyFont="1" applyFill="1" applyBorder="1" applyAlignment="1">
      <alignment vertical="center" wrapText="1"/>
    </xf>
    <xf numFmtId="0" fontId="28" fillId="0" borderId="37" xfId="0" applyFont="1" applyFill="1" applyBorder="1" applyAlignment="1">
      <alignment vertical="center" wrapText="1"/>
    </xf>
    <xf numFmtId="0" fontId="6" fillId="0" borderId="15" xfId="0" applyFont="1" applyFill="1" applyBorder="1" applyAlignment="1">
      <alignment vertical="center" wrapText="1"/>
    </xf>
    <xf numFmtId="0" fontId="49" fillId="0" borderId="15" xfId="0" applyFont="1" applyFill="1" applyBorder="1" applyAlignment="1">
      <alignment vertical="center" wrapText="1"/>
    </xf>
    <xf numFmtId="0" fontId="6" fillId="0" borderId="44" xfId="0" applyFont="1" applyFill="1" applyBorder="1" applyAlignment="1">
      <alignment vertical="center" wrapText="1"/>
    </xf>
    <xf numFmtId="14" fontId="0" fillId="0" borderId="21" xfId="0" applyNumberFormat="1" applyBorder="1"/>
    <xf numFmtId="0" fontId="50" fillId="0" borderId="0" xfId="2" applyFont="1"/>
    <xf numFmtId="0" fontId="46" fillId="0" borderId="0" xfId="0" applyFont="1" applyAlignment="1">
      <alignment horizontal="left" vertical="top" wrapText="1"/>
    </xf>
    <xf numFmtId="0" fontId="15" fillId="0" borderId="33" xfId="0" applyFont="1" applyBorder="1" applyAlignment="1">
      <alignment horizontal="center" vertical="center" wrapText="1"/>
    </xf>
    <xf numFmtId="0" fontId="15" fillId="0" borderId="35" xfId="0" applyFont="1" applyBorder="1" applyAlignment="1">
      <alignment horizontal="center" vertical="center" wrapText="1"/>
    </xf>
    <xf numFmtId="0" fontId="14" fillId="0" borderId="15" xfId="0" applyFont="1" applyBorder="1" applyAlignment="1">
      <alignment wrapText="1"/>
    </xf>
    <xf numFmtId="0" fontId="14" fillId="0" borderId="14" xfId="0" applyFont="1" applyBorder="1" applyAlignment="1">
      <alignment wrapText="1"/>
    </xf>
    <xf numFmtId="0" fontId="18" fillId="0" borderId="25" xfId="0" applyFont="1" applyBorder="1" applyAlignment="1">
      <alignment horizontal="center"/>
    </xf>
    <xf numFmtId="0" fontId="0" fillId="0" borderId="25" xfId="0" applyBorder="1" applyAlignment="1">
      <alignment horizontal="center"/>
    </xf>
    <xf numFmtId="9" fontId="14" fillId="0" borderId="29" xfId="0" applyNumberFormat="1" applyFont="1" applyBorder="1" applyAlignment="1">
      <alignment horizontal="center" vertical="center"/>
    </xf>
    <xf numFmtId="0" fontId="0" fillId="0" borderId="45" xfId="0" applyBorder="1" applyAlignment="1"/>
    <xf numFmtId="0" fontId="0" fillId="0" borderId="49" xfId="0" applyBorder="1" applyAlignment="1"/>
    <xf numFmtId="0" fontId="15" fillId="0" borderId="44"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47" xfId="0" applyFont="1" applyBorder="1" applyAlignment="1">
      <alignment horizontal="center" vertical="center" wrapText="1"/>
    </xf>
    <xf numFmtId="9" fontId="14" fillId="0" borderId="45" xfId="0" applyNumberFormat="1" applyFont="1" applyBorder="1" applyAlignment="1">
      <alignment horizontal="center" vertical="center"/>
    </xf>
    <xf numFmtId="9" fontId="14" fillId="0" borderId="49" xfId="0" applyNumberFormat="1" applyFont="1" applyBorder="1" applyAlignment="1">
      <alignment horizontal="center" vertical="center"/>
    </xf>
    <xf numFmtId="9" fontId="14" fillId="0" borderId="32" xfId="0" applyNumberFormat="1" applyFont="1" applyBorder="1" applyAlignment="1">
      <alignment horizontal="center" vertical="center"/>
    </xf>
    <xf numFmtId="9" fontId="14" fillId="0" borderId="46" xfId="0" applyNumberFormat="1" applyFont="1" applyBorder="1" applyAlignment="1">
      <alignment horizontal="center" vertical="center"/>
    </xf>
    <xf numFmtId="9" fontId="14" fillId="0" borderId="50" xfId="0" applyNumberFormat="1" applyFont="1" applyBorder="1" applyAlignment="1">
      <alignment horizontal="center" vertical="center"/>
    </xf>
    <xf numFmtId="0" fontId="50" fillId="2" borderId="2" xfId="2" applyFont="1"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16" fillId="4" borderId="44" xfId="0" applyFont="1" applyFill="1" applyBorder="1" applyAlignment="1">
      <alignment horizontal="center" vertical="center" textRotation="180" wrapText="1"/>
    </xf>
    <xf numFmtId="0" fontId="16" fillId="4" borderId="27" xfId="0" applyFont="1" applyFill="1" applyBorder="1" applyAlignment="1">
      <alignment horizontal="center" vertical="center" textRotation="180" wrapText="1"/>
    </xf>
    <xf numFmtId="0" fontId="16" fillId="4" borderId="47" xfId="0" applyFont="1" applyFill="1" applyBorder="1" applyAlignment="1">
      <alignment horizontal="center" vertical="center" textRotation="180" wrapText="1"/>
    </xf>
    <xf numFmtId="0" fontId="15" fillId="0" borderId="11" xfId="0" applyFont="1" applyBorder="1" applyAlignment="1">
      <alignment horizontal="center" vertical="center" textRotation="180" wrapText="1"/>
    </xf>
    <xf numFmtId="0" fontId="15" fillId="0" borderId="15" xfId="0" applyFont="1" applyBorder="1" applyAlignment="1">
      <alignment horizontal="center" vertical="center" textRotation="180" wrapText="1"/>
    </xf>
    <xf numFmtId="0" fontId="15" fillId="0" borderId="23" xfId="0" applyFont="1" applyBorder="1" applyAlignment="1">
      <alignment horizontal="center" vertical="center" textRotation="180" wrapText="1"/>
    </xf>
    <xf numFmtId="0" fontId="15" fillId="0" borderId="12" xfId="0" applyFont="1" applyBorder="1" applyAlignment="1">
      <alignment vertical="center" wrapText="1"/>
    </xf>
    <xf numFmtId="0" fontId="14" fillId="0" borderId="20" xfId="0" applyFont="1" applyBorder="1" applyAlignment="1">
      <alignment wrapText="1"/>
    </xf>
    <xf numFmtId="0" fontId="15" fillId="0" borderId="13" xfId="0" applyFont="1" applyBorder="1" applyAlignment="1">
      <alignment vertical="center" wrapText="1"/>
    </xf>
    <xf numFmtId="0" fontId="14" fillId="0" borderId="16" xfId="0" applyFont="1" applyBorder="1" applyAlignment="1">
      <alignment wrapText="1"/>
    </xf>
    <xf numFmtId="0" fontId="14" fillId="0" borderId="42" xfId="0" applyFont="1" applyBorder="1" applyAlignment="1">
      <alignment textRotation="180" wrapText="1"/>
    </xf>
    <xf numFmtId="0" fontId="14" fillId="0" borderId="15" xfId="0" applyFont="1" applyBorder="1" applyAlignment="1">
      <alignment textRotation="180" wrapText="1"/>
    </xf>
    <xf numFmtId="0" fontId="14" fillId="0" borderId="12" xfId="0" applyFont="1" applyBorder="1" applyAlignment="1">
      <alignment wrapText="1"/>
    </xf>
    <xf numFmtId="0" fontId="15" fillId="0" borderId="34" xfId="0" applyFont="1" applyBorder="1" applyAlignment="1">
      <alignment horizontal="center" vertical="center" wrapText="1"/>
    </xf>
    <xf numFmtId="0" fontId="14" fillId="0" borderId="13" xfId="0" applyFont="1" applyBorder="1" applyAlignment="1">
      <alignment wrapText="1"/>
    </xf>
    <xf numFmtId="0" fontId="5" fillId="3" borderId="44" xfId="0" applyFont="1" applyFill="1" applyBorder="1" applyAlignment="1">
      <alignment horizontal="center" vertical="center" wrapText="1"/>
    </xf>
    <xf numFmtId="0" fontId="0" fillId="0" borderId="47" xfId="0" applyBorder="1" applyAlignment="1">
      <alignment horizontal="center" vertical="center" wrapText="1"/>
    </xf>
    <xf numFmtId="0" fontId="0" fillId="0" borderId="46" xfId="0" applyBorder="1" applyAlignment="1"/>
    <xf numFmtId="0" fontId="0" fillId="0" borderId="50" xfId="0" applyBorder="1" applyAlignment="1"/>
    <xf numFmtId="0" fontId="5" fillId="3" borderId="44" xfId="0" applyFont="1" applyFill="1" applyBorder="1" applyAlignment="1">
      <alignment vertical="center" wrapText="1"/>
    </xf>
    <xf numFmtId="0" fontId="0" fillId="0" borderId="47" xfId="0" applyBorder="1" applyAlignment="1">
      <alignment vertical="center" wrapText="1"/>
    </xf>
    <xf numFmtId="0" fontId="28" fillId="2" borderId="18" xfId="0" applyFont="1" applyFill="1" applyBorder="1" applyAlignment="1">
      <alignment horizontal="center" vertical="center" wrapText="1"/>
    </xf>
    <xf numFmtId="0" fontId="28" fillId="2" borderId="19" xfId="0" applyFont="1" applyFill="1" applyBorder="1" applyAlignment="1">
      <alignment horizontal="center" vertical="center" wrapText="1"/>
    </xf>
    <xf numFmtId="0" fontId="28" fillId="2" borderId="20" xfId="0" applyFont="1" applyFill="1" applyBorder="1" applyAlignment="1">
      <alignment horizontal="center" vertical="center" wrapText="1"/>
    </xf>
    <xf numFmtId="0" fontId="28" fillId="2" borderId="21" xfId="0" applyFont="1" applyFill="1" applyBorder="1" applyAlignment="1">
      <alignment horizontal="center" vertical="center" wrapText="1"/>
    </xf>
    <xf numFmtId="0" fontId="28" fillId="2" borderId="0"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31" fillId="3" borderId="36" xfId="0" applyFont="1" applyFill="1" applyBorder="1" applyAlignment="1">
      <alignment horizontal="center" vertical="center" wrapText="1"/>
    </xf>
    <xf numFmtId="0" fontId="31" fillId="3" borderId="12" xfId="0" applyFont="1" applyFill="1" applyBorder="1" applyAlignment="1">
      <alignment horizontal="center" vertical="center" wrapText="1"/>
    </xf>
    <xf numFmtId="0" fontId="15" fillId="0" borderId="16" xfId="0" applyFont="1" applyBorder="1" applyAlignment="1">
      <alignment vertical="center" wrapText="1"/>
    </xf>
    <xf numFmtId="0" fontId="15" fillId="0" borderId="49" xfId="0" applyFont="1" applyBorder="1" applyAlignment="1">
      <alignment vertical="center" wrapText="1"/>
    </xf>
    <xf numFmtId="0" fontId="14" fillId="0" borderId="2" xfId="0" applyFont="1" applyBorder="1" applyAlignment="1">
      <alignment horizontal="center"/>
    </xf>
    <xf numFmtId="0" fontId="14" fillId="0" borderId="4" xfId="0" applyFont="1" applyBorder="1" applyAlignment="1">
      <alignment horizontal="center"/>
    </xf>
    <xf numFmtId="9" fontId="14" fillId="0" borderId="56" xfId="0" applyNumberFormat="1" applyFont="1" applyBorder="1" applyAlignment="1">
      <alignment horizontal="center" vertical="center"/>
    </xf>
    <xf numFmtId="0" fontId="0" fillId="0" borderId="58" xfId="0" applyBorder="1" applyAlignment="1"/>
    <xf numFmtId="0" fontId="0" fillId="0" borderId="60" xfId="0" applyBorder="1" applyAlignment="1"/>
    <xf numFmtId="0" fontId="17" fillId="2" borderId="3" xfId="0" applyFont="1" applyFill="1" applyBorder="1" applyAlignment="1">
      <alignment horizontal="left"/>
    </xf>
    <xf numFmtId="0" fontId="17" fillId="2" borderId="4" xfId="0" applyFont="1" applyFill="1" applyBorder="1" applyAlignment="1">
      <alignment horizontal="left"/>
    </xf>
    <xf numFmtId="0" fontId="5" fillId="3" borderId="54" xfId="0" applyFont="1" applyFill="1" applyBorder="1" applyAlignment="1">
      <alignment horizontal="center" vertical="center" wrapText="1"/>
    </xf>
    <xf numFmtId="0" fontId="5" fillId="3" borderId="61" xfId="0" applyFont="1" applyFill="1" applyBorder="1" applyAlignment="1">
      <alignment horizontal="center" vertical="center" wrapText="1"/>
    </xf>
    <xf numFmtId="0" fontId="6" fillId="2" borderId="2" xfId="0" applyFont="1" applyFill="1" applyBorder="1" applyAlignment="1">
      <alignment horizontal="center" vertical="top" wrapText="1"/>
    </xf>
    <xf numFmtId="0" fontId="28" fillId="5" borderId="18" xfId="0" applyFont="1" applyFill="1" applyBorder="1" applyAlignment="1">
      <alignment horizontal="center" vertical="center" wrapText="1"/>
    </xf>
    <xf numFmtId="0" fontId="28" fillId="5" borderId="19" xfId="0" applyFont="1" applyFill="1" applyBorder="1" applyAlignment="1">
      <alignment horizontal="center" vertical="center" wrapText="1"/>
    </xf>
    <xf numFmtId="0" fontId="28" fillId="5" borderId="20" xfId="0" applyFont="1" applyFill="1" applyBorder="1" applyAlignment="1">
      <alignment horizontal="center" vertical="center" wrapText="1"/>
    </xf>
    <xf numFmtId="0" fontId="28" fillId="5" borderId="21" xfId="0" applyFont="1" applyFill="1" applyBorder="1" applyAlignment="1">
      <alignment horizontal="center" vertical="center" wrapText="1"/>
    </xf>
    <xf numFmtId="0" fontId="28" fillId="5" borderId="0" xfId="0" applyFont="1" applyFill="1" applyAlignment="1">
      <alignment horizontal="center" vertical="center" wrapText="1"/>
    </xf>
    <xf numFmtId="0" fontId="28" fillId="5" borderId="22" xfId="0" applyFont="1" applyFill="1" applyBorder="1" applyAlignment="1">
      <alignment horizontal="center" vertical="center" wrapText="1"/>
    </xf>
    <xf numFmtId="0" fontId="28" fillId="5" borderId="0"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5" borderId="36"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6" fillId="2" borderId="24" xfId="0" applyFont="1" applyFill="1" applyBorder="1" applyAlignment="1">
      <alignment horizontal="center" vertical="top" wrapText="1"/>
    </xf>
    <xf numFmtId="0" fontId="6" fillId="2" borderId="26" xfId="0" applyFont="1" applyFill="1" applyBorder="1" applyAlignment="1">
      <alignment horizontal="center" vertical="top" wrapText="1"/>
    </xf>
    <xf numFmtId="0" fontId="50" fillId="2" borderId="31" xfId="2" applyFont="1" applyFill="1" applyBorder="1" applyAlignment="1">
      <alignment horizontal="left"/>
    </xf>
    <xf numFmtId="0" fontId="5" fillId="3" borderId="13" xfId="0" applyFont="1" applyFill="1" applyBorder="1" applyAlignment="1">
      <alignment horizontal="center" vertical="center" wrapText="1"/>
    </xf>
    <xf numFmtId="0" fontId="0" fillId="0" borderId="13" xfId="0" applyBorder="1"/>
    <xf numFmtId="9" fontId="0" fillId="0" borderId="54" xfId="1" applyFont="1" applyBorder="1" applyAlignment="1">
      <alignment horizontal="center" vertical="center"/>
    </xf>
    <xf numFmtId="0" fontId="0" fillId="0" borderId="55" xfId="0" applyBorder="1" applyAlignment="1">
      <alignment horizontal="center" vertical="center"/>
    </xf>
    <xf numFmtId="0" fontId="0" fillId="0" borderId="61" xfId="0" applyBorder="1" applyAlignment="1">
      <alignment horizontal="center" vertical="center"/>
    </xf>
    <xf numFmtId="9" fontId="0" fillId="0" borderId="56" xfId="1" applyFont="1" applyBorder="1" applyAlignment="1">
      <alignment horizontal="center" vertical="center"/>
    </xf>
    <xf numFmtId="9" fontId="0" fillId="0" borderId="58" xfId="1" applyFont="1" applyBorder="1" applyAlignment="1">
      <alignment horizontal="center" vertical="center"/>
    </xf>
    <xf numFmtId="9" fontId="0" fillId="0" borderId="60" xfId="1" applyFont="1" applyBorder="1" applyAlignment="1">
      <alignment horizontal="center" vertical="center"/>
    </xf>
    <xf numFmtId="0" fontId="23" fillId="0" borderId="44" xfId="0" applyFont="1" applyBorder="1" applyAlignment="1">
      <alignment horizontal="center" vertical="center" wrapText="1"/>
    </xf>
    <xf numFmtId="0" fontId="23" fillId="0" borderId="27" xfId="0" applyFont="1" applyBorder="1" applyAlignment="1">
      <alignment horizontal="center" vertical="center"/>
    </xf>
    <xf numFmtId="0" fontId="23" fillId="0" borderId="47" xfId="0" applyFont="1" applyBorder="1" applyAlignment="1">
      <alignment horizontal="center" vertical="center"/>
    </xf>
    <xf numFmtId="9" fontId="14" fillId="0" borderId="58" xfId="0" applyNumberFormat="1" applyFont="1" applyBorder="1" applyAlignment="1">
      <alignment horizontal="center" vertical="center"/>
    </xf>
    <xf numFmtId="9" fontId="14" fillId="0" borderId="60" xfId="0" applyNumberFormat="1" applyFont="1" applyBorder="1" applyAlignment="1">
      <alignment horizontal="center" vertical="center"/>
    </xf>
    <xf numFmtId="0" fontId="50" fillId="0" borderId="2" xfId="2"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0" xfId="0" applyFont="1" applyAlignment="1">
      <alignment horizontal="center" vertical="center" wrapText="1"/>
    </xf>
    <xf numFmtId="0" fontId="5" fillId="0" borderId="22"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9" fontId="33" fillId="0" borderId="29" xfId="0" applyNumberFormat="1" applyFont="1" applyBorder="1" applyAlignment="1">
      <alignment horizontal="center" vertical="center"/>
    </xf>
    <xf numFmtId="9" fontId="33" fillId="0" borderId="45" xfId="0" applyNumberFormat="1" applyFont="1" applyBorder="1" applyAlignment="1">
      <alignment horizontal="center" vertical="center"/>
    </xf>
    <xf numFmtId="9" fontId="33" fillId="0" borderId="49" xfId="0" applyNumberFormat="1" applyFont="1" applyBorder="1" applyAlignment="1">
      <alignment horizontal="center" vertical="center"/>
    </xf>
    <xf numFmtId="0" fontId="33" fillId="0" borderId="45" xfId="0" applyFont="1" applyBorder="1"/>
    <xf numFmtId="0" fontId="33" fillId="0" borderId="49" xfId="0" applyFont="1" applyBorder="1"/>
    <xf numFmtId="0" fontId="36" fillId="0" borderId="44" xfId="0" applyFont="1" applyBorder="1" applyAlignment="1">
      <alignment horizontal="center" vertical="center" wrapText="1"/>
    </xf>
    <xf numFmtId="0" fontId="36" fillId="0" borderId="27" xfId="0" applyFont="1" applyBorder="1" applyAlignment="1">
      <alignment horizontal="center" vertical="center" wrapText="1"/>
    </xf>
    <xf numFmtId="0" fontId="36" fillId="0" borderId="47" xfId="0" applyFont="1" applyBorder="1" applyAlignment="1">
      <alignment horizontal="center" vertical="center" wrapText="1"/>
    </xf>
    <xf numFmtId="9" fontId="33" fillId="0" borderId="32" xfId="0" applyNumberFormat="1" applyFont="1" applyBorder="1" applyAlignment="1">
      <alignment horizontal="center" vertical="center"/>
    </xf>
    <xf numFmtId="9" fontId="33" fillId="0" borderId="46" xfId="0" applyNumberFormat="1" applyFont="1" applyBorder="1" applyAlignment="1">
      <alignment horizontal="center" vertical="center"/>
    </xf>
    <xf numFmtId="9" fontId="33" fillId="0" borderId="50" xfId="0" applyNumberFormat="1" applyFont="1" applyBorder="1" applyAlignment="1">
      <alignment horizontal="center" vertical="center"/>
    </xf>
    <xf numFmtId="0" fontId="35" fillId="4" borderId="44" xfId="0" applyFont="1" applyFill="1" applyBorder="1" applyAlignment="1">
      <alignment horizontal="center" vertical="center" textRotation="180" wrapText="1"/>
    </xf>
    <xf numFmtId="0" fontId="33" fillId="0" borderId="27" xfId="0" applyFont="1" applyBorder="1"/>
    <xf numFmtId="0" fontId="33" fillId="0" borderId="47" xfId="0" applyFont="1" applyBorder="1"/>
    <xf numFmtId="0" fontId="34" fillId="0" borderId="44" xfId="0" applyFont="1" applyBorder="1" applyAlignment="1">
      <alignment horizontal="center" vertical="center" wrapText="1"/>
    </xf>
    <xf numFmtId="0" fontId="34" fillId="0" borderId="27" xfId="0" applyFont="1" applyBorder="1" applyAlignment="1">
      <alignment horizontal="center" vertical="center" wrapText="1"/>
    </xf>
    <xf numFmtId="0" fontId="34" fillId="0" borderId="47" xfId="0" applyFont="1" applyBorder="1" applyAlignment="1">
      <alignment horizontal="center" vertical="center" wrapText="1"/>
    </xf>
    <xf numFmtId="9" fontId="33" fillId="0" borderId="56" xfId="0" applyNumberFormat="1" applyFont="1" applyBorder="1" applyAlignment="1">
      <alignment horizontal="center" vertical="center"/>
    </xf>
    <xf numFmtId="9" fontId="33" fillId="0" borderId="58" xfId="0" applyNumberFormat="1" applyFont="1" applyBorder="1" applyAlignment="1">
      <alignment horizontal="center" vertical="center"/>
    </xf>
    <xf numFmtId="9" fontId="33" fillId="0" borderId="60" xfId="0" applyNumberFormat="1" applyFont="1" applyBorder="1" applyAlignment="1">
      <alignment horizontal="center" vertical="center"/>
    </xf>
    <xf numFmtId="0" fontId="34" fillId="0" borderId="34" xfId="0" applyFont="1" applyBorder="1" applyAlignment="1">
      <alignment horizontal="center" vertical="center" wrapText="1"/>
    </xf>
    <xf numFmtId="0" fontId="34" fillId="0" borderId="35" xfId="0" applyFont="1" applyBorder="1" applyAlignment="1">
      <alignment horizontal="center" vertical="center" wrapText="1"/>
    </xf>
    <xf numFmtId="0" fontId="33" fillId="0" borderId="13" xfId="0" applyFont="1" applyBorder="1" applyAlignment="1">
      <alignment wrapText="1"/>
    </xf>
    <xf numFmtId="0" fontId="33" fillId="0" borderId="14" xfId="0" applyFont="1" applyBorder="1" applyAlignment="1">
      <alignment wrapText="1"/>
    </xf>
    <xf numFmtId="0" fontId="5" fillId="3" borderId="47" xfId="0" applyFont="1" applyFill="1" applyBorder="1" applyAlignment="1">
      <alignment vertical="center" wrapText="1"/>
    </xf>
    <xf numFmtId="0" fontId="5" fillId="3" borderId="47" xfId="0" applyFont="1" applyFill="1" applyBorder="1" applyAlignment="1">
      <alignment horizontal="center" vertical="center" wrapText="1"/>
    </xf>
    <xf numFmtId="0" fontId="6" fillId="2" borderId="4" xfId="0" applyFont="1" applyFill="1" applyBorder="1" applyAlignment="1">
      <alignment horizontal="center" vertical="top" wrapText="1"/>
    </xf>
    <xf numFmtId="0" fontId="33" fillId="0" borderId="42" xfId="0" applyFont="1" applyBorder="1" applyAlignment="1">
      <alignment textRotation="180" wrapText="1"/>
    </xf>
    <xf numFmtId="0" fontId="33" fillId="0" borderId="15" xfId="0" applyFont="1" applyBorder="1" applyAlignment="1">
      <alignment textRotation="180" wrapText="1"/>
    </xf>
    <xf numFmtId="0" fontId="33" fillId="0" borderId="12" xfId="0" applyFont="1" applyBorder="1" applyAlignment="1">
      <alignment wrapText="1"/>
    </xf>
    <xf numFmtId="0" fontId="33" fillId="0" borderId="20" xfId="0" applyFont="1" applyBorder="1" applyAlignment="1">
      <alignment wrapText="1"/>
    </xf>
    <xf numFmtId="0" fontId="34" fillId="0" borderId="11" xfId="0" applyFont="1" applyBorder="1" applyAlignment="1">
      <alignment horizontal="center" vertical="center" textRotation="180" wrapText="1"/>
    </xf>
    <xf numFmtId="0" fontId="34" fillId="0" borderId="15" xfId="0" applyFont="1" applyBorder="1" applyAlignment="1">
      <alignment horizontal="center" vertical="center" textRotation="180" wrapText="1"/>
    </xf>
    <xf numFmtId="0" fontId="34" fillId="0" borderId="23" xfId="0" applyFont="1" applyBorder="1" applyAlignment="1">
      <alignment horizontal="center" vertical="center" textRotation="180" wrapText="1"/>
    </xf>
    <xf numFmtId="0" fontId="34" fillId="0" borderId="12" xfId="0" applyFont="1" applyBorder="1" applyAlignment="1">
      <alignment vertical="center" wrapText="1"/>
    </xf>
    <xf numFmtId="0" fontId="34" fillId="0" borderId="13" xfId="0" applyFont="1" applyBorder="1" applyAlignment="1">
      <alignment vertical="center" wrapText="1"/>
    </xf>
    <xf numFmtId="0" fontId="33" fillId="0" borderId="16" xfId="0" applyFont="1" applyBorder="1" applyAlignment="1">
      <alignment wrapText="1"/>
    </xf>
    <xf numFmtId="0" fontId="50" fillId="3" borderId="2" xfId="2"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0" fillId="0" borderId="45" xfId="0" applyBorder="1"/>
    <xf numFmtId="0" fontId="0" fillId="0" borderId="49" xfId="0" applyBorder="1"/>
    <xf numFmtId="0" fontId="26" fillId="0" borderId="44"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47" xfId="0" applyFont="1" applyBorder="1" applyAlignment="1">
      <alignment horizontal="center" vertical="center" wrapText="1"/>
    </xf>
    <xf numFmtId="0" fontId="0" fillId="0" borderId="27" xfId="0" applyBorder="1"/>
    <xf numFmtId="0" fontId="0" fillId="0" borderId="47" xfId="0" applyBorder="1"/>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28" fillId="2" borderId="0" xfId="0" applyFont="1" applyFill="1" applyAlignment="1">
      <alignment horizontal="center" vertical="center" wrapText="1"/>
    </xf>
    <xf numFmtId="0" fontId="28" fillId="2" borderId="24" xfId="0" applyFont="1" applyFill="1" applyBorder="1" applyAlignment="1">
      <alignment horizontal="center" vertical="center" wrapText="1"/>
    </xf>
    <xf numFmtId="0" fontId="28" fillId="2" borderId="25"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9" fillId="0" borderId="17" xfId="0" applyFont="1" applyBorder="1" applyAlignment="1">
      <alignment horizontal="center" vertical="center"/>
    </xf>
    <xf numFmtId="0" fontId="9" fillId="0" borderId="36" xfId="0" applyFont="1" applyBorder="1" applyAlignment="1">
      <alignment horizontal="center" vertical="center"/>
    </xf>
    <xf numFmtId="0" fontId="9" fillId="0" borderId="12" xfId="0" applyFont="1" applyBorder="1" applyAlignment="1">
      <alignment horizontal="center" vertical="center"/>
    </xf>
    <xf numFmtId="0" fontId="28" fillId="5" borderId="24" xfId="0" applyFont="1" applyFill="1" applyBorder="1" applyAlignment="1">
      <alignment horizontal="center" vertical="center" wrapText="1"/>
    </xf>
    <xf numFmtId="0" fontId="28" fillId="5" borderId="25" xfId="0" applyFont="1" applyFill="1" applyBorder="1" applyAlignment="1">
      <alignment horizontal="center" vertical="center" wrapText="1"/>
    </xf>
    <xf numFmtId="0" fontId="28" fillId="5" borderId="26" xfId="0" applyFont="1" applyFill="1" applyBorder="1" applyAlignment="1">
      <alignment horizontal="center" vertical="center" wrapText="1"/>
    </xf>
    <xf numFmtId="0" fontId="23" fillId="0" borderId="27" xfId="0" applyFont="1" applyBorder="1" applyAlignment="1">
      <alignment horizontal="center" vertical="center" wrapText="1"/>
    </xf>
    <xf numFmtId="0" fontId="23" fillId="0" borderId="47"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22"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26" xfId="0" applyFont="1" applyFill="1" applyBorder="1" applyAlignment="1">
      <alignment horizontal="center" vertical="center" wrapText="1"/>
    </xf>
    <xf numFmtId="1" fontId="29" fillId="0" borderId="62" xfId="0" applyNumberFormat="1" applyFont="1" applyBorder="1" applyAlignment="1">
      <alignment horizontal="center" vertical="center"/>
    </xf>
    <xf numFmtId="1" fontId="29" fillId="0" borderId="51" xfId="0" applyNumberFormat="1" applyFont="1" applyBorder="1" applyAlignment="1">
      <alignment horizontal="center" vertical="center"/>
    </xf>
    <xf numFmtId="1" fontId="29" fillId="0" borderId="10" xfId="0" applyNumberFormat="1" applyFont="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552449</xdr:colOff>
      <xdr:row>1</xdr:row>
      <xdr:rowOff>171450</xdr:rowOff>
    </xdr:from>
    <xdr:to>
      <xdr:col>5</xdr:col>
      <xdr:colOff>2827020</xdr:colOff>
      <xdr:row>5</xdr:row>
      <xdr:rowOff>57149</xdr:rowOff>
    </xdr:to>
    <xdr:sp macro="" textlink="">
      <xdr:nvSpPr>
        <xdr:cNvPr id="2" name="Tekstboks 2"/>
        <xdr:cNvSpPr txBox="1"/>
      </xdr:nvSpPr>
      <xdr:spPr>
        <a:xfrm>
          <a:off x="3105149" y="422910"/>
          <a:ext cx="5185411" cy="617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537882</xdr:colOff>
      <xdr:row>18</xdr:row>
      <xdr:rowOff>89646</xdr:rowOff>
    </xdr:from>
    <xdr:to>
      <xdr:col>20</xdr:col>
      <xdr:colOff>71125</xdr:colOff>
      <xdr:row>31</xdr:row>
      <xdr:rowOff>172180</xdr:rowOff>
    </xdr:to>
    <xdr:pic>
      <xdr:nvPicPr>
        <xdr:cNvPr id="3" name="Picture 2">
          <a:extLst>
            <a:ext uri="{FF2B5EF4-FFF2-40B4-BE49-F238E27FC236}">
              <a16:creationId xmlns:a16="http://schemas.microsoft.com/office/drawing/2014/main" id="{FD52338B-5D8D-4AA8-8D47-2CBFE8D48BEA}"/>
            </a:ext>
          </a:extLst>
        </xdr:cNvPr>
        <xdr:cNvPicPr>
          <a:picLocks noChangeAspect="1"/>
        </xdr:cNvPicPr>
      </xdr:nvPicPr>
      <xdr:blipFill>
        <a:blip xmlns:r="http://schemas.openxmlformats.org/officeDocument/2006/relationships" r:embed="rId1"/>
        <a:stretch>
          <a:fillRect/>
        </a:stretch>
      </xdr:blipFill>
      <xdr:spPr>
        <a:xfrm>
          <a:off x="8494058" y="4874558"/>
          <a:ext cx="5584420" cy="27495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149679</xdr:colOff>
      <xdr:row>18</xdr:row>
      <xdr:rowOff>68035</xdr:rowOff>
    </xdr:from>
    <xdr:to>
      <xdr:col>20</xdr:col>
      <xdr:colOff>236814</xdr:colOff>
      <xdr:row>31</xdr:row>
      <xdr:rowOff>136962</xdr:rowOff>
    </xdr:to>
    <xdr:pic>
      <xdr:nvPicPr>
        <xdr:cNvPr id="5" name="Picture 4">
          <a:extLst>
            <a:ext uri="{FF2B5EF4-FFF2-40B4-BE49-F238E27FC236}">
              <a16:creationId xmlns:a16="http://schemas.microsoft.com/office/drawing/2014/main" id="{42850603-A86D-4DAB-8F60-DF3A2CC96007}"/>
            </a:ext>
          </a:extLst>
        </xdr:cNvPr>
        <xdr:cNvPicPr>
          <a:picLocks noChangeAspect="1"/>
        </xdr:cNvPicPr>
      </xdr:nvPicPr>
      <xdr:blipFill>
        <a:blip xmlns:r="http://schemas.openxmlformats.org/officeDocument/2006/relationships" r:embed="rId1"/>
        <a:stretch>
          <a:fillRect/>
        </a:stretch>
      </xdr:blipFill>
      <xdr:spPr>
        <a:xfrm>
          <a:off x="8790215" y="4884964"/>
          <a:ext cx="5584420" cy="27495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13607</xdr:colOff>
      <xdr:row>19</xdr:row>
      <xdr:rowOff>176894</xdr:rowOff>
    </xdr:from>
    <xdr:to>
      <xdr:col>20</xdr:col>
      <xdr:colOff>100742</xdr:colOff>
      <xdr:row>33</xdr:row>
      <xdr:rowOff>28106</xdr:rowOff>
    </xdr:to>
    <xdr:pic>
      <xdr:nvPicPr>
        <xdr:cNvPr id="3" name="Picture 2">
          <a:extLst>
            <a:ext uri="{FF2B5EF4-FFF2-40B4-BE49-F238E27FC236}">
              <a16:creationId xmlns:a16="http://schemas.microsoft.com/office/drawing/2014/main" id="{5C047938-C5D1-4734-96B9-5EE5C23110F8}"/>
            </a:ext>
          </a:extLst>
        </xdr:cNvPr>
        <xdr:cNvPicPr>
          <a:picLocks noChangeAspect="1"/>
        </xdr:cNvPicPr>
      </xdr:nvPicPr>
      <xdr:blipFill>
        <a:blip xmlns:r="http://schemas.openxmlformats.org/officeDocument/2006/relationships" r:embed="rId1"/>
        <a:stretch>
          <a:fillRect/>
        </a:stretch>
      </xdr:blipFill>
      <xdr:spPr>
        <a:xfrm>
          <a:off x="8654143" y="5061858"/>
          <a:ext cx="5584420" cy="27495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planenergi.dk/varmepum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planenergi.dk/varmepumpe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ciencedirect.com/topics/engineering/partial-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K32"/>
  <sheetViews>
    <sheetView showGridLines="0" tabSelected="1" workbookViewId="0"/>
  </sheetViews>
  <sheetFormatPr defaultRowHeight="14.4" x14ac:dyDescent="0.3"/>
  <cols>
    <col min="1" max="1" width="28.33203125" style="400" bestFit="1" customWidth="1"/>
    <col min="4" max="4" width="10.44140625" customWidth="1"/>
    <col min="5" max="5" width="23.109375" customWidth="1"/>
    <col min="6" max="6" width="96.88671875" customWidth="1"/>
  </cols>
  <sheetData>
    <row r="1" spans="1:11" s="402" customFormat="1" ht="19.8" x14ac:dyDescent="0.4">
      <c r="A1" s="403" t="s">
        <v>327</v>
      </c>
      <c r="D1" s="425" t="s">
        <v>332</v>
      </c>
      <c r="E1" s="425"/>
      <c r="F1" s="425"/>
      <c r="G1" s="425"/>
      <c r="H1" s="425"/>
      <c r="I1" s="425"/>
      <c r="J1" s="425"/>
      <c r="K1" s="425"/>
    </row>
    <row r="2" spans="1:11" x14ac:dyDescent="0.3">
      <c r="A2" s="401" t="s">
        <v>328</v>
      </c>
      <c r="D2" t="s">
        <v>369</v>
      </c>
    </row>
    <row r="3" spans="1:11" x14ac:dyDescent="0.3">
      <c r="A3" s="401" t="s">
        <v>360</v>
      </c>
    </row>
    <row r="4" spans="1:11" x14ac:dyDescent="0.3">
      <c r="A4" s="401" t="s">
        <v>361</v>
      </c>
    </row>
    <row r="5" spans="1:11" x14ac:dyDescent="0.3">
      <c r="A5" s="401" t="s">
        <v>362</v>
      </c>
    </row>
    <row r="6" spans="1:11" x14ac:dyDescent="0.3">
      <c r="A6" s="401" t="s">
        <v>336</v>
      </c>
    </row>
    <row r="7" spans="1:11" x14ac:dyDescent="0.3">
      <c r="A7" s="401" t="s">
        <v>354</v>
      </c>
      <c r="D7" s="410" t="s">
        <v>329</v>
      </c>
      <c r="E7" s="411" t="s">
        <v>330</v>
      </c>
      <c r="F7" s="411" t="s">
        <v>331</v>
      </c>
      <c r="G7" s="412" t="s">
        <v>139</v>
      </c>
    </row>
    <row r="8" spans="1:11" x14ac:dyDescent="0.3">
      <c r="A8" s="401" t="s">
        <v>355</v>
      </c>
      <c r="D8" s="423">
        <v>44501</v>
      </c>
      <c r="E8" s="405" t="s">
        <v>363</v>
      </c>
      <c r="F8" s="405" t="s">
        <v>368</v>
      </c>
      <c r="G8" s="406"/>
    </row>
    <row r="9" spans="1:11" x14ac:dyDescent="0.3">
      <c r="A9" s="401" t="s">
        <v>356</v>
      </c>
      <c r="D9" s="423">
        <v>44105</v>
      </c>
      <c r="E9" s="405" t="s">
        <v>363</v>
      </c>
      <c r="F9" s="405" t="s">
        <v>364</v>
      </c>
      <c r="G9" s="406"/>
    </row>
    <row r="10" spans="1:11" x14ac:dyDescent="0.3">
      <c r="A10" s="401" t="s">
        <v>338</v>
      </c>
      <c r="D10" s="404"/>
      <c r="E10" s="405"/>
      <c r="F10" s="405"/>
      <c r="G10" s="406"/>
    </row>
    <row r="11" spans="1:11" x14ac:dyDescent="0.3">
      <c r="A11" s="401" t="s">
        <v>337</v>
      </c>
      <c r="D11" s="404"/>
      <c r="E11" s="405"/>
      <c r="F11" s="405"/>
      <c r="G11" s="406"/>
    </row>
    <row r="12" spans="1:11" x14ac:dyDescent="0.3">
      <c r="A12" s="401" t="s">
        <v>339</v>
      </c>
      <c r="D12" s="404"/>
      <c r="E12" s="405"/>
      <c r="F12" s="405"/>
      <c r="G12" s="406"/>
    </row>
    <row r="13" spans="1:11" x14ac:dyDescent="0.3">
      <c r="A13" s="401" t="s">
        <v>340</v>
      </c>
      <c r="D13" s="407"/>
      <c r="E13" s="408"/>
      <c r="F13" s="408"/>
      <c r="G13" s="409"/>
    </row>
    <row r="14" spans="1:11" x14ac:dyDescent="0.3">
      <c r="A14" s="401" t="s">
        <v>341</v>
      </c>
    </row>
    <row r="15" spans="1:11" x14ac:dyDescent="0.3">
      <c r="A15" s="401" t="s">
        <v>342</v>
      </c>
    </row>
    <row r="16" spans="1:11" x14ac:dyDescent="0.3">
      <c r="A16" s="401" t="s">
        <v>343</v>
      </c>
    </row>
    <row r="17" spans="1:1" x14ac:dyDescent="0.3">
      <c r="A17" s="401" t="s">
        <v>365</v>
      </c>
    </row>
    <row r="18" spans="1:1" x14ac:dyDescent="0.3">
      <c r="A18" s="401" t="s">
        <v>344</v>
      </c>
    </row>
    <row r="19" spans="1:1" x14ac:dyDescent="0.3">
      <c r="A19" s="401" t="s">
        <v>345</v>
      </c>
    </row>
    <row r="20" spans="1:1" x14ac:dyDescent="0.3">
      <c r="A20" s="401" t="s">
        <v>346</v>
      </c>
    </row>
    <row r="21" spans="1:1" x14ac:dyDescent="0.3">
      <c r="A21" s="401" t="s">
        <v>347</v>
      </c>
    </row>
    <row r="22" spans="1:1" x14ac:dyDescent="0.3">
      <c r="A22" s="401" t="s">
        <v>348</v>
      </c>
    </row>
    <row r="23" spans="1:1" x14ac:dyDescent="0.3">
      <c r="A23" s="401" t="s">
        <v>349</v>
      </c>
    </row>
    <row r="24" spans="1:1" x14ac:dyDescent="0.3">
      <c r="A24" s="401" t="s">
        <v>350</v>
      </c>
    </row>
    <row r="25" spans="1:1" x14ac:dyDescent="0.3">
      <c r="A25" s="401" t="s">
        <v>351</v>
      </c>
    </row>
    <row r="26" spans="1:1" x14ac:dyDescent="0.3">
      <c r="A26" s="401" t="s">
        <v>352</v>
      </c>
    </row>
    <row r="27" spans="1:1" x14ac:dyDescent="0.3">
      <c r="A27" s="401" t="s">
        <v>366</v>
      </c>
    </row>
    <row r="28" spans="1:1" x14ac:dyDescent="0.3">
      <c r="A28" s="401" t="s">
        <v>353</v>
      </c>
    </row>
    <row r="29" spans="1:1" x14ac:dyDescent="0.3">
      <c r="A29" s="401" t="s">
        <v>367</v>
      </c>
    </row>
    <row r="30" spans="1:1" x14ac:dyDescent="0.3">
      <c r="A30" s="401" t="s">
        <v>357</v>
      </c>
    </row>
    <row r="31" spans="1:1" x14ac:dyDescent="0.3">
      <c r="A31" s="401" t="s">
        <v>358</v>
      </c>
    </row>
    <row r="32" spans="1:1" x14ac:dyDescent="0.3">
      <c r="A32" s="401" t="s">
        <v>359</v>
      </c>
    </row>
  </sheetData>
  <mergeCells count="1">
    <mergeCell ref="D1:K1"/>
  </mergeCells>
  <hyperlinks>
    <hyperlink ref="A2" location="sheet2" display="HP APP POT overlap"/>
    <hyperlink ref="A3" location="sheet3" display="301.1a heat pump 60 C 40 K"/>
    <hyperlink ref="A4" location="sheet4" display="301.1b heat pump 70 C 50 K"/>
    <hyperlink ref="A5" location="sheet5" display="301.1c heat pump 80 C 60 K"/>
    <hyperlink ref="A6" location="sheet6" display="301.2 heat_cool hp 80 C 75 K "/>
    <hyperlink ref="A7" location="sheet7" display="302.a High temp. hp Up to 125 C"/>
    <hyperlink ref="A8" location="sheet8" display="302.b High temp. hp Up to 150"/>
    <hyperlink ref="A9" location="sheet9" display="303 Booster hp 150 C 130 K"/>
    <hyperlink ref="A10" location="sheet10" display="304 Heat driven hp 80 C"/>
    <hyperlink ref="A11" location="sheet11" display="305 MVR 5 K"/>
    <hyperlink ref="A12" location="sheet12" display="306 Thermal gasification"/>
    <hyperlink ref="A13" location="sheet13" display="307 Hotdisc"/>
    <hyperlink ref="A14" location="sheet14" display="308 Dielectric heating"/>
    <hyperlink ref="A15" location="sheet15" display="309 Infrared (IR)"/>
    <hyperlink ref="A16" location="sheet16" display="310.1 Electric boiler steam  "/>
    <hyperlink ref="A17" location="sheet17" display="310.2 Electric boiler hot water"/>
    <hyperlink ref="A18" location="sheet18" display="311.1a Steam boiler Coal"/>
    <hyperlink ref="A19" location="sheet19" display="311.1b Steam boiler Oil"/>
    <hyperlink ref="A20" location="sheet20" display="311.1c Steam boiler Gas"/>
    <hyperlink ref="A21" location="sheet21" display="311.1d Steam boiler Gas cond"/>
    <hyperlink ref="A22" location="sheet22" display="311.1e Steam boiler Wood"/>
    <hyperlink ref="A23" location="sheet23" display="311.1f Steam boiler Wood cond"/>
    <hyperlink ref="A24" location="sheet24" display="311.2a Hot water boiler, Coal"/>
    <hyperlink ref="A25" location="sheet25" display="311.2b Hot water boiler Oil"/>
    <hyperlink ref="A26" location="sheet26" display="311.2c Hot water boiler Gas"/>
    <hyperlink ref="A27" location="sheet27" display="311.d Hot water boiler Gas cond"/>
    <hyperlink ref="A28" location="sheet28" display="311.2e Hot water boiler Wood"/>
    <hyperlink ref="A29" location="sheet29" display="311.2fHot waterboiler Wood cond"/>
    <hyperlink ref="A30" location="sheet30" display="312.a Direct firing Natural Gas"/>
    <hyperlink ref="A31" location="sheet31" display="312.b Direct firing Sold Fuels"/>
    <hyperlink ref="A32" location="sheet32" display="312.c Direct firing Electricity"/>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P56"/>
  <sheetViews>
    <sheetView zoomScale="90" zoomScaleNormal="90"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c r="A1" s="86"/>
    </row>
    <row r="2" spans="1:42" ht="21" customHeight="1" thickBot="1" x14ac:dyDescent="0.35">
      <c r="A2" s="4" t="s">
        <v>0</v>
      </c>
      <c r="B2" s="502" t="s">
        <v>185</v>
      </c>
      <c r="C2" s="485"/>
      <c r="D2" s="485"/>
      <c r="E2" s="485"/>
      <c r="F2" s="485"/>
      <c r="G2" s="485"/>
      <c r="H2" s="485"/>
      <c r="I2" s="485"/>
      <c r="J2" s="485"/>
      <c r="K2" s="48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33" customHeight="1" thickBot="1" x14ac:dyDescent="0.35">
      <c r="A3" s="487" t="s">
        <v>7</v>
      </c>
      <c r="B3" s="503">
        <v>2020</v>
      </c>
      <c r="C3" s="503">
        <v>2030</v>
      </c>
      <c r="D3" s="503">
        <v>2040</v>
      </c>
      <c r="E3" s="503">
        <v>2050</v>
      </c>
      <c r="F3" s="489" t="s">
        <v>83</v>
      </c>
      <c r="G3" s="447"/>
      <c r="H3" s="446" t="s">
        <v>2</v>
      </c>
      <c r="I3" s="447"/>
      <c r="J3" s="503" t="s">
        <v>3</v>
      </c>
      <c r="K3" s="50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88"/>
      <c r="B4" s="504"/>
      <c r="C4" s="504"/>
      <c r="D4" s="504"/>
      <c r="E4" s="504"/>
      <c r="F4" s="3" t="s">
        <v>5</v>
      </c>
      <c r="G4" s="3" t="s">
        <v>6</v>
      </c>
      <c r="H4" s="3" t="s">
        <v>5</v>
      </c>
      <c r="I4" s="3" t="s">
        <v>6</v>
      </c>
      <c r="J4" s="504"/>
      <c r="K4" s="50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29.4" thickBot="1" x14ac:dyDescent="0.35">
      <c r="A5" s="415" t="s">
        <v>8</v>
      </c>
      <c r="B5" s="87">
        <v>12</v>
      </c>
      <c r="C5" s="88">
        <v>12</v>
      </c>
      <c r="D5" s="88">
        <v>12</v>
      </c>
      <c r="E5" s="88">
        <v>12</v>
      </c>
      <c r="F5" s="88">
        <v>1</v>
      </c>
      <c r="G5" s="88">
        <v>20</v>
      </c>
      <c r="H5" s="88">
        <v>1</v>
      </c>
      <c r="I5" s="88">
        <v>30</v>
      </c>
      <c r="J5" s="88" t="s">
        <v>174</v>
      </c>
      <c r="K5" s="182">
        <v>1</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7">
        <v>170</v>
      </c>
      <c r="C6" s="87">
        <v>171</v>
      </c>
      <c r="D6" s="87">
        <v>172</v>
      </c>
      <c r="E6" s="87">
        <v>173</v>
      </c>
      <c r="F6" s="87">
        <v>170</v>
      </c>
      <c r="G6" s="89">
        <v>180</v>
      </c>
      <c r="H6" s="87">
        <v>170</v>
      </c>
      <c r="I6" s="89">
        <v>180</v>
      </c>
      <c r="J6" s="88"/>
      <c r="K6" s="182">
        <v>1</v>
      </c>
      <c r="N6" s="448" t="str">
        <f>B2</f>
        <v>Heat driven heat pumps, up to 80 °C</v>
      </c>
      <c r="O6" s="435" t="s">
        <v>52</v>
      </c>
      <c r="P6" s="29" t="s">
        <v>53</v>
      </c>
      <c r="Q6" s="90" t="s">
        <v>153</v>
      </c>
      <c r="R6" s="432">
        <v>0</v>
      </c>
      <c r="S6" s="440">
        <v>0</v>
      </c>
      <c r="T6" s="432">
        <v>0</v>
      </c>
      <c r="U6" s="440">
        <v>0</v>
      </c>
      <c r="V6" s="432">
        <v>0</v>
      </c>
      <c r="W6" s="440">
        <v>0</v>
      </c>
      <c r="X6" s="432">
        <v>0</v>
      </c>
      <c r="Y6" s="440">
        <v>0</v>
      </c>
      <c r="Z6" s="432">
        <v>0</v>
      </c>
      <c r="AA6" s="440">
        <v>0</v>
      </c>
      <c r="AC6" s="448" t="str">
        <f>N6</f>
        <v>Heat driven heat pumps, up to 80 °C</v>
      </c>
      <c r="AD6" s="435" t="s">
        <v>52</v>
      </c>
      <c r="AE6" s="29" t="s">
        <v>53</v>
      </c>
      <c r="AF6" s="90" t="str">
        <f t="shared" ref="AF6:AF8" si="0">Q6</f>
        <v/>
      </c>
      <c r="AG6" s="432">
        <v>0</v>
      </c>
      <c r="AH6" s="440">
        <v>0</v>
      </c>
      <c r="AI6" s="432">
        <v>0</v>
      </c>
      <c r="AJ6" s="440">
        <v>0</v>
      </c>
      <c r="AK6" s="432">
        <v>0</v>
      </c>
      <c r="AL6" s="440">
        <v>0</v>
      </c>
      <c r="AM6" s="432">
        <v>0</v>
      </c>
      <c r="AN6" s="440">
        <v>0</v>
      </c>
      <c r="AO6" s="432">
        <v>0</v>
      </c>
      <c r="AP6" s="440">
        <v>0</v>
      </c>
    </row>
    <row r="7" spans="1:42" x14ac:dyDescent="0.3">
      <c r="A7" s="242" t="s">
        <v>12</v>
      </c>
      <c r="B7" s="91">
        <v>168</v>
      </c>
      <c r="C7" s="91">
        <v>169</v>
      </c>
      <c r="D7" s="91">
        <v>170</v>
      </c>
      <c r="E7" s="91">
        <v>171</v>
      </c>
      <c r="F7" s="91">
        <v>168</v>
      </c>
      <c r="G7" s="91">
        <v>178</v>
      </c>
      <c r="H7" s="91">
        <v>168</v>
      </c>
      <c r="I7" s="91">
        <v>178</v>
      </c>
      <c r="J7" s="88" t="s">
        <v>30</v>
      </c>
      <c r="K7" s="182"/>
      <c r="N7" s="449"/>
      <c r="O7" s="436"/>
      <c r="P7" s="31" t="s">
        <v>54</v>
      </c>
      <c r="Q7" s="92" t="s">
        <v>153</v>
      </c>
      <c r="R7" s="438"/>
      <c r="S7" s="441"/>
      <c r="T7" s="438"/>
      <c r="U7" s="441"/>
      <c r="V7" s="438"/>
      <c r="W7" s="441"/>
      <c r="X7" s="438"/>
      <c r="Y7" s="441"/>
      <c r="Z7" s="438"/>
      <c r="AA7" s="441"/>
      <c r="AC7" s="449"/>
      <c r="AD7" s="436"/>
      <c r="AE7" s="31" t="s">
        <v>54</v>
      </c>
      <c r="AF7" s="92" t="str">
        <f t="shared" si="0"/>
        <v/>
      </c>
      <c r="AG7" s="438"/>
      <c r="AH7" s="441"/>
      <c r="AI7" s="438"/>
      <c r="AJ7" s="441"/>
      <c r="AK7" s="438"/>
      <c r="AL7" s="441"/>
      <c r="AM7" s="438"/>
      <c r="AN7" s="441"/>
      <c r="AO7" s="438"/>
      <c r="AP7" s="441"/>
    </row>
    <row r="8" spans="1:42" ht="30.75" customHeight="1" thickBot="1" x14ac:dyDescent="0.35">
      <c r="A8" s="242" t="s">
        <v>13</v>
      </c>
      <c r="B8" s="87">
        <v>1</v>
      </c>
      <c r="C8" s="88">
        <v>1</v>
      </c>
      <c r="D8" s="88">
        <v>1</v>
      </c>
      <c r="E8" s="88">
        <v>1</v>
      </c>
      <c r="F8" s="93">
        <v>1</v>
      </c>
      <c r="G8" s="93">
        <v>3</v>
      </c>
      <c r="H8" s="93">
        <v>1</v>
      </c>
      <c r="I8" s="93">
        <v>3</v>
      </c>
      <c r="J8" s="88"/>
      <c r="K8" s="182">
        <v>1</v>
      </c>
      <c r="N8" s="449"/>
      <c r="O8" s="437"/>
      <c r="P8" s="33" t="s">
        <v>55</v>
      </c>
      <c r="Q8" s="94" t="s">
        <v>153</v>
      </c>
      <c r="R8" s="439"/>
      <c r="S8" s="442"/>
      <c r="T8" s="439"/>
      <c r="U8" s="442"/>
      <c r="V8" s="439"/>
      <c r="W8" s="442"/>
      <c r="X8" s="439"/>
      <c r="Y8" s="442"/>
      <c r="Z8" s="439"/>
      <c r="AA8" s="442"/>
      <c r="AC8" s="449"/>
      <c r="AD8" s="437"/>
      <c r="AE8" s="33" t="s">
        <v>55</v>
      </c>
      <c r="AF8" s="94" t="str">
        <f t="shared" si="0"/>
        <v/>
      </c>
      <c r="AG8" s="439"/>
      <c r="AH8" s="442"/>
      <c r="AI8" s="439"/>
      <c r="AJ8" s="442"/>
      <c r="AK8" s="439"/>
      <c r="AL8" s="442"/>
      <c r="AM8" s="439"/>
      <c r="AN8" s="442"/>
      <c r="AO8" s="439"/>
      <c r="AP8" s="442"/>
    </row>
    <row r="9" spans="1:42" ht="24" customHeight="1" x14ac:dyDescent="0.3">
      <c r="A9" s="242" t="s">
        <v>14</v>
      </c>
      <c r="B9" s="87">
        <v>0</v>
      </c>
      <c r="C9" s="88">
        <v>0</v>
      </c>
      <c r="D9" s="88">
        <v>0</v>
      </c>
      <c r="E9" s="88">
        <v>0</v>
      </c>
      <c r="F9" s="93">
        <v>0</v>
      </c>
      <c r="G9" s="93">
        <v>1</v>
      </c>
      <c r="H9" s="93">
        <v>0</v>
      </c>
      <c r="I9" s="93">
        <v>1</v>
      </c>
      <c r="J9" s="88"/>
      <c r="K9" s="182">
        <v>1</v>
      </c>
      <c r="N9" s="449"/>
      <c r="O9" s="435" t="s">
        <v>56</v>
      </c>
      <c r="P9" s="35" t="s">
        <v>57</v>
      </c>
      <c r="Q9" s="96" t="s">
        <v>58</v>
      </c>
      <c r="R9" s="432">
        <v>0</v>
      </c>
      <c r="S9" s="432">
        <v>0.02</v>
      </c>
      <c r="T9" s="432">
        <v>0</v>
      </c>
      <c r="U9" s="432">
        <v>0.02</v>
      </c>
      <c r="V9" s="432">
        <v>0</v>
      </c>
      <c r="W9" s="432">
        <v>0.01</v>
      </c>
      <c r="X9" s="432">
        <v>0</v>
      </c>
      <c r="Y9" s="432">
        <v>0.01</v>
      </c>
      <c r="Z9" s="432">
        <v>0</v>
      </c>
      <c r="AA9" s="432">
        <v>0.01</v>
      </c>
      <c r="AC9" s="449"/>
      <c r="AD9" s="435" t="s">
        <v>56</v>
      </c>
      <c r="AE9" s="35" t="s">
        <v>57</v>
      </c>
      <c r="AF9" s="96" t="str">
        <f>Q9</f>
        <v>x</v>
      </c>
      <c r="AG9" s="432">
        <v>0</v>
      </c>
      <c r="AH9" s="432">
        <f>S9</f>
        <v>0.02</v>
      </c>
      <c r="AI9" s="432">
        <v>0</v>
      </c>
      <c r="AJ9" s="432">
        <f>U9</f>
        <v>0.02</v>
      </c>
      <c r="AK9" s="432">
        <v>0</v>
      </c>
      <c r="AL9" s="432">
        <f>W9</f>
        <v>0.01</v>
      </c>
      <c r="AM9" s="432">
        <v>0</v>
      </c>
      <c r="AN9" s="432">
        <f>Y9</f>
        <v>0.01</v>
      </c>
      <c r="AO9" s="432">
        <v>0</v>
      </c>
      <c r="AP9" s="432">
        <f>AA9</f>
        <v>0.01</v>
      </c>
    </row>
    <row r="10" spans="1:42" x14ac:dyDescent="0.3">
      <c r="A10" s="242" t="s">
        <v>15</v>
      </c>
      <c r="B10" s="87">
        <v>0</v>
      </c>
      <c r="C10" s="88">
        <v>0</v>
      </c>
      <c r="D10" s="88">
        <v>0</v>
      </c>
      <c r="E10" s="183">
        <v>0</v>
      </c>
      <c r="F10" s="88">
        <v>0</v>
      </c>
      <c r="G10" s="88">
        <v>1</v>
      </c>
      <c r="H10" s="88">
        <v>0</v>
      </c>
      <c r="I10" s="88">
        <v>1</v>
      </c>
      <c r="J10" s="88"/>
      <c r="K10" s="182">
        <v>1</v>
      </c>
      <c r="N10" s="449"/>
      <c r="O10" s="436"/>
      <c r="P10" s="35" t="s">
        <v>59</v>
      </c>
      <c r="Q10" s="96" t="s">
        <v>58</v>
      </c>
      <c r="R10" s="433"/>
      <c r="S10" s="433"/>
      <c r="T10" s="433"/>
      <c r="U10" s="433"/>
      <c r="V10" s="433"/>
      <c r="W10" s="433"/>
      <c r="X10" s="433"/>
      <c r="Y10" s="433"/>
      <c r="Z10" s="433"/>
      <c r="AA10" s="433"/>
      <c r="AC10" s="449"/>
      <c r="AD10" s="436"/>
      <c r="AE10" s="35" t="s">
        <v>59</v>
      </c>
      <c r="AF10" s="96" t="str">
        <f>Q10</f>
        <v>x</v>
      </c>
      <c r="AG10" s="433"/>
      <c r="AH10" s="433"/>
      <c r="AI10" s="433"/>
      <c r="AJ10" s="433"/>
      <c r="AK10" s="433"/>
      <c r="AL10" s="433"/>
      <c r="AM10" s="433"/>
      <c r="AN10" s="433"/>
      <c r="AO10" s="433"/>
      <c r="AP10" s="433"/>
    </row>
    <row r="11" spans="1:42" ht="15.75" customHeight="1" x14ac:dyDescent="0.3">
      <c r="A11" s="242" t="s">
        <v>16</v>
      </c>
      <c r="B11" s="87">
        <v>20</v>
      </c>
      <c r="C11" s="88">
        <v>20</v>
      </c>
      <c r="D11" s="88">
        <v>20</v>
      </c>
      <c r="E11" s="183">
        <v>20</v>
      </c>
      <c r="F11" s="88">
        <v>20</v>
      </c>
      <c r="G11" s="88">
        <v>30</v>
      </c>
      <c r="H11" s="88">
        <v>20</v>
      </c>
      <c r="I11" s="88">
        <v>30</v>
      </c>
      <c r="J11" s="88"/>
      <c r="K11" s="182">
        <v>2</v>
      </c>
      <c r="N11" s="449"/>
      <c r="O11" s="436"/>
      <c r="P11" s="35" t="s">
        <v>60</v>
      </c>
      <c r="Q11" s="96" t="s">
        <v>153</v>
      </c>
      <c r="R11" s="433"/>
      <c r="S11" s="433"/>
      <c r="T11" s="433"/>
      <c r="U11" s="433"/>
      <c r="V11" s="433"/>
      <c r="W11" s="433"/>
      <c r="X11" s="433"/>
      <c r="Y11" s="433"/>
      <c r="Z11" s="433"/>
      <c r="AA11" s="433"/>
      <c r="AC11" s="449"/>
      <c r="AD11" s="436"/>
      <c r="AE11" s="35" t="s">
        <v>60</v>
      </c>
      <c r="AF11" s="96" t="str">
        <f>Q11</f>
        <v/>
      </c>
      <c r="AG11" s="433"/>
      <c r="AH11" s="433"/>
      <c r="AI11" s="433"/>
      <c r="AJ11" s="433"/>
      <c r="AK11" s="433"/>
      <c r="AL11" s="433"/>
      <c r="AM11" s="433"/>
      <c r="AN11" s="433"/>
      <c r="AO11" s="433"/>
      <c r="AP11" s="433"/>
    </row>
    <row r="12" spans="1:42" ht="30.75" customHeight="1" thickBot="1" x14ac:dyDescent="0.35">
      <c r="A12" s="242" t="s">
        <v>17</v>
      </c>
      <c r="B12" s="87">
        <v>0.5</v>
      </c>
      <c r="C12" s="88">
        <v>0.5</v>
      </c>
      <c r="D12" s="88">
        <v>0.5</v>
      </c>
      <c r="E12" s="183">
        <v>0.5</v>
      </c>
      <c r="F12" s="88">
        <v>0.3</v>
      </c>
      <c r="G12" s="88">
        <v>0.7</v>
      </c>
      <c r="H12" s="88">
        <v>0.3</v>
      </c>
      <c r="I12" s="88">
        <v>0.7</v>
      </c>
      <c r="J12" s="88"/>
      <c r="K12" s="182">
        <v>1</v>
      </c>
      <c r="N12" s="449"/>
      <c r="O12" s="436"/>
      <c r="P12" s="35" t="s">
        <v>61</v>
      </c>
      <c r="Q12" s="96" t="s">
        <v>58</v>
      </c>
      <c r="R12" s="433"/>
      <c r="S12" s="433"/>
      <c r="T12" s="433"/>
      <c r="U12" s="433"/>
      <c r="V12" s="433"/>
      <c r="W12" s="433"/>
      <c r="X12" s="433"/>
      <c r="Y12" s="433"/>
      <c r="Z12" s="433"/>
      <c r="AA12" s="433"/>
      <c r="AC12" s="449"/>
      <c r="AD12" s="436"/>
      <c r="AE12" s="35" t="s">
        <v>61</v>
      </c>
      <c r="AF12" s="96" t="str">
        <f>Q12</f>
        <v>x</v>
      </c>
      <c r="AG12" s="433"/>
      <c r="AH12" s="433"/>
      <c r="AI12" s="433"/>
      <c r="AJ12" s="433"/>
      <c r="AK12" s="433"/>
      <c r="AL12" s="433"/>
      <c r="AM12" s="433"/>
      <c r="AN12" s="433"/>
      <c r="AO12" s="433"/>
      <c r="AP12" s="433"/>
    </row>
    <row r="13" spans="1:42" ht="15" thickBot="1" x14ac:dyDescent="0.35">
      <c r="A13" s="417" t="s">
        <v>18</v>
      </c>
      <c r="B13" s="97"/>
      <c r="C13" s="98"/>
      <c r="D13" s="99"/>
      <c r="E13" s="100"/>
      <c r="F13" s="101"/>
      <c r="G13" s="101"/>
      <c r="H13" s="101"/>
      <c r="I13" s="101"/>
      <c r="J13" s="184"/>
      <c r="K13" s="185"/>
      <c r="N13" s="449"/>
      <c r="O13" s="436"/>
      <c r="P13" s="37" t="s">
        <v>62</v>
      </c>
      <c r="Q13" s="103" t="s">
        <v>58</v>
      </c>
      <c r="R13" s="434"/>
      <c r="S13" s="434"/>
      <c r="T13" s="434"/>
      <c r="U13" s="434"/>
      <c r="V13" s="434"/>
      <c r="W13" s="434"/>
      <c r="X13" s="434"/>
      <c r="Y13" s="434"/>
      <c r="Z13" s="434"/>
      <c r="AA13" s="434"/>
      <c r="AC13" s="449"/>
      <c r="AD13" s="436"/>
      <c r="AE13" s="37" t="s">
        <v>62</v>
      </c>
      <c r="AF13" s="103" t="str">
        <f>Q13</f>
        <v>x</v>
      </c>
      <c r="AG13" s="434"/>
      <c r="AH13" s="434"/>
      <c r="AI13" s="434"/>
      <c r="AJ13" s="434"/>
      <c r="AK13" s="434"/>
      <c r="AL13" s="434"/>
      <c r="AM13" s="434"/>
      <c r="AN13" s="434"/>
      <c r="AO13" s="434"/>
      <c r="AP13" s="434"/>
    </row>
    <row r="14" spans="1:42" ht="15.75" customHeight="1" thickBot="1" x14ac:dyDescent="0.35">
      <c r="A14" s="242" t="s">
        <v>19</v>
      </c>
      <c r="B14" s="87"/>
      <c r="C14" s="88"/>
      <c r="D14" s="88"/>
      <c r="E14" s="183"/>
      <c r="F14" s="88"/>
      <c r="G14" s="88"/>
      <c r="H14" s="88"/>
      <c r="I14" s="88"/>
      <c r="J14" s="186"/>
      <c r="K14" s="187">
        <v>1</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88">
        <v>0</v>
      </c>
      <c r="C15" s="188">
        <v>0</v>
      </c>
      <c r="D15" s="188">
        <v>0</v>
      </c>
      <c r="E15" s="188">
        <v>0</v>
      </c>
      <c r="F15" s="88"/>
      <c r="G15" s="88"/>
      <c r="H15" s="88"/>
      <c r="I15" s="88"/>
      <c r="J15" s="186"/>
      <c r="K15" s="187">
        <v>1</v>
      </c>
    </row>
    <row r="16" spans="1:42" x14ac:dyDescent="0.3">
      <c r="A16" s="242" t="s">
        <v>21</v>
      </c>
      <c r="B16" s="188">
        <v>0.5</v>
      </c>
      <c r="C16" s="188">
        <v>0.5</v>
      </c>
      <c r="D16" s="188">
        <v>0.5</v>
      </c>
      <c r="E16" s="188">
        <v>0.5</v>
      </c>
      <c r="F16" s="88"/>
      <c r="G16" s="88"/>
      <c r="H16" s="88"/>
      <c r="I16" s="88"/>
      <c r="J16" s="186"/>
      <c r="K16" s="189">
        <v>1</v>
      </c>
    </row>
    <row r="17" spans="1:11" ht="15.75" customHeight="1" x14ac:dyDescent="0.3">
      <c r="A17" s="420" t="s">
        <v>22</v>
      </c>
      <c r="B17" s="104"/>
      <c r="C17" s="105"/>
      <c r="D17" s="105"/>
      <c r="E17" s="106"/>
      <c r="F17" s="105"/>
      <c r="G17" s="105"/>
      <c r="H17" s="105"/>
      <c r="I17" s="105"/>
      <c r="J17" s="186"/>
      <c r="K17" s="187"/>
    </row>
    <row r="18" spans="1:11" ht="30.75" customHeight="1" x14ac:dyDescent="0.3">
      <c r="A18" s="242" t="s">
        <v>334</v>
      </c>
      <c r="B18" s="490" t="s">
        <v>189</v>
      </c>
      <c r="C18" s="491"/>
      <c r="D18" s="491"/>
      <c r="E18" s="492"/>
      <c r="F18" s="190"/>
      <c r="G18" s="190"/>
      <c r="H18" s="190"/>
      <c r="I18" s="190"/>
      <c r="J18" s="186"/>
      <c r="K18" s="187"/>
    </row>
    <row r="19" spans="1:11" ht="30.75" customHeight="1" x14ac:dyDescent="0.3">
      <c r="A19" s="242" t="s">
        <v>24</v>
      </c>
      <c r="B19" s="493"/>
      <c r="C19" s="494"/>
      <c r="D19" s="494"/>
      <c r="E19" s="495"/>
      <c r="F19" s="190"/>
      <c r="G19" s="190"/>
      <c r="H19" s="190"/>
      <c r="I19" s="190"/>
      <c r="J19" s="186"/>
      <c r="K19" s="187"/>
    </row>
    <row r="20" spans="1:11" ht="15" customHeight="1" x14ac:dyDescent="0.3">
      <c r="A20" s="242" t="s">
        <v>333</v>
      </c>
      <c r="B20" s="493"/>
      <c r="C20" s="494"/>
      <c r="D20" s="494"/>
      <c r="E20" s="495"/>
      <c r="F20" s="190"/>
      <c r="G20" s="190"/>
      <c r="H20" s="190"/>
      <c r="I20" s="190"/>
      <c r="J20" s="186"/>
      <c r="K20" s="187"/>
    </row>
    <row r="21" spans="1:11" x14ac:dyDescent="0.3">
      <c r="A21" s="242" t="s">
        <v>25</v>
      </c>
      <c r="B21" s="493"/>
      <c r="C21" s="494"/>
      <c r="D21" s="494"/>
      <c r="E21" s="495"/>
      <c r="F21" s="190"/>
      <c r="G21" s="190"/>
      <c r="H21" s="190"/>
      <c r="I21" s="190"/>
      <c r="J21" s="186"/>
      <c r="K21" s="187"/>
    </row>
    <row r="22" spans="1:11" ht="15" thickBot="1" x14ac:dyDescent="0.35">
      <c r="A22" s="413" t="s">
        <v>26</v>
      </c>
      <c r="B22" s="493"/>
      <c r="C22" s="496"/>
      <c r="D22" s="496"/>
      <c r="E22" s="495"/>
      <c r="F22" s="88"/>
      <c r="G22" s="88"/>
      <c r="H22" s="88"/>
      <c r="I22" s="88"/>
      <c r="J22" s="186"/>
      <c r="K22" s="187"/>
    </row>
    <row r="23" spans="1:11" ht="15" thickBot="1" x14ac:dyDescent="0.35">
      <c r="A23" s="414" t="s">
        <v>27</v>
      </c>
      <c r="B23" s="283"/>
      <c r="C23" s="98"/>
      <c r="D23" s="98"/>
      <c r="E23" s="284"/>
      <c r="F23" s="280"/>
      <c r="G23" s="101"/>
      <c r="H23" s="101"/>
      <c r="I23" s="101"/>
      <c r="J23" s="184"/>
      <c r="K23" s="185"/>
    </row>
    <row r="24" spans="1:11" x14ac:dyDescent="0.3">
      <c r="A24" s="415" t="s">
        <v>28</v>
      </c>
      <c r="B24" s="275">
        <v>0.56000000000000005</v>
      </c>
      <c r="C24" s="276">
        <v>0.51</v>
      </c>
      <c r="D24" s="276">
        <v>0.48</v>
      </c>
      <c r="E24" s="277">
        <v>0.46</v>
      </c>
      <c r="F24" s="190"/>
      <c r="G24" s="190"/>
      <c r="H24" s="190"/>
      <c r="I24" s="190"/>
      <c r="J24" s="186"/>
      <c r="K24" s="187">
        <v>1</v>
      </c>
    </row>
    <row r="25" spans="1:11" x14ac:dyDescent="0.3">
      <c r="A25" s="242" t="s">
        <v>29</v>
      </c>
      <c r="B25" s="87">
        <v>50</v>
      </c>
      <c r="C25" s="88">
        <v>50</v>
      </c>
      <c r="D25" s="88">
        <v>50</v>
      </c>
      <c r="E25" s="183">
        <v>50</v>
      </c>
      <c r="F25" s="190"/>
      <c r="G25" s="190"/>
      <c r="H25" s="190"/>
      <c r="I25" s="190"/>
      <c r="J25" s="186"/>
      <c r="K25" s="187">
        <v>2</v>
      </c>
    </row>
    <row r="26" spans="1:11" x14ac:dyDescent="0.3">
      <c r="A26" s="242" t="s">
        <v>31</v>
      </c>
      <c r="B26" s="87">
        <v>50</v>
      </c>
      <c r="C26" s="88">
        <v>50</v>
      </c>
      <c r="D26" s="88">
        <v>50</v>
      </c>
      <c r="E26" s="183">
        <v>50</v>
      </c>
      <c r="F26" s="190"/>
      <c r="G26" s="190"/>
      <c r="H26" s="190"/>
      <c r="I26" s="190"/>
      <c r="J26" s="186"/>
      <c r="K26" s="187">
        <v>2</v>
      </c>
    </row>
    <row r="27" spans="1:11" x14ac:dyDescent="0.3">
      <c r="A27" s="242" t="s">
        <v>33</v>
      </c>
      <c r="B27" s="87">
        <v>2000</v>
      </c>
      <c r="C27" s="191">
        <v>2000</v>
      </c>
      <c r="D27" s="191">
        <v>2000</v>
      </c>
      <c r="E27" s="192">
        <v>2000</v>
      </c>
      <c r="F27" s="190"/>
      <c r="G27" s="190"/>
      <c r="H27" s="190"/>
      <c r="I27" s="190"/>
      <c r="J27" s="186"/>
      <c r="K27" s="187">
        <v>1</v>
      </c>
    </row>
    <row r="28" spans="1:11" x14ac:dyDescent="0.3">
      <c r="A28" s="242" t="s">
        <v>34</v>
      </c>
      <c r="B28" s="151">
        <f>B29+B30</f>
        <v>1.01</v>
      </c>
      <c r="C28" s="151">
        <f t="shared" ref="C28:E28" si="1">C29+C30</f>
        <v>1</v>
      </c>
      <c r="D28" s="151">
        <f t="shared" si="1"/>
        <v>1</v>
      </c>
      <c r="E28" s="151">
        <f t="shared" si="1"/>
        <v>0.99</v>
      </c>
      <c r="F28" s="190"/>
      <c r="G28" s="190"/>
      <c r="H28" s="190"/>
      <c r="I28" s="190"/>
      <c r="J28" s="186"/>
      <c r="K28" s="187">
        <v>1</v>
      </c>
    </row>
    <row r="29" spans="1:11" x14ac:dyDescent="0.3">
      <c r="A29" s="242" t="s">
        <v>35</v>
      </c>
      <c r="B29" s="151">
        <f>B8/100*73</f>
        <v>0.73</v>
      </c>
      <c r="C29" s="151">
        <f>C8/100*75</f>
        <v>0.75</v>
      </c>
      <c r="D29" s="151">
        <f>D8/100*76</f>
        <v>0.76</v>
      </c>
      <c r="E29" s="151">
        <f>E8/100*76</f>
        <v>0.76</v>
      </c>
      <c r="F29" s="190"/>
      <c r="G29" s="190"/>
      <c r="H29" s="190"/>
      <c r="I29" s="190"/>
      <c r="J29" s="186" t="s">
        <v>32</v>
      </c>
      <c r="K29" s="187"/>
    </row>
    <row r="30" spans="1:11" x14ac:dyDescent="0.3">
      <c r="A30" s="242" t="s">
        <v>36</v>
      </c>
      <c r="B30" s="193">
        <v>0.28000000000000003</v>
      </c>
      <c r="C30" s="193">
        <v>0.25</v>
      </c>
      <c r="D30" s="193">
        <v>0.24</v>
      </c>
      <c r="E30" s="193">
        <v>0.23</v>
      </c>
      <c r="F30" s="190"/>
      <c r="G30" s="190"/>
      <c r="H30" s="190"/>
      <c r="I30" s="190"/>
      <c r="J30" s="186"/>
      <c r="K30" s="187">
        <v>1</v>
      </c>
    </row>
    <row r="31" spans="1:11" x14ac:dyDescent="0.3">
      <c r="A31" s="416"/>
      <c r="B31" s="87"/>
      <c r="C31" s="88"/>
      <c r="D31" s="88"/>
      <c r="E31" s="183"/>
      <c r="F31" s="190"/>
      <c r="G31" s="190"/>
      <c r="H31" s="190"/>
      <c r="I31" s="190"/>
      <c r="J31" s="186"/>
      <c r="K31" s="194"/>
    </row>
    <row r="32" spans="1:11" ht="15" thickBot="1" x14ac:dyDescent="0.35">
      <c r="A32" s="416"/>
      <c r="B32" s="87"/>
      <c r="C32" s="88"/>
      <c r="D32" s="88"/>
      <c r="E32" s="183"/>
      <c r="F32" s="190"/>
      <c r="G32" s="190"/>
      <c r="H32" s="190"/>
      <c r="I32" s="190"/>
      <c r="J32" s="186"/>
      <c r="K32" s="194"/>
    </row>
    <row r="33" spans="1:11" ht="15" thickBot="1" x14ac:dyDescent="0.35">
      <c r="A33" s="417" t="s">
        <v>37</v>
      </c>
      <c r="B33" s="107"/>
      <c r="C33" s="108"/>
      <c r="D33" s="109"/>
      <c r="E33" s="110"/>
      <c r="F33" s="111"/>
      <c r="G33" s="111"/>
      <c r="H33" s="111"/>
      <c r="I33" s="111"/>
      <c r="J33" s="195"/>
      <c r="K33" s="196"/>
    </row>
    <row r="34" spans="1:11" x14ac:dyDescent="0.3">
      <c r="A34" s="418" t="s">
        <v>38</v>
      </c>
      <c r="B34" s="88" t="s">
        <v>90</v>
      </c>
      <c r="C34" s="88" t="s">
        <v>90</v>
      </c>
      <c r="D34" s="88" t="s">
        <v>90</v>
      </c>
      <c r="E34" s="88" t="s">
        <v>90</v>
      </c>
      <c r="F34" s="113"/>
      <c r="G34" s="113"/>
      <c r="H34" s="113"/>
      <c r="I34" s="113"/>
      <c r="J34" s="197" t="s">
        <v>66</v>
      </c>
      <c r="K34" s="198"/>
    </row>
    <row r="35" spans="1:11" x14ac:dyDescent="0.3">
      <c r="A35" s="242" t="s">
        <v>39</v>
      </c>
      <c r="B35" s="88" t="s">
        <v>90</v>
      </c>
      <c r="C35" s="88" t="s">
        <v>90</v>
      </c>
      <c r="D35" s="88" t="s">
        <v>90</v>
      </c>
      <c r="E35" s="88" t="s">
        <v>90</v>
      </c>
      <c r="F35" s="190"/>
      <c r="G35" s="190"/>
      <c r="H35" s="190"/>
      <c r="I35" s="190"/>
      <c r="J35" s="186" t="s">
        <v>66</v>
      </c>
      <c r="K35" s="187"/>
    </row>
    <row r="36" spans="1:11" x14ac:dyDescent="0.3">
      <c r="A36" s="242" t="s">
        <v>40</v>
      </c>
      <c r="B36" s="88" t="s">
        <v>90</v>
      </c>
      <c r="C36" s="88" t="s">
        <v>90</v>
      </c>
      <c r="D36" s="88" t="s">
        <v>90</v>
      </c>
      <c r="E36" s="88" t="s">
        <v>90</v>
      </c>
      <c r="F36" s="190"/>
      <c r="G36" s="190"/>
      <c r="H36" s="190"/>
      <c r="I36" s="190"/>
      <c r="J36" s="186"/>
      <c r="K36" s="187"/>
    </row>
    <row r="37" spans="1:11" ht="26.4" x14ac:dyDescent="0.3">
      <c r="A37" s="242" t="s">
        <v>41</v>
      </c>
      <c r="B37" s="497" t="s">
        <v>189</v>
      </c>
      <c r="C37" s="498"/>
      <c r="D37" s="498"/>
      <c r="E37" s="499"/>
      <c r="F37" s="190"/>
      <c r="G37" s="190"/>
      <c r="H37" s="190"/>
      <c r="I37" s="190"/>
      <c r="J37" s="186"/>
      <c r="K37" s="194"/>
    </row>
    <row r="38" spans="1:11" ht="24" customHeight="1" x14ac:dyDescent="0.3">
      <c r="A38" s="413" t="s">
        <v>125</v>
      </c>
      <c r="B38" s="88" t="s">
        <v>90</v>
      </c>
      <c r="C38" s="88" t="s">
        <v>90</v>
      </c>
      <c r="D38" s="88" t="s">
        <v>90</v>
      </c>
      <c r="E38" s="88" t="s">
        <v>90</v>
      </c>
      <c r="F38" s="190"/>
      <c r="G38" s="190"/>
      <c r="H38" s="190"/>
      <c r="I38" s="190"/>
      <c r="J38" s="186"/>
      <c r="K38" s="187"/>
    </row>
    <row r="39" spans="1:11" x14ac:dyDescent="0.3">
      <c r="A39" s="413" t="s">
        <v>124</v>
      </c>
      <c r="B39" s="88" t="s">
        <v>90</v>
      </c>
      <c r="C39" s="88" t="s">
        <v>90</v>
      </c>
      <c r="D39" s="88" t="s">
        <v>90</v>
      </c>
      <c r="E39" s="88" t="s">
        <v>90</v>
      </c>
      <c r="F39" s="190"/>
      <c r="G39" s="190"/>
      <c r="H39" s="190"/>
      <c r="I39" s="190"/>
      <c r="J39" s="186"/>
      <c r="K39" s="187"/>
    </row>
    <row r="40" spans="1:11" ht="27" thickBot="1" x14ac:dyDescent="0.35">
      <c r="A40" s="419" t="s">
        <v>128</v>
      </c>
      <c r="B40" s="199">
        <f>B5-B5/B6*100</f>
        <v>4.9411764705882355</v>
      </c>
      <c r="C40" s="199">
        <f t="shared" ref="C40:E40" si="2">C5-C5/C6*100</f>
        <v>4.9824561403508776</v>
      </c>
      <c r="D40" s="199">
        <f t="shared" si="2"/>
        <v>5.0232558139534884</v>
      </c>
      <c r="E40" s="199">
        <f t="shared" si="2"/>
        <v>5.0635838150289025</v>
      </c>
      <c r="F40" s="200"/>
      <c r="G40" s="200"/>
      <c r="H40" s="200"/>
      <c r="I40" s="200"/>
      <c r="J40" s="354" t="s">
        <v>71</v>
      </c>
      <c r="K40" s="202"/>
    </row>
    <row r="41" spans="1:11" x14ac:dyDescent="0.3">
      <c r="A41" s="41"/>
      <c r="B41" s="41"/>
      <c r="C41" s="21"/>
      <c r="D41" s="21"/>
      <c r="E41" s="21"/>
      <c r="F41" s="21"/>
      <c r="G41" s="21"/>
      <c r="H41" s="21"/>
      <c r="I41" s="21"/>
      <c r="J41" s="21"/>
      <c r="K41" s="21"/>
    </row>
    <row r="42" spans="1:11" x14ac:dyDescent="0.3">
      <c r="G42" s="21"/>
      <c r="H42" s="21"/>
      <c r="I42" s="21"/>
      <c r="J42" s="21"/>
      <c r="K42" s="21"/>
    </row>
    <row r="43" spans="1:11" x14ac:dyDescent="0.3">
      <c r="A43" s="125" t="s">
        <v>129</v>
      </c>
      <c r="B43" s="41"/>
      <c r="C43" s="21"/>
      <c r="D43" s="21"/>
      <c r="E43" s="21"/>
      <c r="F43" s="21"/>
      <c r="G43" s="21"/>
      <c r="H43" s="21"/>
      <c r="I43" s="21"/>
      <c r="J43" s="21"/>
      <c r="K43" s="21"/>
    </row>
    <row r="44" spans="1:11" x14ac:dyDescent="0.3">
      <c r="A44" s="115">
        <v>1</v>
      </c>
      <c r="B44" s="116" t="s">
        <v>132</v>
      </c>
      <c r="C44" s="21"/>
      <c r="D44" s="21"/>
      <c r="E44" s="21"/>
      <c r="F44" s="21"/>
      <c r="G44" s="21"/>
      <c r="H44" s="21"/>
      <c r="I44" s="21"/>
      <c r="J44" s="21"/>
      <c r="K44" s="21"/>
    </row>
    <row r="45" spans="1:11" x14ac:dyDescent="0.3">
      <c r="A45" s="115">
        <v>2</v>
      </c>
      <c r="B45" s="117" t="s">
        <v>130</v>
      </c>
      <c r="C45" s="21"/>
      <c r="D45" s="21"/>
      <c r="E45" s="21"/>
      <c r="F45" s="21"/>
      <c r="G45" s="21"/>
      <c r="H45" s="21"/>
      <c r="I45" s="21"/>
      <c r="J45" s="21"/>
      <c r="K45" s="21"/>
    </row>
    <row r="46" spans="1:11" x14ac:dyDescent="0.3">
      <c r="A46" s="41" t="s">
        <v>139</v>
      </c>
      <c r="B46" s="41"/>
      <c r="C46" s="41"/>
      <c r="D46" s="21"/>
      <c r="E46" s="21"/>
      <c r="F46" s="21"/>
      <c r="G46" s="21"/>
      <c r="H46" s="21"/>
      <c r="I46" s="21"/>
      <c r="J46" s="21"/>
      <c r="K46" s="21"/>
    </row>
    <row r="47" spans="1:11" x14ac:dyDescent="0.3">
      <c r="A47" s="118" t="s">
        <v>11</v>
      </c>
      <c r="B47" s="116" t="s">
        <v>175</v>
      </c>
      <c r="C47" s="41"/>
      <c r="D47" s="21"/>
      <c r="E47" s="21"/>
      <c r="F47" s="21"/>
      <c r="G47" s="21"/>
      <c r="H47" s="21"/>
      <c r="I47" s="21"/>
      <c r="J47" s="21"/>
      <c r="K47" s="21"/>
    </row>
    <row r="48" spans="1:11" x14ac:dyDescent="0.3">
      <c r="A48" s="118" t="s">
        <v>63</v>
      </c>
      <c r="B48" s="117" t="s">
        <v>176</v>
      </c>
      <c r="C48" s="21"/>
      <c r="D48" s="21"/>
      <c r="E48" s="21"/>
      <c r="F48" s="21"/>
      <c r="G48" s="21"/>
      <c r="H48" s="21"/>
      <c r="I48" s="21"/>
      <c r="J48" s="21"/>
      <c r="K48" s="21"/>
    </row>
    <row r="49" spans="1:11" x14ac:dyDescent="0.3">
      <c r="A49" s="118" t="s">
        <v>30</v>
      </c>
      <c r="B49" s="116" t="s">
        <v>159</v>
      </c>
      <c r="C49" s="21"/>
      <c r="D49" s="21"/>
      <c r="E49" s="21"/>
      <c r="F49" s="21"/>
      <c r="G49" s="21"/>
      <c r="H49" s="21"/>
      <c r="I49" s="21"/>
      <c r="J49" s="21"/>
      <c r="K49" s="21"/>
    </row>
    <row r="50" spans="1:11" x14ac:dyDescent="0.3">
      <c r="A50" s="129" t="s">
        <v>32</v>
      </c>
      <c r="B50" s="49" t="s">
        <v>127</v>
      </c>
      <c r="C50" s="21"/>
      <c r="D50" s="21"/>
      <c r="E50" s="21"/>
      <c r="F50" s="21"/>
      <c r="G50" s="21"/>
      <c r="H50" s="21"/>
      <c r="I50" s="21"/>
      <c r="J50" s="21"/>
      <c r="K50" s="21"/>
    </row>
    <row r="51" spans="1:11" x14ac:dyDescent="0.3">
      <c r="A51" s="118" t="s">
        <v>66</v>
      </c>
      <c r="B51" s="116" t="s">
        <v>101</v>
      </c>
      <c r="C51" s="21"/>
      <c r="D51" s="21"/>
      <c r="E51" s="21"/>
      <c r="F51" s="21"/>
      <c r="G51" s="21"/>
      <c r="H51" s="21"/>
      <c r="I51" s="21"/>
      <c r="J51" s="21"/>
      <c r="K51" s="21"/>
    </row>
    <row r="52" spans="1:11" x14ac:dyDescent="0.3">
      <c r="A52" s="43" t="s">
        <v>71</v>
      </c>
      <c r="B52" s="41" t="s">
        <v>313</v>
      </c>
      <c r="C52" s="21"/>
      <c r="D52" s="21"/>
      <c r="E52" s="21"/>
      <c r="F52" s="21"/>
    </row>
    <row r="53" spans="1:11" x14ac:dyDescent="0.3">
      <c r="A53" s="48"/>
      <c r="B53" s="21"/>
      <c r="C53" s="21"/>
      <c r="D53" s="21"/>
      <c r="E53" s="21"/>
      <c r="F53" s="21"/>
      <c r="G53" s="21"/>
      <c r="H53" s="21"/>
      <c r="I53" s="21"/>
      <c r="J53" s="21"/>
      <c r="K53" s="21"/>
    </row>
    <row r="54" spans="1:11" x14ac:dyDescent="0.3">
      <c r="A54" s="48"/>
      <c r="B54" s="47"/>
    </row>
    <row r="55" spans="1:11" x14ac:dyDescent="0.3">
      <c r="A55" s="48"/>
      <c r="B55" s="21"/>
    </row>
    <row r="56" spans="1:11" x14ac:dyDescent="0.3">
      <c r="A56" s="48"/>
      <c r="B56" s="21"/>
    </row>
  </sheetData>
  <mergeCells count="76">
    <mergeCell ref="B37:E37"/>
    <mergeCell ref="AN6:AN8"/>
    <mergeCell ref="AA6:AA8"/>
    <mergeCell ref="Z6:Z8"/>
    <mergeCell ref="AD6:AD8"/>
    <mergeCell ref="AG6:AG8"/>
    <mergeCell ref="AH6:AH8"/>
    <mergeCell ref="AI6:AI8"/>
    <mergeCell ref="AJ6:AJ8"/>
    <mergeCell ref="AK6:AK8"/>
    <mergeCell ref="AL6:AL8"/>
    <mergeCell ref="AM6:AM8"/>
    <mergeCell ref="AK9:AK13"/>
    <mergeCell ref="AL9:AL13"/>
    <mergeCell ref="AM9:AM13"/>
    <mergeCell ref="N6:N14"/>
    <mergeCell ref="AO6:AO8"/>
    <mergeCell ref="AP6:AP8"/>
    <mergeCell ref="AN9:AN13"/>
    <mergeCell ref="AO9:AO13"/>
    <mergeCell ref="AP9:AP13"/>
    <mergeCell ref="V6:V8"/>
    <mergeCell ref="W6:W8"/>
    <mergeCell ref="X6:X8"/>
    <mergeCell ref="Y6:Y8"/>
    <mergeCell ref="R9:R13"/>
    <mergeCell ref="S9:S13"/>
    <mergeCell ref="T9:T13"/>
    <mergeCell ref="U9:U13"/>
    <mergeCell ref="V9:V13"/>
    <mergeCell ref="W9:W13"/>
    <mergeCell ref="X9:X13"/>
    <mergeCell ref="Y9:Y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R2:S4"/>
    <mergeCell ref="T2:U4"/>
    <mergeCell ref="V2:W4"/>
    <mergeCell ref="N3:N5"/>
    <mergeCell ref="O4:O5"/>
    <mergeCell ref="P4:P5"/>
    <mergeCell ref="AH9:AH13"/>
    <mergeCell ref="AI9:AI13"/>
    <mergeCell ref="AJ9:AJ13"/>
    <mergeCell ref="B18:E22"/>
    <mergeCell ref="AC3:AC5"/>
    <mergeCell ref="AD4:AD5"/>
    <mergeCell ref="AE4:AE5"/>
    <mergeCell ref="X2:Y4"/>
    <mergeCell ref="U6:U8"/>
    <mergeCell ref="O6:O8"/>
    <mergeCell ref="R6:R8"/>
    <mergeCell ref="S6:S8"/>
    <mergeCell ref="T6:T8"/>
    <mergeCell ref="O9:O13"/>
    <mergeCell ref="B2:K2"/>
    <mergeCell ref="Q2:Q5"/>
    <mergeCell ref="Z9:Z13"/>
    <mergeCell ref="AA9:AA13"/>
    <mergeCell ref="AC6:AC14"/>
    <mergeCell ref="AD9:AD13"/>
    <mergeCell ref="AG9:AG13"/>
  </mergeCells>
  <hyperlinks>
    <hyperlink ref="B2" location="INDEX" display="Heat driven heat pumps, up to 80 °C"/>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P58"/>
  <sheetViews>
    <sheetView workbookViewId="0">
      <selection activeCell="F25" sqref="F25"/>
    </sheetView>
  </sheetViews>
  <sheetFormatPr defaultRowHeight="14.4" x14ac:dyDescent="0.3"/>
  <cols>
    <col min="1" max="1" width="35.6640625" customWidth="1"/>
    <col min="2"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16" t="s">
        <v>121</v>
      </c>
      <c r="C2" s="517"/>
      <c r="D2" s="517"/>
      <c r="E2" s="517"/>
      <c r="F2" s="517"/>
      <c r="G2" s="517"/>
      <c r="H2" s="517"/>
      <c r="I2" s="517"/>
      <c r="J2" s="517"/>
      <c r="K2" s="518"/>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1</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54" t="s">
        <v>48</v>
      </c>
      <c r="AE4" s="456" t="s">
        <v>49</v>
      </c>
      <c r="AF4" s="460"/>
      <c r="AG4" s="462"/>
      <c r="AH4" s="429"/>
      <c r="AI4" s="462"/>
      <c r="AJ4" s="429"/>
      <c r="AK4" s="462"/>
      <c r="AL4" s="429"/>
      <c r="AM4" s="462"/>
      <c r="AN4" s="429"/>
      <c r="AO4" s="462"/>
      <c r="AP4" s="429"/>
    </row>
    <row r="5" spans="1:42" ht="29.4" thickBot="1" x14ac:dyDescent="0.35">
      <c r="A5" s="415" t="s">
        <v>8</v>
      </c>
      <c r="B5" s="5">
        <v>20</v>
      </c>
      <c r="C5" s="6">
        <v>20</v>
      </c>
      <c r="D5" s="6">
        <v>20</v>
      </c>
      <c r="E5" s="6">
        <v>20</v>
      </c>
      <c r="F5" s="6">
        <v>5</v>
      </c>
      <c r="G5" s="6">
        <v>50</v>
      </c>
      <c r="H5" s="6">
        <v>5</v>
      </c>
      <c r="I5" s="6">
        <v>50</v>
      </c>
      <c r="J5" s="6" t="s">
        <v>11</v>
      </c>
      <c r="K5" s="203">
        <v>1</v>
      </c>
      <c r="N5" s="453"/>
      <c r="O5" s="455"/>
      <c r="P5" s="457"/>
      <c r="Q5" s="455"/>
      <c r="R5" s="27" t="s">
        <v>50</v>
      </c>
      <c r="S5" s="28" t="s">
        <v>51</v>
      </c>
      <c r="T5" s="27" t="s">
        <v>50</v>
      </c>
      <c r="U5" s="28" t="s">
        <v>51</v>
      </c>
      <c r="V5" s="27" t="s">
        <v>50</v>
      </c>
      <c r="W5" s="28" t="s">
        <v>51</v>
      </c>
      <c r="X5" s="27" t="s">
        <v>50</v>
      </c>
      <c r="Y5" s="28" t="s">
        <v>51</v>
      </c>
      <c r="Z5" s="27" t="s">
        <v>50</v>
      </c>
      <c r="AA5" s="28" t="s">
        <v>51</v>
      </c>
      <c r="AC5" s="453"/>
      <c r="AD5" s="455"/>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5">
        <v>1260</v>
      </c>
      <c r="C6" s="5">
        <v>1320</v>
      </c>
      <c r="D6" s="5">
        <v>1380</v>
      </c>
      <c r="E6" s="5">
        <v>1430</v>
      </c>
      <c r="F6" s="6">
        <v>1000</v>
      </c>
      <c r="G6" s="6">
        <v>1512</v>
      </c>
      <c r="H6" s="6">
        <v>1056</v>
      </c>
      <c r="I6" s="6">
        <v>1716</v>
      </c>
      <c r="J6" s="6" t="s">
        <v>63</v>
      </c>
      <c r="K6" s="203">
        <v>1</v>
      </c>
      <c r="N6" s="448" t="str">
        <f>B2</f>
        <v xml:space="preserve"> Mechanical vapor recompression</v>
      </c>
      <c r="O6" s="435" t="s">
        <v>52</v>
      </c>
      <c r="P6" s="29" t="s">
        <v>53</v>
      </c>
      <c r="Q6" s="295"/>
      <c r="R6" s="482">
        <v>0</v>
      </c>
      <c r="S6" s="440">
        <v>0</v>
      </c>
      <c r="T6" s="432">
        <v>0</v>
      </c>
      <c r="U6" s="440">
        <v>0</v>
      </c>
      <c r="V6" s="432">
        <v>0</v>
      </c>
      <c r="W6" s="440">
        <v>0</v>
      </c>
      <c r="X6" s="432">
        <v>0</v>
      </c>
      <c r="Y6" s="440">
        <v>0</v>
      </c>
      <c r="Z6" s="432">
        <v>0</v>
      </c>
      <c r="AA6" s="440">
        <v>0</v>
      </c>
      <c r="AC6" s="448" t="str">
        <f>N6</f>
        <v xml:space="preserve"> Mechanical vapor recompression</v>
      </c>
      <c r="AD6" s="435" t="s">
        <v>52</v>
      </c>
      <c r="AE6" s="29" t="s">
        <v>53</v>
      </c>
      <c r="AF6" s="295"/>
      <c r="AG6" s="482">
        <v>0</v>
      </c>
      <c r="AH6" s="440">
        <v>0</v>
      </c>
      <c r="AI6" s="432">
        <v>0</v>
      </c>
      <c r="AJ6" s="440">
        <v>0</v>
      </c>
      <c r="AK6" s="432">
        <v>0</v>
      </c>
      <c r="AL6" s="440">
        <v>0</v>
      </c>
      <c r="AM6" s="432">
        <v>0</v>
      </c>
      <c r="AN6" s="440">
        <v>0</v>
      </c>
      <c r="AO6" s="432">
        <v>0</v>
      </c>
      <c r="AP6" s="440">
        <v>0</v>
      </c>
    </row>
    <row r="7" spans="1:42" x14ac:dyDescent="0.3">
      <c r="A7" s="242" t="s">
        <v>12</v>
      </c>
      <c r="B7" s="5">
        <f t="shared" ref="B7:I7" si="0">B6-50</f>
        <v>1210</v>
      </c>
      <c r="C7" s="5">
        <f t="shared" si="0"/>
        <v>1270</v>
      </c>
      <c r="D7" s="5">
        <f t="shared" si="0"/>
        <v>1330</v>
      </c>
      <c r="E7" s="5">
        <f t="shared" si="0"/>
        <v>1380</v>
      </c>
      <c r="F7" s="5">
        <f t="shared" si="0"/>
        <v>950</v>
      </c>
      <c r="G7" s="5">
        <f t="shared" si="0"/>
        <v>1462</v>
      </c>
      <c r="H7" s="5">
        <f t="shared" si="0"/>
        <v>1006</v>
      </c>
      <c r="I7" s="5">
        <f t="shared" si="0"/>
        <v>1666</v>
      </c>
      <c r="J7" s="9"/>
      <c r="K7" s="204"/>
      <c r="N7" s="449"/>
      <c r="O7" s="436"/>
      <c r="P7" s="31" t="s">
        <v>54</v>
      </c>
      <c r="Q7" s="296"/>
      <c r="R7" s="514"/>
      <c r="S7" s="441"/>
      <c r="T7" s="438"/>
      <c r="U7" s="441"/>
      <c r="V7" s="438"/>
      <c r="W7" s="441"/>
      <c r="X7" s="438"/>
      <c r="Y7" s="441"/>
      <c r="Z7" s="438"/>
      <c r="AA7" s="441"/>
      <c r="AC7" s="449"/>
      <c r="AD7" s="436"/>
      <c r="AE7" s="31" t="s">
        <v>54</v>
      </c>
      <c r="AF7" s="296"/>
      <c r="AG7" s="514"/>
      <c r="AH7" s="441"/>
      <c r="AI7" s="438"/>
      <c r="AJ7" s="441"/>
      <c r="AK7" s="438"/>
      <c r="AL7" s="441"/>
      <c r="AM7" s="438"/>
      <c r="AN7" s="441"/>
      <c r="AO7" s="438"/>
      <c r="AP7" s="441"/>
    </row>
    <row r="8" spans="1:42" ht="30.75" customHeight="1" thickBot="1" x14ac:dyDescent="0.35">
      <c r="A8" s="242" t="s">
        <v>13</v>
      </c>
      <c r="B8" s="5">
        <v>1</v>
      </c>
      <c r="C8" s="6">
        <v>1</v>
      </c>
      <c r="D8" s="6">
        <v>1</v>
      </c>
      <c r="E8" s="135">
        <v>1</v>
      </c>
      <c r="F8" s="6">
        <v>0</v>
      </c>
      <c r="G8" s="6">
        <v>2</v>
      </c>
      <c r="H8" s="6">
        <v>0</v>
      </c>
      <c r="I8" s="6">
        <v>2</v>
      </c>
      <c r="J8" s="6"/>
      <c r="K8" s="203">
        <v>3</v>
      </c>
      <c r="N8" s="449"/>
      <c r="O8" s="437"/>
      <c r="P8" s="33" t="s">
        <v>55</v>
      </c>
      <c r="Q8" s="297"/>
      <c r="R8" s="515"/>
      <c r="S8" s="442"/>
      <c r="T8" s="439"/>
      <c r="U8" s="442"/>
      <c r="V8" s="439"/>
      <c r="W8" s="442"/>
      <c r="X8" s="439"/>
      <c r="Y8" s="442"/>
      <c r="Z8" s="439"/>
      <c r="AA8" s="442"/>
      <c r="AC8" s="449"/>
      <c r="AD8" s="437"/>
      <c r="AE8" s="33" t="s">
        <v>55</v>
      </c>
      <c r="AF8" s="297"/>
      <c r="AG8" s="515"/>
      <c r="AH8" s="442"/>
      <c r="AI8" s="439"/>
      <c r="AJ8" s="442"/>
      <c r="AK8" s="439"/>
      <c r="AL8" s="442"/>
      <c r="AM8" s="439"/>
      <c r="AN8" s="442"/>
      <c r="AO8" s="439"/>
      <c r="AP8" s="442"/>
    </row>
    <row r="9" spans="1:42" ht="24" customHeight="1" x14ac:dyDescent="0.3">
      <c r="A9" s="242" t="s">
        <v>14</v>
      </c>
      <c r="B9" s="132">
        <v>0</v>
      </c>
      <c r="C9" s="132">
        <v>0</v>
      </c>
      <c r="D9" s="132">
        <v>0</v>
      </c>
      <c r="E9" s="132">
        <v>0</v>
      </c>
      <c r="F9" s="132">
        <v>0</v>
      </c>
      <c r="G9" s="132">
        <v>1</v>
      </c>
      <c r="H9" s="132">
        <v>0</v>
      </c>
      <c r="I9" s="132">
        <v>1</v>
      </c>
      <c r="J9" s="6"/>
      <c r="K9" s="203">
        <v>2</v>
      </c>
      <c r="N9" s="449"/>
      <c r="O9" s="511" t="s">
        <v>202</v>
      </c>
      <c r="P9" s="35" t="s">
        <v>57</v>
      </c>
      <c r="Q9" s="293" t="s">
        <v>58</v>
      </c>
      <c r="R9" s="508">
        <v>0</v>
      </c>
      <c r="S9" s="505">
        <v>0.31</v>
      </c>
      <c r="T9" s="508">
        <v>0</v>
      </c>
      <c r="U9" s="505">
        <v>0.05</v>
      </c>
      <c r="V9" s="508">
        <v>0</v>
      </c>
      <c r="W9" s="505">
        <v>0.37</v>
      </c>
      <c r="X9" s="508">
        <v>0</v>
      </c>
      <c r="Y9" s="505">
        <v>0.41</v>
      </c>
      <c r="Z9" s="508">
        <v>0</v>
      </c>
      <c r="AA9" s="505">
        <v>0.06</v>
      </c>
      <c r="AC9" s="449"/>
      <c r="AD9" s="511" t="s">
        <v>202</v>
      </c>
      <c r="AE9" s="35" t="s">
        <v>57</v>
      </c>
      <c r="AF9" s="293" t="s">
        <v>58</v>
      </c>
      <c r="AG9" s="508">
        <v>0</v>
      </c>
      <c r="AH9" s="505">
        <v>0.31</v>
      </c>
      <c r="AI9" s="508">
        <v>0</v>
      </c>
      <c r="AJ9" s="505">
        <v>0.05</v>
      </c>
      <c r="AK9" s="508">
        <v>0</v>
      </c>
      <c r="AL9" s="505">
        <v>0.37</v>
      </c>
      <c r="AM9" s="508">
        <v>0</v>
      </c>
      <c r="AN9" s="505">
        <v>0.41</v>
      </c>
      <c r="AO9" s="508">
        <v>0</v>
      </c>
      <c r="AP9" s="505">
        <v>0.06</v>
      </c>
    </row>
    <row r="10" spans="1:42" x14ac:dyDescent="0.3">
      <c r="A10" s="242" t="s">
        <v>15</v>
      </c>
      <c r="B10" s="141">
        <v>0.5</v>
      </c>
      <c r="C10" s="141">
        <v>0.5</v>
      </c>
      <c r="D10" s="141">
        <v>0.5</v>
      </c>
      <c r="E10" s="141">
        <v>0.5</v>
      </c>
      <c r="F10" s="141">
        <v>0</v>
      </c>
      <c r="G10" s="141">
        <v>1</v>
      </c>
      <c r="H10" s="141">
        <v>0</v>
      </c>
      <c r="I10" s="141">
        <v>1</v>
      </c>
      <c r="J10" s="6"/>
      <c r="K10" s="203">
        <v>2</v>
      </c>
      <c r="N10" s="449"/>
      <c r="O10" s="512"/>
      <c r="P10" s="35" t="s">
        <v>59</v>
      </c>
      <c r="Q10" s="293" t="s">
        <v>58</v>
      </c>
      <c r="R10" s="509"/>
      <c r="S10" s="506"/>
      <c r="T10" s="509"/>
      <c r="U10" s="506"/>
      <c r="V10" s="509"/>
      <c r="W10" s="506"/>
      <c r="X10" s="509"/>
      <c r="Y10" s="506"/>
      <c r="Z10" s="509"/>
      <c r="AA10" s="506"/>
      <c r="AC10" s="449"/>
      <c r="AD10" s="512"/>
      <c r="AE10" s="35" t="s">
        <v>59</v>
      </c>
      <c r="AF10" s="293" t="s">
        <v>58</v>
      </c>
      <c r="AG10" s="509"/>
      <c r="AH10" s="506"/>
      <c r="AI10" s="509"/>
      <c r="AJ10" s="506"/>
      <c r="AK10" s="509"/>
      <c r="AL10" s="506"/>
      <c r="AM10" s="509"/>
      <c r="AN10" s="506"/>
      <c r="AO10" s="509"/>
      <c r="AP10" s="506"/>
    </row>
    <row r="11" spans="1:42" ht="15.75" customHeight="1" x14ac:dyDescent="0.3">
      <c r="A11" s="242" t="s">
        <v>16</v>
      </c>
      <c r="B11" s="141">
        <v>25</v>
      </c>
      <c r="C11" s="141">
        <v>25</v>
      </c>
      <c r="D11" s="141">
        <v>25</v>
      </c>
      <c r="E11" s="141">
        <v>25</v>
      </c>
      <c r="F11" s="141">
        <v>15</v>
      </c>
      <c r="G11" s="141">
        <v>35</v>
      </c>
      <c r="H11" s="141">
        <v>15</v>
      </c>
      <c r="I11" s="141">
        <v>35</v>
      </c>
      <c r="J11" s="6"/>
      <c r="K11" s="203">
        <v>1.2</v>
      </c>
      <c r="N11" s="449"/>
      <c r="O11" s="512"/>
      <c r="P11" s="35" t="s">
        <v>60</v>
      </c>
      <c r="Q11" s="293" t="s">
        <v>58</v>
      </c>
      <c r="R11" s="509"/>
      <c r="S11" s="506"/>
      <c r="T11" s="509"/>
      <c r="U11" s="506"/>
      <c r="V11" s="509"/>
      <c r="W11" s="506"/>
      <c r="X11" s="509"/>
      <c r="Y11" s="506"/>
      <c r="Z11" s="509"/>
      <c r="AA11" s="506"/>
      <c r="AC11" s="449"/>
      <c r="AD11" s="512"/>
      <c r="AE11" s="35" t="s">
        <v>60</v>
      </c>
      <c r="AF11" s="293" t="s">
        <v>58</v>
      </c>
      <c r="AG11" s="509"/>
      <c r="AH11" s="506"/>
      <c r="AI11" s="509"/>
      <c r="AJ11" s="506"/>
      <c r="AK11" s="509"/>
      <c r="AL11" s="506"/>
      <c r="AM11" s="509"/>
      <c r="AN11" s="506"/>
      <c r="AO11" s="509"/>
      <c r="AP11" s="506"/>
    </row>
    <row r="12" spans="1:42" ht="30.75" customHeight="1" thickBot="1" x14ac:dyDescent="0.35">
      <c r="A12" s="242" t="s">
        <v>17</v>
      </c>
      <c r="B12" s="141">
        <v>0.1</v>
      </c>
      <c r="C12" s="141">
        <v>0.1</v>
      </c>
      <c r="D12" s="141">
        <v>0.1</v>
      </c>
      <c r="E12" s="141">
        <v>0.1</v>
      </c>
      <c r="F12" s="141">
        <v>0.05</v>
      </c>
      <c r="G12" s="141">
        <v>0.2</v>
      </c>
      <c r="H12" s="141">
        <v>0.05</v>
      </c>
      <c r="I12" s="141">
        <v>0.2</v>
      </c>
      <c r="J12" s="6"/>
      <c r="K12" s="203">
        <v>1.3</v>
      </c>
      <c r="N12" s="449"/>
      <c r="O12" s="512"/>
      <c r="P12" s="35" t="s">
        <v>61</v>
      </c>
      <c r="Q12" s="293" t="s">
        <v>58</v>
      </c>
      <c r="R12" s="509"/>
      <c r="S12" s="506"/>
      <c r="T12" s="509"/>
      <c r="U12" s="506"/>
      <c r="V12" s="509"/>
      <c r="W12" s="506"/>
      <c r="X12" s="509"/>
      <c r="Y12" s="506"/>
      <c r="Z12" s="509"/>
      <c r="AA12" s="506"/>
      <c r="AC12" s="449"/>
      <c r="AD12" s="512"/>
      <c r="AE12" s="35" t="s">
        <v>61</v>
      </c>
      <c r="AF12" s="293" t="s">
        <v>58</v>
      </c>
      <c r="AG12" s="509"/>
      <c r="AH12" s="506"/>
      <c r="AI12" s="509"/>
      <c r="AJ12" s="506"/>
      <c r="AK12" s="509"/>
      <c r="AL12" s="506"/>
      <c r="AM12" s="509"/>
      <c r="AN12" s="506"/>
      <c r="AO12" s="509"/>
      <c r="AP12" s="506"/>
    </row>
    <row r="13" spans="1:42" ht="15" thickBot="1" x14ac:dyDescent="0.35">
      <c r="A13" s="417" t="s">
        <v>18</v>
      </c>
      <c r="B13" s="10"/>
      <c r="C13" s="2"/>
      <c r="D13" s="11"/>
      <c r="E13" s="60"/>
      <c r="F13" s="3"/>
      <c r="G13" s="3"/>
      <c r="H13" s="3"/>
      <c r="I13" s="3"/>
      <c r="J13" s="205"/>
      <c r="K13" s="206"/>
      <c r="N13" s="449"/>
      <c r="O13" s="513"/>
      <c r="P13" s="37" t="s">
        <v>62</v>
      </c>
      <c r="Q13" s="294" t="s">
        <v>58</v>
      </c>
      <c r="R13" s="510"/>
      <c r="S13" s="507"/>
      <c r="T13" s="510"/>
      <c r="U13" s="507"/>
      <c r="V13" s="510"/>
      <c r="W13" s="507"/>
      <c r="X13" s="510"/>
      <c r="Y13" s="507"/>
      <c r="Z13" s="510"/>
      <c r="AA13" s="507"/>
      <c r="AC13" s="449"/>
      <c r="AD13" s="513"/>
      <c r="AE13" s="37" t="s">
        <v>62</v>
      </c>
      <c r="AF13" s="294" t="s">
        <v>58</v>
      </c>
      <c r="AG13" s="510"/>
      <c r="AH13" s="507"/>
      <c r="AI13" s="510"/>
      <c r="AJ13" s="507"/>
      <c r="AK13" s="510"/>
      <c r="AL13" s="507"/>
      <c r="AM13" s="510"/>
      <c r="AN13" s="507"/>
      <c r="AO13" s="510"/>
      <c r="AP13" s="507"/>
    </row>
    <row r="14" spans="1:42" ht="15.75" customHeight="1" thickBot="1" x14ac:dyDescent="0.35">
      <c r="A14" s="242" t="s">
        <v>19</v>
      </c>
      <c r="B14" s="5">
        <v>15</v>
      </c>
      <c r="C14" s="6">
        <v>15</v>
      </c>
      <c r="D14" s="6">
        <v>15</v>
      </c>
      <c r="E14" s="135">
        <v>15</v>
      </c>
      <c r="F14" s="6"/>
      <c r="G14" s="6"/>
      <c r="H14" s="6"/>
      <c r="I14" s="6"/>
      <c r="J14" s="162"/>
      <c r="K14" s="207">
        <v>4</v>
      </c>
      <c r="N14" s="450"/>
      <c r="O14" s="63" t="s">
        <v>146</v>
      </c>
      <c r="P14" s="64" t="s">
        <v>147</v>
      </c>
      <c r="Q14" s="65"/>
      <c r="R14" s="287">
        <v>0</v>
      </c>
      <c r="S14" s="288">
        <f>R14</f>
        <v>0</v>
      </c>
      <c r="T14" s="287">
        <v>0</v>
      </c>
      <c r="U14" s="288">
        <f>T14</f>
        <v>0</v>
      </c>
      <c r="V14" s="287">
        <v>0</v>
      </c>
      <c r="W14" s="288">
        <f>V14</f>
        <v>0</v>
      </c>
      <c r="X14" s="287">
        <v>0</v>
      </c>
      <c r="Y14" s="288">
        <f>X14</f>
        <v>0</v>
      </c>
      <c r="Z14" s="287">
        <v>0</v>
      </c>
      <c r="AA14" s="289">
        <f>Z14</f>
        <v>0</v>
      </c>
      <c r="AC14" s="450"/>
      <c r="AD14" s="63" t="s">
        <v>146</v>
      </c>
      <c r="AE14" s="64" t="s">
        <v>147</v>
      </c>
      <c r="AF14" s="65"/>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3">
      <c r="A15" s="242" t="s">
        <v>20</v>
      </c>
      <c r="B15" s="5">
        <v>0.5</v>
      </c>
      <c r="C15" s="6">
        <v>0.5</v>
      </c>
      <c r="D15" s="6">
        <v>0.5</v>
      </c>
      <c r="E15" s="135">
        <v>0.5</v>
      </c>
      <c r="F15" s="6"/>
      <c r="G15" s="6"/>
      <c r="H15" s="6"/>
      <c r="I15" s="6"/>
      <c r="J15" s="162"/>
      <c r="K15" s="207">
        <v>3</v>
      </c>
    </row>
    <row r="16" spans="1:42" x14ac:dyDescent="0.3">
      <c r="A16" s="242" t="s">
        <v>21</v>
      </c>
      <c r="B16" s="5">
        <v>1</v>
      </c>
      <c r="C16" s="6">
        <v>1</v>
      </c>
      <c r="D16" s="6">
        <v>1</v>
      </c>
      <c r="E16" s="135">
        <v>1</v>
      </c>
      <c r="F16" s="6"/>
      <c r="G16" s="6"/>
      <c r="H16" s="6"/>
      <c r="I16" s="6"/>
      <c r="J16" s="162"/>
      <c r="K16" s="207">
        <v>3</v>
      </c>
    </row>
    <row r="17" spans="1:11" ht="15.75" customHeight="1" x14ac:dyDescent="0.3">
      <c r="A17" s="420" t="s">
        <v>22</v>
      </c>
      <c r="B17" s="12"/>
      <c r="C17" s="13"/>
      <c r="D17" s="13"/>
      <c r="E17" s="14"/>
      <c r="F17" s="13"/>
      <c r="G17" s="13"/>
      <c r="H17" s="13"/>
      <c r="I17" s="13"/>
      <c r="J17" s="162"/>
      <c r="K17" s="207"/>
    </row>
    <row r="18" spans="1:11" ht="30.75" customHeight="1" x14ac:dyDescent="0.3">
      <c r="A18" s="242" t="s">
        <v>334</v>
      </c>
      <c r="B18" s="469" t="s">
        <v>23</v>
      </c>
      <c r="C18" s="470"/>
      <c r="D18" s="470"/>
      <c r="E18" s="471"/>
      <c r="F18" s="6"/>
      <c r="G18" s="6"/>
      <c r="H18" s="6"/>
      <c r="I18" s="6"/>
      <c r="J18" s="162"/>
      <c r="K18" s="207"/>
    </row>
    <row r="19" spans="1:11" ht="15" customHeight="1" x14ac:dyDescent="0.3">
      <c r="A19" s="242" t="s">
        <v>24</v>
      </c>
      <c r="B19" s="472"/>
      <c r="C19" s="473"/>
      <c r="D19" s="473"/>
      <c r="E19" s="474"/>
      <c r="F19" s="6"/>
      <c r="G19" s="6"/>
      <c r="H19" s="6"/>
      <c r="I19" s="6"/>
      <c r="J19" s="162"/>
      <c r="K19" s="207"/>
    </row>
    <row r="20" spans="1:11" ht="15.6" x14ac:dyDescent="0.3">
      <c r="A20" s="242" t="s">
        <v>333</v>
      </c>
      <c r="B20" s="472"/>
      <c r="C20" s="473"/>
      <c r="D20" s="473"/>
      <c r="E20" s="474"/>
      <c r="F20" s="6"/>
      <c r="G20" s="6"/>
      <c r="H20" s="6"/>
      <c r="I20" s="6"/>
      <c r="J20" s="162"/>
      <c r="K20" s="207"/>
    </row>
    <row r="21" spans="1:11" x14ac:dyDescent="0.3">
      <c r="A21" s="242" t="s">
        <v>25</v>
      </c>
      <c r="B21" s="472"/>
      <c r="C21" s="473"/>
      <c r="D21" s="473"/>
      <c r="E21" s="474"/>
      <c r="F21" s="6"/>
      <c r="G21" s="6"/>
      <c r="H21" s="6"/>
      <c r="I21" s="6"/>
      <c r="J21" s="162"/>
      <c r="K21" s="207"/>
    </row>
    <row r="22" spans="1:11" ht="15" thickBot="1" x14ac:dyDescent="0.35">
      <c r="A22" s="413" t="s">
        <v>26</v>
      </c>
      <c r="B22" s="472"/>
      <c r="C22" s="473"/>
      <c r="D22" s="473"/>
      <c r="E22" s="474"/>
      <c r="F22" s="6"/>
      <c r="G22" s="6"/>
      <c r="H22" s="6"/>
      <c r="I22" s="6"/>
      <c r="J22" s="162"/>
      <c r="K22" s="207"/>
    </row>
    <row r="23" spans="1:11" ht="15" thickBot="1" x14ac:dyDescent="0.35">
      <c r="A23" s="414" t="s">
        <v>27</v>
      </c>
      <c r="B23" s="281"/>
      <c r="C23" s="2"/>
      <c r="D23" s="2"/>
      <c r="E23" s="282"/>
      <c r="F23" s="279"/>
      <c r="G23" s="3"/>
      <c r="H23" s="3"/>
      <c r="I23" s="3"/>
      <c r="J23" s="205"/>
      <c r="K23" s="206"/>
    </row>
    <row r="24" spans="1:11" x14ac:dyDescent="0.3">
      <c r="A24" s="415" t="s">
        <v>28</v>
      </c>
      <c r="B24" s="209">
        <v>0.35</v>
      </c>
      <c r="C24" s="209">
        <v>0.33</v>
      </c>
      <c r="D24" s="209">
        <v>0.32</v>
      </c>
      <c r="E24" s="209">
        <v>0.31</v>
      </c>
      <c r="F24" s="144"/>
      <c r="G24" s="144"/>
      <c r="H24" s="144"/>
      <c r="I24" s="144"/>
      <c r="J24" s="162"/>
      <c r="K24" s="207">
        <v>1.5</v>
      </c>
    </row>
    <row r="25" spans="1:11" x14ac:dyDescent="0.3">
      <c r="A25" s="242" t="s">
        <v>29</v>
      </c>
      <c r="B25" s="141">
        <v>60</v>
      </c>
      <c r="C25" s="141">
        <v>60</v>
      </c>
      <c r="D25" s="141">
        <v>60</v>
      </c>
      <c r="E25" s="141">
        <v>60</v>
      </c>
      <c r="F25" s="144"/>
      <c r="G25" s="144"/>
      <c r="H25" s="144"/>
      <c r="I25" s="144"/>
      <c r="J25" s="162"/>
      <c r="K25" s="207">
        <v>1.5</v>
      </c>
    </row>
    <row r="26" spans="1:11" x14ac:dyDescent="0.3">
      <c r="A26" s="242" t="s">
        <v>31</v>
      </c>
      <c r="B26" s="210">
        <v>40</v>
      </c>
      <c r="C26" s="210">
        <v>40</v>
      </c>
      <c r="D26" s="210">
        <v>40</v>
      </c>
      <c r="E26" s="210">
        <v>40</v>
      </c>
      <c r="F26" s="144"/>
      <c r="G26" s="144"/>
      <c r="H26" s="144"/>
      <c r="I26" s="144"/>
      <c r="J26" s="162"/>
      <c r="K26" s="207">
        <v>1.5</v>
      </c>
    </row>
    <row r="27" spans="1:11" x14ac:dyDescent="0.3">
      <c r="A27" s="242" t="s">
        <v>33</v>
      </c>
      <c r="B27" s="141">
        <v>2000</v>
      </c>
      <c r="C27" s="141">
        <v>2000</v>
      </c>
      <c r="D27" s="141">
        <v>200</v>
      </c>
      <c r="E27" s="141">
        <v>2000</v>
      </c>
      <c r="F27" s="144"/>
      <c r="G27" s="144"/>
      <c r="H27" s="144"/>
      <c r="I27" s="144"/>
      <c r="J27" s="162"/>
      <c r="K27" s="207">
        <v>2</v>
      </c>
    </row>
    <row r="28" spans="1:11" x14ac:dyDescent="0.3">
      <c r="A28" s="242" t="s">
        <v>34</v>
      </c>
      <c r="B28" s="151">
        <f>B29+B30</f>
        <v>2.5300000000000002</v>
      </c>
      <c r="C28" s="151">
        <f t="shared" ref="C28:E28" si="1">C29+C30</f>
        <v>2.4500000000000002</v>
      </c>
      <c r="D28" s="151">
        <f t="shared" si="1"/>
        <v>2.46</v>
      </c>
      <c r="E28" s="151">
        <f t="shared" si="1"/>
        <v>2.3600000000000003</v>
      </c>
      <c r="F28" s="144"/>
      <c r="G28" s="144"/>
      <c r="H28" s="144"/>
      <c r="I28" s="144"/>
      <c r="J28" s="162"/>
      <c r="K28" s="207">
        <v>2</v>
      </c>
    </row>
    <row r="29" spans="1:11" x14ac:dyDescent="0.3">
      <c r="A29" s="242" t="s">
        <v>35</v>
      </c>
      <c r="B29" s="151">
        <f>B8/100*73</f>
        <v>0.73</v>
      </c>
      <c r="C29" s="151">
        <f>C8/100*75</f>
        <v>0.75</v>
      </c>
      <c r="D29" s="151">
        <f>D8/100*76</f>
        <v>0.76</v>
      </c>
      <c r="E29" s="151">
        <f>E8/100*76</f>
        <v>0.76</v>
      </c>
      <c r="F29" s="144"/>
      <c r="G29" s="144"/>
      <c r="H29" s="144"/>
      <c r="I29" s="144"/>
      <c r="J29" s="162" t="s">
        <v>30</v>
      </c>
      <c r="K29" s="207">
        <v>2</v>
      </c>
    </row>
    <row r="30" spans="1:11" x14ac:dyDescent="0.3">
      <c r="A30" s="242" t="s">
        <v>36</v>
      </c>
      <c r="B30" s="152">
        <v>1.8</v>
      </c>
      <c r="C30" s="152">
        <v>1.7</v>
      </c>
      <c r="D30" s="152">
        <v>1.7</v>
      </c>
      <c r="E30" s="152">
        <v>1.6</v>
      </c>
      <c r="F30" s="144"/>
      <c r="G30" s="144"/>
      <c r="H30" s="144"/>
      <c r="I30" s="144"/>
      <c r="J30" s="162"/>
      <c r="K30" s="207">
        <v>2</v>
      </c>
    </row>
    <row r="31" spans="1:11" x14ac:dyDescent="0.3">
      <c r="A31" s="416"/>
      <c r="B31" s="153"/>
      <c r="C31" s="154"/>
      <c r="D31" s="154"/>
      <c r="E31" s="155"/>
      <c r="F31" s="144"/>
      <c r="G31" s="144"/>
      <c r="H31" s="144"/>
      <c r="I31" s="144"/>
      <c r="J31" s="162"/>
      <c r="K31" s="207"/>
    </row>
    <row r="32" spans="1:11" ht="15" thickBot="1" x14ac:dyDescent="0.35">
      <c r="A32" s="416"/>
      <c r="B32" s="153"/>
      <c r="C32" s="154"/>
      <c r="D32" s="154"/>
      <c r="E32" s="155"/>
      <c r="F32" s="144"/>
      <c r="G32" s="144"/>
      <c r="H32" s="144"/>
      <c r="I32" s="144"/>
      <c r="J32" s="162"/>
      <c r="K32" s="207"/>
    </row>
    <row r="33" spans="1:11" ht="15" thickBot="1" x14ac:dyDescent="0.35">
      <c r="A33" s="417" t="s">
        <v>37</v>
      </c>
      <c r="B33" s="15"/>
      <c r="C33" s="16"/>
      <c r="D33" s="17"/>
      <c r="E33" s="18"/>
      <c r="F33" s="19"/>
      <c r="G33" s="19"/>
      <c r="H33" s="19"/>
      <c r="I33" s="19"/>
      <c r="J33" s="211"/>
      <c r="K33" s="212"/>
    </row>
    <row r="34" spans="1:11" x14ac:dyDescent="0.3">
      <c r="A34" s="418" t="s">
        <v>38</v>
      </c>
      <c r="B34" s="154" t="s">
        <v>90</v>
      </c>
      <c r="C34" s="154" t="s">
        <v>90</v>
      </c>
      <c r="D34" s="154" t="s">
        <v>90</v>
      </c>
      <c r="E34" s="154" t="s">
        <v>90</v>
      </c>
      <c r="F34" s="20"/>
      <c r="G34" s="20"/>
      <c r="H34" s="20"/>
      <c r="I34" s="20"/>
      <c r="J34" s="213" t="s">
        <v>32</v>
      </c>
      <c r="K34" s="214"/>
    </row>
    <row r="35" spans="1:11" x14ac:dyDescent="0.3">
      <c r="A35" s="242" t="s">
        <v>39</v>
      </c>
      <c r="B35" s="154" t="s">
        <v>90</v>
      </c>
      <c r="C35" s="154" t="s">
        <v>90</v>
      </c>
      <c r="D35" s="154" t="s">
        <v>90</v>
      </c>
      <c r="E35" s="154" t="s">
        <v>90</v>
      </c>
      <c r="F35" s="144"/>
      <c r="G35" s="144"/>
      <c r="H35" s="144"/>
      <c r="I35" s="144"/>
      <c r="J35" s="162" t="s">
        <v>32</v>
      </c>
      <c r="K35" s="207"/>
    </row>
    <row r="36" spans="1:11" x14ac:dyDescent="0.3">
      <c r="A36" s="242" t="s">
        <v>40</v>
      </c>
      <c r="B36" s="154" t="s">
        <v>90</v>
      </c>
      <c r="C36" s="154" t="s">
        <v>90</v>
      </c>
      <c r="D36" s="154" t="s">
        <v>90</v>
      </c>
      <c r="E36" s="154" t="s">
        <v>90</v>
      </c>
      <c r="F36" s="144"/>
      <c r="G36" s="144"/>
      <c r="H36" s="144"/>
      <c r="I36" s="144"/>
      <c r="J36" s="162"/>
      <c r="K36" s="207"/>
    </row>
    <row r="37" spans="1:11" ht="48" customHeight="1" x14ac:dyDescent="0.3">
      <c r="A37" s="242" t="s">
        <v>41</v>
      </c>
      <c r="B37" s="475" t="s">
        <v>23</v>
      </c>
      <c r="C37" s="476"/>
      <c r="D37" s="476"/>
      <c r="E37" s="477"/>
      <c r="F37" s="144"/>
      <c r="G37" s="144"/>
      <c r="H37" s="144"/>
      <c r="I37" s="144"/>
      <c r="J37" s="162"/>
      <c r="K37" s="207"/>
    </row>
    <row r="38" spans="1:11" ht="24" customHeight="1" x14ac:dyDescent="0.3">
      <c r="A38" s="413" t="s">
        <v>125</v>
      </c>
      <c r="B38" s="154" t="s">
        <v>90</v>
      </c>
      <c r="C38" s="154" t="s">
        <v>90</v>
      </c>
      <c r="D38" s="154" t="s">
        <v>90</v>
      </c>
      <c r="E38" s="154" t="s">
        <v>90</v>
      </c>
      <c r="F38" s="144"/>
      <c r="G38" s="144"/>
      <c r="H38" s="144"/>
      <c r="I38" s="144"/>
      <c r="J38" s="162"/>
      <c r="K38" s="207"/>
    </row>
    <row r="39" spans="1:11" x14ac:dyDescent="0.3">
      <c r="A39" s="413" t="s">
        <v>124</v>
      </c>
      <c r="B39" s="154" t="s">
        <v>90</v>
      </c>
      <c r="C39" s="154" t="s">
        <v>90</v>
      </c>
      <c r="D39" s="154" t="s">
        <v>90</v>
      </c>
      <c r="E39" s="154" t="s">
        <v>90</v>
      </c>
      <c r="F39" s="144"/>
      <c r="G39" s="144"/>
      <c r="H39" s="144"/>
      <c r="I39" s="144"/>
      <c r="J39" s="162"/>
      <c r="K39" s="207"/>
    </row>
    <row r="40" spans="1:11" ht="27" thickBot="1" x14ac:dyDescent="0.35">
      <c r="A40" s="419" t="s">
        <v>128</v>
      </c>
      <c r="B40" s="180" t="s">
        <v>90</v>
      </c>
      <c r="C40" s="180" t="s">
        <v>90</v>
      </c>
      <c r="D40" s="180" t="s">
        <v>90</v>
      </c>
      <c r="E40" s="180" t="s">
        <v>90</v>
      </c>
      <c r="F40" s="164"/>
      <c r="G40" s="164"/>
      <c r="H40" s="164"/>
      <c r="I40" s="164"/>
      <c r="J40" s="215"/>
      <c r="K40" s="216"/>
    </row>
    <row r="42" spans="1:11" x14ac:dyDescent="0.3">
      <c r="E42" s="21"/>
      <c r="F42" s="21"/>
      <c r="G42" s="21"/>
      <c r="H42" s="21"/>
      <c r="I42" s="21"/>
      <c r="J42" s="21"/>
      <c r="K42" s="21"/>
    </row>
    <row r="43" spans="1:11" x14ac:dyDescent="0.3">
      <c r="A43" s="298" t="s">
        <v>129</v>
      </c>
      <c r="B43" s="251"/>
      <c r="C43" s="251"/>
      <c r="E43" s="21"/>
      <c r="F43" s="21"/>
      <c r="G43" s="21"/>
      <c r="H43" s="21"/>
      <c r="I43" s="21"/>
      <c r="J43" s="21"/>
      <c r="K43" s="21"/>
    </row>
    <row r="44" spans="1:11" x14ac:dyDescent="0.3">
      <c r="A44" s="251">
        <v>1</v>
      </c>
      <c r="B44" s="299" t="s">
        <v>77</v>
      </c>
      <c r="C44" s="300"/>
      <c r="D44" s="21"/>
      <c r="E44" s="21"/>
      <c r="F44" s="21"/>
      <c r="G44" s="21"/>
      <c r="H44" s="21"/>
      <c r="I44" s="21"/>
      <c r="J44" s="21"/>
      <c r="K44" s="21"/>
    </row>
    <row r="45" spans="1:11" x14ac:dyDescent="0.3">
      <c r="A45" s="301">
        <v>2</v>
      </c>
      <c r="B45" s="299" t="s">
        <v>78</v>
      </c>
      <c r="C45" s="300"/>
      <c r="D45" s="21"/>
      <c r="E45" s="21"/>
      <c r="F45" s="21"/>
      <c r="G45" s="21"/>
      <c r="H45" s="21"/>
      <c r="I45" s="21"/>
      <c r="J45" s="21"/>
      <c r="K45" s="21"/>
    </row>
    <row r="46" spans="1:11" x14ac:dyDescent="0.3">
      <c r="A46" s="300">
        <v>3</v>
      </c>
      <c r="B46" s="300" t="s">
        <v>79</v>
      </c>
      <c r="C46" s="300"/>
      <c r="D46" s="21"/>
      <c r="E46" s="21"/>
      <c r="F46" s="21"/>
      <c r="G46" s="21"/>
      <c r="H46" s="21"/>
      <c r="I46" s="21"/>
      <c r="J46" s="21"/>
      <c r="K46" s="21"/>
    </row>
    <row r="47" spans="1:11" x14ac:dyDescent="0.3">
      <c r="A47" s="300">
        <v>4</v>
      </c>
      <c r="B47" s="300" t="s">
        <v>80</v>
      </c>
      <c r="C47" s="300"/>
      <c r="D47" s="21"/>
      <c r="E47" s="21"/>
      <c r="F47" s="21"/>
      <c r="G47" s="21"/>
      <c r="H47" s="21"/>
      <c r="I47" s="21"/>
      <c r="J47" s="21"/>
      <c r="K47" s="21"/>
    </row>
    <row r="48" spans="1:11" x14ac:dyDescent="0.3">
      <c r="A48" s="300">
        <v>5</v>
      </c>
      <c r="B48" s="251" t="s">
        <v>81</v>
      </c>
      <c r="C48" s="302"/>
      <c r="D48" s="21"/>
      <c r="E48" s="21"/>
      <c r="F48" s="21"/>
      <c r="G48" s="21"/>
      <c r="H48" s="21"/>
      <c r="I48" s="21"/>
      <c r="J48" s="21"/>
      <c r="K48" s="21"/>
    </row>
    <row r="49" spans="1:11" x14ac:dyDescent="0.3">
      <c r="A49" s="251" t="s">
        <v>139</v>
      </c>
      <c r="B49" s="251"/>
      <c r="C49" s="302"/>
      <c r="D49" s="21"/>
      <c r="E49" s="21"/>
      <c r="F49" s="21"/>
      <c r="G49" s="21"/>
      <c r="H49" s="21"/>
      <c r="I49" s="21"/>
      <c r="J49" s="21"/>
      <c r="K49" s="21"/>
    </row>
    <row r="50" spans="1:11" x14ac:dyDescent="0.3">
      <c r="A50" s="303" t="s">
        <v>11</v>
      </c>
      <c r="B50" s="302" t="s">
        <v>82</v>
      </c>
      <c r="C50" s="302"/>
      <c r="D50" s="21"/>
      <c r="E50" s="21"/>
      <c r="F50" s="21"/>
      <c r="G50" s="21"/>
      <c r="H50" s="21"/>
      <c r="I50" s="21"/>
      <c r="J50" s="21"/>
      <c r="K50" s="21"/>
    </row>
    <row r="51" spans="1:11" x14ac:dyDescent="0.3">
      <c r="A51" s="304" t="s">
        <v>63</v>
      </c>
      <c r="B51" s="302" t="s">
        <v>122</v>
      </c>
      <c r="C51" s="302"/>
      <c r="D51" s="21"/>
      <c r="E51" s="21"/>
      <c r="F51" s="21"/>
      <c r="G51" s="21"/>
      <c r="H51" s="21"/>
      <c r="I51" s="21"/>
      <c r="J51" s="21"/>
      <c r="K51" s="21"/>
    </row>
    <row r="52" spans="1:11" x14ac:dyDescent="0.3">
      <c r="A52" s="304" t="s">
        <v>30</v>
      </c>
      <c r="B52" s="251" t="s">
        <v>127</v>
      </c>
      <c r="C52" s="251"/>
      <c r="D52" s="21"/>
      <c r="E52" s="21"/>
      <c r="F52" s="21"/>
      <c r="G52" s="21"/>
      <c r="H52" s="21"/>
      <c r="I52" s="21"/>
      <c r="J52" s="21"/>
      <c r="K52" s="21"/>
    </row>
    <row r="53" spans="1:11" x14ac:dyDescent="0.3">
      <c r="A53" s="305" t="s">
        <v>32</v>
      </c>
      <c r="B53" s="251" t="s">
        <v>203</v>
      </c>
      <c r="C53" s="251"/>
      <c r="D53" s="21"/>
      <c r="E53" s="21"/>
      <c r="F53" s="21"/>
      <c r="G53" s="21"/>
      <c r="H53" s="21"/>
      <c r="I53" s="21"/>
      <c r="J53" s="21"/>
      <c r="K53" s="21"/>
    </row>
    <row r="54" spans="1:11" x14ac:dyDescent="0.3">
      <c r="A54" s="43"/>
      <c r="B54" s="41"/>
      <c r="C54" s="41"/>
      <c r="D54" s="21"/>
      <c r="E54" s="21"/>
      <c r="F54" s="21"/>
      <c r="G54" s="21"/>
      <c r="H54" s="21"/>
      <c r="I54" s="21"/>
      <c r="J54" s="21"/>
      <c r="K54" s="21"/>
    </row>
    <row r="55" spans="1:11" x14ac:dyDescent="0.3">
      <c r="A55" s="43"/>
      <c r="B55" s="41"/>
      <c r="C55" s="41"/>
      <c r="D55" s="21"/>
      <c r="E55" s="21"/>
      <c r="F55" s="21"/>
      <c r="G55" s="21"/>
      <c r="H55" s="21"/>
      <c r="I55" s="21"/>
      <c r="J55" s="21"/>
      <c r="K55" s="21"/>
    </row>
    <row r="56" spans="1:11" x14ac:dyDescent="0.3">
      <c r="A56" s="41"/>
      <c r="B56" s="41"/>
      <c r="C56" s="41"/>
      <c r="D56" s="21"/>
      <c r="E56" s="21"/>
      <c r="F56" s="21"/>
      <c r="G56" s="21"/>
      <c r="H56" s="21"/>
      <c r="I56" s="21"/>
      <c r="J56" s="21"/>
      <c r="K56" s="21"/>
    </row>
    <row r="57" spans="1:11" x14ac:dyDescent="0.3">
      <c r="A57" s="41"/>
      <c r="B57" s="41"/>
      <c r="C57" s="21"/>
      <c r="D57" s="21"/>
      <c r="E57" s="45"/>
      <c r="F57" s="45"/>
      <c r="G57" s="45"/>
      <c r="H57" s="45"/>
      <c r="I57" s="45"/>
      <c r="J57" s="45"/>
      <c r="K57" s="45"/>
    </row>
    <row r="58" spans="1:11" x14ac:dyDescent="0.3">
      <c r="A58" s="21"/>
      <c r="B58" s="45"/>
      <c r="C58" s="46"/>
      <c r="D58" s="46"/>
      <c r="E58" s="46"/>
      <c r="F58" s="46"/>
      <c r="G58" s="46"/>
      <c r="H58" s="46"/>
      <c r="I58" s="46"/>
      <c r="J58" s="46"/>
      <c r="K58" s="46"/>
    </row>
  </sheetData>
  <mergeCells count="76">
    <mergeCell ref="AD9:AD13"/>
    <mergeCell ref="AO2:AP4"/>
    <mergeCell ref="AC3:AC5"/>
    <mergeCell ref="AD4:AD5"/>
    <mergeCell ref="AE4:AE5"/>
    <mergeCell ref="AD6:AD8"/>
    <mergeCell ref="AG6:AG8"/>
    <mergeCell ref="AH6:AH8"/>
    <mergeCell ref="AI6:AI8"/>
    <mergeCell ref="AJ6:AJ8"/>
    <mergeCell ref="AK6:AK8"/>
    <mergeCell ref="AL6:AL8"/>
    <mergeCell ref="AM6:AM8"/>
    <mergeCell ref="AN6:AN8"/>
    <mergeCell ref="AO6:AO8"/>
    <mergeCell ref="AP6:AP8"/>
    <mergeCell ref="AF2:AF5"/>
    <mergeCell ref="AG2:AH4"/>
    <mergeCell ref="AI2:AJ4"/>
    <mergeCell ref="AK2:AL4"/>
    <mergeCell ref="AM2:AN4"/>
    <mergeCell ref="B2:K2"/>
    <mergeCell ref="Q2:Q5"/>
    <mergeCell ref="R2:S4"/>
    <mergeCell ref="T2:U4"/>
    <mergeCell ref="F3:G3"/>
    <mergeCell ref="H3:I3"/>
    <mergeCell ref="N3:N5"/>
    <mergeCell ref="O4:O5"/>
    <mergeCell ref="J3:J4"/>
    <mergeCell ref="K3:K4"/>
    <mergeCell ref="P4:P5"/>
    <mergeCell ref="A3:A4"/>
    <mergeCell ref="B3:B4"/>
    <mergeCell ref="C3:C4"/>
    <mergeCell ref="D3:D4"/>
    <mergeCell ref="E3:E4"/>
    <mergeCell ref="V2:W4"/>
    <mergeCell ref="X2:Y4"/>
    <mergeCell ref="Z2:AA4"/>
    <mergeCell ref="AA6:AA8"/>
    <mergeCell ref="O6:O8"/>
    <mergeCell ref="R6:R8"/>
    <mergeCell ref="S6:S8"/>
    <mergeCell ref="T6:T8"/>
    <mergeCell ref="U6:U8"/>
    <mergeCell ref="V6:V8"/>
    <mergeCell ref="W6:W8"/>
    <mergeCell ref="X6:X8"/>
    <mergeCell ref="Y6:Y8"/>
    <mergeCell ref="Z6:Z8"/>
    <mergeCell ref="B18:E22"/>
    <mergeCell ref="B37:E37"/>
    <mergeCell ref="N6:N14"/>
    <mergeCell ref="AC6:AC14"/>
    <mergeCell ref="W9:W13"/>
    <mergeCell ref="X9:X13"/>
    <mergeCell ref="O9:O13"/>
    <mergeCell ref="Y9:Y13"/>
    <mergeCell ref="Z9:Z13"/>
    <mergeCell ref="AA9:AA13"/>
    <mergeCell ref="R9:R13"/>
    <mergeCell ref="S9:S13"/>
    <mergeCell ref="T9:T13"/>
    <mergeCell ref="U9:U13"/>
    <mergeCell ref="V9:V13"/>
    <mergeCell ref="AG9:AG13"/>
    <mergeCell ref="AH9:AH13"/>
    <mergeCell ref="AI9:AI13"/>
    <mergeCell ref="AJ9:AJ13"/>
    <mergeCell ref="AK9:AK13"/>
    <mergeCell ref="AL9:AL13"/>
    <mergeCell ref="AM9:AM13"/>
    <mergeCell ref="AN9:AN13"/>
    <mergeCell ref="AO9:AO13"/>
    <mergeCell ref="AP9:AP13"/>
  </mergeCells>
  <hyperlinks>
    <hyperlink ref="B2" location="INDEX" display=" Mechanical vapor recompression"/>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P55"/>
  <sheetViews>
    <sheetView zoomScale="85" zoomScaleNormal="85" workbookViewId="0">
      <selection activeCell="F25" sqref="F25"/>
    </sheetView>
  </sheetViews>
  <sheetFormatPr defaultColWidth="9.109375" defaultRowHeight="13.8" x14ac:dyDescent="0.25"/>
  <cols>
    <col min="1" max="1" width="35.6640625" style="307" customWidth="1"/>
    <col min="2" max="6" width="7.33203125" style="307" customWidth="1"/>
    <col min="7" max="7" width="6.44140625" style="307" bestFit="1" customWidth="1"/>
    <col min="8" max="9" width="7.33203125" style="307" customWidth="1"/>
    <col min="10" max="11" width="8.6640625" style="307" customWidth="1"/>
    <col min="12" max="15" width="9.109375" style="307"/>
    <col min="16" max="16" width="27.33203125" style="307" bestFit="1" customWidth="1"/>
    <col min="17" max="16384" width="9.109375" style="307"/>
  </cols>
  <sheetData>
    <row r="1" spans="1:42" ht="14.4" thickBot="1" x14ac:dyDescent="0.3"/>
    <row r="2" spans="1:42" ht="21" customHeight="1" thickBot="1" x14ac:dyDescent="0.3">
      <c r="A2" s="1" t="s">
        <v>0</v>
      </c>
      <c r="B2" s="565" t="s">
        <v>204</v>
      </c>
      <c r="C2" s="566"/>
      <c r="D2" s="566"/>
      <c r="E2" s="566"/>
      <c r="F2" s="566"/>
      <c r="G2" s="566"/>
      <c r="H2" s="566"/>
      <c r="I2" s="566"/>
      <c r="J2" s="566"/>
      <c r="K2" s="567"/>
      <c r="N2" s="23" t="s">
        <v>148</v>
      </c>
      <c r="O2" s="308"/>
      <c r="P2" s="309"/>
      <c r="Q2" s="555" t="s">
        <v>42</v>
      </c>
      <c r="R2" s="548" t="s">
        <v>43</v>
      </c>
      <c r="S2" s="549"/>
      <c r="T2" s="548" t="s">
        <v>44</v>
      </c>
      <c r="U2" s="549"/>
      <c r="V2" s="548" t="s">
        <v>45</v>
      </c>
      <c r="W2" s="549"/>
      <c r="X2" s="548" t="s">
        <v>46</v>
      </c>
      <c r="Y2" s="549"/>
      <c r="Z2" s="548" t="s">
        <v>47</v>
      </c>
      <c r="AA2" s="549"/>
      <c r="AC2" s="23" t="s">
        <v>149</v>
      </c>
      <c r="AD2" s="308"/>
      <c r="AE2" s="309"/>
      <c r="AF2" s="555" t="s">
        <v>42</v>
      </c>
      <c r="AG2" s="548" t="s">
        <v>43</v>
      </c>
      <c r="AH2" s="549"/>
      <c r="AI2" s="548" t="s">
        <v>44</v>
      </c>
      <c r="AJ2" s="549"/>
      <c r="AK2" s="548" t="s">
        <v>45</v>
      </c>
      <c r="AL2" s="549"/>
      <c r="AM2" s="548" t="s">
        <v>46</v>
      </c>
      <c r="AN2" s="549"/>
      <c r="AO2" s="548" t="s">
        <v>47</v>
      </c>
      <c r="AP2" s="549"/>
    </row>
    <row r="3" spans="1:42" ht="15.75" customHeight="1" thickBot="1" x14ac:dyDescent="0.3">
      <c r="A3" s="467" t="s">
        <v>7</v>
      </c>
      <c r="B3" s="463">
        <v>2020</v>
      </c>
      <c r="C3" s="463">
        <v>2030</v>
      </c>
      <c r="D3" s="463">
        <v>2040</v>
      </c>
      <c r="E3" s="463">
        <v>2050</v>
      </c>
      <c r="F3" s="489" t="s">
        <v>83</v>
      </c>
      <c r="G3" s="447"/>
      <c r="H3" s="446" t="s">
        <v>2</v>
      </c>
      <c r="I3" s="554"/>
      <c r="J3" s="463" t="s">
        <v>3</v>
      </c>
      <c r="K3" s="463" t="s">
        <v>4</v>
      </c>
      <c r="N3" s="559" t="s">
        <v>0</v>
      </c>
      <c r="Q3" s="556"/>
      <c r="R3" s="550"/>
      <c r="S3" s="551"/>
      <c r="T3" s="550"/>
      <c r="U3" s="551"/>
      <c r="V3" s="550"/>
      <c r="W3" s="551"/>
      <c r="X3" s="550"/>
      <c r="Y3" s="551"/>
      <c r="Z3" s="550"/>
      <c r="AA3" s="551"/>
      <c r="AC3" s="559" t="s">
        <v>0</v>
      </c>
      <c r="AF3" s="556"/>
      <c r="AG3" s="550"/>
      <c r="AH3" s="551"/>
      <c r="AI3" s="550"/>
      <c r="AJ3" s="551"/>
      <c r="AK3" s="550"/>
      <c r="AL3" s="551"/>
      <c r="AM3" s="550"/>
      <c r="AN3" s="551"/>
      <c r="AO3" s="550"/>
      <c r="AP3" s="551"/>
    </row>
    <row r="4" spans="1:42" ht="26.25" customHeight="1" thickBot="1" x14ac:dyDescent="0.3">
      <c r="A4" s="552"/>
      <c r="B4" s="553"/>
      <c r="C4" s="553"/>
      <c r="D4" s="553"/>
      <c r="E4" s="553"/>
      <c r="F4" s="3" t="s">
        <v>5</v>
      </c>
      <c r="G4" s="3" t="s">
        <v>6</v>
      </c>
      <c r="H4" s="3" t="s">
        <v>5</v>
      </c>
      <c r="I4" s="3" t="s">
        <v>6</v>
      </c>
      <c r="J4" s="553"/>
      <c r="K4" s="553"/>
      <c r="N4" s="560"/>
      <c r="O4" s="562" t="s">
        <v>48</v>
      </c>
      <c r="P4" s="563" t="s">
        <v>49</v>
      </c>
      <c r="Q4" s="557"/>
      <c r="R4" s="550"/>
      <c r="S4" s="551"/>
      <c r="T4" s="550"/>
      <c r="U4" s="551"/>
      <c r="V4" s="550"/>
      <c r="W4" s="551"/>
      <c r="X4" s="550"/>
      <c r="Y4" s="551"/>
      <c r="Z4" s="550"/>
      <c r="AA4" s="551"/>
      <c r="AC4" s="560"/>
      <c r="AD4" s="562" t="s">
        <v>48</v>
      </c>
      <c r="AE4" s="563" t="s">
        <v>49</v>
      </c>
      <c r="AF4" s="557"/>
      <c r="AG4" s="550"/>
      <c r="AH4" s="551"/>
      <c r="AI4" s="550"/>
      <c r="AJ4" s="551"/>
      <c r="AK4" s="550"/>
      <c r="AL4" s="551"/>
      <c r="AM4" s="550"/>
      <c r="AN4" s="551"/>
      <c r="AO4" s="550"/>
      <c r="AP4" s="551"/>
    </row>
    <row r="5" spans="1:42" ht="15.75" customHeight="1" thickBot="1" x14ac:dyDescent="0.3">
      <c r="A5" s="415" t="s">
        <v>8</v>
      </c>
      <c r="B5" s="310">
        <v>5</v>
      </c>
      <c r="C5" s="310">
        <v>5</v>
      </c>
      <c r="D5" s="310">
        <v>5</v>
      </c>
      <c r="E5" s="310">
        <v>5</v>
      </c>
      <c r="F5" s="310">
        <v>2</v>
      </c>
      <c r="G5" s="310">
        <v>20</v>
      </c>
      <c r="H5" s="310">
        <v>2</v>
      </c>
      <c r="I5" s="310">
        <v>20</v>
      </c>
      <c r="J5" s="132"/>
      <c r="K5" s="133">
        <v>1</v>
      </c>
      <c r="N5" s="561"/>
      <c r="O5" s="558"/>
      <c r="P5" s="564"/>
      <c r="Q5" s="558"/>
      <c r="R5" s="311" t="s">
        <v>50</v>
      </c>
      <c r="S5" s="312" t="s">
        <v>51</v>
      </c>
      <c r="T5" s="311" t="s">
        <v>50</v>
      </c>
      <c r="U5" s="312" t="s">
        <v>51</v>
      </c>
      <c r="V5" s="311" t="s">
        <v>50</v>
      </c>
      <c r="W5" s="312" t="s">
        <v>51</v>
      </c>
      <c r="X5" s="311" t="s">
        <v>50</v>
      </c>
      <c r="Y5" s="312" t="s">
        <v>51</v>
      </c>
      <c r="Z5" s="311" t="s">
        <v>50</v>
      </c>
      <c r="AA5" s="312" t="s">
        <v>51</v>
      </c>
      <c r="AC5" s="561"/>
      <c r="AD5" s="558"/>
      <c r="AE5" s="564"/>
      <c r="AF5" s="558"/>
      <c r="AG5" s="311" t="s">
        <v>50</v>
      </c>
      <c r="AH5" s="312" t="s">
        <v>51</v>
      </c>
      <c r="AI5" s="311" t="s">
        <v>50</v>
      </c>
      <c r="AJ5" s="312" t="s">
        <v>51</v>
      </c>
      <c r="AK5" s="311" t="s">
        <v>50</v>
      </c>
      <c r="AL5" s="312" t="s">
        <v>51</v>
      </c>
      <c r="AM5" s="311" t="s">
        <v>50</v>
      </c>
      <c r="AN5" s="312" t="s">
        <v>51</v>
      </c>
      <c r="AO5" s="311" t="s">
        <v>50</v>
      </c>
      <c r="AP5" s="312" t="s">
        <v>51</v>
      </c>
    </row>
    <row r="6" spans="1:42" ht="15" customHeight="1" x14ac:dyDescent="0.25">
      <c r="A6" s="242" t="s">
        <v>10</v>
      </c>
      <c r="B6" s="226">
        <v>100</v>
      </c>
      <c r="C6" s="226">
        <v>100</v>
      </c>
      <c r="D6" s="226">
        <v>100</v>
      </c>
      <c r="E6" s="226">
        <v>100</v>
      </c>
      <c r="F6" s="226">
        <v>100</v>
      </c>
      <c r="G6" s="226">
        <v>100</v>
      </c>
      <c r="H6" s="226">
        <v>100</v>
      </c>
      <c r="I6" s="226">
        <v>100</v>
      </c>
      <c r="J6" s="132" t="s">
        <v>11</v>
      </c>
      <c r="K6" s="133">
        <v>1</v>
      </c>
      <c r="N6" s="539" t="str">
        <f>B2</f>
        <v>Thermal Gasification</v>
      </c>
      <c r="O6" s="542" t="s">
        <v>52</v>
      </c>
      <c r="P6" s="313" t="s">
        <v>53</v>
      </c>
      <c r="Q6" s="30" t="s">
        <v>58</v>
      </c>
      <c r="R6" s="528">
        <v>0</v>
      </c>
      <c r="S6" s="536">
        <v>0</v>
      </c>
      <c r="T6" s="528">
        <v>0.75</v>
      </c>
      <c r="U6" s="536">
        <v>0</v>
      </c>
      <c r="V6" s="528">
        <v>0.5</v>
      </c>
      <c r="W6" s="536">
        <v>0</v>
      </c>
      <c r="X6" s="528">
        <v>0.2</v>
      </c>
      <c r="Y6" s="536">
        <v>0</v>
      </c>
      <c r="Z6" s="528">
        <v>0.6</v>
      </c>
      <c r="AA6" s="536">
        <v>0</v>
      </c>
      <c r="AC6" s="539" t="str">
        <f>N6</f>
        <v>Thermal Gasification</v>
      </c>
      <c r="AD6" s="542" t="s">
        <v>52</v>
      </c>
      <c r="AE6" s="313" t="s">
        <v>53</v>
      </c>
      <c r="AF6" s="30" t="s">
        <v>58</v>
      </c>
      <c r="AG6" s="545">
        <v>0</v>
      </c>
      <c r="AH6" s="536">
        <v>0</v>
      </c>
      <c r="AI6" s="528">
        <v>0.3</v>
      </c>
      <c r="AJ6" s="536">
        <v>0</v>
      </c>
      <c r="AK6" s="545">
        <v>0</v>
      </c>
      <c r="AL6" s="536">
        <v>0</v>
      </c>
      <c r="AM6" s="528">
        <v>0.2</v>
      </c>
      <c r="AN6" s="536">
        <v>0</v>
      </c>
      <c r="AO6" s="528">
        <v>0</v>
      </c>
      <c r="AP6" s="536">
        <v>0</v>
      </c>
    </row>
    <row r="7" spans="1:42" ht="14.4" x14ac:dyDescent="0.25">
      <c r="A7" s="242" t="s">
        <v>12</v>
      </c>
      <c r="B7" s="226">
        <v>100</v>
      </c>
      <c r="C7" s="226">
        <v>100</v>
      </c>
      <c r="D7" s="226">
        <v>100</v>
      </c>
      <c r="E7" s="226">
        <v>100</v>
      </c>
      <c r="F7" s="226">
        <v>100</v>
      </c>
      <c r="G7" s="226">
        <v>100</v>
      </c>
      <c r="H7" s="226">
        <v>100</v>
      </c>
      <c r="I7" s="226">
        <v>100</v>
      </c>
      <c r="J7" s="132" t="s">
        <v>11</v>
      </c>
      <c r="K7" s="133">
        <v>1</v>
      </c>
      <c r="N7" s="540"/>
      <c r="O7" s="543"/>
      <c r="P7" s="314" t="s">
        <v>54</v>
      </c>
      <c r="Q7" s="32" t="s">
        <v>58</v>
      </c>
      <c r="R7" s="529"/>
      <c r="S7" s="537"/>
      <c r="T7" s="529"/>
      <c r="U7" s="537"/>
      <c r="V7" s="529"/>
      <c r="W7" s="537"/>
      <c r="X7" s="529"/>
      <c r="Y7" s="537"/>
      <c r="Z7" s="529"/>
      <c r="AA7" s="537"/>
      <c r="AC7" s="540"/>
      <c r="AD7" s="543"/>
      <c r="AE7" s="314" t="s">
        <v>54</v>
      </c>
      <c r="AF7" s="32" t="s">
        <v>58</v>
      </c>
      <c r="AG7" s="546"/>
      <c r="AH7" s="537"/>
      <c r="AI7" s="529"/>
      <c r="AJ7" s="537"/>
      <c r="AK7" s="546"/>
      <c r="AL7" s="537"/>
      <c r="AM7" s="529"/>
      <c r="AN7" s="537"/>
      <c r="AO7" s="529"/>
      <c r="AP7" s="537"/>
    </row>
    <row r="8" spans="1:42" ht="30.75" customHeight="1" thickBot="1" x14ac:dyDescent="0.3">
      <c r="A8" s="242" t="s">
        <v>13</v>
      </c>
      <c r="B8" s="315">
        <v>3.5000000000000003E-2</v>
      </c>
      <c r="C8" s="315">
        <v>3.5000000000000003E-2</v>
      </c>
      <c r="D8" s="315">
        <v>3.5000000000000003E-2</v>
      </c>
      <c r="E8" s="315">
        <v>3.5000000000000003E-2</v>
      </c>
      <c r="F8" s="316">
        <v>0.02</v>
      </c>
      <c r="G8" s="316">
        <v>0.05</v>
      </c>
      <c r="H8" s="316">
        <v>0.02</v>
      </c>
      <c r="I8" s="316">
        <v>0.05</v>
      </c>
      <c r="J8" s="132"/>
      <c r="K8" s="133">
        <v>2</v>
      </c>
      <c r="N8" s="540"/>
      <c r="O8" s="544"/>
      <c r="P8" s="317" t="s">
        <v>55</v>
      </c>
      <c r="Q8" s="34" t="s">
        <v>58</v>
      </c>
      <c r="R8" s="530"/>
      <c r="S8" s="538"/>
      <c r="T8" s="530"/>
      <c r="U8" s="538"/>
      <c r="V8" s="530"/>
      <c r="W8" s="538"/>
      <c r="X8" s="530"/>
      <c r="Y8" s="538"/>
      <c r="Z8" s="530"/>
      <c r="AA8" s="538"/>
      <c r="AC8" s="540"/>
      <c r="AD8" s="544"/>
      <c r="AE8" s="317" t="s">
        <v>55</v>
      </c>
      <c r="AF8" s="34" t="s">
        <v>58</v>
      </c>
      <c r="AG8" s="547"/>
      <c r="AH8" s="538"/>
      <c r="AI8" s="530"/>
      <c r="AJ8" s="538"/>
      <c r="AK8" s="547"/>
      <c r="AL8" s="538"/>
      <c r="AM8" s="530"/>
      <c r="AN8" s="538"/>
      <c r="AO8" s="530"/>
      <c r="AP8" s="538"/>
    </row>
    <row r="9" spans="1:42" ht="24" customHeight="1" x14ac:dyDescent="0.25">
      <c r="A9" s="242" t="s">
        <v>14</v>
      </c>
      <c r="B9" s="318">
        <v>0.3</v>
      </c>
      <c r="C9" s="318">
        <v>0.3</v>
      </c>
      <c r="D9" s="318">
        <v>0.3</v>
      </c>
      <c r="E9" s="318">
        <v>0.3</v>
      </c>
      <c r="F9" s="319">
        <v>0</v>
      </c>
      <c r="G9" s="319">
        <v>1</v>
      </c>
      <c r="H9" s="319">
        <v>0</v>
      </c>
      <c r="I9" s="319">
        <v>1</v>
      </c>
      <c r="J9" s="132"/>
      <c r="K9" s="133">
        <v>2</v>
      </c>
      <c r="N9" s="540"/>
      <c r="O9" s="533" t="s">
        <v>56</v>
      </c>
      <c r="P9" s="320" t="s">
        <v>57</v>
      </c>
      <c r="Q9" s="36" t="s">
        <v>58</v>
      </c>
      <c r="R9" s="528">
        <v>0</v>
      </c>
      <c r="S9" s="528">
        <v>0</v>
      </c>
      <c r="T9" s="528">
        <v>0.75</v>
      </c>
      <c r="U9" s="528">
        <v>0</v>
      </c>
      <c r="V9" s="528">
        <v>0.8</v>
      </c>
      <c r="W9" s="528">
        <v>0</v>
      </c>
      <c r="X9" s="528">
        <v>0.6</v>
      </c>
      <c r="Y9" s="528">
        <v>0</v>
      </c>
      <c r="Z9" s="528">
        <v>0.6</v>
      </c>
      <c r="AA9" s="528">
        <v>0</v>
      </c>
      <c r="AC9" s="540"/>
      <c r="AD9" s="533" t="s">
        <v>56</v>
      </c>
      <c r="AE9" s="320" t="s">
        <v>57</v>
      </c>
      <c r="AF9" s="36" t="s">
        <v>58</v>
      </c>
      <c r="AG9" s="528">
        <v>0</v>
      </c>
      <c r="AH9" s="528">
        <v>0</v>
      </c>
      <c r="AI9" s="528">
        <v>0.3</v>
      </c>
      <c r="AJ9" s="528">
        <v>0</v>
      </c>
      <c r="AK9" s="528">
        <v>0.3</v>
      </c>
      <c r="AL9" s="528">
        <v>0</v>
      </c>
      <c r="AM9" s="528">
        <v>0.3</v>
      </c>
      <c r="AN9" s="528">
        <v>0</v>
      </c>
      <c r="AO9" s="528">
        <v>0.3</v>
      </c>
      <c r="AP9" s="528">
        <v>0</v>
      </c>
    </row>
    <row r="10" spans="1:42" ht="14.4" x14ac:dyDescent="0.25">
      <c r="A10" s="242" t="s">
        <v>15</v>
      </c>
      <c r="B10" s="171">
        <v>2.5</v>
      </c>
      <c r="C10" s="171">
        <v>2.5</v>
      </c>
      <c r="D10" s="171">
        <v>2.5</v>
      </c>
      <c r="E10" s="171">
        <v>2.5</v>
      </c>
      <c r="F10" s="5">
        <v>2</v>
      </c>
      <c r="G10" s="5">
        <v>3</v>
      </c>
      <c r="H10" s="5">
        <v>2</v>
      </c>
      <c r="I10" s="5">
        <v>3</v>
      </c>
      <c r="J10" s="132"/>
      <c r="K10" s="133">
        <v>2</v>
      </c>
      <c r="N10" s="540"/>
      <c r="O10" s="534"/>
      <c r="P10" s="320" t="s">
        <v>59</v>
      </c>
      <c r="Q10" s="36" t="s">
        <v>58</v>
      </c>
      <c r="R10" s="531"/>
      <c r="S10" s="531"/>
      <c r="T10" s="531"/>
      <c r="U10" s="531"/>
      <c r="V10" s="531"/>
      <c r="W10" s="531"/>
      <c r="X10" s="531"/>
      <c r="Y10" s="531"/>
      <c r="Z10" s="531"/>
      <c r="AA10" s="531"/>
      <c r="AC10" s="540"/>
      <c r="AD10" s="534"/>
      <c r="AE10" s="320" t="s">
        <v>59</v>
      </c>
      <c r="AF10" s="36" t="s">
        <v>58</v>
      </c>
      <c r="AG10" s="531"/>
      <c r="AH10" s="531"/>
      <c r="AI10" s="529"/>
      <c r="AJ10" s="529"/>
      <c r="AK10" s="529"/>
      <c r="AL10" s="531"/>
      <c r="AM10" s="531"/>
      <c r="AN10" s="531"/>
      <c r="AO10" s="531"/>
      <c r="AP10" s="531"/>
    </row>
    <row r="11" spans="1:42" ht="15.75" customHeight="1" x14ac:dyDescent="0.25">
      <c r="A11" s="242" t="s">
        <v>16</v>
      </c>
      <c r="B11" s="5">
        <v>20</v>
      </c>
      <c r="C11" s="5">
        <v>20</v>
      </c>
      <c r="D11" s="5">
        <v>20</v>
      </c>
      <c r="E11" s="5">
        <v>20</v>
      </c>
      <c r="F11" s="5">
        <v>15</v>
      </c>
      <c r="G11" s="5">
        <v>25</v>
      </c>
      <c r="H11" s="5">
        <v>15</v>
      </c>
      <c r="I11" s="5">
        <v>25</v>
      </c>
      <c r="J11" s="132"/>
      <c r="K11" s="133">
        <v>2</v>
      </c>
      <c r="N11" s="540"/>
      <c r="O11" s="534"/>
      <c r="P11" s="320" t="s">
        <v>60</v>
      </c>
      <c r="Q11" s="36"/>
      <c r="R11" s="531"/>
      <c r="S11" s="531"/>
      <c r="T11" s="531"/>
      <c r="U11" s="531"/>
      <c r="V11" s="531"/>
      <c r="W11" s="531"/>
      <c r="X11" s="531"/>
      <c r="Y11" s="531"/>
      <c r="Z11" s="531"/>
      <c r="AA11" s="531"/>
      <c r="AC11" s="540"/>
      <c r="AD11" s="534"/>
      <c r="AE11" s="320" t="s">
        <v>60</v>
      </c>
      <c r="AF11" s="36"/>
      <c r="AG11" s="531"/>
      <c r="AH11" s="531"/>
      <c r="AI11" s="529"/>
      <c r="AJ11" s="529"/>
      <c r="AK11" s="529"/>
      <c r="AL11" s="531"/>
      <c r="AM11" s="531"/>
      <c r="AN11" s="531"/>
      <c r="AO11" s="531"/>
      <c r="AP11" s="531"/>
    </row>
    <row r="12" spans="1:42" ht="30.75" customHeight="1" thickBot="1" x14ac:dyDescent="0.3">
      <c r="A12" s="242" t="s">
        <v>17</v>
      </c>
      <c r="B12" s="5">
        <v>1.5</v>
      </c>
      <c r="C12" s="5">
        <v>1.5</v>
      </c>
      <c r="D12" s="5">
        <v>1.5</v>
      </c>
      <c r="E12" s="5">
        <v>1.5</v>
      </c>
      <c r="F12" s="5">
        <v>1</v>
      </c>
      <c r="G12" s="5">
        <v>2</v>
      </c>
      <c r="H12" s="5">
        <v>1</v>
      </c>
      <c r="I12" s="5">
        <v>2</v>
      </c>
      <c r="J12" s="132"/>
      <c r="K12" s="133">
        <v>2</v>
      </c>
      <c r="N12" s="540"/>
      <c r="O12" s="534"/>
      <c r="P12" s="320" t="s">
        <v>61</v>
      </c>
      <c r="Q12" s="36"/>
      <c r="R12" s="531"/>
      <c r="S12" s="531"/>
      <c r="T12" s="531"/>
      <c r="U12" s="531"/>
      <c r="V12" s="531"/>
      <c r="W12" s="531"/>
      <c r="X12" s="531"/>
      <c r="Y12" s="531"/>
      <c r="Z12" s="531"/>
      <c r="AA12" s="531"/>
      <c r="AC12" s="540"/>
      <c r="AD12" s="534"/>
      <c r="AE12" s="320" t="s">
        <v>61</v>
      </c>
      <c r="AF12" s="36"/>
      <c r="AG12" s="531"/>
      <c r="AH12" s="531"/>
      <c r="AI12" s="529"/>
      <c r="AJ12" s="529"/>
      <c r="AK12" s="529"/>
      <c r="AL12" s="531"/>
      <c r="AM12" s="531"/>
      <c r="AN12" s="531"/>
      <c r="AO12" s="531"/>
      <c r="AP12" s="531"/>
    </row>
    <row r="13" spans="1:42" ht="15" thickBot="1" x14ac:dyDescent="0.35">
      <c r="A13" s="417" t="s">
        <v>18</v>
      </c>
      <c r="B13" s="10"/>
      <c r="C13" s="2"/>
      <c r="D13" s="11"/>
      <c r="E13" s="60"/>
      <c r="F13" s="3"/>
      <c r="G13" s="3"/>
      <c r="H13" s="3"/>
      <c r="I13" s="3"/>
      <c r="J13" s="321"/>
      <c r="K13" s="322"/>
      <c r="N13" s="540"/>
      <c r="O13" s="535"/>
      <c r="P13" s="323" t="s">
        <v>62</v>
      </c>
      <c r="Q13" s="38" t="s">
        <v>58</v>
      </c>
      <c r="R13" s="532"/>
      <c r="S13" s="532"/>
      <c r="T13" s="532"/>
      <c r="U13" s="532"/>
      <c r="V13" s="532"/>
      <c r="W13" s="532"/>
      <c r="X13" s="532"/>
      <c r="Y13" s="532"/>
      <c r="Z13" s="532"/>
      <c r="AA13" s="532"/>
      <c r="AC13" s="540"/>
      <c r="AD13" s="535"/>
      <c r="AE13" s="323" t="s">
        <v>62</v>
      </c>
      <c r="AF13" s="38" t="s">
        <v>58</v>
      </c>
      <c r="AG13" s="532"/>
      <c r="AH13" s="532"/>
      <c r="AI13" s="530"/>
      <c r="AJ13" s="530"/>
      <c r="AK13" s="530"/>
      <c r="AL13" s="532"/>
      <c r="AM13" s="532"/>
      <c r="AN13" s="532"/>
      <c r="AO13" s="532"/>
      <c r="AP13" s="532"/>
    </row>
    <row r="14" spans="1:42" ht="15.75" customHeight="1" thickBot="1" x14ac:dyDescent="0.3">
      <c r="A14" s="242" t="s">
        <v>19</v>
      </c>
      <c r="B14" s="5">
        <v>10</v>
      </c>
      <c r="C14" s="5">
        <v>10</v>
      </c>
      <c r="D14" s="5">
        <v>10</v>
      </c>
      <c r="E14" s="5">
        <v>10</v>
      </c>
      <c r="F14" s="324"/>
      <c r="G14" s="324"/>
      <c r="H14" s="6"/>
      <c r="I14" s="6"/>
      <c r="J14" s="140"/>
      <c r="K14" s="133">
        <v>2</v>
      </c>
      <c r="N14" s="541"/>
      <c r="O14" s="325" t="s">
        <v>146</v>
      </c>
      <c r="P14" s="326" t="s">
        <v>147</v>
      </c>
      <c r="Q14" s="66"/>
      <c r="R14" s="387">
        <v>0</v>
      </c>
      <c r="S14" s="385">
        <v>0</v>
      </c>
      <c r="T14" s="384">
        <v>0</v>
      </c>
      <c r="U14" s="385">
        <v>0</v>
      </c>
      <c r="V14" s="384">
        <v>0</v>
      </c>
      <c r="W14" s="385">
        <v>0</v>
      </c>
      <c r="X14" s="384">
        <v>0</v>
      </c>
      <c r="Y14" s="385">
        <v>0</v>
      </c>
      <c r="Z14" s="384">
        <v>0</v>
      </c>
      <c r="AA14" s="386">
        <v>0</v>
      </c>
      <c r="AC14" s="541"/>
      <c r="AD14" s="325" t="s">
        <v>146</v>
      </c>
      <c r="AE14" s="326"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5">
        <v>3</v>
      </c>
      <c r="C15" s="5">
        <v>3</v>
      </c>
      <c r="D15" s="5">
        <v>3</v>
      </c>
      <c r="E15" s="5">
        <v>3</v>
      </c>
      <c r="F15" s="141"/>
      <c r="G15" s="141"/>
      <c r="H15" s="141"/>
      <c r="I15" s="141"/>
      <c r="J15" s="327"/>
      <c r="K15" s="133">
        <v>2</v>
      </c>
    </row>
    <row r="16" spans="1:42" ht="20.25" customHeight="1" x14ac:dyDescent="0.25">
      <c r="A16" s="242" t="s">
        <v>21</v>
      </c>
      <c r="B16" s="5">
        <v>30</v>
      </c>
      <c r="C16" s="5">
        <v>30</v>
      </c>
      <c r="D16" s="5">
        <v>30</v>
      </c>
      <c r="E16" s="5">
        <v>30</v>
      </c>
      <c r="F16" s="141"/>
      <c r="G16" s="141"/>
      <c r="H16" s="141"/>
      <c r="I16" s="141"/>
      <c r="J16" s="327"/>
      <c r="K16" s="133">
        <v>2</v>
      </c>
    </row>
    <row r="17" spans="1:11" ht="15.75" customHeight="1" x14ac:dyDescent="0.25">
      <c r="A17" s="420" t="s">
        <v>22</v>
      </c>
      <c r="B17" s="5"/>
      <c r="C17" s="5"/>
      <c r="D17" s="5"/>
      <c r="E17" s="5"/>
      <c r="F17" s="13"/>
      <c r="G17" s="13"/>
      <c r="H17" s="13"/>
      <c r="I17" s="13"/>
      <c r="J17" s="327"/>
      <c r="K17" s="328"/>
    </row>
    <row r="18" spans="1:11" ht="30.75" customHeight="1" x14ac:dyDescent="0.25">
      <c r="A18" s="242" t="s">
        <v>334</v>
      </c>
      <c r="B18" s="519" t="s">
        <v>205</v>
      </c>
      <c r="C18" s="520"/>
      <c r="D18" s="520"/>
      <c r="E18" s="521"/>
      <c r="F18" s="13"/>
      <c r="G18" s="190"/>
      <c r="H18" s="190"/>
      <c r="I18" s="190"/>
      <c r="J18" s="329"/>
      <c r="K18" s="330"/>
    </row>
    <row r="19" spans="1:11" ht="15" customHeight="1" x14ac:dyDescent="0.25">
      <c r="A19" s="242" t="s">
        <v>24</v>
      </c>
      <c r="B19" s="522"/>
      <c r="C19" s="523"/>
      <c r="D19" s="523"/>
      <c r="E19" s="524"/>
      <c r="F19" s="190"/>
      <c r="G19" s="190"/>
      <c r="H19" s="190"/>
      <c r="I19" s="190"/>
      <c r="J19" s="327"/>
      <c r="K19" s="330"/>
    </row>
    <row r="20" spans="1:11" ht="15" customHeight="1" x14ac:dyDescent="0.25">
      <c r="A20" s="242" t="s">
        <v>333</v>
      </c>
      <c r="B20" s="522"/>
      <c r="C20" s="523"/>
      <c r="D20" s="523"/>
      <c r="E20" s="524"/>
      <c r="F20" s="190"/>
      <c r="G20" s="190"/>
      <c r="H20" s="190"/>
      <c r="I20" s="190"/>
      <c r="J20" s="327"/>
      <c r="K20" s="330"/>
    </row>
    <row r="21" spans="1:11" x14ac:dyDescent="0.25">
      <c r="A21" s="242" t="s">
        <v>25</v>
      </c>
      <c r="B21" s="522"/>
      <c r="C21" s="523"/>
      <c r="D21" s="523"/>
      <c r="E21" s="524"/>
      <c r="F21" s="190"/>
      <c r="G21" s="190"/>
      <c r="H21" s="190"/>
      <c r="I21" s="190"/>
      <c r="J21" s="327"/>
      <c r="K21" s="330"/>
    </row>
    <row r="22" spans="1:11" ht="14.4" thickBot="1" x14ac:dyDescent="0.3">
      <c r="A22" s="413" t="s">
        <v>26</v>
      </c>
      <c r="B22" s="525"/>
      <c r="C22" s="526"/>
      <c r="D22" s="526"/>
      <c r="E22" s="527"/>
      <c r="F22" s="190"/>
      <c r="G22" s="190"/>
      <c r="H22" s="190"/>
      <c r="I22" s="190"/>
      <c r="J22" s="327"/>
      <c r="K22" s="330"/>
    </row>
    <row r="23" spans="1:11" ht="15.75" customHeight="1" thickBot="1" x14ac:dyDescent="0.3">
      <c r="A23" s="414" t="s">
        <v>27</v>
      </c>
      <c r="B23" s="281"/>
      <c r="C23" s="2"/>
      <c r="D23" s="2"/>
      <c r="E23" s="282"/>
      <c r="F23" s="279"/>
      <c r="G23" s="3"/>
      <c r="H23" s="3"/>
      <c r="I23" s="3"/>
      <c r="J23" s="321"/>
      <c r="K23" s="322"/>
    </row>
    <row r="24" spans="1:11" x14ac:dyDescent="0.25">
      <c r="A24" s="415" t="s">
        <v>28</v>
      </c>
      <c r="B24" s="268">
        <v>2</v>
      </c>
      <c r="C24" s="268">
        <v>1.8</v>
      </c>
      <c r="D24" s="268">
        <v>1.6</v>
      </c>
      <c r="E24" s="268">
        <v>1.5</v>
      </c>
      <c r="F24" s="190"/>
      <c r="G24" s="190"/>
      <c r="H24" s="190"/>
      <c r="I24" s="190"/>
      <c r="J24" s="329" t="s">
        <v>206</v>
      </c>
      <c r="K24" s="147" t="s">
        <v>207</v>
      </c>
    </row>
    <row r="25" spans="1:11" x14ac:dyDescent="0.25">
      <c r="A25" s="242" t="s">
        <v>335</v>
      </c>
      <c r="B25" s="286">
        <v>70</v>
      </c>
      <c r="C25" s="286">
        <v>70</v>
      </c>
      <c r="D25" s="286">
        <v>70</v>
      </c>
      <c r="E25" s="286">
        <v>70</v>
      </c>
      <c r="F25" s="190"/>
      <c r="G25" s="190"/>
      <c r="H25" s="190"/>
      <c r="I25" s="190"/>
      <c r="J25" s="140"/>
      <c r="K25" s="133">
        <v>2</v>
      </c>
    </row>
    <row r="26" spans="1:11" x14ac:dyDescent="0.25">
      <c r="A26" s="242" t="s">
        <v>89</v>
      </c>
      <c r="B26" s="286">
        <v>30</v>
      </c>
      <c r="C26" s="286">
        <v>30</v>
      </c>
      <c r="D26" s="286">
        <v>30</v>
      </c>
      <c r="E26" s="286">
        <v>30</v>
      </c>
      <c r="F26" s="190"/>
      <c r="G26" s="190"/>
      <c r="H26" s="190"/>
      <c r="I26" s="190"/>
      <c r="J26" s="140"/>
      <c r="K26" s="133">
        <v>2</v>
      </c>
    </row>
    <row r="27" spans="1:11" x14ac:dyDescent="0.25">
      <c r="A27" s="242" t="s">
        <v>33</v>
      </c>
      <c r="B27" s="166">
        <v>13500</v>
      </c>
      <c r="C27" s="166">
        <v>12375</v>
      </c>
      <c r="D27" s="167">
        <v>11250</v>
      </c>
      <c r="E27" s="166">
        <v>10125</v>
      </c>
      <c r="F27" s="190"/>
      <c r="G27" s="190"/>
      <c r="H27" s="190"/>
      <c r="I27" s="190"/>
      <c r="J27" s="140" t="s">
        <v>208</v>
      </c>
      <c r="K27" s="133" t="s">
        <v>207</v>
      </c>
    </row>
    <row r="28" spans="1:11" x14ac:dyDescent="0.25">
      <c r="A28" s="242" t="s">
        <v>34</v>
      </c>
      <c r="B28" s="151">
        <f>B29+B30</f>
        <v>1.02555</v>
      </c>
      <c r="C28" s="151">
        <f t="shared" ref="C28:E28" si="0">C29+C30</f>
        <v>0.94291666666666663</v>
      </c>
      <c r="D28" s="151">
        <f t="shared" si="0"/>
        <v>0.85993333333333322</v>
      </c>
      <c r="E28" s="151">
        <f t="shared" si="0"/>
        <v>0.77659999999999985</v>
      </c>
      <c r="F28" s="190"/>
      <c r="G28" s="190"/>
      <c r="H28" s="190"/>
      <c r="I28" s="190"/>
      <c r="J28" s="140"/>
      <c r="K28" s="133" t="s">
        <v>207</v>
      </c>
    </row>
    <row r="29" spans="1:11" ht="28.5" customHeight="1" x14ac:dyDescent="0.25">
      <c r="A29" s="242" t="s">
        <v>35</v>
      </c>
      <c r="B29" s="151">
        <f>B8/100*73</f>
        <v>2.5550000000000003E-2</v>
      </c>
      <c r="C29" s="151">
        <f>C8/100*75</f>
        <v>2.6250000000000002E-2</v>
      </c>
      <c r="D29" s="151">
        <f>D8/100*76</f>
        <v>2.6600000000000006E-2</v>
      </c>
      <c r="E29" s="151">
        <f>E8/100*76</f>
        <v>2.6600000000000006E-2</v>
      </c>
      <c r="F29" s="190"/>
      <c r="G29" s="190"/>
      <c r="H29" s="190"/>
      <c r="I29" s="190"/>
      <c r="J29" s="140" t="s">
        <v>30</v>
      </c>
      <c r="K29" s="133" t="s">
        <v>207</v>
      </c>
    </row>
    <row r="30" spans="1:11" x14ac:dyDescent="0.25">
      <c r="A30" s="242" t="s">
        <v>36</v>
      </c>
      <c r="B30" s="152">
        <v>1</v>
      </c>
      <c r="C30" s="152">
        <v>0.91666666666666663</v>
      </c>
      <c r="D30" s="152">
        <v>0.83333333333333326</v>
      </c>
      <c r="E30" s="152">
        <v>0.74999999999999989</v>
      </c>
      <c r="F30" s="190"/>
      <c r="G30" s="190"/>
      <c r="H30" s="190"/>
      <c r="I30" s="190"/>
      <c r="J30" s="140" t="s">
        <v>63</v>
      </c>
      <c r="K30" s="133" t="s">
        <v>207</v>
      </c>
    </row>
    <row r="31" spans="1:11" x14ac:dyDescent="0.25">
      <c r="A31" s="242"/>
      <c r="B31" s="286"/>
      <c r="C31" s="154"/>
      <c r="D31" s="154"/>
      <c r="E31" s="285"/>
      <c r="F31" s="190"/>
      <c r="G31" s="190"/>
      <c r="H31" s="190"/>
      <c r="I31" s="190"/>
      <c r="J31" s="140"/>
      <c r="K31" s="331"/>
    </row>
    <row r="32" spans="1:11" ht="14.4" thickBot="1" x14ac:dyDescent="0.3">
      <c r="A32" s="413"/>
      <c r="B32" s="286"/>
      <c r="C32" s="156"/>
      <c r="D32" s="156"/>
      <c r="E32" s="157"/>
      <c r="F32" s="190"/>
      <c r="G32" s="190"/>
      <c r="H32" s="190"/>
      <c r="I32" s="190"/>
      <c r="J32" s="140"/>
      <c r="K32" s="331"/>
    </row>
    <row r="33" spans="1:19" ht="14.4" thickBot="1" x14ac:dyDescent="0.3">
      <c r="A33" s="417" t="s">
        <v>37</v>
      </c>
      <c r="B33" s="10"/>
      <c r="C33" s="2"/>
      <c r="D33" s="11"/>
      <c r="E33" s="60"/>
      <c r="F33" s="3"/>
      <c r="G33" s="3"/>
      <c r="H33" s="3"/>
      <c r="I33" s="3"/>
      <c r="J33" s="321"/>
      <c r="K33" s="332"/>
    </row>
    <row r="34" spans="1:19" x14ac:dyDescent="0.25">
      <c r="A34" s="418" t="s">
        <v>38</v>
      </c>
      <c r="B34" s="333" t="s">
        <v>90</v>
      </c>
      <c r="C34" s="333" t="s">
        <v>90</v>
      </c>
      <c r="D34" s="333" t="s">
        <v>90</v>
      </c>
      <c r="E34" s="333" t="s">
        <v>90</v>
      </c>
      <c r="F34" s="334"/>
      <c r="G34" s="334"/>
      <c r="H34" s="334"/>
      <c r="I34" s="334"/>
      <c r="J34" s="333" t="s">
        <v>71</v>
      </c>
      <c r="K34" s="335" t="s">
        <v>90</v>
      </c>
    </row>
    <row r="35" spans="1:19" x14ac:dyDescent="0.25">
      <c r="A35" s="242" t="s">
        <v>39</v>
      </c>
      <c r="B35" s="160" t="s">
        <v>90</v>
      </c>
      <c r="C35" s="160" t="s">
        <v>90</v>
      </c>
      <c r="D35" s="160" t="s">
        <v>90</v>
      </c>
      <c r="E35" s="160" t="s">
        <v>90</v>
      </c>
      <c r="F35" s="285"/>
      <c r="G35" s="285"/>
      <c r="H35" s="285"/>
      <c r="I35" s="285"/>
      <c r="J35" s="161"/>
      <c r="K35" s="133" t="s">
        <v>90</v>
      </c>
    </row>
    <row r="36" spans="1:19" x14ac:dyDescent="0.25">
      <c r="A36" s="242" t="s">
        <v>40</v>
      </c>
      <c r="B36" s="160" t="s">
        <v>90</v>
      </c>
      <c r="C36" s="160" t="s">
        <v>90</v>
      </c>
      <c r="D36" s="160" t="s">
        <v>90</v>
      </c>
      <c r="E36" s="160" t="s">
        <v>90</v>
      </c>
      <c r="F36" s="285"/>
      <c r="G36" s="285"/>
      <c r="H36" s="285"/>
      <c r="I36" s="285"/>
      <c r="J36" s="161"/>
      <c r="K36" s="137"/>
    </row>
    <row r="37" spans="1:19" ht="26.4" x14ac:dyDescent="0.25">
      <c r="A37" s="242" t="s">
        <v>41</v>
      </c>
      <c r="B37" s="162">
        <v>90</v>
      </c>
      <c r="C37" s="162">
        <v>90</v>
      </c>
      <c r="D37" s="162">
        <v>90</v>
      </c>
      <c r="E37" s="162">
        <v>90</v>
      </c>
      <c r="F37" s="190"/>
      <c r="G37" s="190"/>
      <c r="H37" s="190"/>
      <c r="I37" s="190"/>
      <c r="J37" s="327"/>
      <c r="K37" s="133">
        <v>3</v>
      </c>
    </row>
    <row r="38" spans="1:19" ht="24" customHeight="1" x14ac:dyDescent="0.25">
      <c r="A38" s="413" t="s">
        <v>125</v>
      </c>
      <c r="B38" s="160" t="s">
        <v>90</v>
      </c>
      <c r="C38" s="160" t="s">
        <v>90</v>
      </c>
      <c r="D38" s="160" t="s">
        <v>90</v>
      </c>
      <c r="E38" s="160" t="s">
        <v>90</v>
      </c>
      <c r="F38" s="285"/>
      <c r="G38" s="285"/>
      <c r="H38" s="285"/>
      <c r="I38" s="285"/>
      <c r="J38" s="161"/>
      <c r="K38" s="137"/>
    </row>
    <row r="39" spans="1:19" x14ac:dyDescent="0.25">
      <c r="A39" s="413" t="s">
        <v>124</v>
      </c>
      <c r="B39" s="160" t="s">
        <v>90</v>
      </c>
      <c r="C39" s="160" t="s">
        <v>90</v>
      </c>
      <c r="D39" s="160" t="s">
        <v>90</v>
      </c>
      <c r="E39" s="160" t="s">
        <v>90</v>
      </c>
      <c r="F39" s="285"/>
      <c r="G39" s="285"/>
      <c r="H39" s="285"/>
      <c r="I39" s="285"/>
      <c r="J39" s="161"/>
      <c r="K39" s="137"/>
    </row>
    <row r="40" spans="1:19" ht="27" thickBot="1" x14ac:dyDescent="0.3">
      <c r="A40" s="419" t="s">
        <v>128</v>
      </c>
      <c r="B40" s="336" t="s">
        <v>90</v>
      </c>
      <c r="C40" s="336" t="s">
        <v>90</v>
      </c>
      <c r="D40" s="336" t="s">
        <v>90</v>
      </c>
      <c r="E40" s="336" t="s">
        <v>90</v>
      </c>
      <c r="F40" s="200"/>
      <c r="G40" s="200"/>
      <c r="H40" s="200"/>
      <c r="I40" s="200"/>
      <c r="J40" s="200"/>
      <c r="K40" s="337"/>
    </row>
    <row r="41" spans="1:19" ht="14.4" x14ac:dyDescent="0.3">
      <c r="A41"/>
    </row>
    <row r="42" spans="1:19" ht="14.25" customHeight="1" x14ac:dyDescent="0.3">
      <c r="A42" s="124" t="s">
        <v>129</v>
      </c>
      <c r="B42" s="49"/>
      <c r="C42"/>
      <c r="D42" s="41"/>
      <c r="E42" s="338"/>
      <c r="F42" s="338"/>
      <c r="G42" s="338"/>
      <c r="H42" s="338"/>
      <c r="I42" s="338"/>
      <c r="J42" s="338"/>
      <c r="K42" s="338"/>
    </row>
    <row r="43" spans="1:19" ht="14.25" customHeight="1" x14ac:dyDescent="0.3">
      <c r="A43" s="41">
        <v>1</v>
      </c>
      <c r="B43" s="21" t="s">
        <v>209</v>
      </c>
      <c r="C43"/>
      <c r="D43"/>
      <c r="E43" s="338"/>
      <c r="F43" s="338"/>
      <c r="G43" s="338"/>
      <c r="H43" s="338"/>
      <c r="I43" s="338"/>
      <c r="J43" s="338"/>
      <c r="K43" s="338"/>
    </row>
    <row r="44" spans="1:19" ht="14.25" customHeight="1" x14ac:dyDescent="0.3">
      <c r="A44" s="41">
        <v>2</v>
      </c>
      <c r="B44" s="22" t="s">
        <v>210</v>
      </c>
      <c r="C44"/>
      <c r="D44"/>
      <c r="E44" s="338"/>
      <c r="F44" s="338"/>
      <c r="G44" s="338"/>
      <c r="H44" s="338"/>
      <c r="I44" s="338"/>
      <c r="J44" s="338"/>
      <c r="K44" s="338"/>
      <c r="Q44" s="50"/>
      <c r="R44" s="339"/>
      <c r="S44" s="339"/>
    </row>
    <row r="45" spans="1:19" ht="14.25" customHeight="1" x14ac:dyDescent="0.3">
      <c r="A45" s="41">
        <v>3</v>
      </c>
      <c r="B45" s="21" t="s">
        <v>211</v>
      </c>
      <c r="C45"/>
      <c r="D45"/>
      <c r="E45" s="338"/>
      <c r="F45" s="338"/>
      <c r="G45" s="338"/>
      <c r="H45" s="338"/>
      <c r="I45" s="338"/>
      <c r="J45" s="338"/>
      <c r="K45" s="338"/>
    </row>
    <row r="46" spans="1:19" ht="14.25" customHeight="1" x14ac:dyDescent="0.3">
      <c r="A46" s="124" t="s">
        <v>139</v>
      </c>
      <c r="B46" s="49"/>
      <c r="C46"/>
      <c r="D46"/>
    </row>
    <row r="47" spans="1:19" ht="14.25" customHeight="1" x14ac:dyDescent="0.3">
      <c r="A47" s="62" t="s">
        <v>11</v>
      </c>
      <c r="B47" s="21" t="s">
        <v>212</v>
      </c>
      <c r="C47" s="49"/>
      <c r="D47"/>
    </row>
    <row r="48" spans="1:19" ht="14.25" customHeight="1" x14ac:dyDescent="0.3">
      <c r="A48" s="62" t="s">
        <v>63</v>
      </c>
      <c r="B48" s="21" t="s">
        <v>213</v>
      </c>
      <c r="C48" s="49"/>
      <c r="D48"/>
    </row>
    <row r="49" spans="1:19" ht="14.25" customHeight="1" x14ac:dyDescent="0.3">
      <c r="A49" s="62" t="s">
        <v>30</v>
      </c>
      <c r="B49" s="22" t="s">
        <v>214</v>
      </c>
      <c r="C49" s="49"/>
      <c r="D49"/>
      <c r="Q49" s="50"/>
      <c r="R49" s="339"/>
      <c r="S49" s="339"/>
    </row>
    <row r="50" spans="1:19" ht="14.25" customHeight="1" x14ac:dyDescent="0.3">
      <c r="A50" s="62" t="s">
        <v>32</v>
      </c>
      <c r="B50" s="22" t="s">
        <v>215</v>
      </c>
      <c r="C50" s="49"/>
      <c r="D50"/>
      <c r="Q50" s="340"/>
      <c r="R50" s="339"/>
      <c r="S50" s="339"/>
    </row>
    <row r="51" spans="1:19" ht="14.25" customHeight="1" x14ac:dyDescent="0.3">
      <c r="A51" s="62" t="s">
        <v>66</v>
      </c>
      <c r="B51" s="22" t="s">
        <v>319</v>
      </c>
      <c r="C51" s="49"/>
      <c r="D51"/>
      <c r="Q51" s="341"/>
      <c r="R51" s="339"/>
      <c r="S51" s="339"/>
    </row>
    <row r="52" spans="1:19" ht="14.25" customHeight="1" x14ac:dyDescent="0.3">
      <c r="A52" s="62" t="s">
        <v>71</v>
      </c>
      <c r="B52" s="21" t="s">
        <v>301</v>
      </c>
      <c r="C52" s="49"/>
      <c r="D52"/>
      <c r="Q52" s="342"/>
      <c r="R52" s="339"/>
      <c r="S52" s="339"/>
    </row>
    <row r="53" spans="1:19" x14ac:dyDescent="0.25">
      <c r="Q53" s="342"/>
      <c r="R53" s="21"/>
      <c r="S53" s="21"/>
    </row>
    <row r="54" spans="1:19" x14ac:dyDescent="0.25">
      <c r="Q54" s="339"/>
      <c r="R54" s="21"/>
      <c r="S54" s="21"/>
    </row>
    <row r="55" spans="1:19" x14ac:dyDescent="0.25">
      <c r="Q55" s="21"/>
      <c r="R55" s="21"/>
      <c r="S55" s="21"/>
    </row>
  </sheetData>
  <mergeCells count="75">
    <mergeCell ref="AC3:AC5"/>
    <mergeCell ref="AD4:AD5"/>
    <mergeCell ref="AE4:AE5"/>
    <mergeCell ref="B2:K2"/>
    <mergeCell ref="Q2:Q5"/>
    <mergeCell ref="R2:S4"/>
    <mergeCell ref="T2:U4"/>
    <mergeCell ref="V2:W4"/>
    <mergeCell ref="X2:Y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s>
  <hyperlinks>
    <hyperlink ref="B2" location="INDEX" display="Thermal Gasificatio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P62"/>
  <sheetViews>
    <sheetView zoomScaleNormal="10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15" thickBot="1" x14ac:dyDescent="0.35"/>
    <row r="2" spans="1:42" ht="21" customHeight="1" thickBot="1" x14ac:dyDescent="0.35">
      <c r="A2" s="1" t="s">
        <v>0</v>
      </c>
      <c r="B2" s="565" t="s">
        <v>216</v>
      </c>
      <c r="C2" s="575"/>
      <c r="D2" s="575"/>
      <c r="E2" s="575"/>
      <c r="F2" s="575"/>
      <c r="G2" s="575"/>
      <c r="H2" s="575"/>
      <c r="I2" s="575"/>
      <c r="J2" s="575"/>
      <c r="K2" s="57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54" t="s">
        <v>48</v>
      </c>
      <c r="AE4" s="456" t="s">
        <v>49</v>
      </c>
      <c r="AF4" s="460"/>
      <c r="AG4" s="462"/>
      <c r="AH4" s="429"/>
      <c r="AI4" s="462"/>
      <c r="AJ4" s="429"/>
      <c r="AK4" s="462"/>
      <c r="AL4" s="429"/>
      <c r="AM4" s="462"/>
      <c r="AN4" s="429"/>
      <c r="AO4" s="462"/>
      <c r="AP4" s="429"/>
    </row>
    <row r="5" spans="1:42" ht="15.75" customHeight="1" thickBot="1" x14ac:dyDescent="0.35">
      <c r="A5" s="415" t="s">
        <v>8</v>
      </c>
      <c r="B5" s="292">
        <v>50</v>
      </c>
      <c r="C5" s="292">
        <v>50</v>
      </c>
      <c r="D5" s="292">
        <v>50</v>
      </c>
      <c r="E5" s="292">
        <v>50</v>
      </c>
      <c r="F5" s="88">
        <v>10</v>
      </c>
      <c r="G5" s="88">
        <v>100</v>
      </c>
      <c r="H5" s="88">
        <v>10</v>
      </c>
      <c r="I5" s="88">
        <v>100</v>
      </c>
      <c r="J5" s="88" t="s">
        <v>11</v>
      </c>
      <c r="K5" s="182">
        <v>1</v>
      </c>
      <c r="N5" s="453"/>
      <c r="O5" s="455"/>
      <c r="P5" s="457"/>
      <c r="Q5" s="455"/>
      <c r="R5" s="27" t="s">
        <v>50</v>
      </c>
      <c r="S5" s="28" t="s">
        <v>51</v>
      </c>
      <c r="T5" s="27" t="s">
        <v>50</v>
      </c>
      <c r="U5" s="28" t="s">
        <v>51</v>
      </c>
      <c r="V5" s="27" t="s">
        <v>50</v>
      </c>
      <c r="W5" s="28" t="s">
        <v>51</v>
      </c>
      <c r="X5" s="27" t="s">
        <v>50</v>
      </c>
      <c r="Y5" s="28" t="s">
        <v>51</v>
      </c>
      <c r="Z5" s="27" t="s">
        <v>50</v>
      </c>
      <c r="AA5" s="28" t="s">
        <v>51</v>
      </c>
      <c r="AC5" s="453"/>
      <c r="AD5" s="455"/>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292">
        <v>90</v>
      </c>
      <c r="C6" s="292">
        <v>91</v>
      </c>
      <c r="D6" s="292">
        <v>92</v>
      </c>
      <c r="E6" s="292">
        <v>93</v>
      </c>
      <c r="F6" s="292">
        <v>90</v>
      </c>
      <c r="G6" s="89">
        <v>98</v>
      </c>
      <c r="H6" s="292">
        <v>90</v>
      </c>
      <c r="I6" s="89">
        <v>98</v>
      </c>
      <c r="J6" s="88"/>
      <c r="K6" s="182">
        <v>1</v>
      </c>
      <c r="N6" s="448" t="str">
        <f>B2</f>
        <v>Hotdisc</v>
      </c>
      <c r="O6" s="435" t="s">
        <v>52</v>
      </c>
      <c r="P6" s="29" t="s">
        <v>53</v>
      </c>
      <c r="Q6" s="30" t="s">
        <v>58</v>
      </c>
      <c r="R6" s="432">
        <v>0</v>
      </c>
      <c r="S6" s="440">
        <v>0</v>
      </c>
      <c r="T6" s="432">
        <v>0</v>
      </c>
      <c r="U6" s="440">
        <v>0</v>
      </c>
      <c r="V6" s="432">
        <v>0.15</v>
      </c>
      <c r="W6" s="440">
        <v>0</v>
      </c>
      <c r="X6" s="432">
        <v>0</v>
      </c>
      <c r="Y6" s="440">
        <v>0</v>
      </c>
      <c r="Z6" s="432">
        <v>0</v>
      </c>
      <c r="AA6" s="440">
        <v>0</v>
      </c>
      <c r="AC6" s="448" t="str">
        <f>N6</f>
        <v>Hotdisc</v>
      </c>
      <c r="AD6" s="435" t="s">
        <v>52</v>
      </c>
      <c r="AE6" s="29" t="s">
        <v>53</v>
      </c>
      <c r="AF6" s="30" t="s">
        <v>58</v>
      </c>
      <c r="AG6" s="432">
        <v>0</v>
      </c>
      <c r="AH6" s="440">
        <v>0</v>
      </c>
      <c r="AI6" s="432">
        <v>0</v>
      </c>
      <c r="AJ6" s="440">
        <v>0</v>
      </c>
      <c r="AK6" s="432">
        <v>0</v>
      </c>
      <c r="AL6" s="440">
        <v>0</v>
      </c>
      <c r="AM6" s="432">
        <v>0</v>
      </c>
      <c r="AN6" s="440">
        <v>0</v>
      </c>
      <c r="AO6" s="432">
        <v>0</v>
      </c>
      <c r="AP6" s="440">
        <v>0</v>
      </c>
    </row>
    <row r="7" spans="1:42" x14ac:dyDescent="0.3">
      <c r="A7" s="242" t="s">
        <v>12</v>
      </c>
      <c r="B7" s="91">
        <v>90</v>
      </c>
      <c r="C7" s="91">
        <v>91</v>
      </c>
      <c r="D7" s="91">
        <v>92</v>
      </c>
      <c r="E7" s="91">
        <v>93</v>
      </c>
      <c r="F7" s="91">
        <v>90</v>
      </c>
      <c r="G7" s="91">
        <v>98</v>
      </c>
      <c r="H7" s="91">
        <v>90</v>
      </c>
      <c r="I7" s="91">
        <v>98</v>
      </c>
      <c r="J7" s="88"/>
      <c r="K7" s="182">
        <v>1</v>
      </c>
      <c r="N7" s="573"/>
      <c r="O7" s="436"/>
      <c r="P7" s="31" t="s">
        <v>54</v>
      </c>
      <c r="Q7" s="32"/>
      <c r="R7" s="438"/>
      <c r="S7" s="441"/>
      <c r="T7" s="438"/>
      <c r="U7" s="441"/>
      <c r="V7" s="438"/>
      <c r="W7" s="441"/>
      <c r="X7" s="438"/>
      <c r="Y7" s="441"/>
      <c r="Z7" s="438"/>
      <c r="AA7" s="441"/>
      <c r="AC7" s="573"/>
      <c r="AD7" s="436"/>
      <c r="AE7" s="31" t="s">
        <v>54</v>
      </c>
      <c r="AF7" s="32"/>
      <c r="AG7" s="438"/>
      <c r="AH7" s="441"/>
      <c r="AI7" s="438"/>
      <c r="AJ7" s="441"/>
      <c r="AK7" s="438"/>
      <c r="AL7" s="441"/>
      <c r="AM7" s="438"/>
      <c r="AN7" s="441"/>
      <c r="AO7" s="438"/>
      <c r="AP7" s="441"/>
    </row>
    <row r="8" spans="1:42" ht="30.75" customHeight="1" thickBot="1" x14ac:dyDescent="0.35">
      <c r="A8" s="242" t="s">
        <v>13</v>
      </c>
      <c r="B8" s="292">
        <v>1</v>
      </c>
      <c r="C8" s="292">
        <v>1</v>
      </c>
      <c r="D8" s="292">
        <v>1</v>
      </c>
      <c r="E8" s="292">
        <v>1</v>
      </c>
      <c r="F8" s="390">
        <v>1</v>
      </c>
      <c r="G8" s="390">
        <v>1</v>
      </c>
      <c r="H8" s="390">
        <v>1</v>
      </c>
      <c r="I8" s="390">
        <v>1</v>
      </c>
      <c r="J8" s="88"/>
      <c r="K8" s="182">
        <v>1</v>
      </c>
      <c r="N8" s="573"/>
      <c r="O8" s="437"/>
      <c r="P8" s="33" t="s">
        <v>55</v>
      </c>
      <c r="Q8" s="34"/>
      <c r="R8" s="439"/>
      <c r="S8" s="442"/>
      <c r="T8" s="439"/>
      <c r="U8" s="442"/>
      <c r="V8" s="439"/>
      <c r="W8" s="442"/>
      <c r="X8" s="439"/>
      <c r="Y8" s="442"/>
      <c r="Z8" s="439"/>
      <c r="AA8" s="442"/>
      <c r="AC8" s="573"/>
      <c r="AD8" s="437"/>
      <c r="AE8" s="33" t="s">
        <v>55</v>
      </c>
      <c r="AF8" s="34"/>
      <c r="AG8" s="439"/>
      <c r="AH8" s="442"/>
      <c r="AI8" s="439"/>
      <c r="AJ8" s="442"/>
      <c r="AK8" s="439"/>
      <c r="AL8" s="442"/>
      <c r="AM8" s="439"/>
      <c r="AN8" s="442"/>
      <c r="AO8" s="439"/>
      <c r="AP8" s="442"/>
    </row>
    <row r="9" spans="1:42" ht="24" customHeight="1" x14ac:dyDescent="0.3">
      <c r="A9" s="242" t="s">
        <v>14</v>
      </c>
      <c r="B9" s="292">
        <v>0</v>
      </c>
      <c r="C9" s="292">
        <v>0</v>
      </c>
      <c r="D9" s="292">
        <v>0</v>
      </c>
      <c r="E9" s="292">
        <v>0</v>
      </c>
      <c r="F9" s="93">
        <v>0</v>
      </c>
      <c r="G9" s="93">
        <v>1</v>
      </c>
      <c r="H9" s="93">
        <v>0</v>
      </c>
      <c r="I9" s="93">
        <v>1</v>
      </c>
      <c r="J9" s="88"/>
      <c r="K9" s="182">
        <v>1</v>
      </c>
      <c r="N9" s="573"/>
      <c r="O9" s="570" t="s">
        <v>56</v>
      </c>
      <c r="P9" s="35" t="s">
        <v>57</v>
      </c>
      <c r="Q9" s="36"/>
      <c r="R9" s="432">
        <v>0</v>
      </c>
      <c r="S9" s="432">
        <v>0</v>
      </c>
      <c r="T9" s="432">
        <v>0</v>
      </c>
      <c r="U9" s="432">
        <v>0</v>
      </c>
      <c r="V9" s="432">
        <v>0</v>
      </c>
      <c r="W9" s="432">
        <v>0</v>
      </c>
      <c r="X9" s="432">
        <v>0</v>
      </c>
      <c r="Y9" s="432">
        <v>0</v>
      </c>
      <c r="Z9" s="432">
        <v>0</v>
      </c>
      <c r="AA9" s="432">
        <v>0</v>
      </c>
      <c r="AC9" s="573"/>
      <c r="AD9" s="570" t="s">
        <v>56</v>
      </c>
      <c r="AE9" s="35" t="s">
        <v>57</v>
      </c>
      <c r="AF9" s="36"/>
      <c r="AG9" s="432">
        <v>0</v>
      </c>
      <c r="AH9" s="432">
        <f>S9/4</f>
        <v>0</v>
      </c>
      <c r="AI9" s="432">
        <v>0</v>
      </c>
      <c r="AJ9" s="432">
        <f>U9/4</f>
        <v>0</v>
      </c>
      <c r="AK9" s="432">
        <v>0</v>
      </c>
      <c r="AL9" s="432">
        <f>W9/4</f>
        <v>0</v>
      </c>
      <c r="AM9" s="432">
        <v>0</v>
      </c>
      <c r="AN9" s="432">
        <f>Y9/4</f>
        <v>0</v>
      </c>
      <c r="AO9" s="432">
        <v>0</v>
      </c>
      <c r="AP9" s="432">
        <f>AA9/4</f>
        <v>0</v>
      </c>
    </row>
    <row r="10" spans="1:42" x14ac:dyDescent="0.3">
      <c r="A10" s="242" t="s">
        <v>15</v>
      </c>
      <c r="B10" s="292">
        <v>4</v>
      </c>
      <c r="C10" s="292">
        <v>4</v>
      </c>
      <c r="D10" s="292">
        <v>4</v>
      </c>
      <c r="E10" s="292">
        <v>4</v>
      </c>
      <c r="F10" s="88">
        <v>4</v>
      </c>
      <c r="G10" s="88">
        <v>4</v>
      </c>
      <c r="H10" s="88">
        <v>4</v>
      </c>
      <c r="I10" s="88">
        <v>4</v>
      </c>
      <c r="J10" s="88"/>
      <c r="K10" s="182">
        <v>1</v>
      </c>
      <c r="N10" s="573"/>
      <c r="O10" s="571"/>
      <c r="P10" s="35" t="s">
        <v>59</v>
      </c>
      <c r="Q10" s="36"/>
      <c r="R10" s="568"/>
      <c r="S10" s="568"/>
      <c r="T10" s="568"/>
      <c r="U10" s="568"/>
      <c r="V10" s="568"/>
      <c r="W10" s="568"/>
      <c r="X10" s="568"/>
      <c r="Y10" s="568"/>
      <c r="Z10" s="568"/>
      <c r="AA10" s="568"/>
      <c r="AC10" s="573"/>
      <c r="AD10" s="571"/>
      <c r="AE10" s="35" t="s">
        <v>59</v>
      </c>
      <c r="AF10" s="36"/>
      <c r="AG10" s="568"/>
      <c r="AH10" s="568"/>
      <c r="AI10" s="568"/>
      <c r="AJ10" s="568"/>
      <c r="AK10" s="568"/>
      <c r="AL10" s="568"/>
      <c r="AM10" s="568"/>
      <c r="AN10" s="568"/>
      <c r="AO10" s="568"/>
      <c r="AP10" s="568"/>
    </row>
    <row r="11" spans="1:42" ht="15.75" customHeight="1" x14ac:dyDescent="0.3">
      <c r="A11" s="242" t="s">
        <v>16</v>
      </c>
      <c r="B11" s="292">
        <v>20</v>
      </c>
      <c r="C11" s="292">
        <v>20</v>
      </c>
      <c r="D11" s="292">
        <v>20</v>
      </c>
      <c r="E11" s="292">
        <v>20</v>
      </c>
      <c r="F11" s="88">
        <v>20</v>
      </c>
      <c r="G11" s="88">
        <v>30</v>
      </c>
      <c r="H11" s="88">
        <v>20</v>
      </c>
      <c r="I11" s="88">
        <v>30</v>
      </c>
      <c r="J11" s="88"/>
      <c r="K11" s="182">
        <v>1</v>
      </c>
      <c r="N11" s="573"/>
      <c r="O11" s="571"/>
      <c r="P11" s="35" t="s">
        <v>60</v>
      </c>
      <c r="Q11" s="36"/>
      <c r="R11" s="568"/>
      <c r="S11" s="568"/>
      <c r="T11" s="568"/>
      <c r="U11" s="568"/>
      <c r="V11" s="568"/>
      <c r="W11" s="568"/>
      <c r="X11" s="568"/>
      <c r="Y11" s="568"/>
      <c r="Z11" s="568"/>
      <c r="AA11" s="568"/>
      <c r="AC11" s="573"/>
      <c r="AD11" s="571"/>
      <c r="AE11" s="35" t="s">
        <v>60</v>
      </c>
      <c r="AF11" s="36"/>
      <c r="AG11" s="568"/>
      <c r="AH11" s="568"/>
      <c r="AI11" s="568"/>
      <c r="AJ11" s="568"/>
      <c r="AK11" s="568"/>
      <c r="AL11" s="568"/>
      <c r="AM11" s="568"/>
      <c r="AN11" s="568"/>
      <c r="AO11" s="568"/>
      <c r="AP11" s="568"/>
    </row>
    <row r="12" spans="1:42" ht="30.75" customHeight="1" thickBot="1" x14ac:dyDescent="0.35">
      <c r="A12" s="242" t="s">
        <v>17</v>
      </c>
      <c r="B12" s="292">
        <v>0.75</v>
      </c>
      <c r="C12" s="292">
        <v>0.75</v>
      </c>
      <c r="D12" s="292">
        <v>0.75</v>
      </c>
      <c r="E12" s="292">
        <v>0.75</v>
      </c>
      <c r="F12" s="88">
        <v>0.75</v>
      </c>
      <c r="G12" s="88">
        <v>1</v>
      </c>
      <c r="H12" s="88">
        <v>0.75</v>
      </c>
      <c r="I12" s="88">
        <v>1</v>
      </c>
      <c r="J12" s="88"/>
      <c r="K12" s="182">
        <v>1</v>
      </c>
      <c r="N12" s="573"/>
      <c r="O12" s="571"/>
      <c r="P12" s="35" t="s">
        <v>61</v>
      </c>
      <c r="Q12" s="36"/>
      <c r="R12" s="568"/>
      <c r="S12" s="568"/>
      <c r="T12" s="568"/>
      <c r="U12" s="568"/>
      <c r="V12" s="568"/>
      <c r="W12" s="568"/>
      <c r="X12" s="568"/>
      <c r="Y12" s="568"/>
      <c r="Z12" s="568"/>
      <c r="AA12" s="568"/>
      <c r="AC12" s="573"/>
      <c r="AD12" s="571"/>
      <c r="AE12" s="35" t="s">
        <v>61</v>
      </c>
      <c r="AF12" s="36"/>
      <c r="AG12" s="568"/>
      <c r="AH12" s="568"/>
      <c r="AI12" s="568"/>
      <c r="AJ12" s="568"/>
      <c r="AK12" s="568"/>
      <c r="AL12" s="568"/>
      <c r="AM12" s="568"/>
      <c r="AN12" s="568"/>
      <c r="AO12" s="568"/>
      <c r="AP12" s="568"/>
    </row>
    <row r="13" spans="1:42" ht="15" thickBot="1" x14ac:dyDescent="0.35">
      <c r="A13" s="417" t="s">
        <v>18</v>
      </c>
      <c r="B13" s="10"/>
      <c r="C13" s="2"/>
      <c r="D13" s="11"/>
      <c r="E13" s="60"/>
      <c r="F13" s="3"/>
      <c r="G13" s="3"/>
      <c r="H13" s="3"/>
      <c r="I13" s="3"/>
      <c r="J13" s="138"/>
      <c r="K13" s="139"/>
      <c r="N13" s="573"/>
      <c r="O13" s="572"/>
      <c r="P13" s="37" t="s">
        <v>62</v>
      </c>
      <c r="Q13" s="38"/>
      <c r="R13" s="569"/>
      <c r="S13" s="569"/>
      <c r="T13" s="569"/>
      <c r="U13" s="569"/>
      <c r="V13" s="569"/>
      <c r="W13" s="569"/>
      <c r="X13" s="569"/>
      <c r="Y13" s="569"/>
      <c r="Z13" s="569"/>
      <c r="AA13" s="569"/>
      <c r="AC13" s="573"/>
      <c r="AD13" s="572"/>
      <c r="AE13" s="37" t="s">
        <v>62</v>
      </c>
      <c r="AF13" s="38"/>
      <c r="AG13" s="569"/>
      <c r="AH13" s="569"/>
      <c r="AI13" s="569"/>
      <c r="AJ13" s="569"/>
      <c r="AK13" s="569"/>
      <c r="AL13" s="569"/>
      <c r="AM13" s="569"/>
      <c r="AN13" s="569"/>
      <c r="AO13" s="569"/>
      <c r="AP13" s="569"/>
    </row>
    <row r="14" spans="1:42" ht="15.75" customHeight="1" thickBot="1" x14ac:dyDescent="0.35">
      <c r="A14" s="242" t="s">
        <v>19</v>
      </c>
      <c r="B14" s="292">
        <v>10</v>
      </c>
      <c r="C14" s="292">
        <v>10</v>
      </c>
      <c r="D14" s="292">
        <v>10</v>
      </c>
      <c r="E14" s="292">
        <v>10</v>
      </c>
      <c r="F14" s="88"/>
      <c r="G14" s="88"/>
      <c r="H14" s="88"/>
      <c r="I14" s="88"/>
      <c r="J14" s="186"/>
      <c r="K14" s="187">
        <v>1</v>
      </c>
      <c r="N14" s="574"/>
      <c r="O14" s="63" t="s">
        <v>146</v>
      </c>
      <c r="P14" s="64" t="s">
        <v>147</v>
      </c>
      <c r="Q14" s="65"/>
      <c r="R14" s="387">
        <v>0</v>
      </c>
      <c r="S14" s="385">
        <v>0</v>
      </c>
      <c r="T14" s="384">
        <v>0</v>
      </c>
      <c r="U14" s="385">
        <v>0</v>
      </c>
      <c r="V14" s="384">
        <v>0</v>
      </c>
      <c r="W14" s="385">
        <v>0</v>
      </c>
      <c r="X14" s="384">
        <v>0</v>
      </c>
      <c r="Y14" s="385">
        <v>0</v>
      </c>
      <c r="Z14" s="384">
        <v>0</v>
      </c>
      <c r="AA14" s="386">
        <v>0</v>
      </c>
      <c r="AC14" s="574"/>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3">
      <c r="A15" s="242" t="s">
        <v>20</v>
      </c>
      <c r="B15" s="188">
        <v>0</v>
      </c>
      <c r="C15" s="188">
        <v>0</v>
      </c>
      <c r="D15" s="188">
        <v>0</v>
      </c>
      <c r="E15" s="188">
        <v>0</v>
      </c>
      <c r="F15" s="88"/>
      <c r="G15" s="88"/>
      <c r="H15" s="88"/>
      <c r="I15" s="88"/>
      <c r="J15" s="186"/>
      <c r="K15" s="187">
        <v>1</v>
      </c>
    </row>
    <row r="16" spans="1:42" ht="20.25" customHeight="1" x14ac:dyDescent="0.3">
      <c r="A16" s="242" t="s">
        <v>21</v>
      </c>
      <c r="B16" s="188">
        <v>54</v>
      </c>
      <c r="C16" s="188">
        <v>54</v>
      </c>
      <c r="D16" s="188">
        <v>54</v>
      </c>
      <c r="E16" s="188">
        <v>54</v>
      </c>
      <c r="F16" s="88"/>
      <c r="G16" s="88"/>
      <c r="H16" s="88"/>
      <c r="I16" s="88"/>
      <c r="J16" s="186" t="s">
        <v>63</v>
      </c>
      <c r="K16" s="187">
        <v>1</v>
      </c>
    </row>
    <row r="17" spans="1:11" ht="15.75" customHeight="1" x14ac:dyDescent="0.3">
      <c r="A17" s="420" t="s">
        <v>22</v>
      </c>
      <c r="B17" s="104"/>
      <c r="C17" s="105"/>
      <c r="D17" s="105"/>
      <c r="E17" s="106"/>
      <c r="F17" s="105"/>
      <c r="G17" s="105"/>
      <c r="H17" s="105"/>
      <c r="I17" s="105"/>
      <c r="J17" s="186"/>
      <c r="K17" s="187"/>
    </row>
    <row r="18" spans="1:11" ht="30.75" customHeight="1" x14ac:dyDescent="0.3">
      <c r="A18" s="242" t="s">
        <v>334</v>
      </c>
      <c r="B18" s="186">
        <v>8.3000000000000007</v>
      </c>
      <c r="C18" s="186">
        <v>8.3000000000000007</v>
      </c>
      <c r="D18" s="186">
        <v>8.3000000000000007</v>
      </c>
      <c r="E18" s="186">
        <v>8.3000000000000007</v>
      </c>
      <c r="F18" s="190"/>
      <c r="G18" s="190"/>
      <c r="H18" s="190"/>
      <c r="I18" s="190"/>
      <c r="J18" s="186" t="s">
        <v>30</v>
      </c>
      <c r="K18" s="187">
        <v>2</v>
      </c>
    </row>
    <row r="19" spans="1:11" ht="15" customHeight="1" x14ac:dyDescent="0.3">
      <c r="A19" s="242" t="s">
        <v>24</v>
      </c>
      <c r="B19" s="186">
        <v>0.28999999999999998</v>
      </c>
      <c r="C19" s="186">
        <v>0.28999999999999998</v>
      </c>
      <c r="D19" s="186">
        <v>0.28999999999999998</v>
      </c>
      <c r="E19" s="186">
        <v>0.28999999999999998</v>
      </c>
      <c r="F19" s="190"/>
      <c r="G19" s="190"/>
      <c r="H19" s="190"/>
      <c r="I19" s="190"/>
      <c r="J19" s="186" t="s">
        <v>30</v>
      </c>
      <c r="K19" s="187">
        <v>2</v>
      </c>
    </row>
    <row r="20" spans="1:11" ht="15" customHeight="1" x14ac:dyDescent="0.3">
      <c r="A20" s="242" t="s">
        <v>333</v>
      </c>
      <c r="B20" s="186">
        <v>56</v>
      </c>
      <c r="C20" s="186">
        <v>45</v>
      </c>
      <c r="D20" s="186">
        <v>28</v>
      </c>
      <c r="E20" s="186">
        <v>11</v>
      </c>
      <c r="F20" s="190"/>
      <c r="G20" s="190"/>
      <c r="H20" s="190"/>
      <c r="I20" s="190"/>
      <c r="J20" s="186" t="s">
        <v>30</v>
      </c>
      <c r="K20" s="187">
        <v>3</v>
      </c>
    </row>
    <row r="21" spans="1:11" x14ac:dyDescent="0.3">
      <c r="A21" s="242" t="s">
        <v>25</v>
      </c>
      <c r="B21" s="186">
        <v>0.1</v>
      </c>
      <c r="C21" s="186">
        <v>0.1</v>
      </c>
      <c r="D21" s="186">
        <v>0.1</v>
      </c>
      <c r="E21" s="186">
        <v>0.1</v>
      </c>
      <c r="F21" s="190"/>
      <c r="G21" s="190"/>
      <c r="H21" s="190"/>
      <c r="I21" s="190"/>
      <c r="J21" s="186" t="s">
        <v>30</v>
      </c>
      <c r="K21" s="187">
        <v>3</v>
      </c>
    </row>
    <row r="22" spans="1:11" ht="15" thickBot="1" x14ac:dyDescent="0.35">
      <c r="A22" s="413" t="s">
        <v>26</v>
      </c>
      <c r="B22" s="88">
        <v>1</v>
      </c>
      <c r="C22" s="88">
        <v>1</v>
      </c>
      <c r="D22" s="186">
        <v>1</v>
      </c>
      <c r="E22" s="88">
        <v>1</v>
      </c>
      <c r="F22" s="88"/>
      <c r="G22" s="88"/>
      <c r="H22" s="88"/>
      <c r="I22" s="88"/>
      <c r="J22" s="186" t="s">
        <v>30</v>
      </c>
      <c r="K22" s="187">
        <v>3</v>
      </c>
    </row>
    <row r="23" spans="1:11" ht="15.75" customHeight="1" thickBot="1" x14ac:dyDescent="0.35">
      <c r="A23" s="414" t="s">
        <v>27</v>
      </c>
      <c r="B23" s="281"/>
      <c r="C23" s="2"/>
      <c r="D23" s="2"/>
      <c r="E23" s="282"/>
      <c r="F23" s="279"/>
      <c r="G23" s="3"/>
      <c r="H23" s="3"/>
      <c r="I23" s="3"/>
      <c r="J23" s="138"/>
      <c r="K23" s="139"/>
    </row>
    <row r="24" spans="1:11" x14ac:dyDescent="0.3">
      <c r="A24" s="415" t="s">
        <v>28</v>
      </c>
      <c r="B24" s="389">
        <v>0.5</v>
      </c>
      <c r="C24" s="389">
        <v>0.46500000000000002</v>
      </c>
      <c r="D24" s="389">
        <v>0.48499999999999999</v>
      </c>
      <c r="E24" s="389">
        <v>0.45</v>
      </c>
      <c r="F24" s="190"/>
      <c r="G24" s="190"/>
      <c r="H24" s="190"/>
      <c r="I24" s="190"/>
      <c r="J24" s="186" t="s">
        <v>32</v>
      </c>
      <c r="K24" s="147"/>
    </row>
    <row r="25" spans="1:11" x14ac:dyDescent="0.3">
      <c r="A25" s="242" t="s">
        <v>335</v>
      </c>
      <c r="B25" s="292">
        <v>50</v>
      </c>
      <c r="C25" s="292">
        <v>50</v>
      </c>
      <c r="D25" s="292">
        <v>50</v>
      </c>
      <c r="E25" s="292">
        <v>50</v>
      </c>
      <c r="F25" s="190"/>
      <c r="G25" s="190"/>
      <c r="H25" s="190"/>
      <c r="I25" s="190"/>
      <c r="J25" s="186"/>
      <c r="K25" s="133"/>
    </row>
    <row r="26" spans="1:11" x14ac:dyDescent="0.3">
      <c r="A26" s="242" t="s">
        <v>89</v>
      </c>
      <c r="B26" s="292">
        <v>50</v>
      </c>
      <c r="C26" s="292">
        <v>50</v>
      </c>
      <c r="D26" s="292">
        <v>50</v>
      </c>
      <c r="E26" s="292">
        <v>50</v>
      </c>
      <c r="F26" s="190"/>
      <c r="G26" s="190"/>
      <c r="H26" s="190"/>
      <c r="I26" s="190"/>
      <c r="J26" s="186"/>
      <c r="K26" s="133"/>
    </row>
    <row r="27" spans="1:11" x14ac:dyDescent="0.3">
      <c r="A27" s="242" t="s">
        <v>33</v>
      </c>
      <c r="B27" s="292">
        <v>400</v>
      </c>
      <c r="C27" s="191">
        <v>400</v>
      </c>
      <c r="D27" s="191">
        <v>400</v>
      </c>
      <c r="E27" s="192">
        <v>400</v>
      </c>
      <c r="F27" s="190"/>
      <c r="G27" s="190"/>
      <c r="H27" s="190"/>
      <c r="I27" s="190"/>
      <c r="J27" s="186"/>
      <c r="K27" s="133"/>
    </row>
    <row r="28" spans="1:11" x14ac:dyDescent="0.3">
      <c r="A28" s="242" t="s">
        <v>34</v>
      </c>
      <c r="B28" s="151">
        <f>B29+B30</f>
        <v>1.175</v>
      </c>
      <c r="C28" s="151">
        <f t="shared" ref="C28:E28" si="0">C29+C30</f>
        <v>1.1950000000000001</v>
      </c>
      <c r="D28" s="151">
        <f t="shared" si="0"/>
        <v>1.2050000000000001</v>
      </c>
      <c r="E28" s="151">
        <f t="shared" si="0"/>
        <v>1.2050000000000001</v>
      </c>
      <c r="F28" s="190"/>
      <c r="G28" s="190"/>
      <c r="H28" s="190"/>
      <c r="I28" s="190"/>
      <c r="J28" s="186"/>
      <c r="K28" s="133"/>
    </row>
    <row r="29" spans="1:11" ht="28.5" customHeight="1" x14ac:dyDescent="0.3">
      <c r="A29" s="242" t="s">
        <v>35</v>
      </c>
      <c r="B29" s="151">
        <f>B8/100*73</f>
        <v>0.73</v>
      </c>
      <c r="C29" s="151">
        <f>C8/100*75</f>
        <v>0.75</v>
      </c>
      <c r="D29" s="151">
        <f>D8/100*76</f>
        <v>0.76</v>
      </c>
      <c r="E29" s="151">
        <f>E8/100*76</f>
        <v>0.76</v>
      </c>
      <c r="F29" s="190"/>
      <c r="G29" s="190"/>
      <c r="H29" s="190"/>
      <c r="I29" s="190"/>
      <c r="J29" s="186"/>
      <c r="K29" s="133"/>
    </row>
    <row r="30" spans="1:11" x14ac:dyDescent="0.3">
      <c r="A30" s="242" t="s">
        <v>36</v>
      </c>
      <c r="B30" s="193">
        <v>0.44500000000000001</v>
      </c>
      <c r="C30" s="193">
        <v>0.44500000000000001</v>
      </c>
      <c r="D30" s="193">
        <v>0.44500000000000001</v>
      </c>
      <c r="E30" s="193">
        <v>0.44500000000000001</v>
      </c>
      <c r="F30" s="190"/>
      <c r="G30" s="190"/>
      <c r="H30" s="190"/>
      <c r="I30" s="190"/>
      <c r="J30" s="186"/>
      <c r="K30" s="133"/>
    </row>
    <row r="31" spans="1:11" x14ac:dyDescent="0.3">
      <c r="A31" s="242"/>
      <c r="B31" s="286"/>
      <c r="C31" s="154"/>
      <c r="D31" s="154"/>
      <c r="E31" s="285"/>
      <c r="F31" s="144"/>
      <c r="G31" s="144"/>
      <c r="H31" s="144"/>
      <c r="I31" s="144"/>
      <c r="J31" s="140"/>
      <c r="K31" s="143"/>
    </row>
    <row r="32" spans="1:11" ht="15" thickBot="1" x14ac:dyDescent="0.35">
      <c r="A32" s="413"/>
      <c r="B32" s="286"/>
      <c r="C32" s="156"/>
      <c r="D32" s="156"/>
      <c r="E32" s="157"/>
      <c r="F32" s="144"/>
      <c r="G32" s="144"/>
      <c r="H32" s="144"/>
      <c r="I32" s="144"/>
      <c r="J32" s="150"/>
      <c r="K32" s="143"/>
    </row>
    <row r="33" spans="1:19" ht="15" thickBot="1" x14ac:dyDescent="0.35">
      <c r="A33" s="417" t="s">
        <v>37</v>
      </c>
      <c r="B33" s="10"/>
      <c r="C33" s="2"/>
      <c r="D33" s="11"/>
      <c r="E33" s="60"/>
      <c r="F33" s="3"/>
      <c r="G33" s="3"/>
      <c r="H33" s="3"/>
      <c r="I33" s="3"/>
      <c r="J33" s="158"/>
      <c r="K33" s="159"/>
    </row>
    <row r="34" spans="1:19" x14ac:dyDescent="0.3">
      <c r="A34" s="418" t="s">
        <v>38</v>
      </c>
      <c r="B34" s="388">
        <v>0.18</v>
      </c>
      <c r="C34" s="388">
        <v>0.18</v>
      </c>
      <c r="D34" s="388">
        <v>0.18</v>
      </c>
      <c r="E34" s="388">
        <v>0.18</v>
      </c>
      <c r="F34" s="113"/>
      <c r="G34" s="113"/>
      <c r="H34" s="113"/>
      <c r="I34" s="113"/>
      <c r="J34" s="197" t="s">
        <v>66</v>
      </c>
      <c r="K34" s="198"/>
    </row>
    <row r="35" spans="1:19" x14ac:dyDescent="0.3">
      <c r="A35" s="242" t="s">
        <v>39</v>
      </c>
      <c r="B35" s="88" t="s">
        <v>90</v>
      </c>
      <c r="C35" s="88" t="s">
        <v>90</v>
      </c>
      <c r="D35" s="88" t="s">
        <v>90</v>
      </c>
      <c r="E35" s="88" t="s">
        <v>90</v>
      </c>
      <c r="F35" s="190"/>
      <c r="G35" s="190"/>
      <c r="H35" s="190"/>
      <c r="I35" s="190"/>
      <c r="J35" s="186"/>
      <c r="K35" s="187"/>
    </row>
    <row r="36" spans="1:19" x14ac:dyDescent="0.3">
      <c r="A36" s="242" t="s">
        <v>40</v>
      </c>
      <c r="B36" s="88"/>
      <c r="C36" s="88"/>
      <c r="D36" s="88"/>
      <c r="E36" s="88"/>
      <c r="F36" s="190"/>
      <c r="G36" s="190"/>
      <c r="H36" s="190"/>
      <c r="I36" s="190"/>
      <c r="J36" s="186"/>
      <c r="K36" s="187"/>
    </row>
    <row r="37" spans="1:19" ht="26.4" x14ac:dyDescent="0.3">
      <c r="A37" s="242" t="s">
        <v>41</v>
      </c>
      <c r="B37" s="219">
        <v>90</v>
      </c>
      <c r="C37" s="219">
        <v>90</v>
      </c>
      <c r="D37" s="219">
        <v>90</v>
      </c>
      <c r="E37" s="219">
        <v>90</v>
      </c>
      <c r="F37" s="190"/>
      <c r="G37" s="190"/>
      <c r="H37" s="190"/>
      <c r="I37" s="190"/>
      <c r="J37" s="219" t="s">
        <v>71</v>
      </c>
      <c r="K37" s="189" t="s">
        <v>217</v>
      </c>
    </row>
    <row r="38" spans="1:19" ht="24" customHeight="1" x14ac:dyDescent="0.3">
      <c r="A38" s="413" t="s">
        <v>125</v>
      </c>
      <c r="B38" s="286" t="s">
        <v>90</v>
      </c>
      <c r="C38" s="154" t="s">
        <v>90</v>
      </c>
      <c r="D38" s="154" t="s">
        <v>90</v>
      </c>
      <c r="E38" s="285" t="s">
        <v>90</v>
      </c>
      <c r="F38" s="285"/>
      <c r="G38" s="285"/>
      <c r="H38" s="285"/>
      <c r="I38" s="285"/>
      <c r="J38" s="161"/>
      <c r="K38" s="137"/>
    </row>
    <row r="39" spans="1:19" x14ac:dyDescent="0.3">
      <c r="A39" s="413" t="s">
        <v>124</v>
      </c>
      <c r="B39" s="286" t="s">
        <v>90</v>
      </c>
      <c r="C39" s="154" t="s">
        <v>90</v>
      </c>
      <c r="D39" s="154" t="s">
        <v>90</v>
      </c>
      <c r="E39" s="285" t="s">
        <v>90</v>
      </c>
      <c r="F39" s="285"/>
      <c r="G39" s="285"/>
      <c r="H39" s="285"/>
      <c r="I39" s="285"/>
      <c r="J39" s="161"/>
      <c r="K39" s="137"/>
    </row>
    <row r="40" spans="1:19" ht="27" thickBot="1" x14ac:dyDescent="0.35">
      <c r="A40" s="419" t="s">
        <v>128</v>
      </c>
      <c r="B40" s="215" t="s">
        <v>90</v>
      </c>
      <c r="C40" s="215" t="s">
        <v>90</v>
      </c>
      <c r="D40" s="215" t="s">
        <v>90</v>
      </c>
      <c r="E40" s="215" t="s">
        <v>90</v>
      </c>
      <c r="F40" s="164"/>
      <c r="G40" s="164"/>
      <c r="H40" s="164"/>
      <c r="I40" s="164"/>
      <c r="J40" s="164"/>
      <c r="K40" s="165"/>
    </row>
    <row r="42" spans="1:19" x14ac:dyDescent="0.3">
      <c r="D42" s="41"/>
      <c r="E42" s="41"/>
      <c r="F42" s="41"/>
      <c r="G42" s="41"/>
      <c r="H42" s="41"/>
      <c r="I42" s="41"/>
      <c r="J42" s="41"/>
      <c r="K42" s="41"/>
    </row>
    <row r="43" spans="1:19" x14ac:dyDescent="0.3">
      <c r="A43" s="124" t="s">
        <v>129</v>
      </c>
      <c r="B43" s="49"/>
      <c r="D43" s="41"/>
      <c r="E43" s="41"/>
      <c r="F43" s="41"/>
      <c r="G43" s="41"/>
      <c r="H43" s="41"/>
      <c r="I43" s="41"/>
      <c r="J43" s="41"/>
      <c r="K43" s="41"/>
    </row>
    <row r="44" spans="1:19" x14ac:dyDescent="0.3">
      <c r="A44" s="41">
        <v>1</v>
      </c>
      <c r="B44" s="300" t="s">
        <v>218</v>
      </c>
      <c r="E44" s="41"/>
      <c r="F44" s="41"/>
      <c r="G44" s="41"/>
      <c r="H44" s="41"/>
      <c r="I44" s="41"/>
      <c r="J44" s="41"/>
      <c r="K44" s="41"/>
      <c r="Q44" s="50"/>
      <c r="R44" s="49"/>
      <c r="S44" s="49"/>
    </row>
    <row r="45" spans="1:19" x14ac:dyDescent="0.3">
      <c r="A45" s="41">
        <v>2</v>
      </c>
      <c r="B45" s="299" t="s">
        <v>144</v>
      </c>
      <c r="E45" s="41"/>
      <c r="F45" s="41"/>
      <c r="G45" s="41"/>
      <c r="H45" s="41"/>
      <c r="I45" s="41"/>
      <c r="J45" s="41"/>
      <c r="K45" s="41"/>
    </row>
    <row r="46" spans="1:19" x14ac:dyDescent="0.3">
      <c r="A46" s="41">
        <v>3</v>
      </c>
      <c r="B46" s="300" t="s">
        <v>132</v>
      </c>
      <c r="E46" s="41"/>
      <c r="F46" s="41"/>
      <c r="G46" s="41"/>
      <c r="H46" s="41"/>
      <c r="I46" s="41"/>
      <c r="J46" s="41"/>
      <c r="K46" s="41"/>
    </row>
    <row r="47" spans="1:19" x14ac:dyDescent="0.3">
      <c r="A47" s="41">
        <v>4</v>
      </c>
      <c r="B47" s="299" t="s">
        <v>219</v>
      </c>
      <c r="E47" s="41"/>
      <c r="F47" s="41"/>
      <c r="G47" s="41"/>
      <c r="H47" s="41"/>
      <c r="I47" s="41"/>
      <c r="J47" s="41"/>
      <c r="K47" s="41"/>
    </row>
    <row r="48" spans="1:19" x14ac:dyDescent="0.3">
      <c r="A48" s="41">
        <v>5</v>
      </c>
      <c r="B48" s="299" t="s">
        <v>220</v>
      </c>
      <c r="E48" s="41"/>
      <c r="F48" s="41"/>
      <c r="G48" s="41"/>
      <c r="H48" s="41"/>
      <c r="I48" s="41"/>
      <c r="J48" s="41"/>
      <c r="K48" s="41"/>
    </row>
    <row r="49" spans="1:19" x14ac:dyDescent="0.3">
      <c r="A49" s="124" t="s">
        <v>139</v>
      </c>
      <c r="B49" s="302"/>
      <c r="E49" s="41"/>
      <c r="F49" s="41"/>
      <c r="G49" s="41"/>
      <c r="H49" s="41"/>
      <c r="I49" s="41"/>
      <c r="J49" s="41"/>
      <c r="K49" s="41"/>
    </row>
    <row r="50" spans="1:19" x14ac:dyDescent="0.3">
      <c r="A50" s="62" t="s">
        <v>11</v>
      </c>
      <c r="B50" s="300" t="s">
        <v>221</v>
      </c>
      <c r="C50" s="49"/>
      <c r="E50" s="41"/>
      <c r="F50" s="41"/>
      <c r="G50" s="41"/>
      <c r="H50" s="41"/>
      <c r="I50" s="41"/>
      <c r="J50" s="41"/>
      <c r="K50" s="41"/>
    </row>
    <row r="51" spans="1:19" x14ac:dyDescent="0.3">
      <c r="A51" s="62" t="s">
        <v>63</v>
      </c>
      <c r="B51" s="300" t="s">
        <v>222</v>
      </c>
      <c r="C51" s="49"/>
      <c r="E51" s="41"/>
      <c r="F51" s="41"/>
      <c r="G51" s="41"/>
      <c r="H51" s="41"/>
      <c r="I51" s="41"/>
      <c r="J51" s="41"/>
      <c r="K51" s="41"/>
    </row>
    <row r="52" spans="1:19" x14ac:dyDescent="0.3">
      <c r="A52" s="62" t="s">
        <v>30</v>
      </c>
      <c r="B52" s="299" t="s">
        <v>223</v>
      </c>
      <c r="C52" s="49"/>
      <c r="E52" s="41"/>
      <c r="F52" s="41"/>
      <c r="G52" s="41"/>
      <c r="H52" s="41"/>
      <c r="I52" s="41"/>
      <c r="J52" s="41"/>
      <c r="K52" s="41"/>
    </row>
    <row r="53" spans="1:19" x14ac:dyDescent="0.3">
      <c r="A53" s="62" t="s">
        <v>32</v>
      </c>
      <c r="B53" s="299" t="s">
        <v>224</v>
      </c>
      <c r="C53" s="49"/>
      <c r="E53" s="41"/>
      <c r="F53" s="41"/>
      <c r="G53" s="41"/>
      <c r="H53" s="41"/>
      <c r="I53" s="41"/>
      <c r="J53" s="41"/>
      <c r="K53" s="41"/>
    </row>
    <row r="54" spans="1:19" x14ac:dyDescent="0.3">
      <c r="A54" s="62" t="s">
        <v>66</v>
      </c>
      <c r="B54" s="251" t="s">
        <v>294</v>
      </c>
      <c r="C54" s="49"/>
      <c r="E54" s="41"/>
      <c r="F54" s="41"/>
      <c r="G54" s="41"/>
      <c r="H54" s="41"/>
      <c r="I54" s="41"/>
      <c r="J54" s="41"/>
      <c r="K54" s="41"/>
    </row>
    <row r="55" spans="1:19" x14ac:dyDescent="0.3">
      <c r="A55" s="62" t="s">
        <v>71</v>
      </c>
      <c r="B55" s="300" t="s">
        <v>225</v>
      </c>
      <c r="C55" s="49"/>
      <c r="E55" s="41"/>
      <c r="F55" s="41"/>
      <c r="G55" s="41"/>
      <c r="H55" s="41"/>
      <c r="I55" s="41"/>
      <c r="J55" s="41"/>
      <c r="K55" s="41"/>
    </row>
    <row r="56" spans="1:19" x14ac:dyDescent="0.3">
      <c r="A56" s="62" t="s">
        <v>72</v>
      </c>
      <c r="B56" s="302" t="s">
        <v>295</v>
      </c>
      <c r="C56" s="49"/>
      <c r="E56" s="41"/>
      <c r="F56" s="41"/>
      <c r="G56" s="41"/>
      <c r="H56" s="41"/>
      <c r="I56" s="41"/>
      <c r="J56" s="41"/>
      <c r="K56" s="41"/>
      <c r="Q56" s="50"/>
      <c r="R56" s="49"/>
      <c r="S56" s="49"/>
    </row>
    <row r="57" spans="1:19" ht="21" customHeight="1" x14ac:dyDescent="0.3">
      <c r="A57" s="62"/>
      <c r="B57" s="49"/>
      <c r="C57" s="49"/>
      <c r="E57" s="41"/>
      <c r="F57" s="41"/>
      <c r="G57" s="41"/>
      <c r="H57" s="41"/>
      <c r="I57" s="41"/>
      <c r="J57" s="41"/>
      <c r="K57" s="41"/>
      <c r="Q57" s="55"/>
      <c r="R57" s="49"/>
      <c r="S57" s="49"/>
    </row>
    <row r="58" spans="1:19" ht="15.75" customHeight="1" x14ac:dyDescent="0.3">
      <c r="A58" s="62"/>
      <c r="B58" s="49"/>
      <c r="C58" s="49"/>
      <c r="E58" s="41"/>
      <c r="F58" s="41"/>
      <c r="G58" s="41"/>
      <c r="H58" s="41"/>
      <c r="I58" s="41"/>
      <c r="J58" s="41"/>
      <c r="K58" s="41"/>
      <c r="Q58" s="56"/>
      <c r="R58" s="49"/>
      <c r="S58" s="49"/>
    </row>
    <row r="59" spans="1:19" x14ac:dyDescent="0.3">
      <c r="A59" s="62"/>
      <c r="B59" s="47"/>
      <c r="C59" s="49"/>
      <c r="E59" s="21"/>
      <c r="F59" s="21"/>
      <c r="G59" s="41"/>
      <c r="H59" s="41"/>
      <c r="I59" s="41"/>
      <c r="J59" s="41"/>
      <c r="K59" s="41"/>
      <c r="Q59" s="57"/>
      <c r="R59" s="49"/>
      <c r="S59" s="49"/>
    </row>
    <row r="60" spans="1:19" x14ac:dyDescent="0.3">
      <c r="A60" s="62"/>
      <c r="B60" s="49"/>
      <c r="C60" s="49"/>
      <c r="Q60" s="57"/>
      <c r="R60" s="21"/>
      <c r="S60" s="21"/>
    </row>
    <row r="61" spans="1:19" x14ac:dyDescent="0.3">
      <c r="A61" s="62"/>
      <c r="B61" s="49"/>
      <c r="C61" s="49"/>
      <c r="Q61" s="49"/>
      <c r="R61" s="21"/>
      <c r="S61" s="21"/>
    </row>
    <row r="62" spans="1:19" x14ac:dyDescent="0.3">
      <c r="Q62" s="21"/>
      <c r="R62" s="21"/>
      <c r="S62" s="21"/>
    </row>
  </sheetData>
  <mergeCells count="74">
    <mergeCell ref="AC3:AC5"/>
    <mergeCell ref="AD4:AD5"/>
    <mergeCell ref="AE4:AE5"/>
    <mergeCell ref="B2:K2"/>
    <mergeCell ref="Q2:Q5"/>
    <mergeCell ref="R2:S4"/>
    <mergeCell ref="T2:U4"/>
    <mergeCell ref="V2:W4"/>
    <mergeCell ref="X2:Y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U6:U8"/>
    <mergeCell ref="O9:O13"/>
    <mergeCell ref="R9:R13"/>
    <mergeCell ref="S9:S13"/>
    <mergeCell ref="T9:T13"/>
    <mergeCell ref="U9:U13"/>
    <mergeCell ref="N6:N14"/>
    <mergeCell ref="O6:O8"/>
    <mergeCell ref="R6:R8"/>
    <mergeCell ref="S6:S8"/>
    <mergeCell ref="T6:T8"/>
    <mergeCell ref="V6:V8"/>
    <mergeCell ref="W6:W8"/>
    <mergeCell ref="X6:X8"/>
    <mergeCell ref="Y6:Y8"/>
    <mergeCell ref="Z6:Z8"/>
    <mergeCell ref="AO6:AO8"/>
    <mergeCell ref="AP6:AP8"/>
    <mergeCell ref="AC6:AC14"/>
    <mergeCell ref="AD6:AD8"/>
    <mergeCell ref="AG6:AG8"/>
    <mergeCell ref="AH6:AH8"/>
    <mergeCell ref="AI6:AI8"/>
    <mergeCell ref="AJ6:AJ8"/>
    <mergeCell ref="Z9:Z13"/>
    <mergeCell ref="AK6:AK8"/>
    <mergeCell ref="AL6:AL8"/>
    <mergeCell ref="AM6:AM8"/>
    <mergeCell ref="AN6:AN8"/>
    <mergeCell ref="AA6:AA8"/>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s>
  <hyperlinks>
    <hyperlink ref="B2" location="INDEX" display="Hotdisc"/>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P66"/>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15" thickBot="1" x14ac:dyDescent="0.35"/>
    <row r="2" spans="1:42" ht="21" customHeight="1" thickBot="1" x14ac:dyDescent="0.35">
      <c r="A2" s="1" t="s">
        <v>0</v>
      </c>
      <c r="B2" s="565" t="s">
        <v>226</v>
      </c>
      <c r="C2" s="575"/>
      <c r="D2" s="575"/>
      <c r="E2" s="575"/>
      <c r="F2" s="575"/>
      <c r="G2" s="575"/>
      <c r="H2" s="575"/>
      <c r="I2" s="575"/>
      <c r="J2" s="575"/>
      <c r="K2" s="57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54" t="s">
        <v>48</v>
      </c>
      <c r="AE4" s="456" t="s">
        <v>49</v>
      </c>
      <c r="AF4" s="460"/>
      <c r="AG4" s="462"/>
      <c r="AH4" s="429"/>
      <c r="AI4" s="462"/>
      <c r="AJ4" s="429"/>
      <c r="AK4" s="462"/>
      <c r="AL4" s="429"/>
      <c r="AM4" s="462"/>
      <c r="AN4" s="429"/>
      <c r="AO4" s="462"/>
      <c r="AP4" s="429"/>
    </row>
    <row r="5" spans="1:42" ht="15.75" customHeight="1" thickBot="1" x14ac:dyDescent="0.35">
      <c r="A5" s="415" t="s">
        <v>8</v>
      </c>
      <c r="B5" s="343">
        <v>0.1</v>
      </c>
      <c r="C5" s="343">
        <v>0.1</v>
      </c>
      <c r="D5" s="343">
        <v>0.1</v>
      </c>
      <c r="E5" s="343">
        <v>0.1</v>
      </c>
      <c r="F5" s="343">
        <v>0.01</v>
      </c>
      <c r="G5" s="343">
        <v>0.2</v>
      </c>
      <c r="H5" s="343">
        <v>0.01</v>
      </c>
      <c r="I5" s="343">
        <v>0.2</v>
      </c>
      <c r="J5" s="343" t="s">
        <v>11</v>
      </c>
      <c r="K5" s="344">
        <v>1</v>
      </c>
      <c r="N5" s="453"/>
      <c r="O5" s="455"/>
      <c r="P5" s="457"/>
      <c r="Q5" s="455"/>
      <c r="R5" s="27" t="s">
        <v>50</v>
      </c>
      <c r="S5" s="28" t="s">
        <v>51</v>
      </c>
      <c r="T5" s="27" t="s">
        <v>50</v>
      </c>
      <c r="U5" s="28" t="s">
        <v>51</v>
      </c>
      <c r="V5" s="27" t="s">
        <v>50</v>
      </c>
      <c r="W5" s="28" t="s">
        <v>51</v>
      </c>
      <c r="X5" s="27" t="s">
        <v>50</v>
      </c>
      <c r="Y5" s="28" t="s">
        <v>51</v>
      </c>
      <c r="Z5" s="27" t="s">
        <v>50</v>
      </c>
      <c r="AA5" s="28" t="s">
        <v>51</v>
      </c>
      <c r="AC5" s="453"/>
      <c r="AD5" s="455"/>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345">
        <v>95</v>
      </c>
      <c r="C6" s="345">
        <v>95</v>
      </c>
      <c r="D6" s="345">
        <v>95</v>
      </c>
      <c r="E6" s="345">
        <v>95</v>
      </c>
      <c r="F6" s="345">
        <v>85</v>
      </c>
      <c r="G6" s="345">
        <v>100</v>
      </c>
      <c r="H6" s="345">
        <v>85</v>
      </c>
      <c r="I6" s="345">
        <v>100</v>
      </c>
      <c r="J6" s="343" t="s">
        <v>63</v>
      </c>
      <c r="K6" s="344">
        <v>2</v>
      </c>
      <c r="N6" s="448" t="str">
        <f>B2</f>
        <v>Dielectric heating</v>
      </c>
      <c r="O6" s="435" t="s">
        <v>52</v>
      </c>
      <c r="P6" s="29" t="s">
        <v>53</v>
      </c>
      <c r="Q6" s="30"/>
      <c r="R6" s="432">
        <v>0</v>
      </c>
      <c r="S6" s="440">
        <v>0</v>
      </c>
      <c r="T6" s="432">
        <v>0</v>
      </c>
      <c r="U6" s="440">
        <v>0</v>
      </c>
      <c r="V6" s="432">
        <v>0</v>
      </c>
      <c r="W6" s="440">
        <v>0</v>
      </c>
      <c r="X6" s="432">
        <v>0</v>
      </c>
      <c r="Y6" s="440">
        <v>0</v>
      </c>
      <c r="Z6" s="432">
        <v>0</v>
      </c>
      <c r="AA6" s="440">
        <v>0</v>
      </c>
      <c r="AC6" s="448" t="str">
        <f>N6</f>
        <v>Dielectric heating</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345">
        <v>95</v>
      </c>
      <c r="C7" s="345">
        <v>95</v>
      </c>
      <c r="D7" s="345">
        <v>95</v>
      </c>
      <c r="E7" s="345">
        <v>95</v>
      </c>
      <c r="F7" s="345">
        <v>85</v>
      </c>
      <c r="G7" s="345">
        <v>100</v>
      </c>
      <c r="H7" s="345">
        <v>85</v>
      </c>
      <c r="I7" s="345">
        <v>100</v>
      </c>
      <c r="J7" s="343"/>
      <c r="K7" s="344"/>
      <c r="N7" s="573"/>
      <c r="O7" s="436"/>
      <c r="P7" s="31" t="s">
        <v>54</v>
      </c>
      <c r="Q7" s="32"/>
      <c r="R7" s="438"/>
      <c r="S7" s="441"/>
      <c r="T7" s="438"/>
      <c r="U7" s="441"/>
      <c r="V7" s="438"/>
      <c r="W7" s="441"/>
      <c r="X7" s="438"/>
      <c r="Y7" s="441"/>
      <c r="Z7" s="438"/>
      <c r="AA7" s="441"/>
      <c r="AC7" s="573"/>
      <c r="AD7" s="436"/>
      <c r="AE7" s="31" t="s">
        <v>54</v>
      </c>
      <c r="AF7" s="32"/>
      <c r="AG7" s="438"/>
      <c r="AH7" s="441"/>
      <c r="AI7" s="438"/>
      <c r="AJ7" s="441"/>
      <c r="AK7" s="438"/>
      <c r="AL7" s="441"/>
      <c r="AM7" s="438"/>
      <c r="AN7" s="441"/>
      <c r="AO7" s="438"/>
      <c r="AP7" s="441"/>
    </row>
    <row r="8" spans="1:42" ht="30.75" customHeight="1" thickBot="1" x14ac:dyDescent="0.35">
      <c r="A8" s="242" t="s">
        <v>13</v>
      </c>
      <c r="B8" s="292">
        <v>0.1</v>
      </c>
      <c r="C8" s="88">
        <v>0.1</v>
      </c>
      <c r="D8" s="88">
        <v>0.1</v>
      </c>
      <c r="E8" s="291">
        <v>0.1</v>
      </c>
      <c r="F8" s="88">
        <v>0</v>
      </c>
      <c r="G8" s="88">
        <v>0.2</v>
      </c>
      <c r="H8" s="88">
        <v>0</v>
      </c>
      <c r="I8" s="88">
        <v>0.2</v>
      </c>
      <c r="J8" s="343"/>
      <c r="K8" s="344">
        <v>3</v>
      </c>
      <c r="N8" s="573"/>
      <c r="O8" s="437"/>
      <c r="P8" s="33" t="s">
        <v>55</v>
      </c>
      <c r="Q8" s="34"/>
      <c r="R8" s="439"/>
      <c r="S8" s="442"/>
      <c r="T8" s="439"/>
      <c r="U8" s="442"/>
      <c r="V8" s="439"/>
      <c r="W8" s="442"/>
      <c r="X8" s="439"/>
      <c r="Y8" s="442"/>
      <c r="Z8" s="439"/>
      <c r="AA8" s="442"/>
      <c r="AC8" s="573"/>
      <c r="AD8" s="437"/>
      <c r="AE8" s="33" t="s">
        <v>55</v>
      </c>
      <c r="AF8" s="34"/>
      <c r="AG8" s="439"/>
      <c r="AH8" s="442"/>
      <c r="AI8" s="439"/>
      <c r="AJ8" s="442"/>
      <c r="AK8" s="439"/>
      <c r="AL8" s="442"/>
      <c r="AM8" s="439"/>
      <c r="AN8" s="442"/>
      <c r="AO8" s="439"/>
      <c r="AP8" s="442"/>
    </row>
    <row r="9" spans="1:42" ht="24" customHeight="1" x14ac:dyDescent="0.3">
      <c r="A9" s="242" t="s">
        <v>14</v>
      </c>
      <c r="B9" s="292">
        <v>0.1</v>
      </c>
      <c r="C9" s="88">
        <v>0.1</v>
      </c>
      <c r="D9" s="88">
        <v>0.1</v>
      </c>
      <c r="E9" s="291">
        <v>0.1</v>
      </c>
      <c r="F9" s="88">
        <v>0</v>
      </c>
      <c r="G9" s="88">
        <v>0.2</v>
      </c>
      <c r="H9" s="88">
        <v>0</v>
      </c>
      <c r="I9" s="88">
        <v>0.2</v>
      </c>
      <c r="J9" s="343"/>
      <c r="K9" s="344">
        <v>3</v>
      </c>
      <c r="N9" s="573"/>
      <c r="O9" s="570" t="s">
        <v>56</v>
      </c>
      <c r="P9" s="35" t="s">
        <v>57</v>
      </c>
      <c r="Q9" s="36" t="s">
        <v>58</v>
      </c>
      <c r="R9" s="432">
        <v>0.05</v>
      </c>
      <c r="S9" s="432">
        <v>0.04</v>
      </c>
      <c r="T9" s="432">
        <v>0.05</v>
      </c>
      <c r="U9" s="432">
        <v>0.05</v>
      </c>
      <c r="V9" s="432">
        <v>0.05</v>
      </c>
      <c r="W9" s="432">
        <v>0.02</v>
      </c>
      <c r="X9" s="432">
        <v>0.03</v>
      </c>
      <c r="Y9" s="432">
        <v>0.01</v>
      </c>
      <c r="Z9" s="432">
        <v>0</v>
      </c>
      <c r="AA9" s="432">
        <v>0</v>
      </c>
      <c r="AC9" s="573"/>
      <c r="AD9" s="570" t="s">
        <v>56</v>
      </c>
      <c r="AE9" s="35" t="s">
        <v>57</v>
      </c>
      <c r="AF9" s="36" t="s">
        <v>58</v>
      </c>
      <c r="AG9" s="432">
        <v>0.05</v>
      </c>
      <c r="AH9" s="432">
        <v>0.04</v>
      </c>
      <c r="AI9" s="432">
        <v>0.05</v>
      </c>
      <c r="AJ9" s="432">
        <v>0.05</v>
      </c>
      <c r="AK9" s="432">
        <v>0.05</v>
      </c>
      <c r="AL9" s="432">
        <v>0.02</v>
      </c>
      <c r="AM9" s="432">
        <v>0.03</v>
      </c>
      <c r="AN9" s="432">
        <v>0.01</v>
      </c>
      <c r="AO9" s="432">
        <v>0</v>
      </c>
      <c r="AP9" s="432">
        <v>0</v>
      </c>
    </row>
    <row r="10" spans="1:42" x14ac:dyDescent="0.3">
      <c r="A10" s="242" t="s">
        <v>15</v>
      </c>
      <c r="B10" s="292">
        <v>0</v>
      </c>
      <c r="C10" s="88">
        <v>0</v>
      </c>
      <c r="D10" s="88">
        <v>0</v>
      </c>
      <c r="E10" s="291">
        <v>0</v>
      </c>
      <c r="F10" s="88">
        <v>0</v>
      </c>
      <c r="G10" s="88">
        <v>0.1</v>
      </c>
      <c r="H10" s="88">
        <v>0</v>
      </c>
      <c r="I10" s="88">
        <v>0.1</v>
      </c>
      <c r="J10" s="343"/>
      <c r="K10" s="344">
        <v>3</v>
      </c>
      <c r="N10" s="573"/>
      <c r="O10" s="571"/>
      <c r="P10" s="35" t="s">
        <v>59</v>
      </c>
      <c r="Q10" s="36" t="s">
        <v>58</v>
      </c>
      <c r="R10" s="568"/>
      <c r="S10" s="568"/>
      <c r="T10" s="568"/>
      <c r="U10" s="568"/>
      <c r="V10" s="568"/>
      <c r="W10" s="568"/>
      <c r="X10" s="568"/>
      <c r="Y10" s="568"/>
      <c r="Z10" s="568"/>
      <c r="AA10" s="568"/>
      <c r="AC10" s="573"/>
      <c r="AD10" s="571"/>
      <c r="AE10" s="35" t="s">
        <v>59</v>
      </c>
      <c r="AF10" s="36" t="s">
        <v>58</v>
      </c>
      <c r="AG10" s="568"/>
      <c r="AH10" s="568"/>
      <c r="AI10" s="568"/>
      <c r="AJ10" s="568"/>
      <c r="AK10" s="568"/>
      <c r="AL10" s="568"/>
      <c r="AM10" s="568"/>
      <c r="AN10" s="568"/>
      <c r="AO10" s="568"/>
      <c r="AP10" s="568"/>
    </row>
    <row r="11" spans="1:42" ht="15.75" customHeight="1" x14ac:dyDescent="0.3">
      <c r="A11" s="242" t="s">
        <v>16</v>
      </c>
      <c r="B11" s="292">
        <v>30</v>
      </c>
      <c r="C11" s="88">
        <v>30</v>
      </c>
      <c r="D11" s="88">
        <v>30</v>
      </c>
      <c r="E11" s="291">
        <v>30</v>
      </c>
      <c r="F11" s="88">
        <v>20</v>
      </c>
      <c r="G11" s="88">
        <v>35</v>
      </c>
      <c r="H11" s="88">
        <v>20</v>
      </c>
      <c r="I11" s="88">
        <v>35</v>
      </c>
      <c r="J11" s="343"/>
      <c r="K11" s="344">
        <v>4</v>
      </c>
      <c r="N11" s="573"/>
      <c r="O11" s="571"/>
      <c r="P11" s="35" t="s">
        <v>60</v>
      </c>
      <c r="Q11" s="36"/>
      <c r="R11" s="568"/>
      <c r="S11" s="568"/>
      <c r="T11" s="568"/>
      <c r="U11" s="568"/>
      <c r="V11" s="568"/>
      <c r="W11" s="568"/>
      <c r="X11" s="568"/>
      <c r="Y11" s="568"/>
      <c r="Z11" s="568"/>
      <c r="AA11" s="568"/>
      <c r="AC11" s="573"/>
      <c r="AD11" s="571"/>
      <c r="AE11" s="35" t="s">
        <v>60</v>
      </c>
      <c r="AF11" s="36"/>
      <c r="AG11" s="568"/>
      <c r="AH11" s="568"/>
      <c r="AI11" s="568"/>
      <c r="AJ11" s="568"/>
      <c r="AK11" s="568"/>
      <c r="AL11" s="568"/>
      <c r="AM11" s="568"/>
      <c r="AN11" s="568"/>
      <c r="AO11" s="568"/>
      <c r="AP11" s="568"/>
    </row>
    <row r="12" spans="1:42" ht="30.75" customHeight="1" thickBot="1" x14ac:dyDescent="0.35">
      <c r="A12" s="242" t="s">
        <v>17</v>
      </c>
      <c r="B12" s="292">
        <v>0.1</v>
      </c>
      <c r="C12" s="88">
        <v>0.1</v>
      </c>
      <c r="D12" s="88">
        <v>0.1</v>
      </c>
      <c r="E12" s="291">
        <v>0.1</v>
      </c>
      <c r="F12" s="88">
        <v>0.05</v>
      </c>
      <c r="G12" s="88">
        <v>0.1</v>
      </c>
      <c r="H12" s="88">
        <v>0.05</v>
      </c>
      <c r="I12" s="88">
        <v>0.1</v>
      </c>
      <c r="J12" s="343"/>
      <c r="K12" s="344">
        <v>3</v>
      </c>
      <c r="N12" s="573"/>
      <c r="O12" s="571"/>
      <c r="P12" s="35" t="s">
        <v>61</v>
      </c>
      <c r="Q12" s="36"/>
      <c r="R12" s="568"/>
      <c r="S12" s="568"/>
      <c r="T12" s="568"/>
      <c r="U12" s="568"/>
      <c r="V12" s="568"/>
      <c r="W12" s="568"/>
      <c r="X12" s="568"/>
      <c r="Y12" s="568"/>
      <c r="Z12" s="568"/>
      <c r="AA12" s="568"/>
      <c r="AC12" s="573"/>
      <c r="AD12" s="571"/>
      <c r="AE12" s="35" t="s">
        <v>61</v>
      </c>
      <c r="AF12" s="36"/>
      <c r="AG12" s="568"/>
      <c r="AH12" s="568"/>
      <c r="AI12" s="568"/>
      <c r="AJ12" s="568"/>
      <c r="AK12" s="568"/>
      <c r="AL12" s="568"/>
      <c r="AM12" s="568"/>
      <c r="AN12" s="568"/>
      <c r="AO12" s="568"/>
      <c r="AP12" s="568"/>
    </row>
    <row r="13" spans="1:42" ht="15" thickBot="1" x14ac:dyDescent="0.35">
      <c r="A13" s="417" t="s">
        <v>18</v>
      </c>
      <c r="B13" s="10"/>
      <c r="C13" s="2"/>
      <c r="D13" s="11"/>
      <c r="E13" s="60"/>
      <c r="F13" s="3"/>
      <c r="G13" s="3"/>
      <c r="H13" s="3"/>
      <c r="I13" s="3"/>
      <c r="J13" s="138"/>
      <c r="K13" s="139"/>
      <c r="N13" s="573"/>
      <c r="O13" s="572"/>
      <c r="P13" s="37" t="s">
        <v>62</v>
      </c>
      <c r="Q13" s="38"/>
      <c r="R13" s="569"/>
      <c r="S13" s="569"/>
      <c r="T13" s="569"/>
      <c r="U13" s="569"/>
      <c r="V13" s="569"/>
      <c r="W13" s="569"/>
      <c r="X13" s="569"/>
      <c r="Y13" s="569"/>
      <c r="Z13" s="569"/>
      <c r="AA13" s="569"/>
      <c r="AC13" s="573"/>
      <c r="AD13" s="572"/>
      <c r="AE13" s="37" t="s">
        <v>62</v>
      </c>
      <c r="AF13" s="38"/>
      <c r="AG13" s="569"/>
      <c r="AH13" s="569"/>
      <c r="AI13" s="569"/>
      <c r="AJ13" s="569"/>
      <c r="AK13" s="569"/>
      <c r="AL13" s="569"/>
      <c r="AM13" s="569"/>
      <c r="AN13" s="569"/>
      <c r="AO13" s="569"/>
      <c r="AP13" s="569"/>
    </row>
    <row r="14" spans="1:42" ht="15.75" customHeight="1" thickBot="1" x14ac:dyDescent="0.35">
      <c r="A14" s="242" t="s">
        <v>19</v>
      </c>
      <c r="B14" s="88">
        <v>10</v>
      </c>
      <c r="C14" s="88">
        <v>10</v>
      </c>
      <c r="D14" s="88">
        <v>10</v>
      </c>
      <c r="E14" s="88">
        <v>10</v>
      </c>
      <c r="F14" s="88"/>
      <c r="G14" s="88"/>
      <c r="H14" s="88"/>
      <c r="I14" s="88"/>
      <c r="J14" s="343" t="s">
        <v>30</v>
      </c>
      <c r="K14" s="344">
        <v>5</v>
      </c>
      <c r="N14" s="574"/>
      <c r="O14" s="63" t="s">
        <v>146</v>
      </c>
      <c r="P14" s="64" t="s">
        <v>147</v>
      </c>
      <c r="Q14" s="65"/>
      <c r="R14" s="387">
        <v>0</v>
      </c>
      <c r="S14" s="385">
        <v>0</v>
      </c>
      <c r="T14" s="384">
        <v>0</v>
      </c>
      <c r="U14" s="385">
        <v>0</v>
      </c>
      <c r="V14" s="384">
        <v>0</v>
      </c>
      <c r="W14" s="385">
        <v>0</v>
      </c>
      <c r="X14" s="384">
        <v>0</v>
      </c>
      <c r="Y14" s="385">
        <v>0</v>
      </c>
      <c r="Z14" s="384">
        <v>0</v>
      </c>
      <c r="AA14" s="386">
        <v>0</v>
      </c>
      <c r="AC14" s="574"/>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3">
      <c r="A15" s="242" t="s">
        <v>20</v>
      </c>
      <c r="B15" s="88">
        <v>0</v>
      </c>
      <c r="C15" s="88">
        <v>0</v>
      </c>
      <c r="D15" s="88">
        <v>0</v>
      </c>
      <c r="E15" s="88">
        <v>0</v>
      </c>
      <c r="F15" s="188"/>
      <c r="G15" s="188"/>
      <c r="H15" s="188"/>
      <c r="I15" s="188"/>
      <c r="J15" s="327"/>
      <c r="K15" s="344">
        <v>5</v>
      </c>
    </row>
    <row r="16" spans="1:42" ht="20.25" customHeight="1" x14ac:dyDescent="0.3">
      <c r="A16" s="242" t="s">
        <v>21</v>
      </c>
      <c r="B16" s="88">
        <v>0</v>
      </c>
      <c r="C16" s="88">
        <v>0</v>
      </c>
      <c r="D16" s="88">
        <v>0</v>
      </c>
      <c r="E16" s="88">
        <v>0</v>
      </c>
      <c r="F16" s="188"/>
      <c r="G16" s="188"/>
      <c r="H16" s="188"/>
      <c r="I16" s="188"/>
      <c r="J16" s="327"/>
      <c r="K16" s="344">
        <v>5</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469" t="s">
        <v>23</v>
      </c>
      <c r="C18" s="470"/>
      <c r="D18" s="470"/>
      <c r="E18" s="471"/>
      <c r="F18" s="5"/>
      <c r="G18" s="144"/>
      <c r="H18" s="144"/>
      <c r="I18" s="144"/>
      <c r="J18" s="145"/>
      <c r="K18" s="146"/>
    </row>
    <row r="19" spans="1:11" ht="15" customHeight="1" x14ac:dyDescent="0.3">
      <c r="A19" s="242" t="s">
        <v>24</v>
      </c>
      <c r="B19" s="472"/>
      <c r="C19" s="577"/>
      <c r="D19" s="577"/>
      <c r="E19" s="474"/>
      <c r="F19" s="5"/>
      <c r="G19" s="144"/>
      <c r="H19" s="144"/>
      <c r="I19" s="144"/>
      <c r="J19" s="142"/>
      <c r="K19" s="146"/>
    </row>
    <row r="20" spans="1:11" ht="15" customHeight="1" x14ac:dyDescent="0.3">
      <c r="A20" s="242" t="s">
        <v>333</v>
      </c>
      <c r="B20" s="472"/>
      <c r="C20" s="577"/>
      <c r="D20" s="577"/>
      <c r="E20" s="474"/>
      <c r="F20" s="5"/>
      <c r="G20" s="144"/>
      <c r="H20" s="144"/>
      <c r="I20" s="144"/>
      <c r="J20" s="142"/>
      <c r="K20" s="146"/>
    </row>
    <row r="21" spans="1:11" x14ac:dyDescent="0.3">
      <c r="A21" s="242" t="s">
        <v>25</v>
      </c>
      <c r="B21" s="472"/>
      <c r="C21" s="577"/>
      <c r="D21" s="577"/>
      <c r="E21" s="474"/>
      <c r="F21" s="5"/>
      <c r="G21" s="144"/>
      <c r="H21" s="144"/>
      <c r="I21" s="144"/>
      <c r="J21" s="142"/>
      <c r="K21" s="146"/>
    </row>
    <row r="22" spans="1:11" ht="15" thickBot="1" x14ac:dyDescent="0.35">
      <c r="A22" s="413" t="s">
        <v>26</v>
      </c>
      <c r="B22" s="578"/>
      <c r="C22" s="579"/>
      <c r="D22" s="579"/>
      <c r="E22" s="580"/>
      <c r="F22" s="5"/>
      <c r="G22" s="144"/>
      <c r="H22" s="144"/>
      <c r="I22" s="144"/>
      <c r="J22" s="142"/>
      <c r="K22" s="146"/>
    </row>
    <row r="23" spans="1:11" ht="15.75" customHeight="1" thickBot="1" x14ac:dyDescent="0.35">
      <c r="A23" s="414" t="s">
        <v>27</v>
      </c>
      <c r="B23" s="281"/>
      <c r="C23" s="2"/>
      <c r="D23" s="2"/>
      <c r="E23" s="282"/>
      <c r="F23" s="279"/>
      <c r="G23" s="3"/>
      <c r="H23" s="3"/>
      <c r="I23" s="3"/>
      <c r="J23" s="138"/>
      <c r="K23" s="139"/>
    </row>
    <row r="24" spans="1:11" x14ac:dyDescent="0.3">
      <c r="A24" s="415" t="s">
        <v>28</v>
      </c>
      <c r="B24" s="346">
        <v>2.7</v>
      </c>
      <c r="C24" s="346">
        <v>2.6190000000000002</v>
      </c>
      <c r="D24" s="346">
        <v>2.5379999999999998</v>
      </c>
      <c r="E24" s="346">
        <v>2.4300000000000002</v>
      </c>
      <c r="F24" s="347"/>
      <c r="G24" s="347"/>
      <c r="H24" s="347"/>
      <c r="I24" s="347"/>
      <c r="J24" s="329" t="s">
        <v>32</v>
      </c>
      <c r="K24" s="348" t="s">
        <v>227</v>
      </c>
    </row>
    <row r="25" spans="1:11" x14ac:dyDescent="0.3">
      <c r="A25" s="242" t="s">
        <v>335</v>
      </c>
      <c r="B25" s="292">
        <v>85</v>
      </c>
      <c r="C25" s="292">
        <v>85</v>
      </c>
      <c r="D25" s="292">
        <v>85</v>
      </c>
      <c r="E25" s="292">
        <v>85</v>
      </c>
      <c r="F25" s="347"/>
      <c r="G25" s="347"/>
      <c r="H25" s="347"/>
      <c r="I25" s="347"/>
      <c r="J25" s="343"/>
      <c r="K25" s="344">
        <v>9</v>
      </c>
    </row>
    <row r="26" spans="1:11" x14ac:dyDescent="0.3">
      <c r="A26" s="242" t="s">
        <v>89</v>
      </c>
      <c r="B26" s="292">
        <v>15</v>
      </c>
      <c r="C26" s="292">
        <v>15</v>
      </c>
      <c r="D26" s="292">
        <v>15</v>
      </c>
      <c r="E26" s="292">
        <v>15</v>
      </c>
      <c r="F26" s="347"/>
      <c r="G26" s="347"/>
      <c r="H26" s="347"/>
      <c r="I26" s="347"/>
      <c r="J26" s="343"/>
      <c r="K26" s="344">
        <v>9</v>
      </c>
    </row>
    <row r="27" spans="1:11" x14ac:dyDescent="0.3">
      <c r="A27" s="242" t="s">
        <v>33</v>
      </c>
      <c r="B27" s="349">
        <v>0</v>
      </c>
      <c r="C27" s="349">
        <v>0</v>
      </c>
      <c r="D27" s="91">
        <v>0</v>
      </c>
      <c r="E27" s="349">
        <v>0</v>
      </c>
      <c r="F27" s="347"/>
      <c r="G27" s="347"/>
      <c r="H27" s="347"/>
      <c r="I27" s="347"/>
      <c r="J27" s="343"/>
      <c r="K27" s="344"/>
    </row>
    <row r="28" spans="1:11" x14ac:dyDescent="0.3">
      <c r="A28" s="242" t="s">
        <v>34</v>
      </c>
      <c r="B28" s="151">
        <f>B29+B30</f>
        <v>45.823</v>
      </c>
      <c r="C28" s="151">
        <f t="shared" ref="C28:E28" si="0">C29+C30</f>
        <v>45.825000000000003</v>
      </c>
      <c r="D28" s="151">
        <f t="shared" si="0"/>
        <v>45.826000000000001</v>
      </c>
      <c r="E28" s="151">
        <f t="shared" si="0"/>
        <v>45.826000000000001</v>
      </c>
      <c r="F28" s="347"/>
      <c r="G28" s="347"/>
      <c r="H28" s="347"/>
      <c r="I28" s="347"/>
      <c r="J28" s="351"/>
      <c r="K28" s="344"/>
    </row>
    <row r="29" spans="1:11" ht="28.5" customHeight="1" x14ac:dyDescent="0.3">
      <c r="A29" s="242" t="s">
        <v>35</v>
      </c>
      <c r="B29" s="151">
        <f>B8/100*73</f>
        <v>7.2999999999999995E-2</v>
      </c>
      <c r="C29" s="151">
        <f>C8/100*75</f>
        <v>7.4999999999999997E-2</v>
      </c>
      <c r="D29" s="151">
        <f>D8/100*76</f>
        <v>7.5999999999999998E-2</v>
      </c>
      <c r="E29" s="151">
        <f>E8/100*76</f>
        <v>7.5999999999999998E-2</v>
      </c>
      <c r="F29" s="347"/>
      <c r="G29" s="347"/>
      <c r="H29" s="347"/>
      <c r="I29" s="347"/>
      <c r="J29" s="343" t="s">
        <v>66</v>
      </c>
      <c r="K29" s="344"/>
    </row>
    <row r="30" spans="1:11" x14ac:dyDescent="0.3">
      <c r="A30" s="242" t="s">
        <v>36</v>
      </c>
      <c r="B30" s="151">
        <v>45.75</v>
      </c>
      <c r="C30" s="151">
        <v>45.75</v>
      </c>
      <c r="D30" s="151">
        <v>45.75</v>
      </c>
      <c r="E30" s="151">
        <v>45.75</v>
      </c>
      <c r="F30" s="347"/>
      <c r="G30" s="347"/>
      <c r="H30" s="347"/>
      <c r="I30" s="347"/>
      <c r="J30" s="343" t="s">
        <v>71</v>
      </c>
      <c r="K30" s="344">
        <v>6</v>
      </c>
    </row>
    <row r="31" spans="1:11" x14ac:dyDescent="0.3">
      <c r="A31" s="242"/>
      <c r="B31" s="286"/>
      <c r="C31" s="154"/>
      <c r="D31" s="154"/>
      <c r="E31" s="285"/>
      <c r="F31" s="144"/>
      <c r="G31" s="144"/>
      <c r="H31" s="144"/>
      <c r="I31" s="144"/>
      <c r="J31" s="140"/>
      <c r="K31" s="143"/>
    </row>
    <row r="32" spans="1:11" ht="15" thickBot="1" x14ac:dyDescent="0.35">
      <c r="A32" s="413"/>
      <c r="B32" s="286"/>
      <c r="C32" s="156"/>
      <c r="D32" s="156"/>
      <c r="E32" s="157"/>
      <c r="F32" s="144"/>
      <c r="G32" s="144"/>
      <c r="H32" s="144"/>
      <c r="I32" s="144"/>
      <c r="J32" s="150"/>
      <c r="K32" s="143"/>
    </row>
    <row r="33" spans="1:19" ht="15" thickBot="1" x14ac:dyDescent="0.35">
      <c r="A33" s="417" t="s">
        <v>37</v>
      </c>
      <c r="B33" s="10"/>
      <c r="C33" s="2"/>
      <c r="D33" s="11"/>
      <c r="E33" s="60"/>
      <c r="F33" s="3"/>
      <c r="G33" s="3"/>
      <c r="H33" s="3"/>
      <c r="I33" s="3"/>
      <c r="J33" s="158"/>
      <c r="K33" s="159"/>
    </row>
    <row r="34" spans="1:19" x14ac:dyDescent="0.3">
      <c r="A34" s="418" t="s">
        <v>38</v>
      </c>
      <c r="B34" s="352" t="s">
        <v>90</v>
      </c>
      <c r="C34" s="352" t="s">
        <v>90</v>
      </c>
      <c r="D34" s="352" t="s">
        <v>90</v>
      </c>
      <c r="E34" s="352" t="s">
        <v>90</v>
      </c>
      <c r="F34" s="350"/>
      <c r="G34" s="350"/>
      <c r="H34" s="350"/>
      <c r="I34" s="350"/>
      <c r="J34" s="350" t="s">
        <v>72</v>
      </c>
      <c r="K34" s="137"/>
    </row>
    <row r="35" spans="1:19" x14ac:dyDescent="0.3">
      <c r="A35" s="242" t="s">
        <v>39</v>
      </c>
      <c r="B35" s="292" t="s">
        <v>90</v>
      </c>
      <c r="C35" s="88" t="s">
        <v>90</v>
      </c>
      <c r="D35" s="88" t="s">
        <v>90</v>
      </c>
      <c r="E35" s="291" t="s">
        <v>90</v>
      </c>
      <c r="F35" s="291"/>
      <c r="G35" s="291"/>
      <c r="H35" s="291"/>
      <c r="I35" s="291"/>
      <c r="J35" s="353" t="s">
        <v>228</v>
      </c>
      <c r="K35" s="137"/>
    </row>
    <row r="36" spans="1:19" x14ac:dyDescent="0.3">
      <c r="A36" s="242" t="s">
        <v>40</v>
      </c>
      <c r="B36" s="292" t="s">
        <v>90</v>
      </c>
      <c r="C36" s="88" t="s">
        <v>90</v>
      </c>
      <c r="D36" s="88" t="s">
        <v>90</v>
      </c>
      <c r="E36" s="291" t="s">
        <v>90</v>
      </c>
      <c r="F36" s="291"/>
      <c r="G36" s="291"/>
      <c r="H36" s="291"/>
      <c r="I36" s="291"/>
      <c r="J36" s="353"/>
      <c r="K36" s="137"/>
    </row>
    <row r="37" spans="1:19" ht="26.4" x14ac:dyDescent="0.3">
      <c r="A37" s="242" t="s">
        <v>41</v>
      </c>
      <c r="B37" s="581" t="s">
        <v>23</v>
      </c>
      <c r="C37" s="582"/>
      <c r="D37" s="582"/>
      <c r="E37" s="583"/>
      <c r="F37" s="163"/>
      <c r="G37" s="163"/>
      <c r="H37" s="163"/>
      <c r="I37" s="163"/>
      <c r="J37" s="163"/>
      <c r="K37" s="133"/>
    </row>
    <row r="38" spans="1:19" ht="24" customHeight="1" x14ac:dyDescent="0.3">
      <c r="A38" s="413" t="s">
        <v>125</v>
      </c>
      <c r="B38" s="292" t="s">
        <v>90</v>
      </c>
      <c r="C38" s="88" t="s">
        <v>90</v>
      </c>
      <c r="D38" s="88" t="s">
        <v>90</v>
      </c>
      <c r="E38" s="291" t="s">
        <v>90</v>
      </c>
      <c r="F38" s="285"/>
      <c r="G38" s="285"/>
      <c r="H38" s="285"/>
      <c r="I38" s="285"/>
      <c r="J38" s="161"/>
      <c r="K38" s="137"/>
    </row>
    <row r="39" spans="1:19" x14ac:dyDescent="0.3">
      <c r="A39" s="413" t="s">
        <v>124</v>
      </c>
      <c r="B39" s="292" t="s">
        <v>90</v>
      </c>
      <c r="C39" s="88" t="s">
        <v>90</v>
      </c>
      <c r="D39" s="88" t="s">
        <v>90</v>
      </c>
      <c r="E39" s="291" t="s">
        <v>90</v>
      </c>
      <c r="F39" s="285"/>
      <c r="G39" s="285"/>
      <c r="H39" s="285"/>
      <c r="I39" s="285"/>
      <c r="J39" s="161"/>
      <c r="K39" s="137"/>
    </row>
    <row r="40" spans="1:19" ht="27" thickBot="1" x14ac:dyDescent="0.35">
      <c r="A40" s="419" t="s">
        <v>128</v>
      </c>
      <c r="B40" s="354" t="s">
        <v>90</v>
      </c>
      <c r="C40" s="354" t="s">
        <v>90</v>
      </c>
      <c r="D40" s="354" t="s">
        <v>90</v>
      </c>
      <c r="E40" s="354" t="s">
        <v>90</v>
      </c>
      <c r="F40" s="164"/>
      <c r="G40" s="164"/>
      <c r="H40" s="164"/>
      <c r="I40" s="164"/>
      <c r="J40" s="164"/>
      <c r="K40" s="165"/>
    </row>
    <row r="42" spans="1:19" x14ac:dyDescent="0.3">
      <c r="D42" s="41"/>
      <c r="E42" s="41"/>
      <c r="F42" s="41"/>
      <c r="G42" s="41"/>
      <c r="H42" s="41"/>
      <c r="I42" s="41"/>
      <c r="J42" s="41"/>
      <c r="K42" s="41"/>
    </row>
    <row r="43" spans="1:19" x14ac:dyDescent="0.3">
      <c r="A43" s="124" t="s">
        <v>129</v>
      </c>
      <c r="B43" s="49"/>
      <c r="D43" s="41"/>
      <c r="E43" s="41"/>
      <c r="F43" s="41"/>
      <c r="G43" s="41"/>
      <c r="H43" s="41"/>
      <c r="I43" s="41"/>
      <c r="J43" s="41"/>
      <c r="K43" s="41"/>
    </row>
    <row r="44" spans="1:19" x14ac:dyDescent="0.3">
      <c r="A44" s="41">
        <v>1</v>
      </c>
      <c r="B44" s="21" t="s">
        <v>229</v>
      </c>
      <c r="E44" s="41"/>
      <c r="F44" s="41"/>
      <c r="G44" s="41"/>
      <c r="H44" s="41"/>
      <c r="I44" s="41"/>
      <c r="J44" s="41"/>
      <c r="K44" s="41"/>
      <c r="Q44" s="50"/>
      <c r="R44" s="49"/>
      <c r="S44" s="49"/>
    </row>
    <row r="45" spans="1:19" x14ac:dyDescent="0.3">
      <c r="A45" s="41">
        <v>2</v>
      </c>
      <c r="B45" s="21" t="s">
        <v>230</v>
      </c>
      <c r="E45" s="41"/>
      <c r="F45" s="41"/>
      <c r="G45" s="41"/>
      <c r="H45" s="41"/>
      <c r="I45" s="41"/>
      <c r="J45" s="41"/>
      <c r="K45" s="41"/>
    </row>
    <row r="46" spans="1:19" x14ac:dyDescent="0.3">
      <c r="A46" s="41">
        <v>3</v>
      </c>
      <c r="B46" s="21" t="s">
        <v>79</v>
      </c>
      <c r="E46" s="41"/>
      <c r="F46" s="41"/>
      <c r="G46" s="41"/>
      <c r="H46" s="41"/>
      <c r="I46" s="41"/>
      <c r="J46" s="41"/>
      <c r="K46" s="41"/>
    </row>
    <row r="47" spans="1:19" x14ac:dyDescent="0.3">
      <c r="A47" s="41">
        <v>4</v>
      </c>
      <c r="B47" s="21" t="s">
        <v>231</v>
      </c>
      <c r="E47" s="41"/>
      <c r="F47" s="41"/>
      <c r="G47" s="41"/>
      <c r="H47" s="41"/>
      <c r="I47" s="41"/>
      <c r="J47" s="41"/>
      <c r="K47" s="41"/>
    </row>
    <row r="48" spans="1:19" x14ac:dyDescent="0.3">
      <c r="A48" s="41">
        <v>5</v>
      </c>
      <c r="B48" s="21" t="s">
        <v>232</v>
      </c>
      <c r="E48" s="41"/>
      <c r="F48" s="41"/>
      <c r="G48" s="41"/>
      <c r="H48" s="41"/>
      <c r="I48" s="41"/>
      <c r="J48" s="41"/>
      <c r="K48" s="41"/>
    </row>
    <row r="49" spans="1:19" x14ac:dyDescent="0.3">
      <c r="A49" s="41">
        <v>6</v>
      </c>
      <c r="B49" s="21" t="s">
        <v>233</v>
      </c>
      <c r="E49" s="41"/>
      <c r="F49" s="41"/>
      <c r="G49" s="41"/>
      <c r="H49" s="41"/>
      <c r="I49" s="41"/>
      <c r="J49" s="41"/>
      <c r="K49" s="41"/>
    </row>
    <row r="50" spans="1:19" x14ac:dyDescent="0.3">
      <c r="A50" s="41">
        <v>7</v>
      </c>
      <c r="B50" s="21" t="s">
        <v>234</v>
      </c>
      <c r="E50" s="41"/>
      <c r="F50" s="41"/>
      <c r="G50" s="41"/>
      <c r="H50" s="41"/>
      <c r="I50" s="41"/>
      <c r="J50" s="41"/>
      <c r="K50" s="41"/>
    </row>
    <row r="51" spans="1:19" x14ac:dyDescent="0.3">
      <c r="A51" s="41">
        <v>8</v>
      </c>
      <c r="B51" s="302" t="s">
        <v>235</v>
      </c>
      <c r="E51" s="41"/>
      <c r="F51" s="41"/>
      <c r="G51" s="41"/>
      <c r="H51" s="41"/>
      <c r="I51" s="41"/>
      <c r="J51" s="41"/>
      <c r="K51" s="41"/>
    </row>
    <row r="52" spans="1:19" x14ac:dyDescent="0.3">
      <c r="A52" s="41">
        <v>9</v>
      </c>
      <c r="B52" s="21" t="s">
        <v>236</v>
      </c>
      <c r="E52" s="41"/>
      <c r="F52" s="41"/>
      <c r="G52" s="41"/>
      <c r="H52" s="41"/>
      <c r="I52" s="41"/>
      <c r="J52" s="41"/>
      <c r="K52" s="41"/>
    </row>
    <row r="53" spans="1:19" x14ac:dyDescent="0.3">
      <c r="A53" s="124" t="s">
        <v>139</v>
      </c>
      <c r="B53" s="49"/>
      <c r="E53" s="41"/>
      <c r="F53" s="41"/>
      <c r="G53" s="41"/>
      <c r="H53" s="41"/>
      <c r="I53" s="41"/>
      <c r="J53" s="41"/>
      <c r="K53" s="41"/>
    </row>
    <row r="54" spans="1:19" x14ac:dyDescent="0.3">
      <c r="A54" s="62" t="s">
        <v>11</v>
      </c>
      <c r="B54" s="21" t="s">
        <v>237</v>
      </c>
      <c r="C54" s="49"/>
      <c r="E54" s="41"/>
      <c r="F54" s="41"/>
      <c r="G54" s="41"/>
      <c r="H54" s="41"/>
      <c r="I54" s="41"/>
      <c r="J54" s="41"/>
      <c r="K54" s="41"/>
    </row>
    <row r="55" spans="1:19" x14ac:dyDescent="0.3">
      <c r="A55" s="62" t="s">
        <v>63</v>
      </c>
      <c r="B55" s="21" t="s">
        <v>238</v>
      </c>
      <c r="C55" s="49"/>
      <c r="E55" s="41"/>
      <c r="F55" s="41"/>
      <c r="G55" s="41"/>
      <c r="H55" s="41"/>
      <c r="I55" s="41"/>
      <c r="J55" s="41"/>
      <c r="K55" s="41"/>
    </row>
    <row r="56" spans="1:19" x14ac:dyDescent="0.3">
      <c r="A56" s="62" t="s">
        <v>30</v>
      </c>
      <c r="B56" s="21" t="s">
        <v>239</v>
      </c>
      <c r="C56" s="49"/>
      <c r="E56" s="41"/>
      <c r="F56" s="41"/>
      <c r="G56" s="41"/>
      <c r="H56" s="41"/>
      <c r="I56" s="41"/>
      <c r="J56" s="41"/>
      <c r="K56" s="41"/>
    </row>
    <row r="57" spans="1:19" x14ac:dyDescent="0.3">
      <c r="A57" s="62" t="s">
        <v>32</v>
      </c>
      <c r="B57" s="21" t="s">
        <v>240</v>
      </c>
      <c r="C57" s="49"/>
      <c r="E57" s="41"/>
      <c r="F57" s="41"/>
      <c r="G57" s="41"/>
      <c r="H57" s="41"/>
      <c r="I57" s="41"/>
      <c r="J57" s="41"/>
      <c r="K57" s="41"/>
    </row>
    <row r="58" spans="1:19" x14ac:dyDescent="0.3">
      <c r="A58" s="62" t="s">
        <v>66</v>
      </c>
      <c r="B58" s="251" t="s">
        <v>127</v>
      </c>
      <c r="C58" s="49"/>
      <c r="E58" s="41"/>
      <c r="F58" s="41"/>
      <c r="G58" s="41"/>
      <c r="H58" s="41"/>
      <c r="I58" s="41"/>
      <c r="J58" s="41"/>
      <c r="K58" s="41"/>
    </row>
    <row r="59" spans="1:19" x14ac:dyDescent="0.3">
      <c r="A59" s="62" t="s">
        <v>71</v>
      </c>
      <c r="B59" s="21" t="s">
        <v>241</v>
      </c>
      <c r="C59" s="49"/>
      <c r="E59" s="41"/>
      <c r="F59" s="41"/>
      <c r="G59" s="41"/>
      <c r="H59" s="41"/>
      <c r="I59" s="41"/>
      <c r="J59" s="41"/>
      <c r="K59" s="41"/>
    </row>
    <row r="60" spans="1:19" x14ac:dyDescent="0.3">
      <c r="A60" s="62" t="s">
        <v>72</v>
      </c>
      <c r="B60" s="21" t="s">
        <v>203</v>
      </c>
      <c r="C60" s="49"/>
      <c r="E60" s="41"/>
      <c r="F60" s="41"/>
      <c r="G60" s="41"/>
      <c r="H60" s="41"/>
      <c r="I60" s="41"/>
      <c r="J60" s="41"/>
      <c r="K60" s="41"/>
      <c r="Q60" s="50"/>
      <c r="R60" s="49"/>
      <c r="S60" s="49"/>
    </row>
    <row r="61" spans="1:19" ht="21" customHeight="1" x14ac:dyDescent="0.3">
      <c r="A61" s="62" t="s">
        <v>99</v>
      </c>
      <c r="B61" s="21" t="s">
        <v>242</v>
      </c>
      <c r="C61" s="49"/>
      <c r="E61" s="41"/>
      <c r="F61" s="41"/>
      <c r="G61" s="41"/>
      <c r="H61" s="41"/>
      <c r="I61" s="41"/>
      <c r="J61" s="41"/>
      <c r="K61" s="41"/>
      <c r="Q61" s="55"/>
      <c r="R61" s="49"/>
      <c r="S61" s="49"/>
    </row>
    <row r="62" spans="1:19" ht="15.75" customHeight="1" x14ac:dyDescent="0.3">
      <c r="A62" s="62" t="s">
        <v>91</v>
      </c>
      <c r="B62" s="21" t="s">
        <v>243</v>
      </c>
      <c r="C62" s="49"/>
      <c r="E62" s="41"/>
      <c r="F62" s="41"/>
      <c r="G62" s="41"/>
      <c r="H62" s="41"/>
      <c r="I62" s="41"/>
      <c r="J62" s="41"/>
      <c r="K62" s="41"/>
      <c r="Q62" s="56"/>
      <c r="R62" s="49"/>
      <c r="S62" s="49"/>
    </row>
    <row r="63" spans="1:19" x14ac:dyDescent="0.3">
      <c r="A63" s="62"/>
      <c r="B63" s="47"/>
      <c r="C63" s="49"/>
      <c r="E63" s="21"/>
      <c r="F63" s="21"/>
      <c r="G63" s="41"/>
      <c r="H63" s="41"/>
      <c r="I63" s="41"/>
      <c r="J63" s="41"/>
      <c r="K63" s="41"/>
      <c r="Q63" s="57"/>
      <c r="R63" s="49"/>
      <c r="S63" s="49"/>
    </row>
    <row r="64" spans="1:19" x14ac:dyDescent="0.3">
      <c r="A64" s="62"/>
      <c r="B64" s="49"/>
      <c r="C64" s="49"/>
      <c r="Q64" s="57"/>
      <c r="R64" s="21"/>
      <c r="S64" s="21"/>
    </row>
    <row r="65" spans="1:19" x14ac:dyDescent="0.3">
      <c r="A65" s="62"/>
      <c r="B65" s="49"/>
      <c r="C65" s="49"/>
      <c r="Q65" s="49"/>
      <c r="R65" s="21"/>
      <c r="S65" s="21"/>
    </row>
    <row r="66" spans="1:19" x14ac:dyDescent="0.3">
      <c r="Q66" s="21"/>
      <c r="R66" s="21"/>
      <c r="S66" s="21"/>
    </row>
  </sheetData>
  <mergeCells count="76">
    <mergeCell ref="AC3:AC5"/>
    <mergeCell ref="AD4:AD5"/>
    <mergeCell ref="AE4:AE5"/>
    <mergeCell ref="B2:K2"/>
    <mergeCell ref="Q2:Q5"/>
    <mergeCell ref="R2:S4"/>
    <mergeCell ref="T2:U4"/>
    <mergeCell ref="V2:W4"/>
    <mergeCell ref="X2:Y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s>
  <hyperlinks>
    <hyperlink ref="B2" location="INDEX" display="Dielectric heating"/>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P62"/>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15" thickBot="1" x14ac:dyDescent="0.35"/>
    <row r="2" spans="1:42" ht="21" customHeight="1" thickBot="1" x14ac:dyDescent="0.35">
      <c r="A2" s="1" t="s">
        <v>0</v>
      </c>
      <c r="B2" s="565" t="s">
        <v>244</v>
      </c>
      <c r="C2" s="575"/>
      <c r="D2" s="575"/>
      <c r="E2" s="575"/>
      <c r="F2" s="575"/>
      <c r="G2" s="575"/>
      <c r="H2" s="575"/>
      <c r="I2" s="575"/>
      <c r="J2" s="575"/>
      <c r="K2" s="57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54" t="s">
        <v>48</v>
      </c>
      <c r="AE4" s="456" t="s">
        <v>49</v>
      </c>
      <c r="AF4" s="460"/>
      <c r="AG4" s="462"/>
      <c r="AH4" s="429"/>
      <c r="AI4" s="462"/>
      <c r="AJ4" s="429"/>
      <c r="AK4" s="462"/>
      <c r="AL4" s="429"/>
      <c r="AM4" s="462"/>
      <c r="AN4" s="429"/>
      <c r="AO4" s="462"/>
      <c r="AP4" s="429"/>
    </row>
    <row r="5" spans="1:42" ht="15.75" customHeight="1" thickBot="1" x14ac:dyDescent="0.35">
      <c r="A5" s="415" t="s">
        <v>8</v>
      </c>
      <c r="B5" s="343">
        <v>0.1</v>
      </c>
      <c r="C5" s="343">
        <v>0.1</v>
      </c>
      <c r="D5" s="343">
        <v>0.1</v>
      </c>
      <c r="E5" s="343">
        <v>0.1</v>
      </c>
      <c r="F5" s="343">
        <v>0.01</v>
      </c>
      <c r="G5" s="343">
        <v>0.2</v>
      </c>
      <c r="H5" s="343">
        <v>0.01</v>
      </c>
      <c r="I5" s="343">
        <v>0.2</v>
      </c>
      <c r="J5" s="343" t="s">
        <v>11</v>
      </c>
      <c r="K5" s="344">
        <v>1</v>
      </c>
      <c r="N5" s="453"/>
      <c r="O5" s="455"/>
      <c r="P5" s="457"/>
      <c r="Q5" s="455"/>
      <c r="R5" s="27" t="s">
        <v>50</v>
      </c>
      <c r="S5" s="28" t="s">
        <v>51</v>
      </c>
      <c r="T5" s="27" t="s">
        <v>50</v>
      </c>
      <c r="U5" s="28" t="s">
        <v>51</v>
      </c>
      <c r="V5" s="27" t="s">
        <v>50</v>
      </c>
      <c r="W5" s="28" t="s">
        <v>51</v>
      </c>
      <c r="X5" s="27" t="s">
        <v>50</v>
      </c>
      <c r="Y5" s="28" t="s">
        <v>51</v>
      </c>
      <c r="Z5" s="27" t="s">
        <v>50</v>
      </c>
      <c r="AA5" s="28" t="s">
        <v>51</v>
      </c>
      <c r="AC5" s="453"/>
      <c r="AD5" s="455"/>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345">
        <v>96</v>
      </c>
      <c r="C6" s="345">
        <v>96</v>
      </c>
      <c r="D6" s="345">
        <v>96</v>
      </c>
      <c r="E6" s="345">
        <v>96</v>
      </c>
      <c r="F6" s="345">
        <v>90</v>
      </c>
      <c r="G6" s="345">
        <v>100</v>
      </c>
      <c r="H6" s="345">
        <v>90</v>
      </c>
      <c r="I6" s="345">
        <v>100</v>
      </c>
      <c r="J6" s="343" t="s">
        <v>76</v>
      </c>
      <c r="K6" s="344">
        <v>2</v>
      </c>
      <c r="N6" s="448" t="str">
        <f>B2</f>
        <v>Infrared heating</v>
      </c>
      <c r="O6" s="435" t="s">
        <v>52</v>
      </c>
      <c r="P6" s="29" t="s">
        <v>53</v>
      </c>
      <c r="Q6" s="30"/>
      <c r="R6" s="432">
        <v>0</v>
      </c>
      <c r="S6" s="440">
        <v>0</v>
      </c>
      <c r="T6" s="432">
        <v>0</v>
      </c>
      <c r="U6" s="440">
        <v>0</v>
      </c>
      <c r="V6" s="432">
        <v>0</v>
      </c>
      <c r="W6" s="440">
        <v>0</v>
      </c>
      <c r="X6" s="432">
        <v>0</v>
      </c>
      <c r="Y6" s="440">
        <v>0</v>
      </c>
      <c r="Z6" s="432">
        <v>0</v>
      </c>
      <c r="AA6" s="440">
        <v>0</v>
      </c>
      <c r="AC6" s="448" t="str">
        <f>N6</f>
        <v>Infrared heating</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345">
        <v>96</v>
      </c>
      <c r="C7" s="345">
        <v>96</v>
      </c>
      <c r="D7" s="345">
        <v>96</v>
      </c>
      <c r="E7" s="345">
        <v>96</v>
      </c>
      <c r="F7" s="345">
        <v>90</v>
      </c>
      <c r="G7" s="345">
        <v>100</v>
      </c>
      <c r="H7" s="345">
        <v>90</v>
      </c>
      <c r="I7" s="345">
        <v>100</v>
      </c>
      <c r="J7" s="343"/>
      <c r="K7" s="344"/>
      <c r="N7" s="573"/>
      <c r="O7" s="436"/>
      <c r="P7" s="31" t="s">
        <v>54</v>
      </c>
      <c r="Q7" s="32"/>
      <c r="R7" s="438"/>
      <c r="S7" s="441"/>
      <c r="T7" s="438"/>
      <c r="U7" s="441"/>
      <c r="V7" s="438"/>
      <c r="W7" s="441"/>
      <c r="X7" s="438"/>
      <c r="Y7" s="441"/>
      <c r="Z7" s="438"/>
      <c r="AA7" s="441"/>
      <c r="AC7" s="573"/>
      <c r="AD7" s="436"/>
      <c r="AE7" s="31" t="s">
        <v>54</v>
      </c>
      <c r="AF7" s="32"/>
      <c r="AG7" s="438"/>
      <c r="AH7" s="441"/>
      <c r="AI7" s="438"/>
      <c r="AJ7" s="441"/>
      <c r="AK7" s="438"/>
      <c r="AL7" s="441"/>
      <c r="AM7" s="438"/>
      <c r="AN7" s="441"/>
      <c r="AO7" s="438"/>
      <c r="AP7" s="441"/>
    </row>
    <row r="8" spans="1:42" ht="30.75" customHeight="1" thickBot="1" x14ac:dyDescent="0.35">
      <c r="A8" s="242" t="s">
        <v>13</v>
      </c>
      <c r="B8" s="292">
        <v>0.1</v>
      </c>
      <c r="C8" s="88">
        <v>0.1</v>
      </c>
      <c r="D8" s="88">
        <v>0.1</v>
      </c>
      <c r="E8" s="291">
        <v>0.1</v>
      </c>
      <c r="F8" s="88">
        <v>0</v>
      </c>
      <c r="G8" s="88">
        <v>0.2</v>
      </c>
      <c r="H8" s="88">
        <v>0</v>
      </c>
      <c r="I8" s="88">
        <v>0.2</v>
      </c>
      <c r="J8" s="343"/>
      <c r="K8" s="344">
        <v>3</v>
      </c>
      <c r="N8" s="573"/>
      <c r="O8" s="437"/>
      <c r="P8" s="33" t="s">
        <v>55</v>
      </c>
      <c r="Q8" s="34"/>
      <c r="R8" s="439"/>
      <c r="S8" s="442"/>
      <c r="T8" s="439"/>
      <c r="U8" s="442"/>
      <c r="V8" s="439"/>
      <c r="W8" s="442"/>
      <c r="X8" s="439"/>
      <c r="Y8" s="442"/>
      <c r="Z8" s="439"/>
      <c r="AA8" s="442"/>
      <c r="AC8" s="573"/>
      <c r="AD8" s="437"/>
      <c r="AE8" s="33" t="s">
        <v>55</v>
      </c>
      <c r="AF8" s="34"/>
      <c r="AG8" s="439"/>
      <c r="AH8" s="442"/>
      <c r="AI8" s="439"/>
      <c r="AJ8" s="442"/>
      <c r="AK8" s="439"/>
      <c r="AL8" s="442"/>
      <c r="AM8" s="439"/>
      <c r="AN8" s="442"/>
      <c r="AO8" s="439"/>
      <c r="AP8" s="442"/>
    </row>
    <row r="9" spans="1:42" ht="24" customHeight="1" x14ac:dyDescent="0.3">
      <c r="A9" s="242" t="s">
        <v>14</v>
      </c>
      <c r="B9" s="292">
        <v>0.1</v>
      </c>
      <c r="C9" s="88">
        <v>0.1</v>
      </c>
      <c r="D9" s="88">
        <v>0.1</v>
      </c>
      <c r="E9" s="291">
        <v>0.1</v>
      </c>
      <c r="F9" s="88">
        <v>0</v>
      </c>
      <c r="G9" s="88">
        <v>0.2</v>
      </c>
      <c r="H9" s="88">
        <v>0</v>
      </c>
      <c r="I9" s="88">
        <v>0.2</v>
      </c>
      <c r="J9" s="343"/>
      <c r="K9" s="344">
        <v>3</v>
      </c>
      <c r="N9" s="573"/>
      <c r="O9" s="570" t="s">
        <v>56</v>
      </c>
      <c r="P9" s="35" t="s">
        <v>57</v>
      </c>
      <c r="Q9" s="36" t="s">
        <v>58</v>
      </c>
      <c r="R9" s="432">
        <v>0.05</v>
      </c>
      <c r="S9" s="432">
        <v>0.04</v>
      </c>
      <c r="T9" s="432">
        <v>0.05</v>
      </c>
      <c r="U9" s="432">
        <v>0.05</v>
      </c>
      <c r="V9" s="432">
        <v>0.03</v>
      </c>
      <c r="W9" s="432">
        <v>0.02</v>
      </c>
      <c r="X9" s="432">
        <v>0.03</v>
      </c>
      <c r="Y9" s="432">
        <v>0.01</v>
      </c>
      <c r="Z9" s="432">
        <v>0</v>
      </c>
      <c r="AA9" s="432">
        <v>0.05</v>
      </c>
      <c r="AC9" s="573"/>
      <c r="AD9" s="570" t="s">
        <v>56</v>
      </c>
      <c r="AE9" s="35" t="s">
        <v>57</v>
      </c>
      <c r="AF9" s="36" t="s">
        <v>58</v>
      </c>
      <c r="AG9" s="432">
        <v>0.05</v>
      </c>
      <c r="AH9" s="432">
        <v>0.04</v>
      </c>
      <c r="AI9" s="432">
        <v>0.05</v>
      </c>
      <c r="AJ9" s="432">
        <v>0.05</v>
      </c>
      <c r="AK9" s="432">
        <v>0.03</v>
      </c>
      <c r="AL9" s="432">
        <v>0.02</v>
      </c>
      <c r="AM9" s="432">
        <v>0.03</v>
      </c>
      <c r="AN9" s="432">
        <v>0.01</v>
      </c>
      <c r="AO9" s="432">
        <v>0</v>
      </c>
      <c r="AP9" s="432">
        <v>0.05</v>
      </c>
    </row>
    <row r="10" spans="1:42" x14ac:dyDescent="0.3">
      <c r="A10" s="242" t="s">
        <v>15</v>
      </c>
      <c r="B10" s="292">
        <v>0</v>
      </c>
      <c r="C10" s="88">
        <v>0</v>
      </c>
      <c r="D10" s="88">
        <v>0</v>
      </c>
      <c r="E10" s="291">
        <v>0</v>
      </c>
      <c r="F10" s="88">
        <v>0</v>
      </c>
      <c r="G10" s="88">
        <v>0.1</v>
      </c>
      <c r="H10" s="88">
        <v>0</v>
      </c>
      <c r="I10" s="88">
        <v>0.1</v>
      </c>
      <c r="J10" s="343"/>
      <c r="K10" s="344">
        <v>3</v>
      </c>
      <c r="N10" s="573"/>
      <c r="O10" s="571"/>
      <c r="P10" s="35" t="s">
        <v>59</v>
      </c>
      <c r="Q10" s="36" t="s">
        <v>58</v>
      </c>
      <c r="R10" s="568"/>
      <c r="S10" s="568"/>
      <c r="T10" s="568"/>
      <c r="U10" s="568"/>
      <c r="V10" s="568"/>
      <c r="W10" s="568"/>
      <c r="X10" s="568"/>
      <c r="Y10" s="568"/>
      <c r="Z10" s="568"/>
      <c r="AA10" s="568"/>
      <c r="AC10" s="573"/>
      <c r="AD10" s="571"/>
      <c r="AE10" s="35" t="s">
        <v>59</v>
      </c>
      <c r="AF10" s="36" t="s">
        <v>58</v>
      </c>
      <c r="AG10" s="568"/>
      <c r="AH10" s="568"/>
      <c r="AI10" s="568"/>
      <c r="AJ10" s="568"/>
      <c r="AK10" s="568"/>
      <c r="AL10" s="568"/>
      <c r="AM10" s="568"/>
      <c r="AN10" s="568"/>
      <c r="AO10" s="568"/>
      <c r="AP10" s="568"/>
    </row>
    <row r="11" spans="1:42" ht="15.75" customHeight="1" x14ac:dyDescent="0.3">
      <c r="A11" s="242" t="s">
        <v>16</v>
      </c>
      <c r="B11" s="292">
        <v>30</v>
      </c>
      <c r="C11" s="88">
        <v>30</v>
      </c>
      <c r="D11" s="88">
        <v>30</v>
      </c>
      <c r="E11" s="291">
        <v>30</v>
      </c>
      <c r="F11" s="88">
        <v>20</v>
      </c>
      <c r="G11" s="88">
        <v>35</v>
      </c>
      <c r="H11" s="88">
        <v>20</v>
      </c>
      <c r="I11" s="88">
        <v>35</v>
      </c>
      <c r="J11" s="343"/>
      <c r="K11" s="344">
        <v>4</v>
      </c>
      <c r="N11" s="573"/>
      <c r="O11" s="571"/>
      <c r="P11" s="35" t="s">
        <v>60</v>
      </c>
      <c r="Q11" s="36"/>
      <c r="R11" s="568"/>
      <c r="S11" s="568"/>
      <c r="T11" s="568"/>
      <c r="U11" s="568"/>
      <c r="V11" s="568"/>
      <c r="W11" s="568"/>
      <c r="X11" s="568"/>
      <c r="Y11" s="568"/>
      <c r="Z11" s="568"/>
      <c r="AA11" s="568"/>
      <c r="AC11" s="573"/>
      <c r="AD11" s="571"/>
      <c r="AE11" s="35" t="s">
        <v>60</v>
      </c>
      <c r="AF11" s="36"/>
      <c r="AG11" s="568"/>
      <c r="AH11" s="568"/>
      <c r="AI11" s="568"/>
      <c r="AJ11" s="568"/>
      <c r="AK11" s="568"/>
      <c r="AL11" s="568"/>
      <c r="AM11" s="568"/>
      <c r="AN11" s="568"/>
      <c r="AO11" s="568"/>
      <c r="AP11" s="568"/>
    </row>
    <row r="12" spans="1:42" ht="30.75" customHeight="1" thickBot="1" x14ac:dyDescent="0.35">
      <c r="A12" s="242" t="s">
        <v>17</v>
      </c>
      <c r="B12" s="292">
        <v>0.1</v>
      </c>
      <c r="C12" s="88">
        <v>0.1</v>
      </c>
      <c r="D12" s="88">
        <v>0.1</v>
      </c>
      <c r="E12" s="291">
        <v>0.1</v>
      </c>
      <c r="F12" s="88">
        <v>0.05</v>
      </c>
      <c r="G12" s="88">
        <v>0.1</v>
      </c>
      <c r="H12" s="88">
        <v>0.05</v>
      </c>
      <c r="I12" s="88">
        <v>0.1</v>
      </c>
      <c r="J12" s="343"/>
      <c r="K12" s="344">
        <v>3</v>
      </c>
      <c r="N12" s="573"/>
      <c r="O12" s="571"/>
      <c r="P12" s="35" t="s">
        <v>61</v>
      </c>
      <c r="Q12" s="36"/>
      <c r="R12" s="568"/>
      <c r="S12" s="568"/>
      <c r="T12" s="568"/>
      <c r="U12" s="568"/>
      <c r="V12" s="568"/>
      <c r="W12" s="568"/>
      <c r="X12" s="568"/>
      <c r="Y12" s="568"/>
      <c r="Z12" s="568"/>
      <c r="AA12" s="568"/>
      <c r="AC12" s="573"/>
      <c r="AD12" s="571"/>
      <c r="AE12" s="35" t="s">
        <v>61</v>
      </c>
      <c r="AF12" s="36"/>
      <c r="AG12" s="568"/>
      <c r="AH12" s="568"/>
      <c r="AI12" s="568"/>
      <c r="AJ12" s="568"/>
      <c r="AK12" s="568"/>
      <c r="AL12" s="568"/>
      <c r="AM12" s="568"/>
      <c r="AN12" s="568"/>
      <c r="AO12" s="568"/>
      <c r="AP12" s="568"/>
    </row>
    <row r="13" spans="1:42" ht="15" thickBot="1" x14ac:dyDescent="0.35">
      <c r="A13" s="417" t="s">
        <v>18</v>
      </c>
      <c r="B13" s="10"/>
      <c r="C13" s="2"/>
      <c r="D13" s="11"/>
      <c r="E13" s="60"/>
      <c r="F13" s="3"/>
      <c r="G13" s="3"/>
      <c r="H13" s="3"/>
      <c r="I13" s="3"/>
      <c r="J13" s="138"/>
      <c r="K13" s="139"/>
      <c r="N13" s="573"/>
      <c r="O13" s="572"/>
      <c r="P13" s="37" t="s">
        <v>62</v>
      </c>
      <c r="Q13" s="38"/>
      <c r="R13" s="569"/>
      <c r="S13" s="569"/>
      <c r="T13" s="569"/>
      <c r="U13" s="569"/>
      <c r="V13" s="569"/>
      <c r="W13" s="569"/>
      <c r="X13" s="569"/>
      <c r="Y13" s="569"/>
      <c r="Z13" s="569"/>
      <c r="AA13" s="569"/>
      <c r="AC13" s="573"/>
      <c r="AD13" s="572"/>
      <c r="AE13" s="37" t="s">
        <v>62</v>
      </c>
      <c r="AF13" s="38"/>
      <c r="AG13" s="569"/>
      <c r="AH13" s="569"/>
      <c r="AI13" s="569"/>
      <c r="AJ13" s="569"/>
      <c r="AK13" s="569"/>
      <c r="AL13" s="569"/>
      <c r="AM13" s="569"/>
      <c r="AN13" s="569"/>
      <c r="AO13" s="569"/>
      <c r="AP13" s="569"/>
    </row>
    <row r="14" spans="1:42" ht="15.75" customHeight="1" thickBot="1" x14ac:dyDescent="0.35">
      <c r="A14" s="242" t="s">
        <v>19</v>
      </c>
      <c r="B14" s="88">
        <v>10</v>
      </c>
      <c r="C14" s="88">
        <v>10</v>
      </c>
      <c r="D14" s="88">
        <v>10</v>
      </c>
      <c r="E14" s="88">
        <v>10</v>
      </c>
      <c r="F14" s="88"/>
      <c r="G14" s="88"/>
      <c r="H14" s="88"/>
      <c r="I14" s="88"/>
      <c r="J14" s="343" t="s">
        <v>32</v>
      </c>
      <c r="K14" s="344"/>
      <c r="N14" s="574"/>
      <c r="O14" s="63" t="s">
        <v>146</v>
      </c>
      <c r="P14" s="64" t="s">
        <v>147</v>
      </c>
      <c r="Q14" s="65"/>
      <c r="R14" s="387">
        <v>0</v>
      </c>
      <c r="S14" s="385">
        <v>0</v>
      </c>
      <c r="T14" s="384">
        <v>0</v>
      </c>
      <c r="U14" s="385">
        <v>0</v>
      </c>
      <c r="V14" s="384">
        <v>0</v>
      </c>
      <c r="W14" s="385">
        <v>0</v>
      </c>
      <c r="X14" s="384">
        <v>0</v>
      </c>
      <c r="Y14" s="385">
        <v>0</v>
      </c>
      <c r="Z14" s="384">
        <v>0</v>
      </c>
      <c r="AA14" s="386">
        <v>0</v>
      </c>
      <c r="AC14" s="574"/>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3">
      <c r="A15" s="242" t="s">
        <v>20</v>
      </c>
      <c r="B15" s="88">
        <v>0</v>
      </c>
      <c r="C15" s="88">
        <v>0</v>
      </c>
      <c r="D15" s="88">
        <v>0</v>
      </c>
      <c r="E15" s="88">
        <v>0</v>
      </c>
      <c r="F15" s="188"/>
      <c r="G15" s="188"/>
      <c r="H15" s="188"/>
      <c r="I15" s="188"/>
      <c r="J15" s="327"/>
      <c r="K15" s="344">
        <v>2</v>
      </c>
    </row>
    <row r="16" spans="1:42" ht="20.25" customHeight="1" x14ac:dyDescent="0.3">
      <c r="A16" s="242" t="s">
        <v>21</v>
      </c>
      <c r="B16" s="88">
        <v>0</v>
      </c>
      <c r="C16" s="88">
        <v>0</v>
      </c>
      <c r="D16" s="88">
        <v>0</v>
      </c>
      <c r="E16" s="88">
        <v>0</v>
      </c>
      <c r="F16" s="188"/>
      <c r="G16" s="188"/>
      <c r="H16" s="188"/>
      <c r="I16" s="188"/>
      <c r="J16" s="327"/>
      <c r="K16" s="344">
        <v>2</v>
      </c>
    </row>
    <row r="17" spans="1:11" ht="15.75" customHeight="1" x14ac:dyDescent="0.3">
      <c r="A17" s="420" t="s">
        <v>22</v>
      </c>
      <c r="B17" s="104"/>
      <c r="C17" s="105"/>
      <c r="D17" s="105"/>
      <c r="E17" s="106"/>
      <c r="F17" s="105"/>
      <c r="G17" s="105"/>
      <c r="H17" s="105"/>
      <c r="I17" s="105"/>
      <c r="J17" s="327"/>
      <c r="K17" s="331"/>
    </row>
    <row r="18" spans="1:11" ht="30.75" customHeight="1" x14ac:dyDescent="0.3">
      <c r="A18" s="242" t="s">
        <v>334</v>
      </c>
      <c r="B18" s="490" t="s">
        <v>23</v>
      </c>
      <c r="C18" s="491"/>
      <c r="D18" s="491"/>
      <c r="E18" s="492"/>
      <c r="F18" s="292"/>
      <c r="G18" s="347"/>
      <c r="H18" s="347"/>
      <c r="I18" s="347"/>
      <c r="J18" s="329"/>
      <c r="K18" s="330"/>
    </row>
    <row r="19" spans="1:11" ht="15" customHeight="1" x14ac:dyDescent="0.3">
      <c r="A19" s="242" t="s">
        <v>24</v>
      </c>
      <c r="B19" s="493"/>
      <c r="C19" s="494"/>
      <c r="D19" s="494"/>
      <c r="E19" s="495"/>
      <c r="F19" s="292"/>
      <c r="G19" s="347"/>
      <c r="H19" s="347"/>
      <c r="I19" s="347"/>
      <c r="J19" s="327"/>
      <c r="K19" s="330"/>
    </row>
    <row r="20" spans="1:11" ht="15" customHeight="1" x14ac:dyDescent="0.3">
      <c r="A20" s="242" t="s">
        <v>333</v>
      </c>
      <c r="B20" s="493"/>
      <c r="C20" s="494"/>
      <c r="D20" s="494"/>
      <c r="E20" s="495"/>
      <c r="F20" s="292"/>
      <c r="G20" s="347"/>
      <c r="H20" s="347"/>
      <c r="I20" s="347"/>
      <c r="J20" s="327"/>
      <c r="K20" s="330"/>
    </row>
    <row r="21" spans="1:11" x14ac:dyDescent="0.3">
      <c r="A21" s="242" t="s">
        <v>25</v>
      </c>
      <c r="B21" s="493"/>
      <c r="C21" s="494"/>
      <c r="D21" s="494"/>
      <c r="E21" s="495"/>
      <c r="F21" s="292"/>
      <c r="G21" s="347"/>
      <c r="H21" s="347"/>
      <c r="I21" s="347"/>
      <c r="J21" s="327"/>
      <c r="K21" s="330"/>
    </row>
    <row r="22" spans="1:11" ht="15" thickBot="1" x14ac:dyDescent="0.35">
      <c r="A22" s="413" t="s">
        <v>26</v>
      </c>
      <c r="B22" s="584"/>
      <c r="C22" s="585"/>
      <c r="D22" s="585"/>
      <c r="E22" s="586"/>
      <c r="F22" s="292"/>
      <c r="G22" s="347"/>
      <c r="H22" s="347"/>
      <c r="I22" s="347"/>
      <c r="J22" s="327"/>
      <c r="K22" s="330"/>
    </row>
    <row r="23" spans="1:11" ht="15.75" customHeight="1" thickBot="1" x14ac:dyDescent="0.35">
      <c r="A23" s="414" t="s">
        <v>27</v>
      </c>
      <c r="B23" s="281"/>
      <c r="C23" s="2"/>
      <c r="D23" s="2"/>
      <c r="E23" s="282"/>
      <c r="F23" s="279"/>
      <c r="G23" s="3"/>
      <c r="H23" s="3"/>
      <c r="I23" s="3"/>
      <c r="J23" s="138"/>
      <c r="K23" s="139"/>
    </row>
    <row r="24" spans="1:11" x14ac:dyDescent="0.3">
      <c r="A24" s="415" t="s">
        <v>28</v>
      </c>
      <c r="B24" s="346">
        <v>0.35</v>
      </c>
      <c r="C24" s="346">
        <v>0.34</v>
      </c>
      <c r="D24" s="346">
        <v>0.33</v>
      </c>
      <c r="E24" s="346">
        <v>0.315</v>
      </c>
      <c r="F24" s="347"/>
      <c r="G24" s="347"/>
      <c r="H24" s="347"/>
      <c r="I24" s="347"/>
      <c r="J24" s="329" t="s">
        <v>66</v>
      </c>
      <c r="K24" s="348">
        <v>1</v>
      </c>
    </row>
    <row r="25" spans="1:11" x14ac:dyDescent="0.3">
      <c r="A25" s="242" t="s">
        <v>335</v>
      </c>
      <c r="B25" s="292">
        <v>85</v>
      </c>
      <c r="C25" s="292">
        <v>85</v>
      </c>
      <c r="D25" s="292">
        <v>85</v>
      </c>
      <c r="E25" s="292">
        <v>85</v>
      </c>
      <c r="F25" s="347"/>
      <c r="G25" s="347"/>
      <c r="H25" s="347"/>
      <c r="I25" s="347"/>
      <c r="J25" s="343" t="s">
        <v>66</v>
      </c>
      <c r="K25" s="344">
        <v>2</v>
      </c>
    </row>
    <row r="26" spans="1:11" x14ac:dyDescent="0.3">
      <c r="A26" s="242" t="s">
        <v>89</v>
      </c>
      <c r="B26" s="292">
        <v>15</v>
      </c>
      <c r="C26" s="292">
        <v>15</v>
      </c>
      <c r="D26" s="292">
        <v>15</v>
      </c>
      <c r="E26" s="292">
        <v>15</v>
      </c>
      <c r="F26" s="347"/>
      <c r="G26" s="347"/>
      <c r="H26" s="347"/>
      <c r="I26" s="347"/>
      <c r="J26" s="343" t="s">
        <v>66</v>
      </c>
      <c r="K26" s="344">
        <v>2</v>
      </c>
    </row>
    <row r="27" spans="1:11" x14ac:dyDescent="0.3">
      <c r="A27" s="242" t="s">
        <v>33</v>
      </c>
      <c r="B27" s="349">
        <v>0</v>
      </c>
      <c r="C27" s="349">
        <v>0</v>
      </c>
      <c r="D27" s="91">
        <v>0</v>
      </c>
      <c r="E27" s="349">
        <v>0</v>
      </c>
      <c r="F27" s="347"/>
      <c r="G27" s="347"/>
      <c r="H27" s="347"/>
      <c r="I27" s="347"/>
      <c r="J27" s="343"/>
      <c r="K27" s="344"/>
    </row>
    <row r="28" spans="1:11" x14ac:dyDescent="0.3">
      <c r="A28" s="242" t="s">
        <v>34</v>
      </c>
      <c r="B28" s="151">
        <f>B29+B30</f>
        <v>117.07299999999999</v>
      </c>
      <c r="C28" s="151">
        <f t="shared" ref="C28:E28" si="0">C29+C30</f>
        <v>117.075</v>
      </c>
      <c r="D28" s="151">
        <f t="shared" si="0"/>
        <v>117.07599999999999</v>
      </c>
      <c r="E28" s="151">
        <f t="shared" si="0"/>
        <v>117.07599999999999</v>
      </c>
      <c r="F28" s="347"/>
      <c r="G28" s="347"/>
      <c r="H28" s="347"/>
      <c r="I28" s="347"/>
      <c r="J28" s="351"/>
      <c r="K28" s="344"/>
    </row>
    <row r="29" spans="1:11" ht="28.5" customHeight="1" x14ac:dyDescent="0.3">
      <c r="A29" s="242" t="s">
        <v>35</v>
      </c>
      <c r="B29" s="151">
        <f>B8/100*73</f>
        <v>7.2999999999999995E-2</v>
      </c>
      <c r="C29" s="151">
        <f>C8/100*75</f>
        <v>7.4999999999999997E-2</v>
      </c>
      <c r="D29" s="151">
        <f>D8/100*76</f>
        <v>7.5999999999999998E-2</v>
      </c>
      <c r="E29" s="151">
        <f>E8/100*76</f>
        <v>7.5999999999999998E-2</v>
      </c>
      <c r="F29" s="347"/>
      <c r="G29" s="347"/>
      <c r="H29" s="347"/>
      <c r="I29" s="347"/>
      <c r="J29" s="343" t="s">
        <v>71</v>
      </c>
      <c r="K29" s="344"/>
    </row>
    <row r="30" spans="1:11" x14ac:dyDescent="0.3">
      <c r="A30" s="242" t="s">
        <v>36</v>
      </c>
      <c r="B30" s="151">
        <v>117</v>
      </c>
      <c r="C30" s="151">
        <v>117</v>
      </c>
      <c r="D30" s="151">
        <v>117</v>
      </c>
      <c r="E30" s="151">
        <v>117</v>
      </c>
      <c r="F30" s="347"/>
      <c r="G30" s="347"/>
      <c r="H30" s="347"/>
      <c r="I30" s="347"/>
      <c r="J30" s="343" t="s">
        <v>72</v>
      </c>
      <c r="K30" s="344">
        <v>1</v>
      </c>
    </row>
    <row r="31" spans="1:11" x14ac:dyDescent="0.3">
      <c r="A31" s="242"/>
      <c r="B31" s="292"/>
      <c r="C31" s="88"/>
      <c r="D31" s="88"/>
      <c r="E31" s="291"/>
      <c r="F31" s="347"/>
      <c r="G31" s="347"/>
      <c r="H31" s="347"/>
      <c r="I31" s="347"/>
      <c r="J31" s="343"/>
      <c r="K31" s="331"/>
    </row>
    <row r="32" spans="1:11" ht="15" thickBot="1" x14ac:dyDescent="0.35">
      <c r="A32" s="413"/>
      <c r="B32" s="292"/>
      <c r="C32" s="191"/>
      <c r="D32" s="191"/>
      <c r="E32" s="192"/>
      <c r="F32" s="347"/>
      <c r="G32" s="347"/>
      <c r="H32" s="347"/>
      <c r="I32" s="347"/>
      <c r="J32" s="351"/>
      <c r="K32" s="331"/>
    </row>
    <row r="33" spans="1:19" ht="15" thickBot="1" x14ac:dyDescent="0.35">
      <c r="A33" s="417" t="s">
        <v>37</v>
      </c>
      <c r="B33" s="10"/>
      <c r="C33" s="2"/>
      <c r="D33" s="11"/>
      <c r="E33" s="60"/>
      <c r="F33" s="3"/>
      <c r="G33" s="3"/>
      <c r="H33" s="3"/>
      <c r="I33" s="3"/>
      <c r="J33" s="158"/>
      <c r="K33" s="159"/>
    </row>
    <row r="34" spans="1:19" x14ac:dyDescent="0.3">
      <c r="A34" s="418" t="s">
        <v>38</v>
      </c>
      <c r="B34" s="352" t="s">
        <v>90</v>
      </c>
      <c r="C34" s="352" t="s">
        <v>90</v>
      </c>
      <c r="D34" s="352" t="s">
        <v>90</v>
      </c>
      <c r="E34" s="352" t="s">
        <v>90</v>
      </c>
      <c r="F34" s="350"/>
      <c r="G34" s="350"/>
      <c r="H34" s="350"/>
      <c r="I34" s="350"/>
      <c r="J34" s="350" t="s">
        <v>99</v>
      </c>
      <c r="K34" s="355"/>
    </row>
    <row r="35" spans="1:19" x14ac:dyDescent="0.3">
      <c r="A35" s="242" t="s">
        <v>39</v>
      </c>
      <c r="B35" s="292" t="s">
        <v>90</v>
      </c>
      <c r="C35" s="88" t="s">
        <v>90</v>
      </c>
      <c r="D35" s="88" t="s">
        <v>90</v>
      </c>
      <c r="E35" s="291" t="s">
        <v>90</v>
      </c>
      <c r="F35" s="291"/>
      <c r="G35" s="291"/>
      <c r="H35" s="291"/>
      <c r="I35" s="291"/>
      <c r="J35" s="353" t="s">
        <v>245</v>
      </c>
      <c r="K35" s="355"/>
    </row>
    <row r="36" spans="1:19" x14ac:dyDescent="0.3">
      <c r="A36" s="242" t="s">
        <v>40</v>
      </c>
      <c r="B36" s="292" t="s">
        <v>90</v>
      </c>
      <c r="C36" s="88" t="s">
        <v>90</v>
      </c>
      <c r="D36" s="88" t="s">
        <v>90</v>
      </c>
      <c r="E36" s="291" t="s">
        <v>90</v>
      </c>
      <c r="F36" s="291"/>
      <c r="G36" s="291"/>
      <c r="H36" s="291"/>
      <c r="I36" s="291"/>
      <c r="J36" s="353"/>
      <c r="K36" s="355"/>
    </row>
    <row r="37" spans="1:19" ht="26.4" x14ac:dyDescent="0.3">
      <c r="A37" s="242" t="s">
        <v>41</v>
      </c>
      <c r="B37" s="581" t="s">
        <v>23</v>
      </c>
      <c r="C37" s="582"/>
      <c r="D37" s="582"/>
      <c r="E37" s="583"/>
      <c r="F37" s="356"/>
      <c r="G37" s="356"/>
      <c r="H37" s="356"/>
      <c r="I37" s="356"/>
      <c r="J37" s="356"/>
      <c r="K37" s="344"/>
    </row>
    <row r="38" spans="1:19" ht="24" customHeight="1" x14ac:dyDescent="0.3">
      <c r="A38" s="413" t="s">
        <v>125</v>
      </c>
      <c r="B38" s="292" t="s">
        <v>90</v>
      </c>
      <c r="C38" s="88" t="s">
        <v>90</v>
      </c>
      <c r="D38" s="88" t="s">
        <v>90</v>
      </c>
      <c r="E38" s="291" t="s">
        <v>90</v>
      </c>
      <c r="F38" s="291"/>
      <c r="G38" s="291"/>
      <c r="H38" s="291"/>
      <c r="I38" s="291"/>
      <c r="J38" s="353"/>
      <c r="K38" s="355"/>
    </row>
    <row r="39" spans="1:19" x14ac:dyDescent="0.3">
      <c r="A39" s="413" t="s">
        <v>124</v>
      </c>
      <c r="B39" s="292" t="s">
        <v>90</v>
      </c>
      <c r="C39" s="88" t="s">
        <v>90</v>
      </c>
      <c r="D39" s="88" t="s">
        <v>90</v>
      </c>
      <c r="E39" s="291" t="s">
        <v>90</v>
      </c>
      <c r="F39" s="291"/>
      <c r="G39" s="291"/>
      <c r="H39" s="291"/>
      <c r="I39" s="291"/>
      <c r="J39" s="353"/>
      <c r="K39" s="355"/>
    </row>
    <row r="40" spans="1:19" ht="27" thickBot="1" x14ac:dyDescent="0.35">
      <c r="A40" s="419" t="s">
        <v>128</v>
      </c>
      <c r="B40" s="354" t="s">
        <v>90</v>
      </c>
      <c r="C40" s="354" t="s">
        <v>90</v>
      </c>
      <c r="D40" s="354" t="s">
        <v>90</v>
      </c>
      <c r="E40" s="354" t="s">
        <v>90</v>
      </c>
      <c r="F40" s="357"/>
      <c r="G40" s="357"/>
      <c r="H40" s="357"/>
      <c r="I40" s="357"/>
      <c r="J40" s="357"/>
      <c r="K40" s="358"/>
    </row>
    <row r="42" spans="1:19" x14ac:dyDescent="0.3">
      <c r="D42" s="41"/>
      <c r="E42" s="41"/>
      <c r="F42" s="41"/>
      <c r="G42" s="41"/>
      <c r="H42" s="41"/>
      <c r="I42" s="41"/>
      <c r="J42" s="41"/>
      <c r="K42" s="41"/>
    </row>
    <row r="43" spans="1:19" x14ac:dyDescent="0.3">
      <c r="A43" s="124" t="s">
        <v>129</v>
      </c>
      <c r="B43" s="49"/>
      <c r="D43" s="41"/>
      <c r="E43" s="41"/>
      <c r="F43" s="41"/>
      <c r="G43" s="41"/>
      <c r="H43" s="41"/>
      <c r="I43" s="41"/>
      <c r="J43" s="41"/>
      <c r="K43" s="41"/>
    </row>
    <row r="44" spans="1:19" x14ac:dyDescent="0.3">
      <c r="A44" s="41">
        <v>1</v>
      </c>
      <c r="B44" s="21" t="s">
        <v>246</v>
      </c>
      <c r="E44" s="41"/>
      <c r="F44" s="41"/>
      <c r="G44" s="41"/>
      <c r="H44" s="41"/>
      <c r="I44" s="41"/>
      <c r="J44" s="41"/>
      <c r="K44" s="41"/>
      <c r="Q44" s="50"/>
      <c r="R44" s="49"/>
      <c r="S44" s="49"/>
    </row>
    <row r="45" spans="1:19" x14ac:dyDescent="0.3">
      <c r="A45" s="41">
        <v>2</v>
      </c>
      <c r="B45" s="21" t="s">
        <v>236</v>
      </c>
      <c r="E45" s="41"/>
      <c r="F45" s="41"/>
      <c r="G45" s="41"/>
      <c r="H45" s="41"/>
      <c r="I45" s="41"/>
      <c r="J45" s="41"/>
      <c r="K45" s="41"/>
    </row>
    <row r="46" spans="1:19" x14ac:dyDescent="0.3">
      <c r="A46" s="41">
        <v>3</v>
      </c>
      <c r="B46" s="21" t="s">
        <v>79</v>
      </c>
      <c r="E46" s="41"/>
      <c r="F46" s="41"/>
      <c r="G46" s="41"/>
      <c r="H46" s="41"/>
      <c r="I46" s="41"/>
      <c r="J46" s="41"/>
      <c r="K46" s="41"/>
    </row>
    <row r="47" spans="1:19" x14ac:dyDescent="0.3">
      <c r="A47" s="41">
        <v>4</v>
      </c>
      <c r="B47" s="21" t="s">
        <v>247</v>
      </c>
      <c r="E47" s="41"/>
      <c r="F47" s="41"/>
      <c r="G47" s="41"/>
      <c r="H47" s="41"/>
      <c r="I47" s="41"/>
      <c r="J47" s="41"/>
      <c r="K47" s="41"/>
    </row>
    <row r="48" spans="1:19" x14ac:dyDescent="0.3">
      <c r="A48" s="41">
        <v>5</v>
      </c>
      <c r="B48" s="359" t="s">
        <v>248</v>
      </c>
      <c r="E48" s="41"/>
      <c r="F48" s="41"/>
      <c r="G48" s="41"/>
      <c r="H48" s="41"/>
      <c r="I48" s="41"/>
      <c r="J48" s="41"/>
      <c r="K48" s="41"/>
    </row>
    <row r="49" spans="1:19" x14ac:dyDescent="0.3">
      <c r="A49" s="124" t="s">
        <v>139</v>
      </c>
      <c r="B49" s="49"/>
      <c r="E49" s="41"/>
      <c r="F49" s="41"/>
      <c r="G49" s="41"/>
      <c r="H49" s="41"/>
      <c r="I49" s="41"/>
      <c r="J49" s="41"/>
      <c r="K49" s="41"/>
    </row>
    <row r="50" spans="1:19" x14ac:dyDescent="0.3">
      <c r="A50" s="62" t="s">
        <v>11</v>
      </c>
      <c r="B50" s="54" t="s">
        <v>237</v>
      </c>
      <c r="C50" s="49"/>
      <c r="E50" s="41"/>
      <c r="F50" s="41"/>
      <c r="G50" s="41"/>
      <c r="H50" s="41"/>
      <c r="I50" s="41"/>
      <c r="J50" s="41"/>
      <c r="K50" s="41"/>
    </row>
    <row r="51" spans="1:19" x14ac:dyDescent="0.3">
      <c r="A51" s="62" t="s">
        <v>63</v>
      </c>
      <c r="B51" s="49" t="s">
        <v>249</v>
      </c>
      <c r="C51" s="49"/>
      <c r="E51" s="41"/>
      <c r="F51" s="41"/>
      <c r="G51" s="41"/>
      <c r="H51" s="41"/>
      <c r="I51" s="41"/>
      <c r="J51" s="41"/>
      <c r="K51" s="41"/>
    </row>
    <row r="52" spans="1:19" x14ac:dyDescent="0.3">
      <c r="A52" s="62" t="s">
        <v>30</v>
      </c>
      <c r="B52" s="49" t="s">
        <v>250</v>
      </c>
      <c r="C52" s="49"/>
      <c r="E52" s="41"/>
      <c r="F52" s="41"/>
      <c r="G52" s="41"/>
      <c r="H52" s="41"/>
      <c r="I52" s="41"/>
      <c r="J52" s="41"/>
      <c r="K52" s="41"/>
    </row>
    <row r="53" spans="1:19" x14ac:dyDescent="0.3">
      <c r="A53" s="62" t="s">
        <v>32</v>
      </c>
      <c r="B53" s="49" t="s">
        <v>251</v>
      </c>
      <c r="C53" s="49"/>
      <c r="E53" s="41"/>
      <c r="F53" s="41"/>
      <c r="G53" s="41"/>
      <c r="H53" s="41"/>
      <c r="I53" s="41"/>
      <c r="J53" s="41"/>
      <c r="K53" s="41"/>
    </row>
    <row r="54" spans="1:19" x14ac:dyDescent="0.3">
      <c r="A54" s="62" t="s">
        <v>66</v>
      </c>
      <c r="B54" s="49" t="s">
        <v>240</v>
      </c>
      <c r="C54" s="49"/>
      <c r="E54" s="41"/>
      <c r="F54" s="41"/>
      <c r="G54" s="41"/>
      <c r="H54" s="41"/>
      <c r="I54" s="41"/>
      <c r="J54" s="41"/>
      <c r="K54" s="41"/>
    </row>
    <row r="55" spans="1:19" x14ac:dyDescent="0.3">
      <c r="A55" s="62" t="s">
        <v>71</v>
      </c>
      <c r="B55" s="49" t="s">
        <v>127</v>
      </c>
      <c r="C55" s="49"/>
      <c r="E55" s="41"/>
      <c r="F55" s="41"/>
      <c r="G55" s="41"/>
      <c r="H55" s="41"/>
      <c r="I55" s="41"/>
      <c r="J55" s="41"/>
      <c r="K55" s="41"/>
    </row>
    <row r="56" spans="1:19" x14ac:dyDescent="0.3">
      <c r="A56" s="62" t="s">
        <v>72</v>
      </c>
      <c r="B56" s="49" t="s">
        <v>252</v>
      </c>
      <c r="C56" s="49"/>
      <c r="E56" s="41"/>
      <c r="F56" s="41"/>
      <c r="G56" s="41"/>
      <c r="H56" s="41"/>
      <c r="I56" s="41"/>
      <c r="J56" s="41"/>
      <c r="K56" s="41"/>
      <c r="Q56" s="50"/>
      <c r="R56" s="49"/>
      <c r="S56" s="49"/>
    </row>
    <row r="57" spans="1:19" ht="21" customHeight="1" x14ac:dyDescent="0.3">
      <c r="A57" s="62" t="s">
        <v>99</v>
      </c>
      <c r="B57" s="49" t="s">
        <v>203</v>
      </c>
      <c r="C57" s="49"/>
      <c r="E57" s="41"/>
      <c r="F57" s="41"/>
      <c r="G57" s="41"/>
      <c r="H57" s="41"/>
      <c r="I57" s="41"/>
      <c r="J57" s="41"/>
      <c r="K57" s="41"/>
      <c r="Q57" s="55"/>
      <c r="R57" s="49"/>
      <c r="S57" s="49"/>
    </row>
    <row r="58" spans="1:19" ht="15.75" customHeight="1" x14ac:dyDescent="0.3">
      <c r="A58" s="62" t="s">
        <v>91</v>
      </c>
      <c r="B58" s="49" t="s">
        <v>242</v>
      </c>
      <c r="C58" s="49"/>
      <c r="E58" s="41"/>
      <c r="F58" s="41"/>
      <c r="G58" s="41"/>
      <c r="H58" s="41"/>
      <c r="I58" s="41"/>
      <c r="J58" s="41"/>
      <c r="K58" s="41"/>
      <c r="Q58" s="56"/>
      <c r="R58" s="49"/>
      <c r="S58" s="49"/>
    </row>
    <row r="59" spans="1:19" x14ac:dyDescent="0.3">
      <c r="A59" s="62" t="s">
        <v>109</v>
      </c>
      <c r="B59" s="47" t="s">
        <v>253</v>
      </c>
      <c r="C59" s="49"/>
      <c r="E59" s="21"/>
      <c r="F59" s="21"/>
      <c r="G59" s="41"/>
      <c r="H59" s="41"/>
      <c r="I59" s="41"/>
      <c r="J59" s="41"/>
      <c r="K59" s="41"/>
      <c r="Q59" s="57"/>
      <c r="R59" s="49"/>
      <c r="S59" s="49"/>
    </row>
    <row r="60" spans="1:19" x14ac:dyDescent="0.3">
      <c r="A60" s="62"/>
      <c r="B60" s="49"/>
      <c r="C60" s="49"/>
      <c r="Q60" s="57"/>
      <c r="R60" s="21"/>
      <c r="S60" s="21"/>
    </row>
    <row r="61" spans="1:19" x14ac:dyDescent="0.3">
      <c r="A61" s="62"/>
      <c r="B61" s="49"/>
      <c r="C61" s="49"/>
      <c r="Q61" s="49"/>
      <c r="R61" s="21"/>
      <c r="S61" s="21"/>
    </row>
    <row r="62" spans="1:19" x14ac:dyDescent="0.3">
      <c r="Q62" s="21"/>
      <c r="R62" s="21"/>
      <c r="S62" s="21"/>
    </row>
  </sheetData>
  <mergeCells count="76">
    <mergeCell ref="AC3:AC5"/>
    <mergeCell ref="AD4:AD5"/>
    <mergeCell ref="AE4:AE5"/>
    <mergeCell ref="B2:K2"/>
    <mergeCell ref="Q2:Q5"/>
    <mergeCell ref="R2:S4"/>
    <mergeCell ref="T2:U4"/>
    <mergeCell ref="V2:W4"/>
    <mergeCell ref="X2:Y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s>
  <hyperlinks>
    <hyperlink ref="B2" location="INDEX" display="Infrared heating"/>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P56"/>
  <sheetViews>
    <sheetView zoomScale="90" zoomScaleNormal="90"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c r="A1" s="86"/>
    </row>
    <row r="2" spans="1:42" ht="21" customHeight="1" thickBot="1" x14ac:dyDescent="0.35">
      <c r="A2" s="4" t="s">
        <v>0</v>
      </c>
      <c r="B2" s="502" t="s">
        <v>177</v>
      </c>
      <c r="C2" s="485"/>
      <c r="D2" s="485"/>
      <c r="E2" s="485"/>
      <c r="F2" s="485"/>
      <c r="G2" s="485"/>
      <c r="H2" s="485"/>
      <c r="I2" s="485"/>
      <c r="J2" s="485"/>
      <c r="K2" s="48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33" customHeight="1" thickBot="1" x14ac:dyDescent="0.35">
      <c r="A3" s="487" t="s">
        <v>7</v>
      </c>
      <c r="B3" s="503">
        <v>2020</v>
      </c>
      <c r="C3" s="503">
        <v>2030</v>
      </c>
      <c r="D3" s="503">
        <v>2040</v>
      </c>
      <c r="E3" s="503">
        <v>2050</v>
      </c>
      <c r="F3" s="489" t="s">
        <v>83</v>
      </c>
      <c r="G3" s="447"/>
      <c r="H3" s="446" t="s">
        <v>2</v>
      </c>
      <c r="I3" s="447"/>
      <c r="J3" s="503" t="s">
        <v>3</v>
      </c>
      <c r="K3" s="50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88"/>
      <c r="B4" s="504"/>
      <c r="C4" s="504"/>
      <c r="D4" s="504"/>
      <c r="E4" s="504"/>
      <c r="F4" s="3" t="s">
        <v>5</v>
      </c>
      <c r="G4" s="3" t="s">
        <v>6</v>
      </c>
      <c r="H4" s="3" t="s">
        <v>5</v>
      </c>
      <c r="I4" s="3" t="s">
        <v>6</v>
      </c>
      <c r="J4" s="504"/>
      <c r="K4" s="50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29.4" thickBot="1" x14ac:dyDescent="0.35">
      <c r="A5" s="415" t="s">
        <v>8</v>
      </c>
      <c r="B5" s="87">
        <v>15</v>
      </c>
      <c r="C5" s="88">
        <v>15</v>
      </c>
      <c r="D5" s="88">
        <v>15</v>
      </c>
      <c r="E5" s="88">
        <v>15</v>
      </c>
      <c r="F5" s="88">
        <v>10</v>
      </c>
      <c r="G5" s="88">
        <v>60</v>
      </c>
      <c r="H5" s="88">
        <v>10</v>
      </c>
      <c r="I5" s="88">
        <v>60</v>
      </c>
      <c r="J5" s="88" t="s">
        <v>11</v>
      </c>
      <c r="K5" s="182"/>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7">
        <v>99</v>
      </c>
      <c r="C6" s="87">
        <v>99</v>
      </c>
      <c r="D6" s="87">
        <v>99</v>
      </c>
      <c r="E6" s="87">
        <v>99</v>
      </c>
      <c r="F6" s="87">
        <v>98</v>
      </c>
      <c r="G6" s="87">
        <v>100</v>
      </c>
      <c r="H6" s="87">
        <v>98</v>
      </c>
      <c r="I6" s="87">
        <v>100</v>
      </c>
      <c r="J6" s="88"/>
      <c r="K6" s="182" t="s">
        <v>178</v>
      </c>
      <c r="N6" s="448" t="str">
        <f>B2</f>
        <v>Electric boiler, 10 kV, steam</v>
      </c>
      <c r="O6" s="435" t="s">
        <v>52</v>
      </c>
      <c r="P6" s="29" t="s">
        <v>53</v>
      </c>
      <c r="Q6" s="90" t="s">
        <v>153</v>
      </c>
      <c r="R6" s="432">
        <v>0</v>
      </c>
      <c r="S6" s="440">
        <v>1</v>
      </c>
      <c r="T6" s="432">
        <v>0</v>
      </c>
      <c r="U6" s="440">
        <v>1</v>
      </c>
      <c r="V6" s="432">
        <v>0</v>
      </c>
      <c r="W6" s="440">
        <v>1</v>
      </c>
      <c r="X6" s="432">
        <v>0</v>
      </c>
      <c r="Y6" s="440">
        <v>1</v>
      </c>
      <c r="Z6" s="432">
        <v>0</v>
      </c>
      <c r="AA6" s="440">
        <v>1</v>
      </c>
      <c r="AC6" s="448" t="str">
        <f>N6</f>
        <v>Electric boiler, 10 kV, steam</v>
      </c>
      <c r="AD6" s="435" t="s">
        <v>52</v>
      </c>
      <c r="AE6" s="29" t="s">
        <v>53</v>
      </c>
      <c r="AF6" s="90" t="str">
        <f t="shared" ref="AF6:AP8" si="0">Q6</f>
        <v/>
      </c>
      <c r="AG6" s="432">
        <f t="shared" si="0"/>
        <v>0</v>
      </c>
      <c r="AH6" s="432">
        <f t="shared" si="0"/>
        <v>1</v>
      </c>
      <c r="AI6" s="432">
        <f t="shared" si="0"/>
        <v>0</v>
      </c>
      <c r="AJ6" s="432">
        <f t="shared" si="0"/>
        <v>1</v>
      </c>
      <c r="AK6" s="432">
        <f t="shared" si="0"/>
        <v>0</v>
      </c>
      <c r="AL6" s="432">
        <f t="shared" si="0"/>
        <v>1</v>
      </c>
      <c r="AM6" s="432">
        <f t="shared" si="0"/>
        <v>0</v>
      </c>
      <c r="AN6" s="432">
        <f t="shared" si="0"/>
        <v>1</v>
      </c>
      <c r="AO6" s="432">
        <f t="shared" si="0"/>
        <v>0</v>
      </c>
      <c r="AP6" s="432">
        <f t="shared" si="0"/>
        <v>1</v>
      </c>
    </row>
    <row r="7" spans="1:42" x14ac:dyDescent="0.3">
      <c r="A7" s="242" t="s">
        <v>12</v>
      </c>
      <c r="B7" s="91">
        <v>99</v>
      </c>
      <c r="C7" s="91">
        <v>99</v>
      </c>
      <c r="D7" s="91">
        <v>99</v>
      </c>
      <c r="E7" s="91">
        <v>99</v>
      </c>
      <c r="F7" s="91">
        <v>98</v>
      </c>
      <c r="G7" s="91">
        <v>99</v>
      </c>
      <c r="H7" s="91">
        <v>98</v>
      </c>
      <c r="I7" s="91">
        <v>99</v>
      </c>
      <c r="J7" s="88"/>
      <c r="K7" s="182" t="s">
        <v>178</v>
      </c>
      <c r="N7" s="449"/>
      <c r="O7" s="436"/>
      <c r="P7" s="31" t="s">
        <v>54</v>
      </c>
      <c r="Q7" s="92" t="s">
        <v>153</v>
      </c>
      <c r="R7" s="438"/>
      <c r="S7" s="441"/>
      <c r="T7" s="438"/>
      <c r="U7" s="441"/>
      <c r="V7" s="438"/>
      <c r="W7" s="441"/>
      <c r="X7" s="438"/>
      <c r="Y7" s="441"/>
      <c r="Z7" s="438"/>
      <c r="AA7" s="441"/>
      <c r="AC7" s="449"/>
      <c r="AD7" s="436"/>
      <c r="AE7" s="31" t="s">
        <v>54</v>
      </c>
      <c r="AF7" s="92" t="str">
        <f t="shared" si="0"/>
        <v/>
      </c>
      <c r="AG7" s="438"/>
      <c r="AH7" s="438"/>
      <c r="AI7" s="438"/>
      <c r="AJ7" s="438"/>
      <c r="AK7" s="438"/>
      <c r="AL7" s="438"/>
      <c r="AM7" s="438"/>
      <c r="AN7" s="438"/>
      <c r="AO7" s="438"/>
      <c r="AP7" s="438"/>
    </row>
    <row r="8" spans="1:42" ht="30.75" customHeight="1" thickBot="1" x14ac:dyDescent="0.35">
      <c r="A8" s="242" t="s">
        <v>13</v>
      </c>
      <c r="B8" s="264">
        <v>0.5</v>
      </c>
      <c r="C8" s="264">
        <v>0.5</v>
      </c>
      <c r="D8" s="264">
        <v>0.5</v>
      </c>
      <c r="E8" s="264">
        <v>0.5</v>
      </c>
      <c r="F8" s="93">
        <v>0.1</v>
      </c>
      <c r="G8" s="93">
        <v>0.5</v>
      </c>
      <c r="H8" s="93">
        <v>0.1</v>
      </c>
      <c r="I8" s="93">
        <v>0.5</v>
      </c>
      <c r="J8" s="88"/>
      <c r="K8" s="182" t="s">
        <v>178</v>
      </c>
      <c r="N8" s="449"/>
      <c r="O8" s="437"/>
      <c r="P8" s="33" t="s">
        <v>55</v>
      </c>
      <c r="Q8" s="94" t="s">
        <v>58</v>
      </c>
      <c r="R8" s="439"/>
      <c r="S8" s="442"/>
      <c r="T8" s="439"/>
      <c r="U8" s="442"/>
      <c r="V8" s="439"/>
      <c r="W8" s="442"/>
      <c r="X8" s="439"/>
      <c r="Y8" s="442"/>
      <c r="Z8" s="439"/>
      <c r="AA8" s="442"/>
      <c r="AC8" s="449"/>
      <c r="AD8" s="437"/>
      <c r="AE8" s="33" t="s">
        <v>55</v>
      </c>
      <c r="AF8" s="94" t="str">
        <f t="shared" si="0"/>
        <v>x</v>
      </c>
      <c r="AG8" s="439"/>
      <c r="AH8" s="439"/>
      <c r="AI8" s="439"/>
      <c r="AJ8" s="439"/>
      <c r="AK8" s="439"/>
      <c r="AL8" s="439"/>
      <c r="AM8" s="439"/>
      <c r="AN8" s="439"/>
      <c r="AO8" s="439"/>
      <c r="AP8" s="439"/>
    </row>
    <row r="9" spans="1:42" ht="24" customHeight="1" x14ac:dyDescent="0.3">
      <c r="A9" s="242" t="s">
        <v>14</v>
      </c>
      <c r="B9" s="264">
        <v>1</v>
      </c>
      <c r="C9" s="88">
        <v>1</v>
      </c>
      <c r="D9" s="88">
        <v>1</v>
      </c>
      <c r="E9" s="88">
        <v>1</v>
      </c>
      <c r="F9" s="93">
        <v>0.5</v>
      </c>
      <c r="G9" s="93">
        <v>1</v>
      </c>
      <c r="H9" s="93">
        <v>0.5</v>
      </c>
      <c r="I9" s="93">
        <v>1</v>
      </c>
      <c r="J9" s="88"/>
      <c r="K9" s="182" t="s">
        <v>178</v>
      </c>
      <c r="N9" s="449"/>
      <c r="O9" s="435" t="s">
        <v>56</v>
      </c>
      <c r="P9" s="35" t="s">
        <v>57</v>
      </c>
      <c r="Q9" s="96" t="s">
        <v>58</v>
      </c>
      <c r="R9" s="432">
        <v>0</v>
      </c>
      <c r="S9" s="432">
        <v>1</v>
      </c>
      <c r="T9" s="432">
        <v>0</v>
      </c>
      <c r="U9" s="432">
        <v>1</v>
      </c>
      <c r="V9" s="432">
        <v>0</v>
      </c>
      <c r="W9" s="432">
        <v>1</v>
      </c>
      <c r="X9" s="432">
        <v>0</v>
      </c>
      <c r="Y9" s="432">
        <v>1</v>
      </c>
      <c r="Z9" s="432">
        <v>0</v>
      </c>
      <c r="AA9" s="432">
        <v>1</v>
      </c>
      <c r="AC9" s="449"/>
      <c r="AD9" s="435" t="s">
        <v>56</v>
      </c>
      <c r="AE9" s="35" t="s">
        <v>57</v>
      </c>
      <c r="AF9" s="96" t="str">
        <f t="shared" ref="AF9:AP9" si="1">Q9</f>
        <v>x</v>
      </c>
      <c r="AG9" s="432">
        <f t="shared" si="1"/>
        <v>0</v>
      </c>
      <c r="AH9" s="432">
        <f t="shared" si="1"/>
        <v>1</v>
      </c>
      <c r="AI9" s="432">
        <f t="shared" si="1"/>
        <v>0</v>
      </c>
      <c r="AJ9" s="432">
        <f t="shared" si="1"/>
        <v>1</v>
      </c>
      <c r="AK9" s="432">
        <f t="shared" si="1"/>
        <v>0</v>
      </c>
      <c r="AL9" s="432">
        <f t="shared" si="1"/>
        <v>1</v>
      </c>
      <c r="AM9" s="432">
        <f t="shared" si="1"/>
        <v>0</v>
      </c>
      <c r="AN9" s="432">
        <f t="shared" si="1"/>
        <v>1</v>
      </c>
      <c r="AO9" s="432">
        <f t="shared" si="1"/>
        <v>0</v>
      </c>
      <c r="AP9" s="432">
        <f t="shared" si="1"/>
        <v>1</v>
      </c>
    </row>
    <row r="10" spans="1:42" x14ac:dyDescent="0.3">
      <c r="A10" s="242" t="s">
        <v>15</v>
      </c>
      <c r="B10" s="264">
        <v>0.2</v>
      </c>
      <c r="C10" s="88">
        <v>0.2</v>
      </c>
      <c r="D10" s="88">
        <v>0.2</v>
      </c>
      <c r="E10" s="263">
        <v>0.2</v>
      </c>
      <c r="F10" s="88">
        <v>0.2</v>
      </c>
      <c r="G10" s="88">
        <v>0.2</v>
      </c>
      <c r="H10" s="88">
        <v>0.2</v>
      </c>
      <c r="I10" s="88">
        <v>0.2</v>
      </c>
      <c r="J10" s="88"/>
      <c r="K10" s="182">
        <v>2</v>
      </c>
      <c r="N10" s="449"/>
      <c r="O10" s="436"/>
      <c r="P10" s="35" t="s">
        <v>59</v>
      </c>
      <c r="Q10" s="96" t="s">
        <v>58</v>
      </c>
      <c r="R10" s="433"/>
      <c r="S10" s="433"/>
      <c r="T10" s="433"/>
      <c r="U10" s="433"/>
      <c r="V10" s="433"/>
      <c r="W10" s="433"/>
      <c r="X10" s="433"/>
      <c r="Y10" s="433"/>
      <c r="Z10" s="433"/>
      <c r="AA10" s="433"/>
      <c r="AC10" s="449"/>
      <c r="AD10" s="436"/>
      <c r="AE10" s="35" t="s">
        <v>59</v>
      </c>
      <c r="AF10" s="96" t="str">
        <f>Q10</f>
        <v>x</v>
      </c>
      <c r="AG10" s="433"/>
      <c r="AH10" s="433"/>
      <c r="AI10" s="433"/>
      <c r="AJ10" s="433"/>
      <c r="AK10" s="433"/>
      <c r="AL10" s="433"/>
      <c r="AM10" s="433"/>
      <c r="AN10" s="433"/>
      <c r="AO10" s="433"/>
      <c r="AP10" s="433"/>
    </row>
    <row r="11" spans="1:42" ht="15.75" customHeight="1" x14ac:dyDescent="0.3">
      <c r="A11" s="242" t="s">
        <v>16</v>
      </c>
      <c r="B11" s="264">
        <v>25</v>
      </c>
      <c r="C11" s="88">
        <v>25</v>
      </c>
      <c r="D11" s="88">
        <v>25</v>
      </c>
      <c r="E11" s="263">
        <v>25</v>
      </c>
      <c r="F11" s="88">
        <v>20</v>
      </c>
      <c r="G11" s="88">
        <v>25</v>
      </c>
      <c r="H11" s="88">
        <v>20</v>
      </c>
      <c r="I11" s="88">
        <v>25</v>
      </c>
      <c r="J11" s="88"/>
      <c r="K11" s="182">
        <v>2</v>
      </c>
      <c r="N11" s="449"/>
      <c r="O11" s="436"/>
      <c r="P11" s="35" t="s">
        <v>60</v>
      </c>
      <c r="Q11" s="96" t="s">
        <v>58</v>
      </c>
      <c r="R11" s="433"/>
      <c r="S11" s="433"/>
      <c r="T11" s="433"/>
      <c r="U11" s="433"/>
      <c r="V11" s="433"/>
      <c r="W11" s="433"/>
      <c r="X11" s="433"/>
      <c r="Y11" s="433"/>
      <c r="Z11" s="433"/>
      <c r="AA11" s="433"/>
      <c r="AC11" s="449"/>
      <c r="AD11" s="436"/>
      <c r="AE11" s="35" t="s">
        <v>60</v>
      </c>
      <c r="AF11" s="96" t="str">
        <f>Q11</f>
        <v>x</v>
      </c>
      <c r="AG11" s="433"/>
      <c r="AH11" s="433"/>
      <c r="AI11" s="433"/>
      <c r="AJ11" s="433"/>
      <c r="AK11" s="433"/>
      <c r="AL11" s="433"/>
      <c r="AM11" s="433"/>
      <c r="AN11" s="433"/>
      <c r="AO11" s="433"/>
      <c r="AP11" s="433"/>
    </row>
    <row r="12" spans="1:42" ht="30.75" customHeight="1" thickBot="1" x14ac:dyDescent="0.35">
      <c r="A12" s="242" t="s">
        <v>17</v>
      </c>
      <c r="B12" s="264">
        <v>0.5</v>
      </c>
      <c r="C12" s="88">
        <v>0.5</v>
      </c>
      <c r="D12" s="88">
        <v>0.5</v>
      </c>
      <c r="E12" s="263">
        <v>0.5</v>
      </c>
      <c r="F12" s="88">
        <v>0.5</v>
      </c>
      <c r="G12" s="88">
        <v>1</v>
      </c>
      <c r="H12" s="88">
        <v>0.5</v>
      </c>
      <c r="I12" s="88">
        <v>1</v>
      </c>
      <c r="J12" s="88"/>
      <c r="K12" s="182">
        <v>1</v>
      </c>
      <c r="N12" s="449"/>
      <c r="O12" s="436"/>
      <c r="P12" s="35" t="s">
        <v>61</v>
      </c>
      <c r="Q12" s="96" t="s">
        <v>58</v>
      </c>
      <c r="R12" s="433"/>
      <c r="S12" s="433"/>
      <c r="T12" s="433"/>
      <c r="U12" s="433"/>
      <c r="V12" s="433"/>
      <c r="W12" s="433"/>
      <c r="X12" s="433"/>
      <c r="Y12" s="433"/>
      <c r="Z12" s="433"/>
      <c r="AA12" s="433"/>
      <c r="AC12" s="449"/>
      <c r="AD12" s="436"/>
      <c r="AE12" s="35" t="s">
        <v>61</v>
      </c>
      <c r="AF12" s="96" t="str">
        <f>Q12</f>
        <v>x</v>
      </c>
      <c r="AG12" s="433"/>
      <c r="AH12" s="433"/>
      <c r="AI12" s="433"/>
      <c r="AJ12" s="433"/>
      <c r="AK12" s="433"/>
      <c r="AL12" s="433"/>
      <c r="AM12" s="433"/>
      <c r="AN12" s="433"/>
      <c r="AO12" s="433"/>
      <c r="AP12" s="433"/>
    </row>
    <row r="13" spans="1:42" ht="15" thickBot="1" x14ac:dyDescent="0.35">
      <c r="A13" s="417" t="s">
        <v>18</v>
      </c>
      <c r="B13" s="97"/>
      <c r="C13" s="98"/>
      <c r="D13" s="99"/>
      <c r="E13" s="100"/>
      <c r="F13" s="101"/>
      <c r="G13" s="101"/>
      <c r="H13" s="101"/>
      <c r="I13" s="101"/>
      <c r="J13" s="184"/>
      <c r="K13" s="185"/>
      <c r="N13" s="449"/>
      <c r="O13" s="436"/>
      <c r="P13" s="37" t="s">
        <v>62</v>
      </c>
      <c r="Q13" s="103" t="s">
        <v>58</v>
      </c>
      <c r="R13" s="434"/>
      <c r="S13" s="434"/>
      <c r="T13" s="434"/>
      <c r="U13" s="434"/>
      <c r="V13" s="434"/>
      <c r="W13" s="434"/>
      <c r="X13" s="434"/>
      <c r="Y13" s="434"/>
      <c r="Z13" s="434"/>
      <c r="AA13" s="434"/>
      <c r="AC13" s="449"/>
      <c r="AD13" s="436"/>
      <c r="AE13" s="37" t="s">
        <v>62</v>
      </c>
      <c r="AF13" s="103" t="str">
        <f>Q13</f>
        <v>x</v>
      </c>
      <c r="AG13" s="434"/>
      <c r="AH13" s="434"/>
      <c r="AI13" s="434"/>
      <c r="AJ13" s="434"/>
      <c r="AK13" s="434"/>
      <c r="AL13" s="434"/>
      <c r="AM13" s="434"/>
      <c r="AN13" s="434"/>
      <c r="AO13" s="434"/>
      <c r="AP13" s="434"/>
    </row>
    <row r="14" spans="1:42" ht="15.75" customHeight="1" thickBot="1" x14ac:dyDescent="0.35">
      <c r="A14" s="242" t="s">
        <v>19</v>
      </c>
      <c r="B14" s="264">
        <v>2</v>
      </c>
      <c r="C14" s="88">
        <v>2</v>
      </c>
      <c r="D14" s="88">
        <v>2</v>
      </c>
      <c r="E14" s="263">
        <v>2</v>
      </c>
      <c r="F14" s="88"/>
      <c r="G14" s="88"/>
      <c r="H14" s="88"/>
      <c r="I14" s="88"/>
      <c r="J14" s="186"/>
      <c r="K14" s="187">
        <v>2</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88">
        <v>0.03</v>
      </c>
      <c r="C15" s="188">
        <v>0.03</v>
      </c>
      <c r="D15" s="188">
        <v>0.03</v>
      </c>
      <c r="E15" s="188">
        <v>0.03</v>
      </c>
      <c r="F15" s="88"/>
      <c r="G15" s="88"/>
      <c r="H15" s="88"/>
      <c r="I15" s="88"/>
      <c r="J15" s="186"/>
      <c r="K15" s="187">
        <v>2</v>
      </c>
    </row>
    <row r="16" spans="1:42" x14ac:dyDescent="0.3">
      <c r="A16" s="242" t="s">
        <v>21</v>
      </c>
      <c r="B16" s="188">
        <v>0.17</v>
      </c>
      <c r="C16" s="188">
        <v>0.17</v>
      </c>
      <c r="D16" s="188">
        <v>0.17</v>
      </c>
      <c r="E16" s="188">
        <v>0.17</v>
      </c>
      <c r="F16" s="88"/>
      <c r="G16" s="88"/>
      <c r="H16" s="88"/>
      <c r="I16" s="88"/>
      <c r="J16" s="186"/>
      <c r="K16" s="189">
        <v>2</v>
      </c>
    </row>
    <row r="17" spans="1:11" ht="15.75" customHeight="1" x14ac:dyDescent="0.3">
      <c r="A17" s="420" t="s">
        <v>22</v>
      </c>
      <c r="B17" s="104"/>
      <c r="C17" s="105"/>
      <c r="D17" s="105"/>
      <c r="E17" s="106"/>
      <c r="F17" s="105"/>
      <c r="G17" s="105"/>
      <c r="H17" s="105"/>
      <c r="I17" s="105"/>
      <c r="J17" s="186"/>
      <c r="K17" s="187"/>
    </row>
    <row r="18" spans="1:11" ht="30.75" customHeight="1" x14ac:dyDescent="0.3">
      <c r="A18" s="242" t="s">
        <v>334</v>
      </c>
      <c r="B18" s="490" t="s">
        <v>23</v>
      </c>
      <c r="C18" s="491"/>
      <c r="D18" s="491"/>
      <c r="E18" s="492"/>
      <c r="F18" s="190"/>
      <c r="G18" s="190"/>
      <c r="H18" s="190"/>
      <c r="I18" s="190"/>
      <c r="J18" s="186"/>
      <c r="K18" s="187"/>
    </row>
    <row r="19" spans="1:11" ht="30.75" customHeight="1" x14ac:dyDescent="0.3">
      <c r="A19" s="242" t="s">
        <v>24</v>
      </c>
      <c r="B19" s="493"/>
      <c r="C19" s="494"/>
      <c r="D19" s="494"/>
      <c r="E19" s="495"/>
      <c r="F19" s="190"/>
      <c r="G19" s="190"/>
      <c r="H19" s="190"/>
      <c r="I19" s="190"/>
      <c r="J19" s="186"/>
      <c r="K19" s="187"/>
    </row>
    <row r="20" spans="1:11" ht="15" customHeight="1" x14ac:dyDescent="0.3">
      <c r="A20" s="242" t="s">
        <v>333</v>
      </c>
      <c r="B20" s="493"/>
      <c r="C20" s="494"/>
      <c r="D20" s="494"/>
      <c r="E20" s="495"/>
      <c r="F20" s="190"/>
      <c r="G20" s="190"/>
      <c r="H20" s="190"/>
      <c r="I20" s="190"/>
      <c r="J20" s="186"/>
      <c r="K20" s="187"/>
    </row>
    <row r="21" spans="1:11" x14ac:dyDescent="0.3">
      <c r="A21" s="242" t="s">
        <v>25</v>
      </c>
      <c r="B21" s="493"/>
      <c r="C21" s="494"/>
      <c r="D21" s="494"/>
      <c r="E21" s="495"/>
      <c r="F21" s="190"/>
      <c r="G21" s="190"/>
      <c r="H21" s="190"/>
      <c r="I21" s="190"/>
      <c r="J21" s="186"/>
      <c r="K21" s="187"/>
    </row>
    <row r="22" spans="1:11" ht="15" thickBot="1" x14ac:dyDescent="0.35">
      <c r="A22" s="413" t="s">
        <v>26</v>
      </c>
      <c r="B22" s="493"/>
      <c r="C22" s="496"/>
      <c r="D22" s="496"/>
      <c r="E22" s="495"/>
      <c r="F22" s="88"/>
      <c r="G22" s="88"/>
      <c r="H22" s="88"/>
      <c r="I22" s="88"/>
      <c r="J22" s="186"/>
      <c r="K22" s="187"/>
    </row>
    <row r="23" spans="1:11" ht="15" thickBot="1" x14ac:dyDescent="0.35">
      <c r="A23" s="414" t="s">
        <v>27</v>
      </c>
      <c r="B23" s="283"/>
      <c r="C23" s="98"/>
      <c r="D23" s="98"/>
      <c r="E23" s="284"/>
      <c r="F23" s="280"/>
      <c r="G23" s="101"/>
      <c r="H23" s="101"/>
      <c r="I23" s="101"/>
      <c r="J23" s="184"/>
      <c r="K23" s="185"/>
    </row>
    <row r="24" spans="1:11" x14ac:dyDescent="0.3">
      <c r="A24" s="415" t="s">
        <v>28</v>
      </c>
      <c r="B24" s="264">
        <v>0.08</v>
      </c>
      <c r="C24" s="88">
        <v>7.0000000000000007E-2</v>
      </c>
      <c r="D24" s="88">
        <v>7.0000000000000007E-2</v>
      </c>
      <c r="E24" s="88">
        <v>7.0000000000000007E-2</v>
      </c>
      <c r="F24" s="190"/>
      <c r="G24" s="190"/>
      <c r="H24" s="190"/>
      <c r="I24" s="190"/>
      <c r="J24" s="187" t="s">
        <v>76</v>
      </c>
      <c r="K24" s="187" t="s">
        <v>178</v>
      </c>
    </row>
    <row r="25" spans="1:11" x14ac:dyDescent="0.3">
      <c r="A25" s="242" t="s">
        <v>29</v>
      </c>
      <c r="B25" s="87">
        <v>85</v>
      </c>
      <c r="C25" s="88">
        <v>85</v>
      </c>
      <c r="D25" s="88">
        <v>85</v>
      </c>
      <c r="E25" s="183">
        <v>85</v>
      </c>
      <c r="F25" s="190"/>
      <c r="G25" s="190"/>
      <c r="H25" s="190"/>
      <c r="I25" s="190"/>
      <c r="J25" s="186"/>
      <c r="K25" s="187">
        <v>1</v>
      </c>
    </row>
    <row r="26" spans="1:11" x14ac:dyDescent="0.3">
      <c r="A26" s="242" t="s">
        <v>31</v>
      </c>
      <c r="B26" s="87">
        <v>15</v>
      </c>
      <c r="C26" s="88">
        <v>15</v>
      </c>
      <c r="D26" s="88">
        <v>15</v>
      </c>
      <c r="E26" s="183">
        <v>15</v>
      </c>
      <c r="F26" s="190"/>
      <c r="G26" s="190"/>
      <c r="H26" s="190"/>
      <c r="I26" s="190"/>
      <c r="J26" s="186"/>
      <c r="K26" s="187">
        <v>1</v>
      </c>
    </row>
    <row r="27" spans="1:11" x14ac:dyDescent="0.3">
      <c r="A27" s="242" t="s">
        <v>33</v>
      </c>
      <c r="B27" s="87">
        <v>1070</v>
      </c>
      <c r="C27" s="191">
        <v>1020</v>
      </c>
      <c r="D27" s="191">
        <v>970</v>
      </c>
      <c r="E27" s="192">
        <v>920</v>
      </c>
      <c r="F27" s="190"/>
      <c r="G27" s="190"/>
      <c r="H27" s="190"/>
      <c r="I27" s="190"/>
      <c r="J27" s="186"/>
      <c r="K27" s="187">
        <v>1</v>
      </c>
    </row>
    <row r="28" spans="1:11" x14ac:dyDescent="0.3">
      <c r="A28" s="242" t="s">
        <v>34</v>
      </c>
      <c r="B28" s="151">
        <f>B29+B30</f>
        <v>0.86499999999999999</v>
      </c>
      <c r="C28" s="151">
        <f t="shared" ref="C28:E28" si="2">C29+C30</f>
        <v>0.875</v>
      </c>
      <c r="D28" s="151">
        <f t="shared" si="2"/>
        <v>0.78</v>
      </c>
      <c r="E28" s="151">
        <f t="shared" si="2"/>
        <v>0.78</v>
      </c>
      <c r="F28" s="190"/>
      <c r="G28" s="190"/>
      <c r="H28" s="190"/>
      <c r="I28" s="190"/>
      <c r="J28" s="186"/>
      <c r="K28" s="187"/>
    </row>
    <row r="29" spans="1:11" x14ac:dyDescent="0.3">
      <c r="A29" s="242" t="s">
        <v>35</v>
      </c>
      <c r="B29" s="151">
        <f>B8/100*73</f>
        <v>0.36499999999999999</v>
      </c>
      <c r="C29" s="151">
        <f>C8/100*75</f>
        <v>0.375</v>
      </c>
      <c r="D29" s="151">
        <f>D8/100*76</f>
        <v>0.38</v>
      </c>
      <c r="E29" s="151">
        <f>E8/100*76</f>
        <v>0.38</v>
      </c>
      <c r="F29" s="190"/>
      <c r="G29" s="190"/>
      <c r="H29" s="190"/>
      <c r="I29" s="190"/>
      <c r="J29" s="186" t="s">
        <v>32</v>
      </c>
      <c r="K29" s="187"/>
    </row>
    <row r="30" spans="1:11" x14ac:dyDescent="0.3">
      <c r="A30" s="242" t="s">
        <v>36</v>
      </c>
      <c r="B30" s="193">
        <v>0.5</v>
      </c>
      <c r="C30" s="193">
        <v>0.5</v>
      </c>
      <c r="D30" s="193">
        <v>0.4</v>
      </c>
      <c r="E30" s="193">
        <v>0.4</v>
      </c>
      <c r="F30" s="190"/>
      <c r="G30" s="190"/>
      <c r="H30" s="190"/>
      <c r="I30" s="190"/>
      <c r="J30" s="186"/>
      <c r="K30" s="187">
        <v>1</v>
      </c>
    </row>
    <row r="31" spans="1:11" x14ac:dyDescent="0.3">
      <c r="A31" s="416"/>
      <c r="B31" s="87"/>
      <c r="C31" s="88"/>
      <c r="D31" s="88"/>
      <c r="E31" s="183"/>
      <c r="F31" s="190"/>
      <c r="G31" s="190"/>
      <c r="H31" s="190"/>
      <c r="I31" s="190"/>
      <c r="J31" s="186"/>
      <c r="K31" s="194"/>
    </row>
    <row r="32" spans="1:11" ht="15" thickBot="1" x14ac:dyDescent="0.35">
      <c r="A32" s="416"/>
      <c r="B32" s="87"/>
      <c r="C32" s="88"/>
      <c r="D32" s="88"/>
      <c r="E32" s="183"/>
      <c r="F32" s="190"/>
      <c r="G32" s="190"/>
      <c r="H32" s="190"/>
      <c r="I32" s="190"/>
      <c r="J32" s="186"/>
      <c r="K32" s="194"/>
    </row>
    <row r="33" spans="1:11" ht="15" thickBot="1" x14ac:dyDescent="0.35">
      <c r="A33" s="417" t="s">
        <v>37</v>
      </c>
      <c r="B33" s="107"/>
      <c r="C33" s="108"/>
      <c r="D33" s="109"/>
      <c r="E33" s="110"/>
      <c r="F33" s="111"/>
      <c r="G33" s="111"/>
      <c r="H33" s="111"/>
      <c r="I33" s="111"/>
      <c r="J33" s="195"/>
      <c r="K33" s="196"/>
    </row>
    <row r="34" spans="1:11" x14ac:dyDescent="0.3">
      <c r="A34" s="418" t="s">
        <v>38</v>
      </c>
      <c r="B34" s="119" t="s">
        <v>90</v>
      </c>
      <c r="C34" s="119" t="s">
        <v>90</v>
      </c>
      <c r="D34" s="119" t="s">
        <v>90</v>
      </c>
      <c r="E34" s="119" t="s">
        <v>90</v>
      </c>
      <c r="F34" s="113"/>
      <c r="G34" s="113"/>
      <c r="H34" s="113"/>
      <c r="I34" s="113"/>
      <c r="J34" s="197" t="s">
        <v>66</v>
      </c>
      <c r="K34" s="198"/>
    </row>
    <row r="35" spans="1:11" x14ac:dyDescent="0.3">
      <c r="A35" s="242" t="s">
        <v>39</v>
      </c>
      <c r="B35" s="88" t="s">
        <v>90</v>
      </c>
      <c r="C35" s="88" t="s">
        <v>90</v>
      </c>
      <c r="D35" s="88" t="s">
        <v>90</v>
      </c>
      <c r="E35" s="88" t="s">
        <v>90</v>
      </c>
      <c r="F35" s="190"/>
      <c r="G35" s="190"/>
      <c r="H35" s="190"/>
      <c r="I35" s="190"/>
      <c r="J35" s="186" t="s">
        <v>66</v>
      </c>
      <c r="K35" s="187"/>
    </row>
    <row r="36" spans="1:11" x14ac:dyDescent="0.3">
      <c r="A36" s="242" t="s">
        <v>40</v>
      </c>
      <c r="B36" s="88" t="s">
        <v>90</v>
      </c>
      <c r="C36" s="88" t="s">
        <v>90</v>
      </c>
      <c r="D36" s="88" t="s">
        <v>90</v>
      </c>
      <c r="E36" s="88" t="s">
        <v>90</v>
      </c>
      <c r="F36" s="190"/>
      <c r="G36" s="190"/>
      <c r="H36" s="190"/>
      <c r="I36" s="190"/>
      <c r="J36" s="186"/>
      <c r="K36" s="187"/>
    </row>
    <row r="37" spans="1:11" ht="48" customHeight="1" x14ac:dyDescent="0.3">
      <c r="A37" s="242" t="s">
        <v>41</v>
      </c>
      <c r="B37" s="497" t="s">
        <v>23</v>
      </c>
      <c r="C37" s="498"/>
      <c r="D37" s="498"/>
      <c r="E37" s="499"/>
      <c r="F37" s="190"/>
      <c r="G37" s="190"/>
      <c r="H37" s="190"/>
      <c r="I37" s="190"/>
      <c r="J37" s="186"/>
      <c r="K37" s="194"/>
    </row>
    <row r="38" spans="1:11" ht="24" customHeight="1" x14ac:dyDescent="0.3">
      <c r="A38" s="413" t="s">
        <v>125</v>
      </c>
      <c r="B38" s="88" t="s">
        <v>90</v>
      </c>
      <c r="C38" s="88" t="s">
        <v>90</v>
      </c>
      <c r="D38" s="88" t="s">
        <v>90</v>
      </c>
      <c r="E38" s="88" t="s">
        <v>90</v>
      </c>
      <c r="F38" s="190"/>
      <c r="G38" s="190"/>
      <c r="H38" s="190"/>
      <c r="I38" s="190"/>
      <c r="J38" s="186"/>
      <c r="K38" s="187"/>
    </row>
    <row r="39" spans="1:11" x14ac:dyDescent="0.3">
      <c r="A39" s="413" t="s">
        <v>124</v>
      </c>
      <c r="B39" s="88" t="s">
        <v>90</v>
      </c>
      <c r="C39" s="88" t="s">
        <v>90</v>
      </c>
      <c r="D39" s="88" t="s">
        <v>90</v>
      </c>
      <c r="E39" s="88" t="s">
        <v>90</v>
      </c>
      <c r="F39" s="190"/>
      <c r="G39" s="190"/>
      <c r="H39" s="190"/>
      <c r="I39" s="190"/>
      <c r="J39" s="186"/>
      <c r="K39" s="187"/>
    </row>
    <row r="40" spans="1:11" ht="27" thickBot="1" x14ac:dyDescent="0.35">
      <c r="A40" s="419" t="s">
        <v>128</v>
      </c>
      <c r="B40" s="199" t="s">
        <v>90</v>
      </c>
      <c r="C40" s="199" t="s">
        <v>90</v>
      </c>
      <c r="D40" s="199" t="s">
        <v>90</v>
      </c>
      <c r="E40" s="199" t="s">
        <v>90</v>
      </c>
      <c r="F40" s="200"/>
      <c r="G40" s="200"/>
      <c r="H40" s="200"/>
      <c r="I40" s="200"/>
      <c r="J40" s="201"/>
      <c r="K40" s="202"/>
    </row>
    <row r="41" spans="1:11" x14ac:dyDescent="0.3">
      <c r="A41" s="41"/>
      <c r="B41" s="41"/>
      <c r="C41" s="41"/>
      <c r="D41" s="21"/>
      <c r="E41" s="21"/>
      <c r="F41" s="21"/>
      <c r="G41" s="21"/>
      <c r="H41" s="21"/>
      <c r="I41" s="21"/>
      <c r="J41" s="21"/>
      <c r="K41" s="21"/>
    </row>
    <row r="42" spans="1:11" x14ac:dyDescent="0.3">
      <c r="H42" s="21"/>
      <c r="I42" s="21"/>
      <c r="J42" s="21"/>
      <c r="K42" s="21"/>
    </row>
    <row r="43" spans="1:11" x14ac:dyDescent="0.3">
      <c r="A43" s="125" t="s">
        <v>129</v>
      </c>
      <c r="B43" s="41"/>
      <c r="C43" s="41"/>
      <c r="D43" s="21"/>
      <c r="E43" s="21"/>
      <c r="F43" s="21"/>
      <c r="G43" s="21"/>
      <c r="H43" s="21"/>
      <c r="I43" s="21"/>
      <c r="J43" s="21"/>
      <c r="K43" s="21"/>
    </row>
    <row r="44" spans="1:11" x14ac:dyDescent="0.3">
      <c r="A44" s="120">
        <v>1</v>
      </c>
      <c r="B44" s="21" t="s">
        <v>132</v>
      </c>
      <c r="C44" s="21"/>
      <c r="D44" s="21"/>
      <c r="E44" s="21"/>
      <c r="F44" s="21"/>
      <c r="G44" s="21"/>
      <c r="H44" s="21"/>
      <c r="I44" s="21"/>
      <c r="J44" s="21"/>
      <c r="K44" s="21"/>
    </row>
    <row r="45" spans="1:11" x14ac:dyDescent="0.3">
      <c r="A45" s="120">
        <v>2</v>
      </c>
      <c r="B45" s="22" t="s">
        <v>179</v>
      </c>
      <c r="C45" s="21"/>
      <c r="D45" s="21"/>
      <c r="E45" s="21"/>
      <c r="F45" s="21"/>
      <c r="G45" s="21"/>
      <c r="H45" s="21"/>
      <c r="I45" s="21"/>
      <c r="J45" s="21"/>
      <c r="K45" s="21"/>
    </row>
    <row r="46" spans="1:11" x14ac:dyDescent="0.3">
      <c r="A46" s="120">
        <v>3</v>
      </c>
      <c r="B46" s="22" t="s">
        <v>180</v>
      </c>
      <c r="C46" s="21"/>
      <c r="D46" s="21"/>
      <c r="E46" s="21"/>
      <c r="F46" s="21"/>
      <c r="G46" s="21"/>
      <c r="H46" s="21"/>
      <c r="I46" s="21"/>
      <c r="J46" s="21"/>
      <c r="K46" s="21"/>
    </row>
    <row r="47" spans="1:11" x14ac:dyDescent="0.3">
      <c r="A47" s="41" t="s">
        <v>139</v>
      </c>
      <c r="B47" s="41"/>
      <c r="C47" s="21"/>
      <c r="D47" s="21"/>
      <c r="E47" s="21"/>
      <c r="F47" s="21"/>
      <c r="G47" s="21"/>
      <c r="H47" s="21"/>
      <c r="I47" s="21"/>
      <c r="J47" s="21"/>
      <c r="K47" s="21"/>
    </row>
    <row r="48" spans="1:11" x14ac:dyDescent="0.3">
      <c r="A48" s="121" t="s">
        <v>11</v>
      </c>
      <c r="B48" s="21" t="s">
        <v>181</v>
      </c>
      <c r="C48" s="21"/>
      <c r="D48" s="21"/>
      <c r="E48" s="21"/>
      <c r="F48" s="21"/>
      <c r="G48" s="21"/>
      <c r="H48" s="21"/>
      <c r="I48" s="21"/>
      <c r="J48" s="21"/>
      <c r="K48" s="21"/>
    </row>
    <row r="49" spans="1:11" x14ac:dyDescent="0.3">
      <c r="A49" s="121" t="s">
        <v>63</v>
      </c>
      <c r="B49" s="22" t="s">
        <v>182</v>
      </c>
      <c r="C49" s="21"/>
      <c r="D49" s="21"/>
      <c r="E49" s="21"/>
      <c r="F49" s="21"/>
      <c r="G49" s="21"/>
      <c r="H49" s="21"/>
      <c r="I49" s="21"/>
      <c r="J49" s="21"/>
      <c r="K49" s="21"/>
    </row>
    <row r="50" spans="1:11" x14ac:dyDescent="0.3">
      <c r="A50" s="128" t="s">
        <v>30</v>
      </c>
      <c r="B50" s="21" t="s">
        <v>183</v>
      </c>
      <c r="C50" s="21"/>
      <c r="D50" s="21"/>
      <c r="E50" s="21"/>
      <c r="F50" s="21"/>
      <c r="G50" s="21"/>
      <c r="H50" s="21"/>
      <c r="I50" s="21"/>
      <c r="J50" s="21"/>
      <c r="K50" s="21"/>
    </row>
    <row r="51" spans="1:11" x14ac:dyDescent="0.3">
      <c r="A51" s="121" t="s">
        <v>32</v>
      </c>
      <c r="B51" s="49" t="s">
        <v>127</v>
      </c>
      <c r="C51" s="21"/>
      <c r="D51" s="21"/>
      <c r="E51" s="21"/>
      <c r="F51" s="21"/>
      <c r="G51" s="21"/>
      <c r="H51" s="21"/>
      <c r="I51" s="21"/>
      <c r="J51" s="21"/>
      <c r="K51" s="21"/>
    </row>
    <row r="52" spans="1:11" x14ac:dyDescent="0.3">
      <c r="A52" s="121" t="s">
        <v>66</v>
      </c>
      <c r="B52" s="21" t="s">
        <v>101</v>
      </c>
      <c r="C52" s="21"/>
      <c r="D52" s="21"/>
      <c r="E52" s="21"/>
      <c r="F52" s="21"/>
      <c r="G52" s="21"/>
      <c r="H52" s="21"/>
      <c r="I52" s="21"/>
      <c r="J52" s="21"/>
      <c r="K52" s="21"/>
    </row>
    <row r="53" spans="1:11" x14ac:dyDescent="0.3">
      <c r="A53" s="48"/>
      <c r="B53" s="49"/>
      <c r="C53" s="41"/>
      <c r="D53" s="41"/>
    </row>
    <row r="55" spans="1:11" x14ac:dyDescent="0.3">
      <c r="A55" s="48"/>
      <c r="B55" s="21"/>
      <c r="C55" s="41"/>
      <c r="D55" s="41"/>
    </row>
    <row r="56" spans="1:11" x14ac:dyDescent="0.3">
      <c r="A56" s="48"/>
      <c r="B56" s="21"/>
      <c r="C56" s="41"/>
      <c r="D56" s="41"/>
    </row>
  </sheetData>
  <mergeCells count="76">
    <mergeCell ref="B37:E37"/>
    <mergeCell ref="N6:N14"/>
    <mergeCell ref="O6:O8"/>
    <mergeCell ref="R6:R8"/>
    <mergeCell ref="S6:S8"/>
    <mergeCell ref="O9:O13"/>
    <mergeCell ref="R9:R13"/>
    <mergeCell ref="S9:S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AL6:AL8"/>
    <mergeCell ref="AM6:AM8"/>
    <mergeCell ref="AN6:AN8"/>
    <mergeCell ref="AK9:AK13"/>
    <mergeCell ref="AL9:AL13"/>
    <mergeCell ref="AM9:AM13"/>
    <mergeCell ref="AN9:AN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X2:Y4"/>
    <mergeCell ref="N3:N5"/>
    <mergeCell ref="O4:O5"/>
    <mergeCell ref="P4:P5"/>
    <mergeCell ref="Y6:Y8"/>
    <mergeCell ref="U6:U8"/>
    <mergeCell ref="B2:K2"/>
    <mergeCell ref="Q2:Q5"/>
    <mergeCell ref="R2:S4"/>
    <mergeCell ref="T2:U4"/>
    <mergeCell ref="V2:W4"/>
    <mergeCell ref="AJ6:AJ8"/>
    <mergeCell ref="AJ9:AJ13"/>
    <mergeCell ref="AC3:AC5"/>
    <mergeCell ref="AD4:AD5"/>
    <mergeCell ref="AE4:AE5"/>
    <mergeCell ref="T9:T13"/>
    <mergeCell ref="AI9:AI13"/>
    <mergeCell ref="AC6:AC14"/>
    <mergeCell ref="X9:X13"/>
    <mergeCell ref="Y9:Y13"/>
    <mergeCell ref="Z9:Z13"/>
    <mergeCell ref="AA9:AA13"/>
    <mergeCell ref="AA6:AA8"/>
    <mergeCell ref="AD6:AD8"/>
    <mergeCell ref="AG6:AG8"/>
    <mergeCell ref="AH6:AH8"/>
    <mergeCell ref="AI6:AI8"/>
    <mergeCell ref="Z6:Z8"/>
  </mergeCells>
  <hyperlinks>
    <hyperlink ref="B2" location="INDEX" display="Electric boiler, 10 kV, steam"/>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P56"/>
  <sheetViews>
    <sheetView zoomScale="90" zoomScaleNormal="90"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c r="A1" s="86"/>
    </row>
    <row r="2" spans="1:42" ht="21" customHeight="1" thickBot="1" x14ac:dyDescent="0.35">
      <c r="A2" s="4" t="s">
        <v>0</v>
      </c>
      <c r="B2" s="502" t="s">
        <v>184</v>
      </c>
      <c r="C2" s="485"/>
      <c r="D2" s="485"/>
      <c r="E2" s="485"/>
      <c r="F2" s="485"/>
      <c r="G2" s="485"/>
      <c r="H2" s="485"/>
      <c r="I2" s="485"/>
      <c r="J2" s="485"/>
      <c r="K2" s="48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33" customHeight="1" thickBot="1" x14ac:dyDescent="0.35">
      <c r="A3" s="487" t="s">
        <v>7</v>
      </c>
      <c r="B3" s="503">
        <v>2020</v>
      </c>
      <c r="C3" s="503">
        <v>2030</v>
      </c>
      <c r="D3" s="503">
        <v>2040</v>
      </c>
      <c r="E3" s="503">
        <v>2050</v>
      </c>
      <c r="F3" s="489" t="s">
        <v>83</v>
      </c>
      <c r="G3" s="447"/>
      <c r="H3" s="446" t="s">
        <v>2</v>
      </c>
      <c r="I3" s="447"/>
      <c r="J3" s="503" t="s">
        <v>3</v>
      </c>
      <c r="K3" s="50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88"/>
      <c r="B4" s="504"/>
      <c r="C4" s="504"/>
      <c r="D4" s="504"/>
      <c r="E4" s="504"/>
      <c r="F4" s="3" t="s">
        <v>5</v>
      </c>
      <c r="G4" s="3" t="s">
        <v>6</v>
      </c>
      <c r="H4" s="3" t="s">
        <v>5</v>
      </c>
      <c r="I4" s="3" t="s">
        <v>6</v>
      </c>
      <c r="J4" s="504"/>
      <c r="K4" s="50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29.4" thickBot="1" x14ac:dyDescent="0.35">
      <c r="A5" s="415" t="s">
        <v>8</v>
      </c>
      <c r="B5" s="87">
        <v>15</v>
      </c>
      <c r="C5" s="88">
        <v>15</v>
      </c>
      <c r="D5" s="88">
        <v>15</v>
      </c>
      <c r="E5" s="88">
        <v>15</v>
      </c>
      <c r="F5" s="88">
        <v>10</v>
      </c>
      <c r="G5" s="88">
        <v>60</v>
      </c>
      <c r="H5" s="88">
        <v>10</v>
      </c>
      <c r="I5" s="88">
        <v>60</v>
      </c>
      <c r="J5" s="88" t="s">
        <v>11</v>
      </c>
      <c r="K5" s="182"/>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7">
        <v>99</v>
      </c>
      <c r="C6" s="87">
        <v>99</v>
      </c>
      <c r="D6" s="87">
        <v>99</v>
      </c>
      <c r="E6" s="87">
        <v>99</v>
      </c>
      <c r="F6" s="87">
        <v>98</v>
      </c>
      <c r="G6" s="87">
        <v>100</v>
      </c>
      <c r="H6" s="87">
        <v>98</v>
      </c>
      <c r="I6" s="87">
        <v>100</v>
      </c>
      <c r="J6" s="88"/>
      <c r="K6" s="182" t="s">
        <v>178</v>
      </c>
      <c r="N6" s="448" t="str">
        <f>B2</f>
        <v>Electric boiler, 10 kV, hot water</v>
      </c>
      <c r="O6" s="435" t="s">
        <v>52</v>
      </c>
      <c r="P6" s="29" t="s">
        <v>53</v>
      </c>
      <c r="Q6" s="90" t="s">
        <v>153</v>
      </c>
      <c r="R6" s="432">
        <v>0</v>
      </c>
      <c r="S6" s="440">
        <v>0</v>
      </c>
      <c r="T6" s="432">
        <v>0</v>
      </c>
      <c r="U6" s="440">
        <v>0</v>
      </c>
      <c r="V6" s="432">
        <v>0</v>
      </c>
      <c r="W6" s="440">
        <v>0</v>
      </c>
      <c r="X6" s="432">
        <v>0</v>
      </c>
      <c r="Y6" s="440">
        <v>0</v>
      </c>
      <c r="Z6" s="432">
        <v>0</v>
      </c>
      <c r="AA6" s="440">
        <v>0</v>
      </c>
      <c r="AC6" s="448" t="str">
        <f>N6</f>
        <v>Electric boiler, 10 kV, hot water</v>
      </c>
      <c r="AD6" s="435" t="s">
        <v>52</v>
      </c>
      <c r="AE6" s="29" t="s">
        <v>53</v>
      </c>
      <c r="AF6" s="90" t="str">
        <f t="shared" ref="AF6:AP7" si="0">Q6</f>
        <v/>
      </c>
      <c r="AG6" s="432">
        <f t="shared" si="0"/>
        <v>0</v>
      </c>
      <c r="AH6" s="432">
        <f t="shared" si="0"/>
        <v>0</v>
      </c>
      <c r="AI6" s="432">
        <f t="shared" si="0"/>
        <v>0</v>
      </c>
      <c r="AJ6" s="432">
        <f t="shared" si="0"/>
        <v>0</v>
      </c>
      <c r="AK6" s="432">
        <f t="shared" si="0"/>
        <v>0</v>
      </c>
      <c r="AL6" s="432">
        <f t="shared" si="0"/>
        <v>0</v>
      </c>
      <c r="AM6" s="432">
        <f t="shared" si="0"/>
        <v>0</v>
      </c>
      <c r="AN6" s="432">
        <f t="shared" si="0"/>
        <v>0</v>
      </c>
      <c r="AO6" s="432">
        <f t="shared" si="0"/>
        <v>0</v>
      </c>
      <c r="AP6" s="432">
        <f t="shared" si="0"/>
        <v>0</v>
      </c>
    </row>
    <row r="7" spans="1:42" x14ac:dyDescent="0.3">
      <c r="A7" s="242" t="s">
        <v>12</v>
      </c>
      <c r="B7" s="91">
        <v>99</v>
      </c>
      <c r="C7" s="91">
        <v>99</v>
      </c>
      <c r="D7" s="91">
        <v>99</v>
      </c>
      <c r="E7" s="91">
        <v>99</v>
      </c>
      <c r="F7" s="91">
        <v>98</v>
      </c>
      <c r="G7" s="91">
        <v>99</v>
      </c>
      <c r="H7" s="91">
        <v>98</v>
      </c>
      <c r="I7" s="91">
        <v>99</v>
      </c>
      <c r="J7" s="88"/>
      <c r="K7" s="182" t="s">
        <v>178</v>
      </c>
      <c r="N7" s="449"/>
      <c r="O7" s="436"/>
      <c r="P7" s="31" t="s">
        <v>54</v>
      </c>
      <c r="Q7" s="92" t="s">
        <v>153</v>
      </c>
      <c r="R7" s="438"/>
      <c r="S7" s="441"/>
      <c r="T7" s="438"/>
      <c r="U7" s="441"/>
      <c r="V7" s="438"/>
      <c r="W7" s="441"/>
      <c r="X7" s="438"/>
      <c r="Y7" s="441"/>
      <c r="Z7" s="438"/>
      <c r="AA7" s="441"/>
      <c r="AC7" s="449"/>
      <c r="AD7" s="436"/>
      <c r="AE7" s="31" t="s">
        <v>54</v>
      </c>
      <c r="AF7" s="92" t="str">
        <f t="shared" si="0"/>
        <v/>
      </c>
      <c r="AG7" s="438"/>
      <c r="AH7" s="438"/>
      <c r="AI7" s="438"/>
      <c r="AJ7" s="438"/>
      <c r="AK7" s="438"/>
      <c r="AL7" s="438"/>
      <c r="AM7" s="438"/>
      <c r="AN7" s="438"/>
      <c r="AO7" s="438"/>
      <c r="AP7" s="438"/>
    </row>
    <row r="8" spans="1:42" ht="30.75" customHeight="1" thickBot="1" x14ac:dyDescent="0.35">
      <c r="A8" s="242" t="s">
        <v>13</v>
      </c>
      <c r="B8" s="87">
        <v>0.5</v>
      </c>
      <c r="C8" s="87">
        <v>0.5</v>
      </c>
      <c r="D8" s="87">
        <v>0.5</v>
      </c>
      <c r="E8" s="87">
        <v>0.5</v>
      </c>
      <c r="F8" s="93">
        <v>0.1</v>
      </c>
      <c r="G8" s="93">
        <v>0.5</v>
      </c>
      <c r="H8" s="93">
        <v>0.1</v>
      </c>
      <c r="I8" s="93">
        <v>0.5</v>
      </c>
      <c r="J8" s="88"/>
      <c r="K8" s="182" t="s">
        <v>178</v>
      </c>
      <c r="N8" s="449"/>
      <c r="O8" s="437"/>
      <c r="P8" s="33" t="s">
        <v>55</v>
      </c>
      <c r="Q8" s="94"/>
      <c r="R8" s="439"/>
      <c r="S8" s="442"/>
      <c r="T8" s="439"/>
      <c r="U8" s="442"/>
      <c r="V8" s="439"/>
      <c r="W8" s="442"/>
      <c r="X8" s="439"/>
      <c r="Y8" s="442"/>
      <c r="Z8" s="439"/>
      <c r="AA8" s="442"/>
      <c r="AC8" s="449"/>
      <c r="AD8" s="437"/>
      <c r="AE8" s="33" t="s">
        <v>55</v>
      </c>
      <c r="AF8" s="94"/>
      <c r="AG8" s="439"/>
      <c r="AH8" s="439"/>
      <c r="AI8" s="439"/>
      <c r="AJ8" s="439"/>
      <c r="AK8" s="439"/>
      <c r="AL8" s="439"/>
      <c r="AM8" s="439"/>
      <c r="AN8" s="439"/>
      <c r="AO8" s="439"/>
      <c r="AP8" s="439"/>
    </row>
    <row r="9" spans="1:42" ht="24" customHeight="1" x14ac:dyDescent="0.3">
      <c r="A9" s="242" t="s">
        <v>14</v>
      </c>
      <c r="B9" s="87">
        <v>1</v>
      </c>
      <c r="C9" s="88">
        <v>1</v>
      </c>
      <c r="D9" s="88">
        <v>1</v>
      </c>
      <c r="E9" s="88">
        <v>1</v>
      </c>
      <c r="F9" s="93">
        <v>0.5</v>
      </c>
      <c r="G9" s="93">
        <v>1</v>
      </c>
      <c r="H9" s="93">
        <v>0.5</v>
      </c>
      <c r="I9" s="93">
        <v>1</v>
      </c>
      <c r="J9" s="88"/>
      <c r="K9" s="182" t="s">
        <v>178</v>
      </c>
      <c r="N9" s="449"/>
      <c r="O9" s="435" t="s">
        <v>56</v>
      </c>
      <c r="P9" s="35" t="s">
        <v>57</v>
      </c>
      <c r="Q9" s="96" t="s">
        <v>58</v>
      </c>
      <c r="R9" s="432">
        <v>0</v>
      </c>
      <c r="S9" s="432">
        <v>0.67</v>
      </c>
      <c r="T9" s="432">
        <v>0</v>
      </c>
      <c r="U9" s="432">
        <v>0.56999999999999995</v>
      </c>
      <c r="V9" s="432">
        <v>0</v>
      </c>
      <c r="W9" s="432">
        <v>0.5</v>
      </c>
      <c r="X9" s="432">
        <v>0</v>
      </c>
      <c r="Y9" s="432">
        <v>0.51</v>
      </c>
      <c r="Z9" s="432">
        <v>0</v>
      </c>
      <c r="AA9" s="432">
        <v>0.41</v>
      </c>
      <c r="AC9" s="449"/>
      <c r="AD9" s="435" t="s">
        <v>56</v>
      </c>
      <c r="AE9" s="35" t="s">
        <v>57</v>
      </c>
      <c r="AF9" s="96" t="str">
        <f>Q9</f>
        <v>x</v>
      </c>
      <c r="AG9" s="432">
        <f>R9</f>
        <v>0</v>
      </c>
      <c r="AH9" s="432">
        <f>S9/4</f>
        <v>0.16750000000000001</v>
      </c>
      <c r="AI9" s="432">
        <f>T9</f>
        <v>0</v>
      </c>
      <c r="AJ9" s="432">
        <f>U9/4</f>
        <v>0.14249999999999999</v>
      </c>
      <c r="AK9" s="432">
        <f>V9</f>
        <v>0</v>
      </c>
      <c r="AL9" s="432">
        <f>W9/4</f>
        <v>0.125</v>
      </c>
      <c r="AM9" s="432">
        <f>X9</f>
        <v>0</v>
      </c>
      <c r="AN9" s="432">
        <f>Y9/4</f>
        <v>0.1275</v>
      </c>
      <c r="AO9" s="432">
        <f>Z9</f>
        <v>0</v>
      </c>
      <c r="AP9" s="432">
        <f>AA9/4</f>
        <v>0.10249999999999999</v>
      </c>
    </row>
    <row r="10" spans="1:42" x14ac:dyDescent="0.3">
      <c r="A10" s="242" t="s">
        <v>15</v>
      </c>
      <c r="B10" s="87">
        <v>0.2</v>
      </c>
      <c r="C10" s="88">
        <v>0.2</v>
      </c>
      <c r="D10" s="88">
        <v>0.2</v>
      </c>
      <c r="E10" s="183">
        <v>0.2</v>
      </c>
      <c r="F10" s="88">
        <v>0.2</v>
      </c>
      <c r="G10" s="88">
        <v>0.2</v>
      </c>
      <c r="H10" s="88">
        <v>0.2</v>
      </c>
      <c r="I10" s="88">
        <v>0.2</v>
      </c>
      <c r="J10" s="88"/>
      <c r="K10" s="182">
        <v>1</v>
      </c>
      <c r="N10" s="449"/>
      <c r="O10" s="436"/>
      <c r="P10" s="35" t="s">
        <v>59</v>
      </c>
      <c r="Q10" s="96" t="s">
        <v>58</v>
      </c>
      <c r="R10" s="433"/>
      <c r="S10" s="433"/>
      <c r="T10" s="433"/>
      <c r="U10" s="433"/>
      <c r="V10" s="433"/>
      <c r="W10" s="433"/>
      <c r="X10" s="433"/>
      <c r="Y10" s="433"/>
      <c r="Z10" s="433"/>
      <c r="AA10" s="433"/>
      <c r="AC10" s="449"/>
      <c r="AD10" s="436"/>
      <c r="AE10" s="35" t="s">
        <v>59</v>
      </c>
      <c r="AF10" s="96" t="str">
        <f>Q10</f>
        <v>x</v>
      </c>
      <c r="AG10" s="433"/>
      <c r="AH10" s="433"/>
      <c r="AI10" s="433"/>
      <c r="AJ10" s="433"/>
      <c r="AK10" s="433"/>
      <c r="AL10" s="433"/>
      <c r="AM10" s="433"/>
      <c r="AN10" s="433"/>
      <c r="AO10" s="433"/>
      <c r="AP10" s="433"/>
    </row>
    <row r="11" spans="1:42" ht="15.75" customHeight="1" x14ac:dyDescent="0.3">
      <c r="A11" s="242" t="s">
        <v>16</v>
      </c>
      <c r="B11" s="87">
        <v>25</v>
      </c>
      <c r="C11" s="88">
        <v>25</v>
      </c>
      <c r="D11" s="88">
        <v>25</v>
      </c>
      <c r="E11" s="183">
        <v>25</v>
      </c>
      <c r="F11" s="88">
        <v>20</v>
      </c>
      <c r="G11" s="88">
        <v>25</v>
      </c>
      <c r="H11" s="88">
        <v>20</v>
      </c>
      <c r="I11" s="88">
        <v>25</v>
      </c>
      <c r="J11" s="88"/>
      <c r="K11" s="182">
        <v>2</v>
      </c>
      <c r="N11" s="449"/>
      <c r="O11" s="436"/>
      <c r="P11" s="35" t="s">
        <v>60</v>
      </c>
      <c r="Q11" s="96" t="s">
        <v>58</v>
      </c>
      <c r="R11" s="433"/>
      <c r="S11" s="433"/>
      <c r="T11" s="433"/>
      <c r="U11" s="433"/>
      <c r="V11" s="433"/>
      <c r="W11" s="433"/>
      <c r="X11" s="433"/>
      <c r="Y11" s="433"/>
      <c r="Z11" s="433"/>
      <c r="AA11" s="433"/>
      <c r="AC11" s="449"/>
      <c r="AD11" s="436"/>
      <c r="AE11" s="35" t="s">
        <v>60</v>
      </c>
      <c r="AF11" s="96" t="str">
        <f>Q11</f>
        <v>x</v>
      </c>
      <c r="AG11" s="433"/>
      <c r="AH11" s="433"/>
      <c r="AI11" s="433"/>
      <c r="AJ11" s="433"/>
      <c r="AK11" s="433"/>
      <c r="AL11" s="433"/>
      <c r="AM11" s="433"/>
      <c r="AN11" s="433"/>
      <c r="AO11" s="433"/>
      <c r="AP11" s="433"/>
    </row>
    <row r="12" spans="1:42" ht="30.75" customHeight="1" thickBot="1" x14ac:dyDescent="0.35">
      <c r="A12" s="242" t="s">
        <v>17</v>
      </c>
      <c r="B12" s="87">
        <v>0.5</v>
      </c>
      <c r="C12" s="88">
        <v>0.5</v>
      </c>
      <c r="D12" s="88">
        <v>0.5</v>
      </c>
      <c r="E12" s="183">
        <v>0.5</v>
      </c>
      <c r="F12" s="88">
        <v>0.5</v>
      </c>
      <c r="G12" s="88">
        <v>1</v>
      </c>
      <c r="H12" s="88">
        <v>0.5</v>
      </c>
      <c r="I12" s="88">
        <v>1</v>
      </c>
      <c r="J12" s="88"/>
      <c r="K12" s="182">
        <v>1</v>
      </c>
      <c r="N12" s="449"/>
      <c r="O12" s="436"/>
      <c r="P12" s="35" t="s">
        <v>61</v>
      </c>
      <c r="Q12" s="96" t="s">
        <v>58</v>
      </c>
      <c r="R12" s="433"/>
      <c r="S12" s="433"/>
      <c r="T12" s="433"/>
      <c r="U12" s="433"/>
      <c r="V12" s="433"/>
      <c r="W12" s="433"/>
      <c r="X12" s="433"/>
      <c r="Y12" s="433"/>
      <c r="Z12" s="433"/>
      <c r="AA12" s="433"/>
      <c r="AC12" s="449"/>
      <c r="AD12" s="436"/>
      <c r="AE12" s="35" t="s">
        <v>61</v>
      </c>
      <c r="AF12" s="96" t="str">
        <f>Q12</f>
        <v>x</v>
      </c>
      <c r="AG12" s="433"/>
      <c r="AH12" s="433"/>
      <c r="AI12" s="433"/>
      <c r="AJ12" s="433"/>
      <c r="AK12" s="433"/>
      <c r="AL12" s="433"/>
      <c r="AM12" s="433"/>
      <c r="AN12" s="433"/>
      <c r="AO12" s="433"/>
      <c r="AP12" s="433"/>
    </row>
    <row r="13" spans="1:42" ht="15" thickBot="1" x14ac:dyDescent="0.35">
      <c r="A13" s="417" t="s">
        <v>18</v>
      </c>
      <c r="B13" s="97"/>
      <c r="C13" s="98"/>
      <c r="D13" s="99"/>
      <c r="E13" s="100"/>
      <c r="F13" s="101"/>
      <c r="G13" s="101"/>
      <c r="H13" s="101"/>
      <c r="I13" s="101"/>
      <c r="J13" s="184"/>
      <c r="K13" s="185"/>
      <c r="N13" s="449"/>
      <c r="O13" s="436"/>
      <c r="P13" s="37" t="s">
        <v>62</v>
      </c>
      <c r="Q13" s="103" t="s">
        <v>58</v>
      </c>
      <c r="R13" s="434"/>
      <c r="S13" s="434"/>
      <c r="T13" s="434"/>
      <c r="U13" s="434"/>
      <c r="V13" s="434"/>
      <c r="W13" s="434"/>
      <c r="X13" s="434"/>
      <c r="Y13" s="434"/>
      <c r="Z13" s="434"/>
      <c r="AA13" s="434"/>
      <c r="AC13" s="449"/>
      <c r="AD13" s="436"/>
      <c r="AE13" s="37" t="s">
        <v>62</v>
      </c>
      <c r="AF13" s="103" t="str">
        <f>Q13</f>
        <v>x</v>
      </c>
      <c r="AG13" s="434"/>
      <c r="AH13" s="434"/>
      <c r="AI13" s="434"/>
      <c r="AJ13" s="434"/>
      <c r="AK13" s="434"/>
      <c r="AL13" s="434"/>
      <c r="AM13" s="434"/>
      <c r="AN13" s="434"/>
      <c r="AO13" s="434"/>
      <c r="AP13" s="434"/>
    </row>
    <row r="14" spans="1:42" ht="15.75" customHeight="1" thickBot="1" x14ac:dyDescent="0.35">
      <c r="A14" s="242" t="s">
        <v>19</v>
      </c>
      <c r="B14" s="264">
        <v>5</v>
      </c>
      <c r="C14" s="88">
        <v>5</v>
      </c>
      <c r="D14" s="88">
        <v>5</v>
      </c>
      <c r="E14" s="263">
        <v>5</v>
      </c>
      <c r="F14" s="88"/>
      <c r="G14" s="88"/>
      <c r="H14" s="88"/>
      <c r="I14" s="88"/>
      <c r="J14" s="186"/>
      <c r="K14" s="187">
        <v>1</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88">
        <v>8.0000000000000002E-3</v>
      </c>
      <c r="C15" s="188">
        <v>8.0000000000000002E-3</v>
      </c>
      <c r="D15" s="188">
        <v>8.0000000000000002E-3</v>
      </c>
      <c r="E15" s="188">
        <v>8.0000000000000002E-3</v>
      </c>
      <c r="F15" s="88"/>
      <c r="G15" s="88"/>
      <c r="H15" s="88"/>
      <c r="I15" s="88"/>
      <c r="J15" s="186"/>
      <c r="K15" s="187">
        <v>1</v>
      </c>
    </row>
    <row r="16" spans="1:42" x14ac:dyDescent="0.3">
      <c r="A16" s="242" t="s">
        <v>21</v>
      </c>
      <c r="B16" s="188">
        <v>0.08</v>
      </c>
      <c r="C16" s="188">
        <v>0.08</v>
      </c>
      <c r="D16" s="188">
        <v>0.08</v>
      </c>
      <c r="E16" s="188">
        <v>0.08</v>
      </c>
      <c r="F16" s="88"/>
      <c r="G16" s="88"/>
      <c r="H16" s="88"/>
      <c r="I16" s="88"/>
      <c r="J16" s="186"/>
      <c r="K16" s="189">
        <v>1</v>
      </c>
    </row>
    <row r="17" spans="1:11" ht="15.75" customHeight="1" x14ac:dyDescent="0.3">
      <c r="A17" s="420" t="s">
        <v>22</v>
      </c>
      <c r="B17" s="104"/>
      <c r="C17" s="105"/>
      <c r="D17" s="105"/>
      <c r="E17" s="106"/>
      <c r="F17" s="105"/>
      <c r="G17" s="105"/>
      <c r="H17" s="105"/>
      <c r="I17" s="105"/>
      <c r="J17" s="186"/>
      <c r="K17" s="187"/>
    </row>
    <row r="18" spans="1:11" ht="30.75" customHeight="1" x14ac:dyDescent="0.3">
      <c r="A18" s="242" t="s">
        <v>334</v>
      </c>
      <c r="B18" s="490" t="s">
        <v>23</v>
      </c>
      <c r="C18" s="491"/>
      <c r="D18" s="491"/>
      <c r="E18" s="492"/>
      <c r="F18" s="190"/>
      <c r="G18" s="190"/>
      <c r="H18" s="190"/>
      <c r="I18" s="190"/>
      <c r="J18" s="186"/>
      <c r="K18" s="187"/>
    </row>
    <row r="19" spans="1:11" ht="30.75" customHeight="1" x14ac:dyDescent="0.3">
      <c r="A19" s="242" t="s">
        <v>24</v>
      </c>
      <c r="B19" s="493"/>
      <c r="C19" s="494"/>
      <c r="D19" s="494"/>
      <c r="E19" s="495"/>
      <c r="F19" s="190"/>
      <c r="G19" s="190"/>
      <c r="H19" s="190"/>
      <c r="I19" s="190"/>
      <c r="J19" s="186"/>
      <c r="K19" s="187"/>
    </row>
    <row r="20" spans="1:11" ht="15" customHeight="1" x14ac:dyDescent="0.3">
      <c r="A20" s="242" t="s">
        <v>333</v>
      </c>
      <c r="B20" s="493"/>
      <c r="C20" s="494"/>
      <c r="D20" s="494"/>
      <c r="E20" s="495"/>
      <c r="F20" s="190"/>
      <c r="G20" s="190"/>
      <c r="H20" s="190"/>
      <c r="I20" s="190"/>
      <c r="J20" s="186"/>
      <c r="K20" s="187"/>
    </row>
    <row r="21" spans="1:11" x14ac:dyDescent="0.3">
      <c r="A21" s="242" t="s">
        <v>25</v>
      </c>
      <c r="B21" s="493"/>
      <c r="C21" s="494"/>
      <c r="D21" s="494"/>
      <c r="E21" s="495"/>
      <c r="F21" s="190"/>
      <c r="G21" s="190"/>
      <c r="H21" s="190"/>
      <c r="I21" s="190"/>
      <c r="J21" s="186"/>
      <c r="K21" s="187"/>
    </row>
    <row r="22" spans="1:11" ht="15" thickBot="1" x14ac:dyDescent="0.35">
      <c r="A22" s="413" t="s">
        <v>26</v>
      </c>
      <c r="B22" s="493"/>
      <c r="C22" s="496"/>
      <c r="D22" s="496"/>
      <c r="E22" s="495"/>
      <c r="F22" s="88"/>
      <c r="G22" s="88"/>
      <c r="H22" s="88"/>
      <c r="I22" s="88"/>
      <c r="J22" s="186"/>
      <c r="K22" s="187"/>
    </row>
    <row r="23" spans="1:11" ht="15" thickBot="1" x14ac:dyDescent="0.35">
      <c r="A23" s="414" t="s">
        <v>27</v>
      </c>
      <c r="B23" s="283"/>
      <c r="C23" s="98"/>
      <c r="D23" s="98"/>
      <c r="E23" s="284"/>
      <c r="F23" s="280"/>
      <c r="G23" s="101"/>
      <c r="H23" s="101"/>
      <c r="I23" s="101"/>
      <c r="J23" s="184"/>
      <c r="K23" s="185"/>
    </row>
    <row r="24" spans="1:11" x14ac:dyDescent="0.3">
      <c r="A24" s="415" t="s">
        <v>28</v>
      </c>
      <c r="B24" s="275">
        <v>7.0000000000000007E-2</v>
      </c>
      <c r="C24" s="276">
        <v>0.06</v>
      </c>
      <c r="D24" s="276">
        <v>0.06</v>
      </c>
      <c r="E24" s="276">
        <v>0.06</v>
      </c>
      <c r="F24" s="190"/>
      <c r="G24" s="190"/>
      <c r="H24" s="190"/>
      <c r="I24" s="190"/>
      <c r="J24" s="187" t="s">
        <v>76</v>
      </c>
      <c r="K24" s="187" t="s">
        <v>178</v>
      </c>
    </row>
    <row r="25" spans="1:11" x14ac:dyDescent="0.3">
      <c r="A25" s="242" t="s">
        <v>29</v>
      </c>
      <c r="B25" s="87">
        <v>85</v>
      </c>
      <c r="C25" s="88">
        <v>85</v>
      </c>
      <c r="D25" s="88">
        <v>85</v>
      </c>
      <c r="E25" s="183">
        <v>85</v>
      </c>
      <c r="F25" s="190"/>
      <c r="G25" s="190"/>
      <c r="H25" s="190"/>
      <c r="I25" s="190"/>
      <c r="J25" s="186"/>
      <c r="K25" s="187">
        <v>1</v>
      </c>
    </row>
    <row r="26" spans="1:11" x14ac:dyDescent="0.3">
      <c r="A26" s="242" t="s">
        <v>31</v>
      </c>
      <c r="B26" s="87">
        <v>15</v>
      </c>
      <c r="C26" s="88">
        <v>15</v>
      </c>
      <c r="D26" s="88">
        <v>15</v>
      </c>
      <c r="E26" s="183">
        <v>15</v>
      </c>
      <c r="F26" s="190"/>
      <c r="G26" s="190"/>
      <c r="H26" s="190"/>
      <c r="I26" s="190"/>
      <c r="J26" s="186"/>
      <c r="K26" s="187">
        <v>1</v>
      </c>
    </row>
    <row r="27" spans="1:11" x14ac:dyDescent="0.3">
      <c r="A27" s="242" t="s">
        <v>33</v>
      </c>
      <c r="B27" s="87">
        <v>1070</v>
      </c>
      <c r="C27" s="191">
        <v>1020</v>
      </c>
      <c r="D27" s="191">
        <v>970</v>
      </c>
      <c r="E27" s="192">
        <v>920</v>
      </c>
      <c r="F27" s="190"/>
      <c r="G27" s="190"/>
      <c r="H27" s="190"/>
      <c r="I27" s="190"/>
      <c r="J27" s="186"/>
      <c r="K27" s="187">
        <v>1</v>
      </c>
    </row>
    <row r="28" spans="1:11" x14ac:dyDescent="0.3">
      <c r="A28" s="242" t="s">
        <v>34</v>
      </c>
      <c r="B28" s="151">
        <f>B29+B30</f>
        <v>0.86499999999999999</v>
      </c>
      <c r="C28" s="151">
        <f t="shared" ref="C28:E28" si="1">C29+C30</f>
        <v>0.875</v>
      </c>
      <c r="D28" s="151">
        <f t="shared" si="1"/>
        <v>0.78</v>
      </c>
      <c r="E28" s="151">
        <f t="shared" si="1"/>
        <v>0.78</v>
      </c>
      <c r="F28" s="190"/>
      <c r="G28" s="190"/>
      <c r="H28" s="190"/>
      <c r="I28" s="190"/>
      <c r="J28" s="186"/>
      <c r="K28" s="187"/>
    </row>
    <row r="29" spans="1:11" x14ac:dyDescent="0.3">
      <c r="A29" s="242" t="s">
        <v>35</v>
      </c>
      <c r="B29" s="151">
        <f>B8/100*73</f>
        <v>0.36499999999999999</v>
      </c>
      <c r="C29" s="151">
        <f>C8/100*75</f>
        <v>0.375</v>
      </c>
      <c r="D29" s="151">
        <f>D8/100*76</f>
        <v>0.38</v>
      </c>
      <c r="E29" s="151">
        <f>E8/100*76</f>
        <v>0.38</v>
      </c>
      <c r="F29" s="190"/>
      <c r="G29" s="190"/>
      <c r="H29" s="190"/>
      <c r="I29" s="190"/>
      <c r="J29" s="186" t="s">
        <v>32</v>
      </c>
      <c r="K29" s="187"/>
    </row>
    <row r="30" spans="1:11" x14ac:dyDescent="0.3">
      <c r="A30" s="242" t="s">
        <v>36</v>
      </c>
      <c r="B30" s="193">
        <v>0.5</v>
      </c>
      <c r="C30" s="193">
        <v>0.5</v>
      </c>
      <c r="D30" s="193">
        <v>0.4</v>
      </c>
      <c r="E30" s="193">
        <v>0.4</v>
      </c>
      <c r="F30" s="190"/>
      <c r="G30" s="190"/>
      <c r="H30" s="190"/>
      <c r="I30" s="190"/>
      <c r="J30" s="186"/>
      <c r="K30" s="187">
        <v>1</v>
      </c>
    </row>
    <row r="31" spans="1:11" x14ac:dyDescent="0.3">
      <c r="A31" s="416"/>
      <c r="B31" s="87"/>
      <c r="C31" s="88"/>
      <c r="D31" s="88"/>
      <c r="E31" s="183"/>
      <c r="F31" s="190"/>
      <c r="G31" s="190"/>
      <c r="H31" s="190"/>
      <c r="I31" s="190"/>
      <c r="J31" s="186"/>
      <c r="K31" s="194"/>
    </row>
    <row r="32" spans="1:11" ht="15" thickBot="1" x14ac:dyDescent="0.35">
      <c r="A32" s="416"/>
      <c r="B32" s="87"/>
      <c r="C32" s="88"/>
      <c r="D32" s="88"/>
      <c r="E32" s="183"/>
      <c r="F32" s="190"/>
      <c r="G32" s="190"/>
      <c r="H32" s="190"/>
      <c r="I32" s="190"/>
      <c r="J32" s="186"/>
      <c r="K32" s="194"/>
    </row>
    <row r="33" spans="1:11" ht="15" thickBot="1" x14ac:dyDescent="0.35">
      <c r="A33" s="417" t="s">
        <v>37</v>
      </c>
      <c r="B33" s="107"/>
      <c r="C33" s="108"/>
      <c r="D33" s="109"/>
      <c r="E33" s="110"/>
      <c r="F33" s="111"/>
      <c r="G33" s="111"/>
      <c r="H33" s="111"/>
      <c r="I33" s="111"/>
      <c r="J33" s="195"/>
      <c r="K33" s="196"/>
    </row>
    <row r="34" spans="1:11" x14ac:dyDescent="0.3">
      <c r="A34" s="418" t="s">
        <v>38</v>
      </c>
      <c r="B34" s="265">
        <f>B24*0.5</f>
        <v>3.5000000000000003E-2</v>
      </c>
      <c r="C34" s="265">
        <f t="shared" ref="C34:E34" si="2">C24*0.5</f>
        <v>0.03</v>
      </c>
      <c r="D34" s="265">
        <f t="shared" si="2"/>
        <v>0.03</v>
      </c>
      <c r="E34" s="265">
        <f t="shared" si="2"/>
        <v>0.03</v>
      </c>
      <c r="F34" s="113"/>
      <c r="G34" s="113"/>
      <c r="H34" s="113"/>
      <c r="I34" s="113"/>
      <c r="J34" s="197" t="s">
        <v>66</v>
      </c>
      <c r="K34" s="198"/>
    </row>
    <row r="35" spans="1:11" x14ac:dyDescent="0.3">
      <c r="A35" s="242" t="s">
        <v>39</v>
      </c>
      <c r="B35" s="88" t="s">
        <v>90</v>
      </c>
      <c r="C35" s="88" t="s">
        <v>90</v>
      </c>
      <c r="D35" s="88" t="s">
        <v>90</v>
      </c>
      <c r="E35" s="88" t="s">
        <v>90</v>
      </c>
      <c r="F35" s="190"/>
      <c r="G35" s="190"/>
      <c r="H35" s="190"/>
      <c r="I35" s="190"/>
      <c r="J35" s="186" t="s">
        <v>66</v>
      </c>
      <c r="K35" s="187"/>
    </row>
    <row r="36" spans="1:11" x14ac:dyDescent="0.3">
      <c r="A36" s="242" t="s">
        <v>40</v>
      </c>
      <c r="B36" s="88" t="s">
        <v>90</v>
      </c>
      <c r="C36" s="88" t="s">
        <v>90</v>
      </c>
      <c r="D36" s="88" t="s">
        <v>90</v>
      </c>
      <c r="E36" s="88" t="s">
        <v>90</v>
      </c>
      <c r="F36" s="190"/>
      <c r="G36" s="190"/>
      <c r="H36" s="190"/>
      <c r="I36" s="190"/>
      <c r="J36" s="186"/>
      <c r="K36" s="187"/>
    </row>
    <row r="37" spans="1:11" ht="48" customHeight="1" x14ac:dyDescent="0.3">
      <c r="A37" s="242" t="s">
        <v>41</v>
      </c>
      <c r="B37" s="497" t="s">
        <v>23</v>
      </c>
      <c r="C37" s="498"/>
      <c r="D37" s="498"/>
      <c r="E37" s="499"/>
      <c r="F37" s="190"/>
      <c r="G37" s="190"/>
      <c r="H37" s="190"/>
      <c r="I37" s="190"/>
      <c r="J37" s="186"/>
      <c r="K37" s="194"/>
    </row>
    <row r="38" spans="1:11" ht="24" customHeight="1" x14ac:dyDescent="0.3">
      <c r="A38" s="413" t="s">
        <v>125</v>
      </c>
      <c r="B38" s="88" t="s">
        <v>90</v>
      </c>
      <c r="C38" s="88" t="s">
        <v>90</v>
      </c>
      <c r="D38" s="88" t="s">
        <v>90</v>
      </c>
      <c r="E38" s="88" t="s">
        <v>90</v>
      </c>
      <c r="F38" s="190"/>
      <c r="G38" s="190"/>
      <c r="H38" s="190"/>
      <c r="I38" s="190"/>
      <c r="J38" s="186"/>
      <c r="K38" s="187"/>
    </row>
    <row r="39" spans="1:11" x14ac:dyDescent="0.3">
      <c r="A39" s="413" t="s">
        <v>124</v>
      </c>
      <c r="B39" s="88" t="s">
        <v>90</v>
      </c>
      <c r="C39" s="88" t="s">
        <v>90</v>
      </c>
      <c r="D39" s="88" t="s">
        <v>90</v>
      </c>
      <c r="E39" s="88" t="s">
        <v>90</v>
      </c>
      <c r="F39" s="190"/>
      <c r="G39" s="190"/>
      <c r="H39" s="190"/>
      <c r="I39" s="190"/>
      <c r="J39" s="186"/>
      <c r="K39" s="187"/>
    </row>
    <row r="40" spans="1:11" ht="27" thickBot="1" x14ac:dyDescent="0.35">
      <c r="A40" s="419" t="s">
        <v>128</v>
      </c>
      <c r="B40" s="199" t="s">
        <v>90</v>
      </c>
      <c r="C40" s="199" t="s">
        <v>90</v>
      </c>
      <c r="D40" s="199" t="s">
        <v>90</v>
      </c>
      <c r="E40" s="199" t="s">
        <v>90</v>
      </c>
      <c r="F40" s="200"/>
      <c r="G40" s="200"/>
      <c r="H40" s="200"/>
      <c r="I40" s="200"/>
      <c r="J40" s="201"/>
      <c r="K40" s="202"/>
    </row>
    <row r="41" spans="1:11" x14ac:dyDescent="0.3">
      <c r="A41" s="41"/>
      <c r="B41" s="41"/>
      <c r="C41" s="41"/>
      <c r="D41" s="21"/>
      <c r="E41" s="21"/>
      <c r="F41" s="21"/>
      <c r="G41" s="21"/>
      <c r="H41" s="21"/>
      <c r="I41" s="21"/>
      <c r="J41" s="21"/>
      <c r="K41" s="21"/>
    </row>
    <row r="42" spans="1:11" x14ac:dyDescent="0.3">
      <c r="H42" s="21"/>
      <c r="I42" s="21"/>
      <c r="J42" s="21"/>
      <c r="K42" s="21"/>
    </row>
    <row r="43" spans="1:11" x14ac:dyDescent="0.3">
      <c r="A43" s="125" t="s">
        <v>129</v>
      </c>
      <c r="B43" s="41"/>
      <c r="C43" s="41"/>
      <c r="D43" s="21"/>
      <c r="E43" s="21"/>
      <c r="F43" s="21"/>
      <c r="G43" s="21"/>
      <c r="H43" s="21"/>
      <c r="I43" s="21"/>
      <c r="J43" s="21"/>
      <c r="K43" s="21"/>
    </row>
    <row r="44" spans="1:11" x14ac:dyDescent="0.3">
      <c r="A44" s="120">
        <v>1</v>
      </c>
      <c r="B44" s="21" t="s">
        <v>132</v>
      </c>
      <c r="C44" s="21"/>
      <c r="D44" s="21"/>
      <c r="E44" s="21"/>
      <c r="F44" s="21"/>
      <c r="G44" s="21"/>
      <c r="H44" s="21"/>
      <c r="I44" s="21"/>
      <c r="J44" s="21"/>
      <c r="K44" s="21"/>
    </row>
    <row r="45" spans="1:11" x14ac:dyDescent="0.3">
      <c r="A45" s="120">
        <v>2</v>
      </c>
      <c r="B45" s="22" t="s">
        <v>179</v>
      </c>
      <c r="C45" s="21"/>
      <c r="D45" s="21"/>
      <c r="E45" s="21"/>
      <c r="F45" s="21"/>
      <c r="G45" s="21"/>
      <c r="H45" s="21"/>
      <c r="I45" s="21"/>
      <c r="J45" s="21"/>
      <c r="K45" s="21"/>
    </row>
    <row r="46" spans="1:11" x14ac:dyDescent="0.3">
      <c r="A46" s="120">
        <v>3</v>
      </c>
      <c r="B46" s="22" t="s">
        <v>180</v>
      </c>
      <c r="C46" s="21"/>
      <c r="D46" s="21"/>
      <c r="E46" s="21"/>
      <c r="F46" s="21"/>
      <c r="G46" s="21"/>
      <c r="H46" s="21"/>
      <c r="I46" s="21"/>
      <c r="J46" s="21"/>
      <c r="K46" s="21"/>
    </row>
    <row r="47" spans="1:11" x14ac:dyDescent="0.3">
      <c r="A47" s="41" t="s">
        <v>139</v>
      </c>
      <c r="B47" s="41"/>
      <c r="C47" s="21"/>
      <c r="D47" s="21"/>
      <c r="E47" s="21"/>
      <c r="F47" s="21"/>
      <c r="G47" s="21"/>
      <c r="H47" s="21"/>
      <c r="I47" s="21"/>
      <c r="J47" s="21"/>
      <c r="K47" s="21"/>
    </row>
    <row r="48" spans="1:11" x14ac:dyDescent="0.3">
      <c r="A48" s="121" t="s">
        <v>11</v>
      </c>
      <c r="B48" s="21" t="s">
        <v>181</v>
      </c>
      <c r="C48" s="21"/>
      <c r="D48" s="21"/>
      <c r="E48" s="21"/>
      <c r="F48" s="21"/>
      <c r="G48" s="21"/>
      <c r="H48" s="21"/>
      <c r="I48" s="21"/>
      <c r="J48" s="21"/>
      <c r="K48" s="21"/>
    </row>
    <row r="49" spans="1:11" x14ac:dyDescent="0.3">
      <c r="A49" s="121" t="s">
        <v>63</v>
      </c>
      <c r="B49" s="22" t="s">
        <v>182</v>
      </c>
      <c r="C49" s="21"/>
      <c r="D49" s="21"/>
      <c r="E49" s="21"/>
      <c r="F49" s="21"/>
      <c r="G49" s="21"/>
      <c r="H49" s="21"/>
      <c r="I49" s="21"/>
      <c r="J49" s="21"/>
      <c r="K49" s="21"/>
    </row>
    <row r="50" spans="1:11" x14ac:dyDescent="0.3">
      <c r="A50" s="128" t="s">
        <v>30</v>
      </c>
      <c r="B50" s="21" t="s">
        <v>183</v>
      </c>
      <c r="C50" s="21"/>
      <c r="D50" s="21"/>
      <c r="E50" s="21"/>
      <c r="F50" s="21"/>
      <c r="G50" s="21"/>
      <c r="H50" s="21"/>
      <c r="I50" s="21"/>
      <c r="J50" s="21"/>
      <c r="K50" s="21"/>
    </row>
    <row r="51" spans="1:11" x14ac:dyDescent="0.3">
      <c r="A51" s="121" t="s">
        <v>32</v>
      </c>
      <c r="B51" s="49" t="s">
        <v>127</v>
      </c>
      <c r="C51" s="21"/>
      <c r="D51" s="21"/>
      <c r="E51" s="21"/>
      <c r="F51" s="21"/>
      <c r="G51" s="21"/>
      <c r="H51" s="21"/>
      <c r="I51" s="21"/>
      <c r="J51" s="21"/>
      <c r="K51" s="21"/>
    </row>
    <row r="52" spans="1:11" x14ac:dyDescent="0.3">
      <c r="A52" s="121" t="s">
        <v>66</v>
      </c>
      <c r="B52" s="21" t="s">
        <v>101</v>
      </c>
      <c r="C52" s="21"/>
      <c r="D52" s="21"/>
      <c r="E52" s="21"/>
      <c r="F52" s="21"/>
      <c r="G52" s="21"/>
      <c r="H52" s="21"/>
      <c r="I52" s="21"/>
      <c r="J52" s="21"/>
      <c r="K52" s="21"/>
    </row>
    <row r="53" spans="1:11" x14ac:dyDescent="0.3">
      <c r="A53" s="48"/>
      <c r="B53" s="49"/>
      <c r="C53" s="41"/>
      <c r="D53" s="41"/>
    </row>
    <row r="55" spans="1:11" x14ac:dyDescent="0.3">
      <c r="A55" s="48"/>
      <c r="B55" s="21"/>
      <c r="C55" s="41"/>
      <c r="D55" s="41"/>
    </row>
    <row r="56" spans="1:11" x14ac:dyDescent="0.3">
      <c r="A56" s="48"/>
      <c r="B56" s="21"/>
      <c r="C56" s="41"/>
      <c r="D56" s="41"/>
    </row>
  </sheetData>
  <mergeCells count="76">
    <mergeCell ref="B37:E37"/>
    <mergeCell ref="N6:N14"/>
    <mergeCell ref="O6:O8"/>
    <mergeCell ref="R6:R8"/>
    <mergeCell ref="S6:S8"/>
    <mergeCell ref="O9:O13"/>
    <mergeCell ref="R9:R13"/>
    <mergeCell ref="S9:S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AL6:AL8"/>
    <mergeCell ref="AM6:AM8"/>
    <mergeCell ref="AN6:AN8"/>
    <mergeCell ref="AK9:AK13"/>
    <mergeCell ref="AL9:AL13"/>
    <mergeCell ref="AM9:AM13"/>
    <mergeCell ref="AN9:AN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X2:Y4"/>
    <mergeCell ref="N3:N5"/>
    <mergeCell ref="O4:O5"/>
    <mergeCell ref="P4:P5"/>
    <mergeCell ref="Y6:Y8"/>
    <mergeCell ref="U6:U8"/>
    <mergeCell ref="B2:K2"/>
    <mergeCell ref="Q2:Q5"/>
    <mergeCell ref="R2:S4"/>
    <mergeCell ref="T2:U4"/>
    <mergeCell ref="V2:W4"/>
    <mergeCell ref="AJ6:AJ8"/>
    <mergeCell ref="AJ9:AJ13"/>
    <mergeCell ref="AC3:AC5"/>
    <mergeCell ref="AD4:AD5"/>
    <mergeCell ref="AE4:AE5"/>
    <mergeCell ref="T9:T13"/>
    <mergeCell ref="AI9:AI13"/>
    <mergeCell ref="AC6:AC14"/>
    <mergeCell ref="X9:X13"/>
    <mergeCell ref="Y9:Y13"/>
    <mergeCell ref="Z9:Z13"/>
    <mergeCell ref="AA9:AA13"/>
    <mergeCell ref="AA6:AA8"/>
    <mergeCell ref="AD6:AD8"/>
    <mergeCell ref="AG6:AG8"/>
    <mergeCell ref="AH6:AH8"/>
    <mergeCell ref="AI6:AI8"/>
    <mergeCell ref="Z6:Z8"/>
  </mergeCells>
  <hyperlinks>
    <hyperlink ref="B2" location="INDEX" display="Electric boiler, 10 kV, hot water"/>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P65"/>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16" t="s">
        <v>190</v>
      </c>
      <c r="C2" s="517"/>
      <c r="D2" s="517"/>
      <c r="E2" s="517"/>
      <c r="F2" s="517"/>
      <c r="G2" s="517"/>
      <c r="H2" s="517"/>
      <c r="I2" s="517"/>
      <c r="J2" s="517"/>
      <c r="K2" s="518"/>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v>3</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
        <v>90</v>
      </c>
      <c r="C6" s="7">
        <v>90</v>
      </c>
      <c r="D6" s="7">
        <v>91</v>
      </c>
      <c r="E6" s="136">
        <v>92</v>
      </c>
      <c r="F6" s="7">
        <v>88</v>
      </c>
      <c r="G6" s="7">
        <f>(C6*1.02)</f>
        <v>91.8</v>
      </c>
      <c r="H6" s="7">
        <v>88</v>
      </c>
      <c r="I6" s="7">
        <f>(E6*1.02)</f>
        <v>93.84</v>
      </c>
      <c r="J6" s="132" t="s">
        <v>63</v>
      </c>
      <c r="K6" s="133" t="s">
        <v>84</v>
      </c>
      <c r="N6" s="448" t="str">
        <f>B2</f>
        <v>Steam boiler, Coal</v>
      </c>
      <c r="O6" s="435" t="s">
        <v>52</v>
      </c>
      <c r="P6" s="29" t="s">
        <v>53</v>
      </c>
      <c r="Q6" s="30"/>
      <c r="R6" s="432">
        <v>0</v>
      </c>
      <c r="S6" s="440">
        <v>1</v>
      </c>
      <c r="T6" s="432">
        <v>0</v>
      </c>
      <c r="U6" s="440">
        <v>1</v>
      </c>
      <c r="V6" s="432">
        <v>0</v>
      </c>
      <c r="W6" s="440">
        <v>1</v>
      </c>
      <c r="X6" s="432">
        <v>0</v>
      </c>
      <c r="Y6" s="440">
        <v>1</v>
      </c>
      <c r="Z6" s="432">
        <v>0</v>
      </c>
      <c r="AA6" s="440">
        <v>1</v>
      </c>
      <c r="AC6" s="448" t="str">
        <f>N6</f>
        <v>Steam boiler, Coal</v>
      </c>
      <c r="AD6" s="435" t="s">
        <v>52</v>
      </c>
      <c r="AE6" s="29" t="s">
        <v>53</v>
      </c>
      <c r="AF6" s="30"/>
      <c r="AG6" s="432">
        <v>0</v>
      </c>
      <c r="AH6" s="440">
        <v>1</v>
      </c>
      <c r="AI6" s="432">
        <v>0</v>
      </c>
      <c r="AJ6" s="440">
        <v>1</v>
      </c>
      <c r="AK6" s="432">
        <v>0</v>
      </c>
      <c r="AL6" s="440">
        <v>1</v>
      </c>
      <c r="AM6" s="432">
        <v>0</v>
      </c>
      <c r="AN6" s="440">
        <v>1</v>
      </c>
      <c r="AO6" s="432">
        <v>0</v>
      </c>
      <c r="AP6" s="440">
        <v>1</v>
      </c>
    </row>
    <row r="7" spans="1:42" x14ac:dyDescent="0.3">
      <c r="A7" s="242" t="s">
        <v>12</v>
      </c>
      <c r="B7" s="8">
        <f t="shared" ref="B7:I7" si="0">(B6-1)</f>
        <v>89</v>
      </c>
      <c r="C7" s="8">
        <f t="shared" si="0"/>
        <v>89</v>
      </c>
      <c r="D7" s="8">
        <f t="shared" si="0"/>
        <v>90</v>
      </c>
      <c r="E7" s="8">
        <f t="shared" si="0"/>
        <v>91</v>
      </c>
      <c r="F7" s="8">
        <f t="shared" si="0"/>
        <v>87</v>
      </c>
      <c r="G7" s="8">
        <f t="shared" si="0"/>
        <v>90.8</v>
      </c>
      <c r="H7" s="8">
        <f t="shared" si="0"/>
        <v>87</v>
      </c>
      <c r="I7" s="8">
        <f t="shared" si="0"/>
        <v>92.84</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1.1000000000000001</v>
      </c>
      <c r="C8" s="5">
        <v>1.1000000000000001</v>
      </c>
      <c r="D8" s="5">
        <v>1.1000000000000001</v>
      </c>
      <c r="E8" s="5">
        <v>1.1000000000000001</v>
      </c>
      <c r="F8" s="6">
        <v>1</v>
      </c>
      <c r="G8" s="6">
        <v>1.5</v>
      </c>
      <c r="H8" s="6">
        <v>1</v>
      </c>
      <c r="I8" s="6">
        <v>1.5</v>
      </c>
      <c r="J8" s="132" t="s">
        <v>30</v>
      </c>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171">
        <f>0.2+1</f>
        <v>1.2</v>
      </c>
      <c r="C9" s="172">
        <f>0.2+1</f>
        <v>1.2</v>
      </c>
      <c r="D9" s="172">
        <f>0.2+1</f>
        <v>1.2</v>
      </c>
      <c r="E9" s="173">
        <f>0.2+1</f>
        <v>1.2</v>
      </c>
      <c r="F9" s="174">
        <v>0.1</v>
      </c>
      <c r="G9" s="172">
        <f>0.2+2</f>
        <v>2.2000000000000002</v>
      </c>
      <c r="H9" s="174">
        <v>0.1</v>
      </c>
      <c r="I9" s="172">
        <f>0.2+2</f>
        <v>2.2000000000000002</v>
      </c>
      <c r="J9" s="132" t="s">
        <v>32</v>
      </c>
      <c r="K9" s="133">
        <v>3</v>
      </c>
      <c r="N9" s="449"/>
      <c r="O9" s="435" t="s">
        <v>56</v>
      </c>
      <c r="P9" s="35" t="s">
        <v>57</v>
      </c>
      <c r="Q9" s="36" t="s">
        <v>58</v>
      </c>
      <c r="R9" s="432">
        <v>0</v>
      </c>
      <c r="S9" s="432">
        <v>1</v>
      </c>
      <c r="T9" s="432">
        <v>0</v>
      </c>
      <c r="U9" s="432">
        <v>1</v>
      </c>
      <c r="V9" s="432">
        <v>0</v>
      </c>
      <c r="W9" s="432">
        <v>0.97</v>
      </c>
      <c r="X9" s="432">
        <v>0</v>
      </c>
      <c r="Y9" s="432">
        <v>1</v>
      </c>
      <c r="Z9" s="432">
        <v>0</v>
      </c>
      <c r="AA9" s="432">
        <v>1</v>
      </c>
      <c r="AC9" s="449"/>
      <c r="AD9" s="435" t="s">
        <v>56</v>
      </c>
      <c r="AE9" s="35" t="s">
        <v>57</v>
      </c>
      <c r="AF9" s="36" t="s">
        <v>58</v>
      </c>
      <c r="AG9" s="432">
        <v>0</v>
      </c>
      <c r="AH9" s="432">
        <v>1</v>
      </c>
      <c r="AI9" s="432">
        <v>0</v>
      </c>
      <c r="AJ9" s="432">
        <v>1</v>
      </c>
      <c r="AK9" s="432">
        <v>0</v>
      </c>
      <c r="AL9" s="432">
        <v>0.97</v>
      </c>
      <c r="AM9" s="432">
        <v>0</v>
      </c>
      <c r="AN9" s="432">
        <v>1</v>
      </c>
      <c r="AO9" s="432">
        <v>0</v>
      </c>
      <c r="AP9" s="432">
        <v>1</v>
      </c>
    </row>
    <row r="10" spans="1:42" x14ac:dyDescent="0.3">
      <c r="A10" s="242" t="s">
        <v>15</v>
      </c>
      <c r="B10" s="5">
        <f>0.5+0.4</f>
        <v>0.9</v>
      </c>
      <c r="C10" s="6">
        <f>0.5+0.4</f>
        <v>0.9</v>
      </c>
      <c r="D10" s="6">
        <f>0.5+0.4</f>
        <v>0.9</v>
      </c>
      <c r="E10" s="135">
        <f>0.5+0.4</f>
        <v>0.9</v>
      </c>
      <c r="F10" s="6">
        <f>0.5+0.3</f>
        <v>0.8</v>
      </c>
      <c r="G10" s="6">
        <f>0.5+0.6</f>
        <v>1.1000000000000001</v>
      </c>
      <c r="H10" s="6">
        <f>0.5+0.3</f>
        <v>0.8</v>
      </c>
      <c r="I10" s="6">
        <f>0.5+0.6</f>
        <v>1.1000000000000001</v>
      </c>
      <c r="J10" s="132" t="s">
        <v>32</v>
      </c>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6">
        <v>25</v>
      </c>
      <c r="D11" s="6">
        <v>25</v>
      </c>
      <c r="E11" s="135">
        <v>25</v>
      </c>
      <c r="F11" s="6">
        <v>20</v>
      </c>
      <c r="G11" s="6">
        <v>30</v>
      </c>
      <c r="H11" s="6">
        <v>20</v>
      </c>
      <c r="I11" s="6">
        <v>30</v>
      </c>
      <c r="J11" s="132"/>
      <c r="K11" s="133" t="s">
        <v>85</v>
      </c>
      <c r="N11" s="449"/>
      <c r="O11" s="436"/>
      <c r="P11" s="35" t="s">
        <v>60</v>
      </c>
      <c r="Q11" s="36" t="s">
        <v>58</v>
      </c>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0.5</v>
      </c>
      <c r="C12" s="6">
        <v>0.5</v>
      </c>
      <c r="D12" s="6">
        <v>0.5</v>
      </c>
      <c r="E12" s="135">
        <v>0.5</v>
      </c>
      <c r="F12" s="6">
        <v>0.2</v>
      </c>
      <c r="G12" s="6">
        <v>0.7</v>
      </c>
      <c r="H12" s="6">
        <v>0.2</v>
      </c>
      <c r="I12" s="6">
        <v>0.7</v>
      </c>
      <c r="J12" s="132"/>
      <c r="K12" s="137"/>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15</v>
      </c>
      <c r="C14" s="5">
        <v>15</v>
      </c>
      <c r="D14" s="5">
        <v>15</v>
      </c>
      <c r="E14" s="5">
        <v>15</v>
      </c>
      <c r="F14" s="6"/>
      <c r="G14" s="6"/>
      <c r="H14" s="6"/>
      <c r="I14" s="6"/>
      <c r="J14" s="140"/>
      <c r="K14" s="133">
        <v>3</v>
      </c>
      <c r="N14" s="450"/>
      <c r="O14" s="63" t="s">
        <v>146</v>
      </c>
      <c r="P14" s="64" t="s">
        <v>147</v>
      </c>
      <c r="Q14" s="66" t="s">
        <v>58</v>
      </c>
      <c r="R14" s="290">
        <v>1</v>
      </c>
      <c r="S14" s="288">
        <v>1</v>
      </c>
      <c r="T14" s="287">
        <v>1</v>
      </c>
      <c r="U14" s="288">
        <v>1</v>
      </c>
      <c r="V14" s="287">
        <v>1</v>
      </c>
      <c r="W14" s="288">
        <v>1</v>
      </c>
      <c r="X14" s="287">
        <v>1</v>
      </c>
      <c r="Y14" s="288">
        <v>1</v>
      </c>
      <c r="Z14" s="287">
        <v>1</v>
      </c>
      <c r="AA14" s="289">
        <v>1</v>
      </c>
      <c r="AC14" s="450"/>
      <c r="AD14" s="63" t="s">
        <v>146</v>
      </c>
      <c r="AE14" s="64" t="s">
        <v>147</v>
      </c>
      <c r="AF14" s="66"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0.1</v>
      </c>
      <c r="C15" s="141">
        <v>0.1</v>
      </c>
      <c r="D15" s="141">
        <v>0.1</v>
      </c>
      <c r="E15" s="141">
        <v>0.1</v>
      </c>
      <c r="F15" s="141"/>
      <c r="G15" s="141"/>
      <c r="H15" s="141"/>
      <c r="I15" s="141"/>
      <c r="J15" s="142"/>
      <c r="K15" s="133">
        <v>3</v>
      </c>
    </row>
    <row r="16" spans="1:42" x14ac:dyDescent="0.3">
      <c r="A16" s="242" t="s">
        <v>21</v>
      </c>
      <c r="B16" s="141">
        <v>0.4</v>
      </c>
      <c r="C16" s="141">
        <v>0.4</v>
      </c>
      <c r="D16" s="141">
        <v>0.4</v>
      </c>
      <c r="E16" s="141">
        <v>0.4</v>
      </c>
      <c r="F16" s="141"/>
      <c r="G16" s="141"/>
      <c r="H16" s="141"/>
      <c r="I16" s="141"/>
      <c r="J16" s="142"/>
      <c r="K16" s="133">
        <v>3</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175">
        <v>8</v>
      </c>
      <c r="C18" s="175">
        <v>8</v>
      </c>
      <c r="D18" s="175">
        <v>8</v>
      </c>
      <c r="E18" s="175">
        <v>8</v>
      </c>
      <c r="F18" s="13"/>
      <c r="G18" s="144"/>
      <c r="H18" s="144"/>
      <c r="I18" s="144"/>
      <c r="J18" s="145" t="s">
        <v>66</v>
      </c>
      <c r="K18" s="146" t="s">
        <v>86</v>
      </c>
    </row>
    <row r="19" spans="1:11" ht="15" customHeight="1" x14ac:dyDescent="0.3">
      <c r="A19" s="242" t="s">
        <v>24</v>
      </c>
      <c r="B19" s="175">
        <v>2.1</v>
      </c>
      <c r="C19" s="175">
        <v>2.1</v>
      </c>
      <c r="D19" s="175">
        <v>2.1</v>
      </c>
      <c r="E19" s="175">
        <v>2.1</v>
      </c>
      <c r="F19" s="144"/>
      <c r="G19" s="144"/>
      <c r="H19" s="144"/>
      <c r="I19" s="144"/>
      <c r="J19" s="142"/>
      <c r="K19" s="146">
        <v>9</v>
      </c>
    </row>
    <row r="20" spans="1:11" ht="15.6" x14ac:dyDescent="0.3">
      <c r="A20" s="242" t="s">
        <v>333</v>
      </c>
      <c r="B20" s="5">
        <v>35</v>
      </c>
      <c r="C20" s="5">
        <v>35</v>
      </c>
      <c r="D20" s="5">
        <v>35</v>
      </c>
      <c r="E20" s="5">
        <v>35</v>
      </c>
      <c r="F20" s="144"/>
      <c r="G20" s="144"/>
      <c r="H20" s="144"/>
      <c r="I20" s="144"/>
      <c r="J20" s="142"/>
      <c r="K20" s="146" t="s">
        <v>86</v>
      </c>
    </row>
    <row r="21" spans="1:11" x14ac:dyDescent="0.3">
      <c r="A21" s="242" t="s">
        <v>25</v>
      </c>
      <c r="B21" s="175">
        <v>1.5</v>
      </c>
      <c r="C21" s="175">
        <v>1.5</v>
      </c>
      <c r="D21" s="175">
        <v>1.5</v>
      </c>
      <c r="E21" s="175">
        <v>1.5</v>
      </c>
      <c r="F21" s="144"/>
      <c r="G21" s="144"/>
      <c r="H21" s="144"/>
      <c r="I21" s="144"/>
      <c r="J21" s="142"/>
      <c r="K21" s="146" t="s">
        <v>86</v>
      </c>
    </row>
    <row r="22" spans="1:11" ht="15" thickBot="1" x14ac:dyDescent="0.35">
      <c r="A22" s="413" t="s">
        <v>26</v>
      </c>
      <c r="B22" s="266">
        <v>0.8</v>
      </c>
      <c r="C22" s="266">
        <v>0.8</v>
      </c>
      <c r="D22" s="266">
        <v>0.8</v>
      </c>
      <c r="E22" s="266">
        <v>0.8</v>
      </c>
      <c r="F22" s="144"/>
      <c r="G22" s="144"/>
      <c r="H22" s="144"/>
      <c r="I22" s="144"/>
      <c r="J22" s="142"/>
      <c r="K22" s="146" t="s">
        <v>86</v>
      </c>
    </row>
    <row r="23" spans="1:11" ht="15" thickBot="1" x14ac:dyDescent="0.35">
      <c r="A23" s="414" t="s">
        <v>27</v>
      </c>
      <c r="B23" s="281"/>
      <c r="C23" s="2"/>
      <c r="D23" s="2"/>
      <c r="E23" s="282"/>
      <c r="F23" s="279"/>
      <c r="G23" s="3"/>
      <c r="H23" s="3"/>
      <c r="I23" s="3"/>
      <c r="J23" s="138"/>
      <c r="K23" s="139"/>
    </row>
    <row r="24" spans="1:11" x14ac:dyDescent="0.3">
      <c r="A24" s="415" t="s">
        <v>28</v>
      </c>
      <c r="B24" s="268">
        <v>0.5</v>
      </c>
      <c r="C24" s="273">
        <v>0.46576380486506985</v>
      </c>
      <c r="D24" s="273">
        <v>0.44600000000000001</v>
      </c>
      <c r="E24" s="273">
        <v>0.44045618468049191</v>
      </c>
      <c r="F24" s="144"/>
      <c r="G24" s="144"/>
      <c r="H24" s="144"/>
      <c r="I24" s="144"/>
      <c r="J24" s="145" t="s">
        <v>87</v>
      </c>
      <c r="K24" s="147" t="s">
        <v>88</v>
      </c>
    </row>
    <row r="25" spans="1:11" x14ac:dyDescent="0.3">
      <c r="A25" s="242" t="s">
        <v>335</v>
      </c>
      <c r="B25" s="148">
        <v>60</v>
      </c>
      <c r="C25" s="167">
        <v>60</v>
      </c>
      <c r="D25" s="167">
        <v>60</v>
      </c>
      <c r="E25" s="167">
        <v>60</v>
      </c>
      <c r="F25" s="144"/>
      <c r="G25" s="144"/>
      <c r="H25" s="144"/>
      <c r="I25" s="144"/>
      <c r="J25" s="140"/>
      <c r="K25" s="133">
        <v>3</v>
      </c>
    </row>
    <row r="26" spans="1:11" x14ac:dyDescent="0.3">
      <c r="A26" s="242" t="s">
        <v>89</v>
      </c>
      <c r="B26" s="148">
        <f>100-B25</f>
        <v>40</v>
      </c>
      <c r="C26" s="148">
        <f>100-C25</f>
        <v>40</v>
      </c>
      <c r="D26" s="148">
        <f>100-D25</f>
        <v>40</v>
      </c>
      <c r="E26" s="148">
        <f>100-E25</f>
        <v>40</v>
      </c>
      <c r="F26" s="144"/>
      <c r="G26" s="144"/>
      <c r="H26" s="144"/>
      <c r="I26" s="144"/>
      <c r="J26" s="140"/>
      <c r="K26" s="133">
        <v>3</v>
      </c>
    </row>
    <row r="27" spans="1:11" x14ac:dyDescent="0.3">
      <c r="A27" s="242" t="s">
        <v>33</v>
      </c>
      <c r="B27" s="176">
        <v>33700</v>
      </c>
      <c r="C27" s="176">
        <v>32600</v>
      </c>
      <c r="D27" s="176">
        <f>(C27+E27)/2</f>
        <v>31600</v>
      </c>
      <c r="E27" s="177">
        <v>30600</v>
      </c>
      <c r="F27" s="144"/>
      <c r="G27" s="144"/>
      <c r="H27" s="144"/>
      <c r="I27" s="144"/>
      <c r="J27" s="150"/>
      <c r="K27" s="133">
        <v>3</v>
      </c>
    </row>
    <row r="28" spans="1:11" x14ac:dyDescent="0.3">
      <c r="A28" s="242" t="s">
        <v>34</v>
      </c>
      <c r="B28" s="151">
        <f>B29+B30</f>
        <v>1.903</v>
      </c>
      <c r="C28" s="151">
        <f t="shared" ref="C28:E28" si="1">C29+C30</f>
        <v>1.9250000000000003</v>
      </c>
      <c r="D28" s="151">
        <f t="shared" si="1"/>
        <v>1.9360000000000002</v>
      </c>
      <c r="E28" s="151">
        <f t="shared" si="1"/>
        <v>1.9360000000000002</v>
      </c>
      <c r="F28" s="144"/>
      <c r="G28" s="144"/>
      <c r="H28" s="144"/>
      <c r="I28" s="144"/>
      <c r="J28" s="150"/>
      <c r="K28" s="133">
        <v>3</v>
      </c>
    </row>
    <row r="29" spans="1:11" ht="24" customHeight="1" x14ac:dyDescent="0.3">
      <c r="A29" s="242" t="s">
        <v>35</v>
      </c>
      <c r="B29" s="151">
        <f>B8/100*73</f>
        <v>0.80300000000000005</v>
      </c>
      <c r="C29" s="151">
        <f>C8/100*75</f>
        <v>0.82500000000000007</v>
      </c>
      <c r="D29" s="151">
        <f>D8/100*76</f>
        <v>0.83600000000000008</v>
      </c>
      <c r="E29" s="151">
        <f>E8/100*76</f>
        <v>0.83600000000000008</v>
      </c>
      <c r="F29" s="144"/>
      <c r="G29" s="144"/>
      <c r="H29" s="144"/>
      <c r="I29" s="144"/>
      <c r="J29" s="140" t="s">
        <v>91</v>
      </c>
      <c r="K29" s="133">
        <v>3</v>
      </c>
    </row>
    <row r="30" spans="1:11" x14ac:dyDescent="0.3">
      <c r="A30" s="242" t="s">
        <v>36</v>
      </c>
      <c r="B30" s="152">
        <v>1.1000000000000001</v>
      </c>
      <c r="C30" s="152">
        <v>1.1000000000000001</v>
      </c>
      <c r="D30" s="152">
        <v>1.1000000000000001</v>
      </c>
      <c r="E30" s="152">
        <v>1.1000000000000001</v>
      </c>
      <c r="F30" s="144"/>
      <c r="G30" s="144"/>
      <c r="H30" s="144"/>
      <c r="I30" s="144"/>
      <c r="J30" s="150"/>
      <c r="K30" s="133">
        <v>3</v>
      </c>
    </row>
    <row r="31" spans="1:11" x14ac:dyDescent="0.3">
      <c r="A31" s="242"/>
      <c r="B31" s="152"/>
      <c r="C31" s="152"/>
      <c r="D31" s="152"/>
      <c r="E31" s="152"/>
      <c r="F31" s="142"/>
      <c r="G31" s="142"/>
      <c r="H31" s="142"/>
      <c r="I31" s="142"/>
      <c r="J31" s="140"/>
      <c r="K31" s="143"/>
    </row>
    <row r="32" spans="1:11" ht="15" thickBot="1" x14ac:dyDescent="0.35">
      <c r="A32" s="242"/>
      <c r="B32" s="152"/>
      <c r="C32" s="152"/>
      <c r="D32" s="152"/>
      <c r="E32" s="152"/>
      <c r="F32" s="144"/>
      <c r="G32" s="144"/>
      <c r="H32" s="144"/>
      <c r="I32" s="144"/>
      <c r="J32" s="150"/>
      <c r="K32" s="143"/>
    </row>
    <row r="33" spans="1:11" ht="15" thickBot="1" x14ac:dyDescent="0.35">
      <c r="A33" s="417" t="s">
        <v>37</v>
      </c>
      <c r="B33" s="10"/>
      <c r="C33" s="2"/>
      <c r="D33" s="11"/>
      <c r="E33" s="60"/>
      <c r="F33" s="3"/>
      <c r="G33" s="3"/>
      <c r="H33" s="3"/>
      <c r="I33" s="3"/>
      <c r="J33" s="158"/>
      <c r="K33" s="159"/>
    </row>
    <row r="34" spans="1:11" x14ac:dyDescent="0.3">
      <c r="A34" s="418" t="s">
        <v>38</v>
      </c>
      <c r="B34" s="166" t="s">
        <v>90</v>
      </c>
      <c r="C34" s="166" t="s">
        <v>90</v>
      </c>
      <c r="D34" s="166" t="s">
        <v>90</v>
      </c>
      <c r="E34" s="166" t="s">
        <v>90</v>
      </c>
      <c r="F34" s="160"/>
      <c r="G34" s="160"/>
      <c r="H34" s="160"/>
      <c r="I34" s="160"/>
      <c r="J34" s="160" t="s">
        <v>109</v>
      </c>
      <c r="K34" s="137"/>
    </row>
    <row r="35" spans="1:11" x14ac:dyDescent="0.3">
      <c r="A35" s="242" t="s">
        <v>39</v>
      </c>
      <c r="B35" s="153" t="s">
        <v>90</v>
      </c>
      <c r="C35" s="154" t="s">
        <v>90</v>
      </c>
      <c r="D35" s="154" t="s">
        <v>90</v>
      </c>
      <c r="E35" s="155" t="s">
        <v>90</v>
      </c>
      <c r="F35" s="155"/>
      <c r="G35" s="155"/>
      <c r="H35" s="155"/>
      <c r="I35" s="155"/>
      <c r="J35" s="161" t="s">
        <v>109</v>
      </c>
      <c r="K35" s="137"/>
    </row>
    <row r="36" spans="1:11" x14ac:dyDescent="0.3">
      <c r="A36" s="242" t="s">
        <v>40</v>
      </c>
      <c r="B36" s="153" t="s">
        <v>90</v>
      </c>
      <c r="C36" s="154" t="s">
        <v>90</v>
      </c>
      <c r="D36" s="154" t="s">
        <v>90</v>
      </c>
      <c r="E36" s="155" t="s">
        <v>90</v>
      </c>
      <c r="F36" s="144"/>
      <c r="G36" s="144"/>
      <c r="H36" s="144"/>
      <c r="I36" s="144"/>
      <c r="J36" s="144"/>
      <c r="K36" s="133"/>
    </row>
    <row r="37" spans="1:11" ht="26.4" x14ac:dyDescent="0.3">
      <c r="A37" s="242" t="s">
        <v>41</v>
      </c>
      <c r="B37" s="162">
        <v>90</v>
      </c>
      <c r="C37" s="162">
        <v>90</v>
      </c>
      <c r="D37" s="162">
        <v>90</v>
      </c>
      <c r="E37" s="162">
        <v>90</v>
      </c>
      <c r="F37" s="163"/>
      <c r="G37" s="163"/>
      <c r="H37" s="163"/>
      <c r="I37" s="163"/>
      <c r="J37" s="163"/>
      <c r="K37" s="133">
        <v>3</v>
      </c>
    </row>
    <row r="38" spans="1:11" ht="24" customHeight="1" x14ac:dyDescent="0.3">
      <c r="A38" s="413" t="s">
        <v>125</v>
      </c>
      <c r="B38" s="153" t="s">
        <v>90</v>
      </c>
      <c r="C38" s="154" t="s">
        <v>90</v>
      </c>
      <c r="D38" s="154" t="s">
        <v>90</v>
      </c>
      <c r="E38" s="155" t="s">
        <v>90</v>
      </c>
      <c r="F38" s="163"/>
      <c r="G38" s="163"/>
      <c r="H38" s="163"/>
      <c r="I38" s="163"/>
      <c r="J38" s="163"/>
      <c r="K38" s="178"/>
    </row>
    <row r="39" spans="1:11" x14ac:dyDescent="0.3">
      <c r="A39" s="413" t="s">
        <v>124</v>
      </c>
      <c r="B39" s="153" t="s">
        <v>90</v>
      </c>
      <c r="C39" s="154" t="s">
        <v>90</v>
      </c>
      <c r="D39" s="154" t="s">
        <v>90</v>
      </c>
      <c r="E39" s="155" t="s">
        <v>90</v>
      </c>
      <c r="F39" s="163"/>
      <c r="G39" s="163"/>
      <c r="H39" s="163"/>
      <c r="I39" s="163"/>
      <c r="J39" s="163"/>
      <c r="K39" s="178"/>
    </row>
    <row r="40" spans="1:11" ht="27" thickBot="1" x14ac:dyDescent="0.35">
      <c r="A40" s="419" t="s">
        <v>128</v>
      </c>
      <c r="B40" s="179" t="s">
        <v>90</v>
      </c>
      <c r="C40" s="180" t="s">
        <v>90</v>
      </c>
      <c r="D40" s="180" t="s">
        <v>90</v>
      </c>
      <c r="E40" s="181" t="s">
        <v>90</v>
      </c>
      <c r="F40" s="164"/>
      <c r="G40" s="164"/>
      <c r="H40" s="164"/>
      <c r="I40" s="164"/>
      <c r="J40" s="164"/>
      <c r="K40" s="165"/>
    </row>
    <row r="42" spans="1:11" x14ac:dyDescent="0.3">
      <c r="E42" s="49"/>
      <c r="F42" s="49"/>
      <c r="G42" s="49"/>
      <c r="H42" s="41"/>
      <c r="I42" s="41"/>
      <c r="J42" s="41"/>
      <c r="K42" s="41"/>
    </row>
    <row r="43" spans="1:11" x14ac:dyDescent="0.3">
      <c r="A43" s="124" t="s">
        <v>129</v>
      </c>
      <c r="B43" s="49"/>
      <c r="C43" s="49"/>
      <c r="D43" s="49"/>
      <c r="E43" s="49"/>
      <c r="F43" s="49"/>
      <c r="G43" s="49"/>
      <c r="H43" s="41"/>
      <c r="I43" s="41"/>
      <c r="J43" s="41"/>
      <c r="K43" s="41"/>
    </row>
    <row r="44" spans="1:11" x14ac:dyDescent="0.3">
      <c r="A44" s="395">
        <v>1</v>
      </c>
      <c r="B44" s="56" t="s">
        <v>142</v>
      </c>
      <c r="C44" s="49"/>
      <c r="D44" s="49"/>
      <c r="E44" s="49"/>
      <c r="F44" s="49"/>
      <c r="G44" s="49"/>
      <c r="H44" s="41"/>
      <c r="I44" s="41"/>
      <c r="J44" s="41"/>
      <c r="K44" s="41"/>
    </row>
    <row r="45" spans="1:11" x14ac:dyDescent="0.3">
      <c r="A45" s="395">
        <v>2</v>
      </c>
      <c r="B45" s="391" t="s">
        <v>309</v>
      </c>
      <c r="C45" s="49"/>
      <c r="D45" s="49"/>
      <c r="E45" s="49"/>
      <c r="F45" s="49"/>
      <c r="G45" s="49"/>
      <c r="H45" s="41"/>
      <c r="I45" s="41"/>
      <c r="J45" s="41"/>
      <c r="K45" s="41"/>
    </row>
    <row r="46" spans="1:11" x14ac:dyDescent="0.3">
      <c r="A46" s="395">
        <v>3</v>
      </c>
      <c r="B46" s="391" t="s">
        <v>310</v>
      </c>
      <c r="C46" s="49"/>
      <c r="D46" s="49"/>
      <c r="E46" s="49"/>
      <c r="F46" s="49"/>
      <c r="G46" s="49"/>
      <c r="H46" s="41"/>
      <c r="I46" s="41"/>
      <c r="J46" s="41"/>
      <c r="K46" s="41"/>
    </row>
    <row r="47" spans="1:11" x14ac:dyDescent="0.3">
      <c r="A47" s="395">
        <v>4</v>
      </c>
      <c r="B47" s="391" t="s">
        <v>311</v>
      </c>
      <c r="C47" s="49"/>
      <c r="D47" s="49"/>
      <c r="E47" s="49"/>
      <c r="F47" s="49"/>
      <c r="G47" s="49"/>
      <c r="H47" s="41"/>
      <c r="I47" s="41"/>
      <c r="J47" s="41"/>
      <c r="K47" s="41"/>
    </row>
    <row r="48" spans="1:11" x14ac:dyDescent="0.3">
      <c r="A48" s="49">
        <v>5</v>
      </c>
      <c r="B48" s="55" t="s">
        <v>140</v>
      </c>
      <c r="C48" s="49"/>
      <c r="D48" s="49"/>
      <c r="E48" s="49"/>
      <c r="F48" s="49"/>
      <c r="G48" s="49"/>
      <c r="H48" s="41"/>
      <c r="I48" s="41"/>
      <c r="J48" s="41"/>
      <c r="K48" s="41"/>
    </row>
    <row r="49" spans="1:11" x14ac:dyDescent="0.3">
      <c r="A49" s="49">
        <v>6</v>
      </c>
      <c r="B49" s="56" t="s">
        <v>141</v>
      </c>
      <c r="C49" s="49"/>
      <c r="D49" s="49"/>
      <c r="E49" s="49"/>
      <c r="F49" s="49"/>
      <c r="G49" s="49"/>
      <c r="H49" s="41"/>
      <c r="I49" s="41"/>
      <c r="J49" s="41"/>
      <c r="K49" s="41"/>
    </row>
    <row r="50" spans="1:11" x14ac:dyDescent="0.3">
      <c r="A50" s="49">
        <v>7</v>
      </c>
      <c r="B50" s="57" t="s">
        <v>142</v>
      </c>
      <c r="C50" s="49"/>
      <c r="D50" s="49"/>
      <c r="E50" s="49"/>
      <c r="F50" s="49"/>
      <c r="G50" s="49"/>
      <c r="H50" s="41"/>
      <c r="I50" s="41"/>
      <c r="J50" s="41"/>
      <c r="K50" s="41"/>
    </row>
    <row r="51" spans="1:11" x14ac:dyDescent="0.3">
      <c r="A51" s="49">
        <v>8</v>
      </c>
      <c r="B51" s="57" t="s">
        <v>143</v>
      </c>
      <c r="C51" s="21"/>
      <c r="D51" s="49"/>
      <c r="E51" s="49"/>
      <c r="F51" s="49"/>
      <c r="G51" s="49"/>
      <c r="H51" s="41"/>
      <c r="I51" s="41"/>
      <c r="J51" s="41"/>
      <c r="K51" s="41"/>
    </row>
    <row r="52" spans="1:11" x14ac:dyDescent="0.3">
      <c r="A52" s="49">
        <v>9</v>
      </c>
      <c r="B52" s="49" t="s">
        <v>144</v>
      </c>
      <c r="C52" s="21"/>
      <c r="D52" s="49"/>
      <c r="E52" s="49"/>
      <c r="F52" s="49"/>
      <c r="G52" s="49"/>
      <c r="H52" s="41"/>
      <c r="I52" s="41"/>
      <c r="J52" s="41"/>
      <c r="K52" s="41"/>
    </row>
    <row r="53" spans="1:11" x14ac:dyDescent="0.3">
      <c r="A53" s="49">
        <v>10</v>
      </c>
      <c r="B53" s="21" t="s">
        <v>145</v>
      </c>
      <c r="C53" s="21"/>
      <c r="D53" s="49"/>
      <c r="E53" s="49"/>
      <c r="F53" s="49"/>
      <c r="G53" s="49"/>
      <c r="H53" s="41"/>
      <c r="I53" s="41"/>
      <c r="J53" s="41"/>
      <c r="K53" s="41"/>
    </row>
    <row r="54" spans="1:11" x14ac:dyDescent="0.3">
      <c r="A54" s="124" t="s">
        <v>139</v>
      </c>
      <c r="B54" s="49"/>
      <c r="C54" s="41"/>
      <c r="D54" s="49"/>
      <c r="E54" s="49"/>
      <c r="F54" s="49"/>
      <c r="G54" s="49"/>
      <c r="H54" s="41"/>
      <c r="I54" s="41"/>
      <c r="J54" s="41"/>
      <c r="K54" s="41"/>
    </row>
    <row r="55" spans="1:11" x14ac:dyDescent="0.3">
      <c r="A55" s="62" t="s">
        <v>11</v>
      </c>
      <c r="B55" s="49" t="s">
        <v>92</v>
      </c>
      <c r="C55" s="41"/>
      <c r="D55" s="49"/>
      <c r="E55" s="49"/>
      <c r="F55" s="49"/>
      <c r="G55" s="49"/>
      <c r="H55" s="41"/>
      <c r="I55" s="41"/>
      <c r="J55" s="41"/>
      <c r="K55" s="41"/>
    </row>
    <row r="56" spans="1:11" x14ac:dyDescent="0.3">
      <c r="A56" s="62" t="s">
        <v>63</v>
      </c>
      <c r="B56" s="49" t="s">
        <v>93</v>
      </c>
      <c r="C56" s="41"/>
      <c r="D56" s="49"/>
      <c r="E56" s="49"/>
      <c r="F56" s="49"/>
      <c r="G56" s="49"/>
      <c r="H56" s="41"/>
      <c r="I56" s="41"/>
      <c r="J56" s="41"/>
      <c r="K56" s="41"/>
    </row>
    <row r="57" spans="1:11" x14ac:dyDescent="0.3">
      <c r="A57" s="62" t="s">
        <v>30</v>
      </c>
      <c r="B57" s="49" t="s">
        <v>94</v>
      </c>
      <c r="C57" s="41"/>
      <c r="D57" s="49"/>
      <c r="E57" s="49"/>
      <c r="F57" s="49"/>
      <c r="G57" s="49"/>
      <c r="H57" s="41"/>
      <c r="I57" s="41"/>
      <c r="J57" s="41"/>
      <c r="K57" s="41"/>
    </row>
    <row r="58" spans="1:11" x14ac:dyDescent="0.3">
      <c r="A58" s="62" t="s">
        <v>32</v>
      </c>
      <c r="B58" s="49" t="s">
        <v>95</v>
      </c>
      <c r="C58" s="41"/>
      <c r="D58" s="49"/>
      <c r="E58" s="49"/>
      <c r="F58" s="49"/>
      <c r="G58" s="49"/>
      <c r="H58" s="41"/>
      <c r="I58" s="41"/>
      <c r="J58" s="41"/>
      <c r="K58" s="41"/>
    </row>
    <row r="59" spans="1:11" x14ac:dyDescent="0.3">
      <c r="A59" s="62" t="s">
        <v>66</v>
      </c>
      <c r="B59" s="49" t="s">
        <v>96</v>
      </c>
      <c r="C59" s="41"/>
      <c r="D59" s="49"/>
      <c r="E59" s="49"/>
      <c r="F59" s="49"/>
      <c r="G59" s="49"/>
      <c r="H59" s="41"/>
      <c r="I59" s="41"/>
      <c r="J59" s="41"/>
      <c r="K59" s="41"/>
    </row>
    <row r="60" spans="1:11" x14ac:dyDescent="0.3">
      <c r="A60" s="62" t="s">
        <v>71</v>
      </c>
      <c r="B60" s="49" t="s">
        <v>97</v>
      </c>
      <c r="C60" s="41"/>
      <c r="D60" s="49"/>
      <c r="E60" s="49"/>
      <c r="F60" s="49"/>
      <c r="G60" s="49"/>
      <c r="H60" s="41"/>
      <c r="I60" s="41"/>
      <c r="J60" s="41"/>
      <c r="K60" s="41"/>
    </row>
    <row r="61" spans="1:11" x14ac:dyDescent="0.3">
      <c r="A61" s="62" t="s">
        <v>72</v>
      </c>
      <c r="B61" s="49" t="s">
        <v>98</v>
      </c>
      <c r="C61" s="41"/>
      <c r="D61" s="49"/>
      <c r="E61" s="21"/>
      <c r="F61" s="21"/>
      <c r="G61" s="49"/>
      <c r="H61" s="41"/>
      <c r="I61" s="41"/>
      <c r="J61" s="41"/>
      <c r="K61" s="41"/>
    </row>
    <row r="62" spans="1:11" x14ac:dyDescent="0.3">
      <c r="A62" s="62" t="s">
        <v>99</v>
      </c>
      <c r="B62" s="49" t="s">
        <v>100</v>
      </c>
      <c r="C62" s="41"/>
      <c r="D62" s="49"/>
      <c r="E62" s="21"/>
      <c r="F62" s="21"/>
      <c r="G62" s="49"/>
      <c r="H62" s="41"/>
      <c r="I62" s="41"/>
      <c r="J62" s="41"/>
      <c r="K62" s="41"/>
    </row>
    <row r="63" spans="1:11" x14ac:dyDescent="0.3">
      <c r="A63" s="62" t="s">
        <v>91</v>
      </c>
      <c r="B63" s="49" t="s">
        <v>127</v>
      </c>
      <c r="C63" s="41"/>
      <c r="D63" s="21"/>
      <c r="E63" s="45"/>
      <c r="F63" s="45"/>
      <c r="G63" s="45"/>
      <c r="H63" s="45"/>
      <c r="I63" s="45"/>
      <c r="J63" s="45"/>
      <c r="K63" s="45"/>
    </row>
    <row r="64" spans="1:11" x14ac:dyDescent="0.3">
      <c r="A64" s="62" t="s">
        <v>109</v>
      </c>
      <c r="B64" s="49" t="s">
        <v>101</v>
      </c>
      <c r="C64" s="41"/>
      <c r="D64" s="21"/>
      <c r="E64" s="46"/>
      <c r="F64" s="46"/>
      <c r="G64" s="46"/>
      <c r="H64" s="46"/>
      <c r="I64" s="46"/>
      <c r="J64" s="46"/>
      <c r="K64" s="46"/>
    </row>
    <row r="65" spans="4:4" x14ac:dyDescent="0.3">
      <c r="D65" s="21"/>
    </row>
  </sheetData>
  <mergeCells count="74">
    <mergeCell ref="R2:S4"/>
    <mergeCell ref="Z2:AA4"/>
    <mergeCell ref="X2:Y4"/>
    <mergeCell ref="AA6:AA8"/>
    <mergeCell ref="U6:U8"/>
    <mergeCell ref="T2:U4"/>
    <mergeCell ref="V2:W4"/>
    <mergeCell ref="B2:K2"/>
    <mergeCell ref="F3:G3"/>
    <mergeCell ref="H3:I3"/>
    <mergeCell ref="Q2:Q5"/>
    <mergeCell ref="J3:J4"/>
    <mergeCell ref="K3:K4"/>
    <mergeCell ref="N3:N5"/>
    <mergeCell ref="O4:O5"/>
    <mergeCell ref="P4:P5"/>
    <mergeCell ref="AM2:AN4"/>
    <mergeCell ref="AO2:AP4"/>
    <mergeCell ref="AF2:AF5"/>
    <mergeCell ref="AG2:AH4"/>
    <mergeCell ref="AI2:AJ4"/>
    <mergeCell ref="AC3:AC5"/>
    <mergeCell ref="AD4:AD5"/>
    <mergeCell ref="AE4:AE5"/>
    <mergeCell ref="AD6:AD8"/>
    <mergeCell ref="AK2:AL4"/>
    <mergeCell ref="AN6:AN8"/>
    <mergeCell ref="AO6:AO8"/>
    <mergeCell ref="AP6:AP8"/>
    <mergeCell ref="AG6:AG8"/>
    <mergeCell ref="AH6:AH8"/>
    <mergeCell ref="AI6:AI8"/>
    <mergeCell ref="AJ6:AJ8"/>
    <mergeCell ref="AK6:AK8"/>
    <mergeCell ref="AI9:AI13"/>
    <mergeCell ref="AJ9:AJ13"/>
    <mergeCell ref="AK9:AK13"/>
    <mergeCell ref="AL6:AL8"/>
    <mergeCell ref="AM6:AM8"/>
    <mergeCell ref="AL9:AL13"/>
    <mergeCell ref="AM9:AM13"/>
    <mergeCell ref="AN9:AN13"/>
    <mergeCell ref="AO9:AO13"/>
    <mergeCell ref="AP9:AP13"/>
    <mergeCell ref="A3:A4"/>
    <mergeCell ref="B3:B4"/>
    <mergeCell ref="C3:C4"/>
    <mergeCell ref="D3:D4"/>
    <mergeCell ref="E3:E4"/>
    <mergeCell ref="AH9:AH13"/>
    <mergeCell ref="R9:R13"/>
    <mergeCell ref="S9:S13"/>
    <mergeCell ref="T9:T13"/>
    <mergeCell ref="U9:U13"/>
    <mergeCell ref="V9:V13"/>
    <mergeCell ref="W9:W13"/>
    <mergeCell ref="X9:X13"/>
    <mergeCell ref="N6:N14"/>
    <mergeCell ref="AC6:AC14"/>
    <mergeCell ref="O9:O13"/>
    <mergeCell ref="R6:R8"/>
    <mergeCell ref="S6:S8"/>
    <mergeCell ref="T6:T8"/>
    <mergeCell ref="O6:O8"/>
    <mergeCell ref="AD9:AD13"/>
    <mergeCell ref="AG9:AG13"/>
    <mergeCell ref="V6:V8"/>
    <mergeCell ref="W6:W8"/>
    <mergeCell ref="X6:X8"/>
    <mergeCell ref="Y6:Y8"/>
    <mergeCell ref="Z6:Z8"/>
    <mergeCell ref="Y9:Y13"/>
    <mergeCell ref="Z9:Z13"/>
    <mergeCell ref="AA9:AA13"/>
  </mergeCells>
  <hyperlinks>
    <hyperlink ref="B2" location="INDEX" display="Steam boiler, Coal"/>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P64"/>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201</v>
      </c>
      <c r="C2" s="566"/>
      <c r="D2" s="566"/>
      <c r="E2" s="566"/>
      <c r="F2" s="566"/>
      <c r="G2" s="566"/>
      <c r="H2" s="566"/>
      <c r="I2" s="566"/>
      <c r="J2" s="566"/>
      <c r="K2" s="567"/>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95</v>
      </c>
      <c r="C6" s="134">
        <v>96</v>
      </c>
      <c r="D6" s="170">
        <v>97</v>
      </c>
      <c r="E6" s="134">
        <v>97</v>
      </c>
      <c r="F6" s="134">
        <v>90</v>
      </c>
      <c r="G6" s="134">
        <v>98</v>
      </c>
      <c r="H6" s="134">
        <v>90</v>
      </c>
      <c r="I6" s="134">
        <v>98</v>
      </c>
      <c r="J6" s="132" t="s">
        <v>63</v>
      </c>
      <c r="K6" s="133" t="s">
        <v>84</v>
      </c>
      <c r="N6" s="448" t="str">
        <f>B2</f>
        <v>Steam boiler, Oil</v>
      </c>
      <c r="O6" s="435" t="s">
        <v>52</v>
      </c>
      <c r="P6" s="29" t="s">
        <v>53</v>
      </c>
      <c r="Q6" s="30"/>
      <c r="R6" s="432">
        <v>0</v>
      </c>
      <c r="S6" s="440">
        <v>1</v>
      </c>
      <c r="T6" s="432">
        <v>0</v>
      </c>
      <c r="U6" s="440">
        <v>1</v>
      </c>
      <c r="V6" s="432">
        <v>0</v>
      </c>
      <c r="W6" s="440">
        <v>1</v>
      </c>
      <c r="X6" s="432">
        <v>0</v>
      </c>
      <c r="Y6" s="440">
        <v>1</v>
      </c>
      <c r="Z6" s="432">
        <v>0</v>
      </c>
      <c r="AA6" s="440">
        <v>1</v>
      </c>
      <c r="AC6" s="448" t="str">
        <f>N6</f>
        <v>Steam boiler, Oil</v>
      </c>
      <c r="AD6" s="435" t="s">
        <v>52</v>
      </c>
      <c r="AE6" s="29" t="s">
        <v>53</v>
      </c>
      <c r="AF6" s="30"/>
      <c r="AG6" s="432">
        <v>0</v>
      </c>
      <c r="AH6" s="440">
        <v>1</v>
      </c>
      <c r="AI6" s="432">
        <v>0</v>
      </c>
      <c r="AJ6" s="440">
        <v>1</v>
      </c>
      <c r="AK6" s="432">
        <v>0</v>
      </c>
      <c r="AL6" s="440">
        <v>1</v>
      </c>
      <c r="AM6" s="432">
        <v>0</v>
      </c>
      <c r="AN6" s="440">
        <v>1</v>
      </c>
      <c r="AO6" s="432">
        <v>0</v>
      </c>
      <c r="AP6" s="440">
        <v>1</v>
      </c>
    </row>
    <row r="7" spans="1:42" x14ac:dyDescent="0.3">
      <c r="A7" s="242" t="s">
        <v>12</v>
      </c>
      <c r="B7" s="134">
        <f t="shared" ref="B7:I7" si="0">B6-1</f>
        <v>94</v>
      </c>
      <c r="C7" s="134">
        <f t="shared" si="0"/>
        <v>95</v>
      </c>
      <c r="D7" s="134">
        <f t="shared" si="0"/>
        <v>96</v>
      </c>
      <c r="E7" s="134">
        <f t="shared" si="0"/>
        <v>96</v>
      </c>
      <c r="F7" s="134">
        <f t="shared" si="0"/>
        <v>89</v>
      </c>
      <c r="G7" s="134">
        <f t="shared" si="0"/>
        <v>97</v>
      </c>
      <c r="H7" s="134">
        <f t="shared" si="0"/>
        <v>89</v>
      </c>
      <c r="I7" s="134">
        <f t="shared" si="0"/>
        <v>97</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0.14000000000000001</v>
      </c>
      <c r="C8" s="6">
        <v>0.12</v>
      </c>
      <c r="D8" s="6">
        <v>0.11</v>
      </c>
      <c r="E8" s="135">
        <v>0.1</v>
      </c>
      <c r="F8" s="6">
        <v>0.1</v>
      </c>
      <c r="G8" s="6">
        <v>0.14000000000000001</v>
      </c>
      <c r="H8" s="6">
        <v>0.08</v>
      </c>
      <c r="I8" s="6">
        <v>0.12</v>
      </c>
      <c r="J8" s="132" t="s">
        <v>30</v>
      </c>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171">
        <f>0.1+1</f>
        <v>1.1000000000000001</v>
      </c>
      <c r="C9" s="172">
        <f>0.1+1</f>
        <v>1.1000000000000001</v>
      </c>
      <c r="D9" s="172">
        <f>0.1+1</f>
        <v>1.1000000000000001</v>
      </c>
      <c r="E9" s="173">
        <f>0.1+1</f>
        <v>1.1000000000000001</v>
      </c>
      <c r="F9" s="174">
        <v>0.09</v>
      </c>
      <c r="G9" s="172">
        <f>0.1+2</f>
        <v>2.1</v>
      </c>
      <c r="H9" s="174">
        <v>0.09</v>
      </c>
      <c r="I9" s="172">
        <f>0.1+2</f>
        <v>2.1</v>
      </c>
      <c r="J9" s="132" t="s">
        <v>32</v>
      </c>
      <c r="K9" s="133">
        <v>3</v>
      </c>
      <c r="N9" s="449"/>
      <c r="O9" s="435" t="s">
        <v>56</v>
      </c>
      <c r="P9" s="35" t="s">
        <v>57</v>
      </c>
      <c r="Q9" s="36" t="s">
        <v>58</v>
      </c>
      <c r="R9" s="432">
        <v>0</v>
      </c>
      <c r="S9" s="432">
        <v>1</v>
      </c>
      <c r="T9" s="432">
        <v>0</v>
      </c>
      <c r="U9" s="432">
        <v>1</v>
      </c>
      <c r="V9" s="432">
        <v>0</v>
      </c>
      <c r="W9" s="432">
        <v>0.97</v>
      </c>
      <c r="X9" s="432">
        <v>0</v>
      </c>
      <c r="Y9" s="432">
        <v>1</v>
      </c>
      <c r="Z9" s="432">
        <v>0</v>
      </c>
      <c r="AA9" s="432">
        <v>1</v>
      </c>
      <c r="AC9" s="449"/>
      <c r="AD9" s="435" t="s">
        <v>56</v>
      </c>
      <c r="AE9" s="35" t="s">
        <v>57</v>
      </c>
      <c r="AF9" s="36" t="s">
        <v>58</v>
      </c>
      <c r="AG9" s="432">
        <v>0</v>
      </c>
      <c r="AH9" s="432">
        <v>1</v>
      </c>
      <c r="AI9" s="432">
        <v>0</v>
      </c>
      <c r="AJ9" s="432">
        <v>1</v>
      </c>
      <c r="AK9" s="432">
        <v>0</v>
      </c>
      <c r="AL9" s="432">
        <v>0.97</v>
      </c>
      <c r="AM9" s="432">
        <v>0</v>
      </c>
      <c r="AN9" s="432">
        <v>1</v>
      </c>
      <c r="AO9" s="432">
        <v>0</v>
      </c>
      <c r="AP9" s="432">
        <v>1</v>
      </c>
    </row>
    <row r="10" spans="1:42" x14ac:dyDescent="0.3">
      <c r="A10" s="242" t="s">
        <v>15</v>
      </c>
      <c r="B10" s="5">
        <f>0.2+0.4</f>
        <v>0.60000000000000009</v>
      </c>
      <c r="C10" s="6">
        <f>0.2+0.4</f>
        <v>0.60000000000000009</v>
      </c>
      <c r="D10" s="6">
        <f>0.2+0.4</f>
        <v>0.60000000000000009</v>
      </c>
      <c r="E10" s="135">
        <f>0.2+0.4</f>
        <v>0.60000000000000009</v>
      </c>
      <c r="F10" s="6">
        <f>0.2+0.3</f>
        <v>0.5</v>
      </c>
      <c r="G10" s="6">
        <f>0.2+0.6</f>
        <v>0.8</v>
      </c>
      <c r="H10" s="6">
        <f>0.2+0.3</f>
        <v>0.5</v>
      </c>
      <c r="I10" s="6">
        <f>0.2+0.6</f>
        <v>0.8</v>
      </c>
      <c r="J10" s="132" t="s">
        <v>32</v>
      </c>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6">
        <v>25</v>
      </c>
      <c r="D11" s="6">
        <v>25</v>
      </c>
      <c r="E11" s="135">
        <v>25</v>
      </c>
      <c r="F11" s="6">
        <v>20</v>
      </c>
      <c r="G11" s="6">
        <v>30</v>
      </c>
      <c r="H11" s="6">
        <v>20</v>
      </c>
      <c r="I11" s="6">
        <v>30</v>
      </c>
      <c r="J11" s="132"/>
      <c r="K11" s="133" t="s">
        <v>85</v>
      </c>
      <c r="N11" s="449"/>
      <c r="O11" s="436"/>
      <c r="P11" s="35" t="s">
        <v>60</v>
      </c>
      <c r="Q11" s="36" t="s">
        <v>58</v>
      </c>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0.5</v>
      </c>
      <c r="C12" s="5">
        <v>0.5</v>
      </c>
      <c r="D12" s="5">
        <v>0.5</v>
      </c>
      <c r="E12" s="5">
        <v>0.5</v>
      </c>
      <c r="F12" s="5">
        <v>0.2</v>
      </c>
      <c r="G12" s="5">
        <v>0.7</v>
      </c>
      <c r="H12" s="5">
        <v>0.2</v>
      </c>
      <c r="I12" s="5">
        <v>0.7</v>
      </c>
      <c r="J12" s="132"/>
      <c r="K12" s="137"/>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15</v>
      </c>
      <c r="C14" s="5">
        <v>15</v>
      </c>
      <c r="D14" s="5">
        <v>15</v>
      </c>
      <c r="E14" s="5">
        <v>15</v>
      </c>
      <c r="F14" s="6"/>
      <c r="G14" s="6"/>
      <c r="H14" s="6"/>
      <c r="I14" s="6"/>
      <c r="J14" s="140"/>
      <c r="K14" s="133">
        <v>3</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0.1</v>
      </c>
      <c r="C15" s="141">
        <v>0.1</v>
      </c>
      <c r="D15" s="141">
        <v>0.1</v>
      </c>
      <c r="E15" s="141">
        <v>0.1</v>
      </c>
      <c r="F15" s="141"/>
      <c r="G15" s="141"/>
      <c r="H15" s="141"/>
      <c r="I15" s="141"/>
      <c r="J15" s="142"/>
      <c r="K15" s="133">
        <v>3</v>
      </c>
    </row>
    <row r="16" spans="1:42" x14ac:dyDescent="0.3">
      <c r="A16" s="242" t="s">
        <v>21</v>
      </c>
      <c r="B16" s="141">
        <v>0.4</v>
      </c>
      <c r="C16" s="141">
        <v>0.4</v>
      </c>
      <c r="D16" s="141">
        <v>0.4</v>
      </c>
      <c r="E16" s="141">
        <v>0.4</v>
      </c>
      <c r="F16" s="141"/>
      <c r="G16" s="141"/>
      <c r="H16" s="141"/>
      <c r="I16" s="141"/>
      <c r="J16" s="142"/>
      <c r="K16" s="133">
        <v>3</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141">
        <v>0.5</v>
      </c>
      <c r="C18" s="141">
        <v>0.5</v>
      </c>
      <c r="D18" s="141">
        <v>0.5</v>
      </c>
      <c r="E18" s="141">
        <v>0.5</v>
      </c>
      <c r="F18" s="13"/>
      <c r="G18" s="144"/>
      <c r="H18" s="144"/>
      <c r="I18" s="144"/>
      <c r="J18" s="145" t="s">
        <v>66</v>
      </c>
      <c r="K18" s="146" t="s">
        <v>86</v>
      </c>
    </row>
    <row r="19" spans="1:11" ht="15" customHeight="1" x14ac:dyDescent="0.3">
      <c r="A19" s="242" t="s">
        <v>24</v>
      </c>
      <c r="B19" s="141">
        <v>0.1</v>
      </c>
      <c r="C19" s="141">
        <v>0.1</v>
      </c>
      <c r="D19" s="141">
        <v>0.1</v>
      </c>
      <c r="E19" s="141">
        <v>0.1</v>
      </c>
      <c r="F19" s="144"/>
      <c r="G19" s="144"/>
      <c r="H19" s="144"/>
      <c r="I19" s="144"/>
      <c r="J19" s="142"/>
      <c r="K19" s="146">
        <v>9</v>
      </c>
    </row>
    <row r="20" spans="1:11" ht="15" customHeight="1" x14ac:dyDescent="0.3">
      <c r="A20" s="242" t="s">
        <v>333</v>
      </c>
      <c r="B20" s="141">
        <v>25</v>
      </c>
      <c r="C20" s="141">
        <v>20</v>
      </c>
      <c r="D20" s="141">
        <v>18</v>
      </c>
      <c r="E20" s="141">
        <v>15</v>
      </c>
      <c r="F20" s="144"/>
      <c r="G20" s="144"/>
      <c r="H20" s="144"/>
      <c r="I20" s="144"/>
      <c r="J20" s="142"/>
      <c r="K20" s="146" t="s">
        <v>86</v>
      </c>
    </row>
    <row r="21" spans="1:11" x14ac:dyDescent="0.3">
      <c r="A21" s="242" t="s">
        <v>25</v>
      </c>
      <c r="B21" s="141">
        <v>0</v>
      </c>
      <c r="C21" s="141">
        <v>0</v>
      </c>
      <c r="D21" s="141">
        <v>0</v>
      </c>
      <c r="E21" s="141">
        <v>0</v>
      </c>
      <c r="F21" s="144"/>
      <c r="G21" s="144"/>
      <c r="H21" s="144"/>
      <c r="I21" s="144"/>
      <c r="J21" s="142"/>
      <c r="K21" s="146" t="s">
        <v>86</v>
      </c>
    </row>
    <row r="22" spans="1:11" ht="15" thickBot="1" x14ac:dyDescent="0.35">
      <c r="A22" s="413" t="s">
        <v>26</v>
      </c>
      <c r="B22" s="208">
        <v>0</v>
      </c>
      <c r="C22" s="208">
        <v>0</v>
      </c>
      <c r="D22" s="208">
        <v>0</v>
      </c>
      <c r="E22" s="208">
        <v>0</v>
      </c>
      <c r="F22" s="144"/>
      <c r="G22" s="144"/>
      <c r="H22" s="144"/>
      <c r="I22" s="144"/>
      <c r="J22" s="142"/>
      <c r="K22" s="146" t="s">
        <v>86</v>
      </c>
    </row>
    <row r="23" spans="1:11" ht="15" thickBot="1" x14ac:dyDescent="0.35">
      <c r="A23" s="414" t="s">
        <v>27</v>
      </c>
      <c r="B23" s="281"/>
      <c r="C23" s="2"/>
      <c r="D23" s="2"/>
      <c r="E23" s="282"/>
      <c r="F23" s="279"/>
      <c r="G23" s="3"/>
      <c r="H23" s="3"/>
      <c r="I23" s="3"/>
      <c r="J23" s="138"/>
      <c r="K23" s="139"/>
    </row>
    <row r="24" spans="1:11" x14ac:dyDescent="0.3">
      <c r="A24" s="415" t="s">
        <v>28</v>
      </c>
      <c r="B24" s="274">
        <v>5.5E-2</v>
      </c>
      <c r="C24" s="273">
        <v>4.6576380486507002E-2</v>
      </c>
      <c r="D24" s="273">
        <v>4.4600000000000001E-2</v>
      </c>
      <c r="E24" s="273">
        <v>4.4045618468049198E-2</v>
      </c>
      <c r="F24" s="144"/>
      <c r="G24" s="144"/>
      <c r="H24" s="144"/>
      <c r="I24" s="144"/>
      <c r="J24" s="145" t="s">
        <v>87</v>
      </c>
      <c r="K24" s="147" t="s">
        <v>88</v>
      </c>
    </row>
    <row r="25" spans="1:11" x14ac:dyDescent="0.3">
      <c r="A25" s="242" t="s">
        <v>335</v>
      </c>
      <c r="B25" s="148">
        <v>60</v>
      </c>
      <c r="C25" s="167">
        <v>60</v>
      </c>
      <c r="D25" s="167">
        <v>60</v>
      </c>
      <c r="E25" s="167">
        <v>60</v>
      </c>
      <c r="F25" s="144"/>
      <c r="G25" s="144"/>
      <c r="H25" s="144"/>
      <c r="I25" s="144"/>
      <c r="J25" s="140"/>
      <c r="K25" s="133">
        <v>3</v>
      </c>
    </row>
    <row r="26" spans="1:11" x14ac:dyDescent="0.3">
      <c r="A26" s="242" t="s">
        <v>89</v>
      </c>
      <c r="B26" s="148">
        <f>100-B25</f>
        <v>40</v>
      </c>
      <c r="C26" s="148">
        <f>100-C25</f>
        <v>40</v>
      </c>
      <c r="D26" s="148">
        <f>100-D25</f>
        <v>40</v>
      </c>
      <c r="E26" s="148">
        <f>100-E25</f>
        <v>40</v>
      </c>
      <c r="F26" s="144"/>
      <c r="G26" s="144"/>
      <c r="H26" s="144"/>
      <c r="I26" s="144"/>
      <c r="J26" s="140"/>
      <c r="K26" s="133">
        <v>3</v>
      </c>
    </row>
    <row r="27" spans="1:11" x14ac:dyDescent="0.3">
      <c r="A27" s="242" t="s">
        <v>33</v>
      </c>
      <c r="B27" s="153">
        <v>1800</v>
      </c>
      <c r="C27" s="156">
        <v>1700</v>
      </c>
      <c r="D27" s="156">
        <f>(C27+E27)/2</f>
        <v>1600</v>
      </c>
      <c r="E27" s="156">
        <v>1500</v>
      </c>
      <c r="F27" s="144"/>
      <c r="G27" s="144"/>
      <c r="H27" s="144"/>
      <c r="I27" s="144"/>
      <c r="J27" s="150"/>
      <c r="K27" s="133">
        <v>3</v>
      </c>
    </row>
    <row r="28" spans="1:11" x14ac:dyDescent="0.3">
      <c r="A28" s="242" t="s">
        <v>34</v>
      </c>
      <c r="B28" s="152">
        <v>1</v>
      </c>
      <c r="C28" s="152">
        <v>0.9</v>
      </c>
      <c r="D28" s="152">
        <v>0.9</v>
      </c>
      <c r="E28" s="152">
        <v>0.9</v>
      </c>
      <c r="F28" s="144"/>
      <c r="G28" s="144"/>
      <c r="H28" s="144"/>
      <c r="I28" s="144"/>
      <c r="J28" s="150"/>
      <c r="K28" s="133">
        <v>3</v>
      </c>
    </row>
    <row r="29" spans="1:11" ht="23.25" customHeight="1" x14ac:dyDescent="0.3">
      <c r="A29" s="242" t="s">
        <v>35</v>
      </c>
      <c r="B29" s="151">
        <f>B8/100*73</f>
        <v>0.10220000000000001</v>
      </c>
      <c r="C29" s="151">
        <f>C8/100*75</f>
        <v>0.09</v>
      </c>
      <c r="D29" s="151">
        <f>D8/100*76</f>
        <v>8.3600000000000008E-2</v>
      </c>
      <c r="E29" s="151">
        <f>E8/100*76</f>
        <v>7.5999999999999998E-2</v>
      </c>
      <c r="F29" s="144"/>
      <c r="G29" s="144"/>
      <c r="H29" s="144"/>
      <c r="I29" s="144"/>
      <c r="J29" s="140" t="s">
        <v>91</v>
      </c>
      <c r="K29" s="133">
        <v>3</v>
      </c>
    </row>
    <row r="30" spans="1:11" x14ac:dyDescent="0.3">
      <c r="A30" s="242" t="s">
        <v>36</v>
      </c>
      <c r="B30" s="152">
        <f>B28-B29</f>
        <v>0.89779999999999993</v>
      </c>
      <c r="C30" s="152">
        <f>C28-C29</f>
        <v>0.81</v>
      </c>
      <c r="D30" s="152">
        <f>D28-D29</f>
        <v>0.81640000000000001</v>
      </c>
      <c r="E30" s="152">
        <f>E28-E29</f>
        <v>0.82400000000000007</v>
      </c>
      <c r="F30" s="144"/>
      <c r="G30" s="144"/>
      <c r="H30" s="144"/>
      <c r="I30" s="144"/>
      <c r="J30" s="150"/>
      <c r="K30" s="133">
        <v>3</v>
      </c>
    </row>
    <row r="31" spans="1:11" x14ac:dyDescent="0.3">
      <c r="A31" s="242"/>
      <c r="B31" s="152"/>
      <c r="C31" s="152"/>
      <c r="D31" s="152"/>
      <c r="E31" s="152"/>
      <c r="F31" s="144"/>
      <c r="G31" s="144"/>
      <c r="H31" s="144"/>
      <c r="I31" s="144"/>
      <c r="J31" s="140"/>
      <c r="K31" s="143"/>
    </row>
    <row r="32" spans="1:11" ht="15" thickBot="1" x14ac:dyDescent="0.35">
      <c r="A32" s="242"/>
      <c r="B32" s="152"/>
      <c r="C32" s="152"/>
      <c r="D32" s="152"/>
      <c r="E32" s="152"/>
      <c r="F32" s="144"/>
      <c r="G32" s="144"/>
      <c r="H32" s="144"/>
      <c r="I32" s="144"/>
      <c r="J32" s="150"/>
      <c r="K32" s="143"/>
    </row>
    <row r="33" spans="1:11" ht="15" thickBot="1" x14ac:dyDescent="0.35">
      <c r="A33" s="417" t="s">
        <v>37</v>
      </c>
      <c r="B33" s="10"/>
      <c r="C33" s="2"/>
      <c r="D33" s="11"/>
      <c r="E33" s="60"/>
      <c r="F33" s="3"/>
      <c r="G33" s="3"/>
      <c r="H33" s="3"/>
      <c r="I33" s="3"/>
      <c r="J33" s="158"/>
      <c r="K33" s="159"/>
    </row>
    <row r="34" spans="1:11" x14ac:dyDescent="0.3">
      <c r="A34" s="418" t="s">
        <v>38</v>
      </c>
      <c r="B34" s="166" t="s">
        <v>90</v>
      </c>
      <c r="C34" s="166" t="s">
        <v>90</v>
      </c>
      <c r="D34" s="166" t="s">
        <v>90</v>
      </c>
      <c r="E34" s="166" t="s">
        <v>90</v>
      </c>
      <c r="F34" s="160"/>
      <c r="G34" s="160"/>
      <c r="H34" s="160"/>
      <c r="I34" s="160"/>
      <c r="J34" s="160" t="s">
        <v>109</v>
      </c>
      <c r="K34" s="137"/>
    </row>
    <row r="35" spans="1:11" x14ac:dyDescent="0.3">
      <c r="A35" s="242" t="s">
        <v>39</v>
      </c>
      <c r="B35" s="153" t="s">
        <v>90</v>
      </c>
      <c r="C35" s="154" t="s">
        <v>90</v>
      </c>
      <c r="D35" s="154" t="s">
        <v>90</v>
      </c>
      <c r="E35" s="155" t="s">
        <v>90</v>
      </c>
      <c r="F35" s="155"/>
      <c r="G35" s="155"/>
      <c r="H35" s="155"/>
      <c r="I35" s="155"/>
      <c r="J35" s="161" t="s">
        <v>109</v>
      </c>
      <c r="K35" s="137"/>
    </row>
    <row r="36" spans="1:11" x14ac:dyDescent="0.3">
      <c r="A36" s="242" t="s">
        <v>40</v>
      </c>
      <c r="B36" s="153" t="s">
        <v>90</v>
      </c>
      <c r="C36" s="154" t="s">
        <v>90</v>
      </c>
      <c r="D36" s="154" t="s">
        <v>90</v>
      </c>
      <c r="E36" s="155" t="s">
        <v>90</v>
      </c>
      <c r="F36" s="144"/>
      <c r="G36" s="144"/>
      <c r="H36" s="144"/>
      <c r="I36" s="144"/>
      <c r="J36" s="144"/>
      <c r="K36" s="133"/>
    </row>
    <row r="37" spans="1:11" ht="26.4" x14ac:dyDescent="0.3">
      <c r="A37" s="242" t="s">
        <v>41</v>
      </c>
      <c r="B37" s="162">
        <v>90</v>
      </c>
      <c r="C37" s="162">
        <v>90</v>
      </c>
      <c r="D37" s="162">
        <v>90</v>
      </c>
      <c r="E37" s="162">
        <v>90</v>
      </c>
      <c r="F37" s="163"/>
      <c r="G37" s="163"/>
      <c r="H37" s="163"/>
      <c r="I37" s="163"/>
      <c r="J37" s="163"/>
      <c r="K37" s="133">
        <v>3</v>
      </c>
    </row>
    <row r="38" spans="1:11" ht="24" customHeight="1" x14ac:dyDescent="0.3">
      <c r="A38" s="413" t="s">
        <v>125</v>
      </c>
      <c r="B38" s="153" t="s">
        <v>90</v>
      </c>
      <c r="C38" s="154" t="s">
        <v>90</v>
      </c>
      <c r="D38" s="154" t="s">
        <v>90</v>
      </c>
      <c r="E38" s="155" t="s">
        <v>90</v>
      </c>
      <c r="F38" s="163"/>
      <c r="G38" s="163"/>
      <c r="H38" s="163"/>
      <c r="I38" s="163"/>
      <c r="J38" s="163"/>
      <c r="K38" s="178"/>
    </row>
    <row r="39" spans="1:11" x14ac:dyDescent="0.3">
      <c r="A39" s="413" t="s">
        <v>124</v>
      </c>
      <c r="B39" s="153" t="s">
        <v>90</v>
      </c>
      <c r="C39" s="154" t="s">
        <v>90</v>
      </c>
      <c r="D39" s="154" t="s">
        <v>90</v>
      </c>
      <c r="E39" s="155" t="s">
        <v>90</v>
      </c>
      <c r="F39" s="163"/>
      <c r="G39" s="163"/>
      <c r="H39" s="163"/>
      <c r="I39" s="163"/>
      <c r="J39" s="163"/>
      <c r="K39" s="178"/>
    </row>
    <row r="40" spans="1:11" ht="27" thickBot="1" x14ac:dyDescent="0.35">
      <c r="A40" s="419" t="s">
        <v>128</v>
      </c>
      <c r="B40" s="179" t="s">
        <v>90</v>
      </c>
      <c r="C40" s="180" t="s">
        <v>90</v>
      </c>
      <c r="D40" s="180" t="s">
        <v>90</v>
      </c>
      <c r="E40" s="181" t="s">
        <v>90</v>
      </c>
      <c r="F40" s="164"/>
      <c r="G40" s="164"/>
      <c r="H40" s="164"/>
      <c r="I40" s="164"/>
      <c r="J40" s="164"/>
      <c r="K40" s="165"/>
    </row>
    <row r="42" spans="1:11" x14ac:dyDescent="0.3">
      <c r="D42" s="21"/>
      <c r="E42" s="21"/>
      <c r="F42" s="21"/>
      <c r="G42" s="41"/>
      <c r="H42" s="41"/>
      <c r="I42" s="41"/>
      <c r="J42" s="41"/>
      <c r="K42" s="41"/>
    </row>
    <row r="43" spans="1:11" x14ac:dyDescent="0.3">
      <c r="A43" s="124" t="s">
        <v>129</v>
      </c>
      <c r="B43" s="49"/>
      <c r="C43" s="21"/>
      <c r="D43" s="21"/>
      <c r="E43" s="21"/>
      <c r="F43" s="21"/>
      <c r="G43" s="41"/>
      <c r="H43" s="41"/>
      <c r="I43" s="41"/>
      <c r="J43" s="41"/>
      <c r="K43" s="41"/>
    </row>
    <row r="44" spans="1:11" x14ac:dyDescent="0.3">
      <c r="A44" s="395">
        <v>1</v>
      </c>
      <c r="B44" s="56" t="s">
        <v>142</v>
      </c>
      <c r="D44" s="21"/>
      <c r="E44" s="21"/>
      <c r="F44" s="21"/>
      <c r="G44" s="41"/>
      <c r="H44" s="41"/>
      <c r="I44" s="41"/>
      <c r="J44" s="41"/>
      <c r="K44" s="41"/>
    </row>
    <row r="45" spans="1:11" x14ac:dyDescent="0.3">
      <c r="A45" s="395">
        <v>2</v>
      </c>
      <c r="B45" s="391" t="s">
        <v>309</v>
      </c>
      <c r="D45" s="21"/>
      <c r="E45" s="21"/>
      <c r="F45" s="21"/>
      <c r="G45" s="41"/>
      <c r="H45" s="41"/>
      <c r="I45" s="41"/>
      <c r="J45" s="41"/>
      <c r="K45" s="41"/>
    </row>
    <row r="46" spans="1:11" x14ac:dyDescent="0.3">
      <c r="A46" s="395">
        <v>3</v>
      </c>
      <c r="B46" s="391" t="s">
        <v>310</v>
      </c>
      <c r="D46" s="21"/>
      <c r="E46" s="21"/>
      <c r="F46" s="21"/>
      <c r="G46" s="41"/>
      <c r="H46" s="41"/>
      <c r="I46" s="41"/>
      <c r="J46" s="41"/>
      <c r="K46" s="41"/>
    </row>
    <row r="47" spans="1:11" x14ac:dyDescent="0.3">
      <c r="A47" s="395">
        <v>4</v>
      </c>
      <c r="B47" s="391" t="s">
        <v>311</v>
      </c>
      <c r="D47" s="21"/>
      <c r="E47" s="21"/>
      <c r="F47" s="21"/>
      <c r="G47" s="41"/>
      <c r="H47" s="41"/>
      <c r="I47" s="41"/>
      <c r="J47" s="41"/>
      <c r="K47" s="41"/>
    </row>
    <row r="48" spans="1:11" x14ac:dyDescent="0.3">
      <c r="A48" s="41">
        <v>5</v>
      </c>
      <c r="B48" s="55" t="s">
        <v>140</v>
      </c>
      <c r="C48" s="21"/>
      <c r="D48" s="21"/>
      <c r="E48" s="21"/>
      <c r="F48" s="21"/>
      <c r="G48" s="41"/>
      <c r="H48" s="41"/>
      <c r="I48" s="41"/>
      <c r="J48" s="41"/>
      <c r="K48" s="41"/>
    </row>
    <row r="49" spans="1:11" x14ac:dyDescent="0.3">
      <c r="A49" s="41">
        <v>6</v>
      </c>
      <c r="B49" s="56" t="s">
        <v>141</v>
      </c>
      <c r="C49" s="21"/>
      <c r="D49" s="21"/>
      <c r="E49" s="21"/>
      <c r="F49" s="21"/>
      <c r="G49" s="41"/>
      <c r="H49" s="41"/>
      <c r="I49" s="41"/>
      <c r="J49" s="41"/>
      <c r="K49" s="41"/>
    </row>
    <row r="50" spans="1:11" x14ac:dyDescent="0.3">
      <c r="A50" s="41">
        <v>7</v>
      </c>
      <c r="B50" s="57" t="s">
        <v>142</v>
      </c>
      <c r="C50" s="21"/>
      <c r="D50" s="21"/>
      <c r="E50" s="21"/>
      <c r="F50" s="21"/>
      <c r="G50" s="41"/>
      <c r="H50" s="41"/>
      <c r="I50" s="41"/>
      <c r="J50" s="41"/>
      <c r="K50" s="41"/>
    </row>
    <row r="51" spans="1:11" x14ac:dyDescent="0.3">
      <c r="A51" s="41">
        <v>8</v>
      </c>
      <c r="B51" s="57" t="s">
        <v>143</v>
      </c>
      <c r="C51" s="21"/>
      <c r="D51" s="21"/>
      <c r="E51" s="21"/>
      <c r="F51" s="21"/>
      <c r="G51" s="41"/>
      <c r="H51" s="41"/>
      <c r="I51" s="41"/>
      <c r="J51" s="41"/>
      <c r="K51" s="41"/>
    </row>
    <row r="52" spans="1:11" x14ac:dyDescent="0.3">
      <c r="A52" s="41">
        <v>9</v>
      </c>
      <c r="B52" s="49" t="s">
        <v>144</v>
      </c>
      <c r="C52" s="21"/>
      <c r="D52" s="21"/>
      <c r="E52" s="21"/>
      <c r="F52" s="21"/>
      <c r="G52" s="41"/>
      <c r="H52" s="41"/>
      <c r="I52" s="41"/>
      <c r="J52" s="41"/>
      <c r="K52" s="41"/>
    </row>
    <row r="53" spans="1:11" x14ac:dyDescent="0.3">
      <c r="A53" s="41">
        <v>10</v>
      </c>
      <c r="B53" s="21" t="s">
        <v>145</v>
      </c>
      <c r="C53" s="21"/>
      <c r="D53" s="21"/>
      <c r="E53" s="21"/>
      <c r="F53" s="21"/>
      <c r="G53" s="41"/>
      <c r="H53" s="41"/>
      <c r="I53" s="41"/>
      <c r="J53" s="41"/>
      <c r="K53" s="41"/>
    </row>
    <row r="54" spans="1:11" x14ac:dyDescent="0.3">
      <c r="A54" s="124" t="s">
        <v>139</v>
      </c>
      <c r="B54" s="49"/>
      <c r="C54" s="21"/>
      <c r="D54" s="21"/>
      <c r="E54" s="21"/>
      <c r="F54" s="21"/>
      <c r="G54" s="41"/>
      <c r="H54" s="41"/>
      <c r="I54" s="41"/>
      <c r="J54" s="41"/>
      <c r="K54" s="41"/>
    </row>
    <row r="55" spans="1:11" x14ac:dyDescent="0.3">
      <c r="A55" s="62" t="s">
        <v>11</v>
      </c>
      <c r="B55" s="54" t="s">
        <v>103</v>
      </c>
      <c r="C55" s="21"/>
      <c r="D55" s="21"/>
      <c r="E55" s="21"/>
      <c r="F55" s="21"/>
      <c r="G55" s="41"/>
      <c r="H55" s="41"/>
      <c r="I55" s="41"/>
      <c r="J55" s="41"/>
      <c r="K55" s="41"/>
    </row>
    <row r="56" spans="1:11" x14ac:dyDescent="0.3">
      <c r="A56" s="62" t="s">
        <v>63</v>
      </c>
      <c r="B56" s="49" t="s">
        <v>93</v>
      </c>
      <c r="C56" s="21"/>
      <c r="D56" s="21"/>
      <c r="E56" s="21"/>
      <c r="F56" s="21"/>
      <c r="G56" s="41"/>
      <c r="H56" s="41"/>
      <c r="I56" s="41"/>
      <c r="J56" s="41"/>
      <c r="K56" s="41"/>
    </row>
    <row r="57" spans="1:11" x14ac:dyDescent="0.3">
      <c r="A57" s="62" t="s">
        <v>30</v>
      </c>
      <c r="B57" s="49" t="s">
        <v>104</v>
      </c>
      <c r="C57" s="21"/>
      <c r="D57" s="21"/>
      <c r="E57" s="21"/>
      <c r="F57" s="21"/>
      <c r="G57" s="41"/>
      <c r="H57" s="41"/>
      <c r="I57" s="41"/>
      <c r="J57" s="41"/>
      <c r="K57" s="41"/>
    </row>
    <row r="58" spans="1:11" x14ac:dyDescent="0.3">
      <c r="A58" s="62" t="s">
        <v>32</v>
      </c>
      <c r="B58" s="49" t="s">
        <v>95</v>
      </c>
      <c r="C58" s="21"/>
      <c r="D58" s="21"/>
      <c r="E58" s="21"/>
      <c r="F58" s="21"/>
      <c r="G58" s="41"/>
      <c r="H58" s="41"/>
      <c r="I58" s="41"/>
      <c r="J58" s="41"/>
      <c r="K58" s="41"/>
    </row>
    <row r="59" spans="1:11" x14ac:dyDescent="0.3">
      <c r="A59" s="62" t="s">
        <v>66</v>
      </c>
      <c r="B59" s="49" t="s">
        <v>96</v>
      </c>
      <c r="C59" s="21"/>
      <c r="D59" s="21"/>
      <c r="E59" s="21"/>
      <c r="F59" s="21"/>
      <c r="G59" s="41"/>
      <c r="H59" s="41"/>
      <c r="I59" s="41"/>
      <c r="J59" s="41"/>
      <c r="K59" s="41"/>
    </row>
    <row r="60" spans="1:11" x14ac:dyDescent="0.3">
      <c r="A60" s="62" t="s">
        <v>71</v>
      </c>
      <c r="B60" s="49" t="s">
        <v>97</v>
      </c>
      <c r="C60" s="21"/>
      <c r="D60" s="21"/>
      <c r="E60" s="21"/>
      <c r="F60" s="21"/>
      <c r="G60" s="41"/>
      <c r="H60" s="41"/>
      <c r="I60" s="41"/>
      <c r="J60" s="41"/>
      <c r="K60" s="41"/>
    </row>
    <row r="61" spans="1:11" x14ac:dyDescent="0.3">
      <c r="A61" s="62" t="s">
        <v>72</v>
      </c>
      <c r="B61" s="49" t="s">
        <v>98</v>
      </c>
      <c r="C61" s="21"/>
      <c r="D61" s="21"/>
      <c r="E61" s="21"/>
      <c r="F61" s="21"/>
      <c r="G61" s="41"/>
      <c r="H61" s="41"/>
      <c r="I61" s="41"/>
      <c r="J61" s="41"/>
      <c r="K61" s="41"/>
    </row>
    <row r="62" spans="1:11" x14ac:dyDescent="0.3">
      <c r="A62" s="62" t="s">
        <v>99</v>
      </c>
      <c r="B62" s="49" t="s">
        <v>100</v>
      </c>
      <c r="C62" s="21"/>
      <c r="D62" s="21"/>
      <c r="E62" s="21"/>
      <c r="F62" s="21"/>
      <c r="G62" s="41"/>
      <c r="H62" s="41"/>
      <c r="I62" s="41"/>
      <c r="J62" s="41"/>
      <c r="K62" s="41"/>
    </row>
    <row r="63" spans="1:11" x14ac:dyDescent="0.3">
      <c r="A63" s="62" t="s">
        <v>91</v>
      </c>
      <c r="B63" s="49" t="s">
        <v>127</v>
      </c>
      <c r="C63" s="21"/>
      <c r="D63" s="46"/>
      <c r="E63" s="46"/>
      <c r="F63" s="46"/>
      <c r="G63" s="46"/>
      <c r="H63" s="46"/>
      <c r="I63" s="46"/>
      <c r="J63" s="46"/>
      <c r="K63" s="46"/>
    </row>
    <row r="64" spans="1:11" x14ac:dyDescent="0.3">
      <c r="A64" s="62" t="s">
        <v>109</v>
      </c>
      <c r="B64" s="49" t="s">
        <v>101</v>
      </c>
      <c r="C64" s="21"/>
    </row>
  </sheetData>
  <mergeCells count="74">
    <mergeCell ref="R2:S4"/>
    <mergeCell ref="T2:U4"/>
    <mergeCell ref="V2:W4"/>
    <mergeCell ref="X2:Y4"/>
    <mergeCell ref="Z6:Z8"/>
    <mergeCell ref="V6:V8"/>
    <mergeCell ref="W6:W8"/>
    <mergeCell ref="X6:X8"/>
    <mergeCell ref="R6:R8"/>
    <mergeCell ref="S6:S8"/>
    <mergeCell ref="T6:T8"/>
    <mergeCell ref="U6:U8"/>
    <mergeCell ref="Z2:AA4"/>
    <mergeCell ref="Y6:Y8"/>
    <mergeCell ref="B2:K2"/>
    <mergeCell ref="F3:G3"/>
    <mergeCell ref="H3:I3"/>
    <mergeCell ref="Q2:Q5"/>
    <mergeCell ref="N3:N5"/>
    <mergeCell ref="O4:O5"/>
    <mergeCell ref="P4:P5"/>
    <mergeCell ref="J3:J4"/>
    <mergeCell ref="K3:K4"/>
    <mergeCell ref="AK2:AL4"/>
    <mergeCell ref="AM2:AN4"/>
    <mergeCell ref="AO2:AP4"/>
    <mergeCell ref="AF2:AF5"/>
    <mergeCell ref="AG2:AH4"/>
    <mergeCell ref="AI2:AJ4"/>
    <mergeCell ref="AC3:AC5"/>
    <mergeCell ref="AD4:AD5"/>
    <mergeCell ref="AE4:AE5"/>
    <mergeCell ref="AD6:AD8"/>
    <mergeCell ref="AD9:AD13"/>
    <mergeCell ref="AG6:AG8"/>
    <mergeCell ref="AH6:AH8"/>
    <mergeCell ref="AI6:AI8"/>
    <mergeCell ref="AJ6:AJ8"/>
    <mergeCell ref="AK6:AK8"/>
    <mergeCell ref="AL6:AL8"/>
    <mergeCell ref="AM6:AM8"/>
    <mergeCell ref="AN6:AN8"/>
    <mergeCell ref="AO6:AO8"/>
    <mergeCell ref="AP6:AP8"/>
    <mergeCell ref="AG9:AG13"/>
    <mergeCell ref="AH9:AH13"/>
    <mergeCell ref="AI9:AI13"/>
    <mergeCell ref="AJ9:AJ13"/>
    <mergeCell ref="AK9:AK13"/>
    <mergeCell ref="AL9:AL13"/>
    <mergeCell ref="AM9:AM13"/>
    <mergeCell ref="AN9:AN13"/>
    <mergeCell ref="AO9:AO13"/>
    <mergeCell ref="AP9:AP13"/>
    <mergeCell ref="A3:A4"/>
    <mergeCell ref="B3:B4"/>
    <mergeCell ref="C3:C4"/>
    <mergeCell ref="D3:D4"/>
    <mergeCell ref="E3:E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s>
  <hyperlinks>
    <hyperlink ref="B2" location="INDEX" display="Steam boiler, Oil"/>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C40"/>
  <sheetViews>
    <sheetView workbookViewId="0">
      <selection activeCell="F25" sqref="F25"/>
    </sheetView>
  </sheetViews>
  <sheetFormatPr defaultRowHeight="14.4" x14ac:dyDescent="0.3"/>
  <cols>
    <col min="2" max="2" width="64.44140625" bestFit="1" customWidth="1"/>
    <col min="3" max="3" width="6.44140625" customWidth="1"/>
    <col min="4" max="19" width="6.6640625" customWidth="1"/>
    <col min="20" max="20" width="4.6640625" customWidth="1"/>
    <col min="21" max="21" width="13" customWidth="1"/>
    <col min="22" max="22" width="11.44140625" customWidth="1"/>
    <col min="23" max="30" width="12.6640625" customWidth="1"/>
    <col min="31" max="55" width="4.6640625" customWidth="1"/>
  </cols>
  <sheetData>
    <row r="1" spans="1:30" ht="15" thickBot="1" x14ac:dyDescent="0.35"/>
    <row r="2" spans="1:30" ht="15" customHeight="1" x14ac:dyDescent="0.3">
      <c r="B2" s="424" t="s">
        <v>326</v>
      </c>
      <c r="U2" s="426" t="s">
        <v>43</v>
      </c>
      <c r="V2" s="427"/>
      <c r="W2" s="426" t="s">
        <v>44</v>
      </c>
      <c r="X2" s="427"/>
      <c r="Y2" s="426" t="s">
        <v>45</v>
      </c>
      <c r="Z2" s="427"/>
      <c r="AA2" s="426" t="s">
        <v>46</v>
      </c>
      <c r="AB2" s="427"/>
      <c r="AC2" s="426" t="s">
        <v>47</v>
      </c>
      <c r="AD2" s="427"/>
    </row>
    <row r="3" spans="1:30" x14ac:dyDescent="0.3">
      <c r="U3" s="428"/>
      <c r="V3" s="429"/>
      <c r="W3" s="428"/>
      <c r="X3" s="429"/>
      <c r="Y3" s="428"/>
      <c r="Z3" s="429"/>
      <c r="AA3" s="428"/>
      <c r="AB3" s="429"/>
      <c r="AC3" s="428"/>
      <c r="AD3" s="429"/>
    </row>
    <row r="4" spans="1:30" ht="15" customHeight="1" thickBot="1" x14ac:dyDescent="0.35">
      <c r="U4" s="428"/>
      <c r="V4" s="429"/>
      <c r="W4" s="428"/>
      <c r="X4" s="429"/>
      <c r="Y4" s="428"/>
      <c r="Z4" s="429"/>
      <c r="AA4" s="428"/>
      <c r="AB4" s="429"/>
      <c r="AC4" s="428"/>
      <c r="AD4" s="429"/>
    </row>
    <row r="5" spans="1:30" ht="43.2" x14ac:dyDescent="0.3">
      <c r="A5" s="251"/>
      <c r="B5" s="252" t="s">
        <v>0</v>
      </c>
      <c r="C5" s="253" t="s">
        <v>139</v>
      </c>
      <c r="D5" s="253"/>
      <c r="E5" s="253"/>
      <c r="F5" s="253"/>
      <c r="G5" s="253"/>
      <c r="H5" s="253"/>
      <c r="I5" s="253"/>
      <c r="J5" s="253"/>
      <c r="K5" s="253"/>
      <c r="L5" s="67"/>
      <c r="M5" s="67"/>
      <c r="N5" s="67"/>
      <c r="O5" s="67"/>
      <c r="P5" s="67"/>
      <c r="Q5" s="67"/>
      <c r="R5" s="67"/>
      <c r="S5" s="67"/>
      <c r="T5" s="68"/>
      <c r="U5" s="399" t="s">
        <v>149</v>
      </c>
      <c r="V5" s="70" t="s">
        <v>148</v>
      </c>
      <c r="W5" s="69" t="s">
        <v>149</v>
      </c>
      <c r="X5" s="70" t="s">
        <v>148</v>
      </c>
      <c r="Y5" s="69" t="s">
        <v>149</v>
      </c>
      <c r="Z5" s="70" t="s">
        <v>148</v>
      </c>
      <c r="AA5" s="69" t="s">
        <v>149</v>
      </c>
      <c r="AB5" s="70" t="s">
        <v>148</v>
      </c>
      <c r="AC5" s="69" t="s">
        <v>149</v>
      </c>
      <c r="AD5" s="70" t="s">
        <v>148</v>
      </c>
    </row>
    <row r="6" spans="1:30" ht="5.0999999999999996" customHeight="1" x14ac:dyDescent="0.3">
      <c r="A6" s="251"/>
      <c r="B6" s="254"/>
      <c r="C6" s="251"/>
      <c r="D6" s="251"/>
      <c r="E6" s="251"/>
      <c r="F6" s="251"/>
      <c r="G6" s="251"/>
      <c r="H6" s="251"/>
      <c r="I6" s="251"/>
      <c r="J6" s="251"/>
      <c r="K6" s="251"/>
      <c r="T6" s="72"/>
      <c r="U6" s="71"/>
      <c r="V6" s="72"/>
      <c r="W6" s="71"/>
      <c r="X6" s="72"/>
      <c r="Y6" s="71"/>
      <c r="Z6" s="72"/>
      <c r="AA6" s="71"/>
      <c r="AB6" s="72"/>
      <c r="AC6" s="71"/>
      <c r="AD6" s="72"/>
    </row>
    <row r="7" spans="1:30" x14ac:dyDescent="0.3">
      <c r="A7" s="251"/>
      <c r="B7" s="254" t="str">
        <f>'301.1a heat pump 60 C 40 K'!B2:K2</f>
        <v>Heat pump, up to 60 °C, Temp lift = 40 K</v>
      </c>
      <c r="C7" s="251"/>
      <c r="D7" s="251"/>
      <c r="E7" s="251"/>
      <c r="F7" s="251"/>
      <c r="G7" s="251"/>
      <c r="H7" s="255"/>
      <c r="I7" s="255"/>
      <c r="J7" s="255"/>
      <c r="K7" s="251"/>
      <c r="T7" s="72"/>
      <c r="U7" s="74">
        <f>'301.1a heat pump 60 C 40 K'!AH9</f>
        <v>0.04</v>
      </c>
      <c r="V7" s="75">
        <f>'301.1a heat pump 60 C 40 K'!S9</f>
        <v>0.16</v>
      </c>
      <c r="W7" s="74">
        <f>'301.1a heat pump 60 C 40 K'!AJ9</f>
        <v>0.04</v>
      </c>
      <c r="X7" s="75">
        <f>'301.1a heat pump 60 C 40 K'!U9</f>
        <v>0.16</v>
      </c>
      <c r="Y7" s="74">
        <f>'301.1a heat pump 60 C 40 K'!AL9</f>
        <v>3.2500000000000001E-2</v>
      </c>
      <c r="Z7" s="75">
        <f>'301.1a heat pump 60 C 40 K'!W9</f>
        <v>0.13</v>
      </c>
      <c r="AA7" s="74">
        <f>'301.1a heat pump 60 C 40 K'!AN9</f>
        <v>1.7500000000000002E-2</v>
      </c>
      <c r="AB7" s="75">
        <f>'301.1a heat pump 60 C 40 K'!Y9</f>
        <v>7.0000000000000007E-2</v>
      </c>
      <c r="AC7" s="74">
        <f>'301.1a heat pump 60 C 40 K'!AP9</f>
        <v>2.75E-2</v>
      </c>
      <c r="AD7" s="75">
        <f>'301.1a heat pump 60 C 40 K'!AA9</f>
        <v>0.11</v>
      </c>
    </row>
    <row r="8" spans="1:30" ht="6" customHeight="1" x14ac:dyDescent="0.3">
      <c r="A8" s="251"/>
      <c r="B8" s="254"/>
      <c r="C8" s="251"/>
      <c r="D8" s="251"/>
      <c r="E8" s="251"/>
      <c r="F8" s="251"/>
      <c r="G8" s="251"/>
      <c r="H8" s="251"/>
      <c r="I8" s="251"/>
      <c r="J8" s="251"/>
      <c r="K8" s="251"/>
      <c r="T8" s="72"/>
      <c r="U8" s="74"/>
      <c r="V8" s="76"/>
      <c r="W8" s="74"/>
      <c r="X8" s="122"/>
      <c r="Y8" s="74"/>
      <c r="Z8" s="122"/>
      <c r="AA8" s="74"/>
      <c r="AB8" s="122"/>
      <c r="AC8" s="74"/>
      <c r="AD8" s="122"/>
    </row>
    <row r="9" spans="1:30" x14ac:dyDescent="0.3">
      <c r="A9" s="251"/>
      <c r="B9" s="254" t="str">
        <f>'301.1b heat pump 70 C 50 K'!B2:K2</f>
        <v>Heat pump, up to 70 °C, Temp lift = 50 K</v>
      </c>
      <c r="C9" s="251"/>
      <c r="D9" s="251"/>
      <c r="E9" s="251"/>
      <c r="F9" s="251"/>
      <c r="G9" s="251"/>
      <c r="H9" s="255"/>
      <c r="I9" s="255"/>
      <c r="J9" s="255"/>
      <c r="K9" s="255"/>
      <c r="T9" s="72"/>
      <c r="U9" s="74">
        <f>'301.1b heat pump 70 C 50 K'!AH9</f>
        <v>4.7500000000000001E-2</v>
      </c>
      <c r="V9" s="75">
        <f>'301.1b heat pump 70 C 50 K'!S9</f>
        <v>0.19</v>
      </c>
      <c r="W9" s="74">
        <f>'301.1b heat pump 70 C 50 K'!AJ9</f>
        <v>4.7500000000000001E-2</v>
      </c>
      <c r="X9" s="75">
        <f>'301.1b heat pump 70 C 50 K'!U9</f>
        <v>0.19</v>
      </c>
      <c r="Y9" s="74">
        <f>'301.1b heat pump 70 C 50 K'!AL9</f>
        <v>3.5000000000000003E-2</v>
      </c>
      <c r="Z9" s="75">
        <f>'301.1b heat pump 70 C 50 K'!W9</f>
        <v>0.14000000000000001</v>
      </c>
      <c r="AA9" s="74">
        <f>'301.1b heat pump 70 C 50 K'!AN9</f>
        <v>2.75E-2</v>
      </c>
      <c r="AB9" s="75">
        <f>'301.1b heat pump 70 C 50 K'!Y9</f>
        <v>0.11</v>
      </c>
      <c r="AC9" s="74">
        <f>'301.1b heat pump 70 C 50 K'!AP9</f>
        <v>0.03</v>
      </c>
      <c r="AD9" s="75">
        <f>'301.1b heat pump 70 C 50 K'!AA9</f>
        <v>0.12</v>
      </c>
    </row>
    <row r="10" spans="1:30" ht="5.0999999999999996" customHeight="1" x14ac:dyDescent="0.3">
      <c r="A10" s="251"/>
      <c r="B10" s="254"/>
      <c r="C10" s="251"/>
      <c r="D10" s="251"/>
      <c r="E10" s="251"/>
      <c r="F10" s="251"/>
      <c r="G10" s="251"/>
      <c r="H10" s="251"/>
      <c r="I10" s="251"/>
      <c r="J10" s="251"/>
      <c r="K10" s="251"/>
      <c r="T10" s="72"/>
      <c r="U10" s="74"/>
      <c r="V10" s="76"/>
      <c r="W10" s="74"/>
      <c r="X10" s="122"/>
      <c r="Y10" s="74"/>
      <c r="Z10" s="122"/>
      <c r="AA10" s="74"/>
      <c r="AB10" s="122"/>
      <c r="AC10" s="74"/>
      <c r="AD10" s="122"/>
    </row>
    <row r="11" spans="1:30" x14ac:dyDescent="0.3">
      <c r="A11" s="251"/>
      <c r="B11" s="254" t="str">
        <f>'301.1c heat pump 80 C 60 K'!B2:K2</f>
        <v>Heat pump, up to 80 °C, Temp lift = 60 K</v>
      </c>
      <c r="C11" s="251"/>
      <c r="D11" s="251"/>
      <c r="E11" s="251"/>
      <c r="F11" s="251"/>
      <c r="G11" s="251"/>
      <c r="H11" s="255"/>
      <c r="I11" s="255"/>
      <c r="J11" s="255"/>
      <c r="K11" s="255"/>
      <c r="L11" s="73"/>
      <c r="T11" s="72"/>
      <c r="U11" s="74">
        <f>'301.1c heat pump 80 C 60 K'!AH9</f>
        <v>5.2499999999999998E-2</v>
      </c>
      <c r="V11" s="75">
        <f>'301.1c heat pump 80 C 60 K'!S9</f>
        <v>0.21</v>
      </c>
      <c r="W11" s="74">
        <f>'301.1c heat pump 80 C 60 K'!AJ9</f>
        <v>5.5E-2</v>
      </c>
      <c r="X11" s="75">
        <f>'301.1c heat pump 80 C 60 K'!U9</f>
        <v>0.22</v>
      </c>
      <c r="Y11" s="74">
        <f>'301.1c heat pump 80 C 60 K'!AL9</f>
        <v>3.7499999999999999E-2</v>
      </c>
      <c r="Z11" s="75">
        <f>'301.1c heat pump 80 C 60 K'!W9</f>
        <v>0.15</v>
      </c>
      <c r="AA11" s="74">
        <f>'301.1c heat pump 80 C 60 K'!AN9</f>
        <v>3.5000000000000003E-2</v>
      </c>
      <c r="AB11" s="75">
        <f>'301.1c heat pump 80 C 60 K'!Y9</f>
        <v>0.14000000000000001</v>
      </c>
      <c r="AC11" s="74">
        <f>'301.1c heat pump 80 C 60 K'!AP9</f>
        <v>3.5000000000000003E-2</v>
      </c>
      <c r="AD11" s="75">
        <f>'301.1c heat pump 80 C 60 K'!AA9</f>
        <v>0.14000000000000001</v>
      </c>
    </row>
    <row r="12" spans="1:30" ht="5.0999999999999996" customHeight="1" x14ac:dyDescent="0.3">
      <c r="A12" s="251"/>
      <c r="B12" s="254"/>
      <c r="C12" s="251"/>
      <c r="D12" s="251"/>
      <c r="E12" s="251"/>
      <c r="F12" s="251"/>
      <c r="G12" s="251"/>
      <c r="H12" s="251"/>
      <c r="I12" s="251"/>
      <c r="J12" s="251"/>
      <c r="K12" s="251"/>
      <c r="T12" s="72"/>
      <c r="U12" s="74"/>
      <c r="V12" s="76"/>
      <c r="W12" s="74"/>
      <c r="X12" s="122"/>
      <c r="Y12" s="74"/>
      <c r="Z12" s="122"/>
      <c r="AA12" s="74"/>
      <c r="AB12" s="122"/>
      <c r="AC12" s="74"/>
      <c r="AD12" s="122"/>
    </row>
    <row r="13" spans="1:30" x14ac:dyDescent="0.3">
      <c r="A13" s="251"/>
      <c r="B13" s="254" t="str">
        <f>'301.2 heat_cool hp 80 C 75 K '!B2:K2</f>
        <v>Combined heating and cooling heat pump, up to 80 °C, Temp lift = 75 K</v>
      </c>
      <c r="C13" s="251"/>
      <c r="D13" s="256"/>
      <c r="E13" s="256"/>
      <c r="F13" s="251"/>
      <c r="G13" s="251"/>
      <c r="H13" s="255"/>
      <c r="I13" s="255"/>
      <c r="J13" s="255"/>
      <c r="K13" s="255"/>
      <c r="L13" s="73"/>
      <c r="T13" s="72"/>
      <c r="U13" s="74">
        <f>'301.2 heat_cool hp 80 C 75 K '!AH9</f>
        <v>0.03</v>
      </c>
      <c r="V13" s="75">
        <f>'301.2 heat_cool hp 80 C 75 K '!S9</f>
        <v>0.12</v>
      </c>
      <c r="W13" s="74">
        <f>'301.2 heat_cool hp 80 C 75 K '!AJ9</f>
        <v>5.0000000000000001E-3</v>
      </c>
      <c r="X13" s="75">
        <f>'301.2 heat_cool hp 80 C 75 K '!U9</f>
        <v>0.02</v>
      </c>
      <c r="Y13" s="74">
        <f>'301.2 heat_cool hp 80 C 75 K '!AL9</f>
        <v>0</v>
      </c>
      <c r="Z13" s="75">
        <f>'301.2 heat_cool hp 80 C 75 K '!W9</f>
        <v>0</v>
      </c>
      <c r="AA13" s="74">
        <f>'301.2 heat_cool hp 80 C 75 K '!AN9</f>
        <v>1.2500000000000001E-2</v>
      </c>
      <c r="AB13" s="75">
        <f>'301.2 heat_cool hp 80 C 75 K '!Y9</f>
        <v>0.05</v>
      </c>
      <c r="AC13" s="74">
        <f>'301.2 heat_cool hp 80 C 75 K '!AP9</f>
        <v>0</v>
      </c>
      <c r="AD13" s="75">
        <f>'301.2 heat_cool hp 80 C 75 K '!AA9</f>
        <v>0</v>
      </c>
    </row>
    <row r="14" spans="1:30" ht="5.0999999999999996" customHeight="1" x14ac:dyDescent="0.3">
      <c r="A14" s="251"/>
      <c r="B14" s="254"/>
      <c r="C14" s="251"/>
      <c r="D14" s="251"/>
      <c r="E14" s="251"/>
      <c r="F14" s="251"/>
      <c r="G14" s="251"/>
      <c r="H14" s="251"/>
      <c r="I14" s="251"/>
      <c r="J14" s="251"/>
      <c r="K14" s="251"/>
      <c r="T14" s="72"/>
      <c r="U14" s="74"/>
      <c r="V14" s="76"/>
      <c r="W14" s="74"/>
      <c r="X14" s="122"/>
      <c r="Y14" s="74"/>
      <c r="Z14" s="122"/>
      <c r="AA14" s="74"/>
      <c r="AB14" s="122"/>
      <c r="AC14" s="74"/>
      <c r="AD14" s="122"/>
    </row>
    <row r="15" spans="1:30" x14ac:dyDescent="0.3">
      <c r="A15" s="251"/>
      <c r="B15" s="254" t="str">
        <f>'302.a High temp. hp Up to 125 C'!B2:K2</f>
        <v>High temperature heat pumps, up to 125 °C</v>
      </c>
      <c r="C15" s="251"/>
      <c r="D15" s="251"/>
      <c r="E15" s="251"/>
      <c r="F15" s="251"/>
      <c r="G15" s="251"/>
      <c r="H15" s="251"/>
      <c r="I15" s="255"/>
      <c r="J15" s="255"/>
      <c r="K15" s="255"/>
      <c r="L15" s="73"/>
      <c r="M15" s="73"/>
      <c r="N15" s="73"/>
      <c r="O15" s="73"/>
      <c r="P15" s="73"/>
      <c r="T15" s="72"/>
      <c r="U15" s="74">
        <f>'302.a High temp. hp Up to 125 C'!AH9</f>
        <v>5.7500000000000002E-2</v>
      </c>
      <c r="V15" s="75">
        <f>'302.a High temp. hp Up to 125 C'!S9</f>
        <v>0.23</v>
      </c>
      <c r="W15" s="74">
        <f>'302.a High temp. hp Up to 125 C'!AJ9</f>
        <v>6.5000000000000002E-2</v>
      </c>
      <c r="X15" s="75">
        <f>'302.a High temp. hp Up to 125 C'!U9</f>
        <v>0.26</v>
      </c>
      <c r="Y15" s="74">
        <f>'302.a High temp. hp Up to 125 C'!AL9</f>
        <v>0.04</v>
      </c>
      <c r="Z15" s="75">
        <f>'302.a High temp. hp Up to 125 C'!W9</f>
        <v>0.16</v>
      </c>
      <c r="AA15" s="74">
        <f>'302.a High temp. hp Up to 125 C'!AN9</f>
        <v>4.2500000000000003E-2</v>
      </c>
      <c r="AB15" s="75">
        <f>'302.a High temp. hp Up to 125 C'!Y9</f>
        <v>0.17</v>
      </c>
      <c r="AC15" s="74">
        <f>'302.a High temp. hp Up to 125 C'!AP9</f>
        <v>0.04</v>
      </c>
      <c r="AD15" s="75">
        <f>'302.a High temp. hp Up to 125 C'!AA9</f>
        <v>0.16</v>
      </c>
    </row>
    <row r="16" spans="1:30" ht="5.0999999999999996" customHeight="1" x14ac:dyDescent="0.3">
      <c r="A16" s="251"/>
      <c r="B16" s="254"/>
      <c r="C16" s="251"/>
      <c r="D16" s="251"/>
      <c r="E16" s="251"/>
      <c r="F16" s="251"/>
      <c r="G16" s="251"/>
      <c r="H16" s="251"/>
      <c r="I16" s="251"/>
      <c r="J16" s="251"/>
      <c r="K16" s="251"/>
      <c r="T16" s="72"/>
      <c r="U16" s="74"/>
      <c r="V16" s="76"/>
      <c r="W16" s="74"/>
      <c r="X16" s="122"/>
      <c r="Y16" s="74"/>
      <c r="Z16" s="122"/>
      <c r="AA16" s="74"/>
      <c r="AB16" s="122"/>
      <c r="AC16" s="74"/>
      <c r="AD16" s="122"/>
    </row>
    <row r="17" spans="1:55" x14ac:dyDescent="0.3">
      <c r="A17" s="251"/>
      <c r="B17" s="254" t="str">
        <f>'302.b High temp. hp Up to 150'!B2:K2</f>
        <v>High temperature heat pumps, up to 150 °C</v>
      </c>
      <c r="C17" s="392" t="s">
        <v>316</v>
      </c>
      <c r="D17" s="251"/>
      <c r="E17" s="251"/>
      <c r="F17" s="251"/>
      <c r="G17" s="251"/>
      <c r="H17" s="251"/>
      <c r="I17" s="251"/>
      <c r="J17" s="251"/>
      <c r="K17" s="251"/>
      <c r="M17" s="73"/>
      <c r="N17" s="73"/>
      <c r="O17" s="73"/>
      <c r="P17" s="73"/>
      <c r="Q17" s="73"/>
      <c r="R17" s="73"/>
      <c r="S17" s="73"/>
      <c r="T17" s="72"/>
      <c r="U17" s="74">
        <f>'302.b High temp. hp Up to 150'!AH9</f>
        <v>2.2499999999999999E-2</v>
      </c>
      <c r="V17" s="75">
        <f>'302.b High temp. hp Up to 150'!S9</f>
        <v>0.09</v>
      </c>
      <c r="W17" s="74">
        <f>'302.b High temp. hp Up to 150'!AJ9</f>
        <v>2.5000000000000001E-2</v>
      </c>
      <c r="X17" s="75">
        <f>'302.b High temp. hp Up to 150'!U9</f>
        <v>0.1</v>
      </c>
      <c r="Y17" s="74">
        <f>'302.b High temp. hp Up to 150'!AL9</f>
        <v>7.4999999999999997E-3</v>
      </c>
      <c r="Z17" s="75">
        <f>'302.b High temp. hp Up to 150'!W9</f>
        <v>0.03</v>
      </c>
      <c r="AA17" s="74">
        <f>'302.b High temp. hp Up to 150'!AN9</f>
        <v>1.2500000000000001E-2</v>
      </c>
      <c r="AB17" s="75">
        <f>'302.b High temp. hp Up to 150'!Y9</f>
        <v>0.05</v>
      </c>
      <c r="AC17" s="74">
        <f>'302.b High temp. hp Up to 150'!AP9</f>
        <v>1.7500000000000002E-2</v>
      </c>
      <c r="AD17" s="75">
        <f>'302.b High temp. hp Up to 150'!AA9</f>
        <v>7.0000000000000007E-2</v>
      </c>
    </row>
    <row r="18" spans="1:55" ht="5.0999999999999996" customHeight="1" x14ac:dyDescent="0.3">
      <c r="A18" s="251"/>
      <c r="B18" s="254"/>
      <c r="C18" s="251"/>
      <c r="D18" s="251"/>
      <c r="E18" s="251"/>
      <c r="F18" s="251"/>
      <c r="G18" s="251"/>
      <c r="H18" s="251"/>
      <c r="I18" s="251"/>
      <c r="J18" s="251"/>
      <c r="K18" s="251"/>
      <c r="T18" s="72"/>
      <c r="U18" s="74"/>
      <c r="V18" s="76"/>
      <c r="W18" s="74"/>
      <c r="X18" s="122"/>
      <c r="Y18" s="74"/>
      <c r="Z18" s="122"/>
      <c r="AA18" s="74"/>
      <c r="AB18" s="122"/>
      <c r="AC18" s="74"/>
      <c r="AD18" s="122"/>
    </row>
    <row r="19" spans="1:55" x14ac:dyDescent="0.3">
      <c r="A19" s="251"/>
      <c r="B19" s="254" t="str">
        <f>'303 Booster hp 150 C 130 K'!B2:K2</f>
        <v>Booster heat pump, up to 150 °C, Temp lift = 130 K, steam</v>
      </c>
      <c r="C19" s="251"/>
      <c r="D19" s="251"/>
      <c r="E19" s="251"/>
      <c r="F19" s="251"/>
      <c r="G19" s="251"/>
      <c r="H19" s="255"/>
      <c r="I19" s="255"/>
      <c r="J19" s="255"/>
      <c r="K19" s="255"/>
      <c r="L19" s="73"/>
      <c r="M19" s="73"/>
      <c r="N19" s="73"/>
      <c r="O19" s="73"/>
      <c r="P19" s="73"/>
      <c r="Q19" s="73"/>
      <c r="R19" s="73"/>
      <c r="S19" s="73"/>
      <c r="T19" s="72"/>
      <c r="U19" s="74">
        <f>'303 Booster hp 150 C 130 K'!AH9</f>
        <v>0.1575</v>
      </c>
      <c r="V19" s="75">
        <f>'303 Booster hp 150 C 130 K'!S9</f>
        <v>0.63</v>
      </c>
      <c r="W19" s="74">
        <f>'303 Booster hp 150 C 130 K'!AJ9</f>
        <v>0.09</v>
      </c>
      <c r="X19" s="75">
        <f>'303 Booster hp 150 C 130 K'!U9</f>
        <v>0.36</v>
      </c>
      <c r="Y19" s="74">
        <f>'303 Booster hp 150 C 130 K'!AL9</f>
        <v>5.7500000000000002E-2</v>
      </c>
      <c r="Z19" s="75">
        <f>'303 Booster hp 150 C 130 K'!W9</f>
        <v>0.23</v>
      </c>
      <c r="AA19" s="74">
        <f>'303 Booster hp 150 C 130 K'!AN9</f>
        <v>0.16500000000000001</v>
      </c>
      <c r="AB19" s="75">
        <f>'303 Booster hp 150 C 130 K'!Y9</f>
        <v>0.66</v>
      </c>
      <c r="AC19" s="74">
        <f>'303 Booster hp 150 C 130 K'!AP9</f>
        <v>0.11749999999999999</v>
      </c>
      <c r="AD19" s="75">
        <f>'303 Booster hp 150 C 130 K'!AA9</f>
        <v>0.47</v>
      </c>
    </row>
    <row r="20" spans="1:55" ht="5.0999999999999996" customHeight="1" x14ac:dyDescent="0.3">
      <c r="A20" s="251"/>
      <c r="B20" s="254"/>
      <c r="C20" s="251"/>
      <c r="D20" s="251"/>
      <c r="E20" s="251"/>
      <c r="F20" s="251"/>
      <c r="G20" s="251"/>
      <c r="H20" s="251"/>
      <c r="I20" s="251"/>
      <c r="J20" s="251"/>
      <c r="K20" s="251"/>
      <c r="T20" s="72"/>
      <c r="U20" s="74"/>
      <c r="V20" s="75"/>
      <c r="W20" s="74"/>
      <c r="X20" s="75"/>
      <c r="Y20" s="74"/>
      <c r="Z20" s="75"/>
      <c r="AA20" s="74"/>
      <c r="AB20" s="75"/>
      <c r="AC20" s="74"/>
      <c r="AD20" s="75"/>
    </row>
    <row r="21" spans="1:55" x14ac:dyDescent="0.3">
      <c r="A21" s="251"/>
      <c r="B21" s="254" t="str">
        <f>'304 Heat driven hp 80 C'!B2:K2</f>
        <v>Heat driven heat pumps, up to 80 °C</v>
      </c>
      <c r="C21" s="251"/>
      <c r="D21" s="251"/>
      <c r="E21" s="251"/>
      <c r="F21" s="251"/>
      <c r="G21" s="251"/>
      <c r="H21" s="251"/>
      <c r="I21" s="251"/>
      <c r="J21" s="251"/>
      <c r="K21" s="255"/>
      <c r="L21" s="73"/>
      <c r="T21" s="72"/>
      <c r="U21" s="74">
        <f>'304 Heat driven hp 80 C'!AH9</f>
        <v>0.02</v>
      </c>
      <c r="V21" s="75">
        <f>'304 Heat driven hp 80 C'!S9</f>
        <v>0.02</v>
      </c>
      <c r="W21" s="74">
        <f>'304 Heat driven hp 80 C'!AJ9</f>
        <v>0.02</v>
      </c>
      <c r="X21" s="75">
        <f>'304 Heat driven hp 80 C'!U9</f>
        <v>0.02</v>
      </c>
      <c r="Y21" s="74">
        <f>'304 Heat driven hp 80 C'!AL9</f>
        <v>0.01</v>
      </c>
      <c r="Z21" s="75">
        <f>'304 Heat driven hp 80 C'!W9</f>
        <v>0.01</v>
      </c>
      <c r="AA21" s="74">
        <f>'304 Heat driven hp 80 C'!AN9</f>
        <v>0.01</v>
      </c>
      <c r="AB21" s="75">
        <f>'304 Heat driven hp 80 C'!Y9</f>
        <v>0.01</v>
      </c>
      <c r="AC21" s="74">
        <f>'304 Heat driven hp 80 C'!AP9</f>
        <v>0.01</v>
      </c>
      <c r="AD21" s="75">
        <f>'304 Heat driven hp 80 C'!AA9</f>
        <v>0.01</v>
      </c>
    </row>
    <row r="22" spans="1:55" ht="5.0999999999999996" customHeight="1" x14ac:dyDescent="0.3">
      <c r="A22" s="251"/>
      <c r="B22" s="254"/>
      <c r="C22" s="257"/>
      <c r="D22" s="258"/>
      <c r="E22" s="258"/>
      <c r="F22" s="258"/>
      <c r="G22" s="258"/>
      <c r="H22" s="258"/>
      <c r="I22" s="258"/>
      <c r="J22" s="258"/>
      <c r="K22" s="258"/>
      <c r="L22" s="77"/>
      <c r="M22" s="77"/>
      <c r="N22" s="77"/>
      <c r="O22" s="77"/>
      <c r="P22" s="77"/>
      <c r="Q22" s="77"/>
      <c r="R22" s="77"/>
      <c r="S22" s="77"/>
      <c r="T22" s="78"/>
      <c r="U22" s="71"/>
      <c r="V22" s="76"/>
      <c r="W22" s="71"/>
      <c r="X22" s="76"/>
      <c r="Y22" s="71"/>
      <c r="Z22" s="76"/>
      <c r="AA22" s="71"/>
      <c r="AB22" s="76"/>
      <c r="AC22" s="71"/>
      <c r="AD22" s="76"/>
    </row>
    <row r="23" spans="1:55" x14ac:dyDescent="0.3">
      <c r="A23" s="251"/>
      <c r="B23" s="254"/>
      <c r="C23" s="259"/>
      <c r="D23" s="251">
        <v>0</v>
      </c>
      <c r="E23" s="251">
        <v>10</v>
      </c>
      <c r="F23" s="260">
        <v>20</v>
      </c>
      <c r="G23" s="260">
        <v>30</v>
      </c>
      <c r="H23" s="260">
        <v>40</v>
      </c>
      <c r="I23" s="260">
        <v>50</v>
      </c>
      <c r="J23" s="260">
        <v>60</v>
      </c>
      <c r="K23" s="260">
        <v>70</v>
      </c>
      <c r="L23" s="79">
        <v>80</v>
      </c>
      <c r="M23" s="79">
        <v>90</v>
      </c>
      <c r="N23" s="79">
        <v>100</v>
      </c>
      <c r="O23" s="79">
        <v>110</v>
      </c>
      <c r="P23" s="79">
        <v>120</v>
      </c>
      <c r="Q23" s="79">
        <v>130</v>
      </c>
      <c r="R23" s="79">
        <v>140</v>
      </c>
      <c r="S23" s="79">
        <v>150</v>
      </c>
      <c r="T23" s="80"/>
      <c r="U23" s="81"/>
      <c r="V23" s="82"/>
      <c r="W23" s="81"/>
      <c r="X23" s="82"/>
      <c r="Y23" s="81"/>
      <c r="Z23" s="82"/>
      <c r="AA23" s="81"/>
      <c r="AB23" s="82"/>
      <c r="AC23" s="81"/>
      <c r="AD23" s="82"/>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row>
    <row r="24" spans="1:55" ht="15" thickBot="1" x14ac:dyDescent="0.35">
      <c r="A24" s="251"/>
      <c r="B24" s="261"/>
      <c r="C24" s="262"/>
      <c r="D24" s="430" t="s">
        <v>150</v>
      </c>
      <c r="E24" s="430"/>
      <c r="F24" s="430"/>
      <c r="G24" s="430"/>
      <c r="H24" s="430"/>
      <c r="I24" s="430"/>
      <c r="J24" s="430"/>
      <c r="K24" s="430"/>
      <c r="L24" s="431"/>
      <c r="M24" s="431"/>
      <c r="N24" s="431"/>
      <c r="O24" s="431"/>
      <c r="P24" s="431"/>
      <c r="Q24" s="431"/>
      <c r="R24" s="431"/>
      <c r="S24" s="431"/>
      <c r="T24" s="84"/>
      <c r="U24" s="83"/>
      <c r="V24" s="85"/>
      <c r="W24" s="83"/>
      <c r="X24" s="85"/>
      <c r="Y24" s="83"/>
      <c r="Z24" s="85"/>
      <c r="AA24" s="83"/>
      <c r="AB24" s="85"/>
      <c r="AC24" s="83"/>
      <c r="AD24" s="85"/>
    </row>
    <row r="25" spans="1:55" x14ac:dyDescent="0.3">
      <c r="A25" s="251"/>
      <c r="B25" s="251"/>
      <c r="C25" s="251"/>
      <c r="D25" s="251"/>
      <c r="E25" s="251"/>
      <c r="F25" s="251"/>
      <c r="G25" s="251"/>
      <c r="H25" s="251"/>
      <c r="I25" s="251"/>
      <c r="J25" s="251"/>
      <c r="K25" s="251"/>
    </row>
    <row r="26" spans="1:55" x14ac:dyDescent="0.3">
      <c r="A26" s="251"/>
      <c r="C26" s="251" t="s">
        <v>139</v>
      </c>
      <c r="D26" s="251"/>
      <c r="E26" s="251"/>
      <c r="F26" s="251"/>
      <c r="G26" s="251"/>
      <c r="H26" s="251"/>
      <c r="I26" s="251"/>
      <c r="J26" s="251"/>
      <c r="K26" s="251"/>
    </row>
    <row r="27" spans="1:55" x14ac:dyDescent="0.3">
      <c r="A27" s="251"/>
      <c r="B27" s="251"/>
      <c r="C27" s="251" t="s">
        <v>11</v>
      </c>
      <c r="D27" s="251" t="s">
        <v>317</v>
      </c>
      <c r="E27" s="251"/>
      <c r="F27" s="251"/>
      <c r="G27" s="251"/>
      <c r="H27" s="251"/>
      <c r="I27" s="251"/>
      <c r="J27" s="251"/>
      <c r="K27" s="251"/>
    </row>
    <row r="28" spans="1:55" x14ac:dyDescent="0.3">
      <c r="A28" s="251"/>
      <c r="B28" s="251"/>
      <c r="C28" s="251" t="s">
        <v>63</v>
      </c>
      <c r="D28" s="251" t="s">
        <v>318</v>
      </c>
      <c r="E28" s="251"/>
      <c r="F28" s="251"/>
      <c r="G28" s="251"/>
      <c r="H28" s="251"/>
      <c r="I28" s="251"/>
      <c r="J28" s="251"/>
      <c r="K28" s="251"/>
    </row>
    <row r="29" spans="1:55" x14ac:dyDescent="0.3">
      <c r="A29" s="251"/>
      <c r="B29" s="251"/>
      <c r="C29" s="251"/>
      <c r="E29" s="251"/>
      <c r="F29" s="251"/>
      <c r="G29" s="251"/>
      <c r="H29" s="251"/>
      <c r="I29" s="251"/>
      <c r="J29" s="251"/>
      <c r="K29" s="251"/>
    </row>
    <row r="30" spans="1:55" x14ac:dyDescent="0.3">
      <c r="A30" s="251"/>
      <c r="B30" s="251"/>
      <c r="C30" s="251"/>
      <c r="E30" s="251"/>
      <c r="F30" s="251"/>
      <c r="G30" s="251"/>
      <c r="H30" s="251"/>
      <c r="I30" s="251"/>
      <c r="J30" s="251"/>
      <c r="K30" s="251"/>
    </row>
    <row r="31" spans="1:55" x14ac:dyDescent="0.3">
      <c r="A31" s="251"/>
      <c r="B31" s="251"/>
      <c r="C31" s="251"/>
      <c r="D31" s="251"/>
      <c r="E31" s="251"/>
      <c r="F31" s="251"/>
      <c r="G31" s="251"/>
      <c r="H31" s="251"/>
      <c r="I31" s="251"/>
      <c r="J31" s="251"/>
      <c r="K31" s="251"/>
    </row>
    <row r="32" spans="1:55" x14ac:dyDescent="0.3">
      <c r="A32" s="251"/>
      <c r="B32" s="251"/>
      <c r="C32" s="251"/>
      <c r="D32" s="251"/>
      <c r="E32" s="251"/>
      <c r="F32" s="251"/>
      <c r="G32" s="251"/>
      <c r="H32" s="251"/>
      <c r="I32" s="251"/>
      <c r="J32" s="251"/>
      <c r="K32" s="251"/>
    </row>
    <row r="33" spans="1:11" x14ac:dyDescent="0.3">
      <c r="A33" s="251"/>
      <c r="B33" s="251"/>
      <c r="C33" s="251"/>
      <c r="D33" s="251"/>
      <c r="E33" s="251"/>
      <c r="F33" s="251"/>
      <c r="G33" s="251"/>
      <c r="H33" s="251"/>
      <c r="I33" s="251"/>
      <c r="J33" s="251"/>
      <c r="K33" s="251"/>
    </row>
    <row r="34" spans="1:11" x14ac:dyDescent="0.3">
      <c r="A34" s="251"/>
      <c r="B34" s="251"/>
      <c r="C34" s="251"/>
      <c r="D34" s="251"/>
      <c r="E34" s="251"/>
      <c r="F34" s="251"/>
      <c r="G34" s="251"/>
      <c r="H34" s="251"/>
      <c r="I34" s="251"/>
      <c r="J34" s="251"/>
      <c r="K34" s="251"/>
    </row>
    <row r="35" spans="1:11" x14ac:dyDescent="0.3">
      <c r="A35" s="251"/>
      <c r="B35" s="251"/>
      <c r="C35" s="251"/>
      <c r="D35" s="251"/>
      <c r="E35" s="251"/>
      <c r="F35" s="251"/>
      <c r="G35" s="251"/>
      <c r="H35" s="251"/>
      <c r="I35" s="251"/>
      <c r="J35" s="251"/>
      <c r="K35" s="251"/>
    </row>
    <row r="36" spans="1:11" x14ac:dyDescent="0.3">
      <c r="A36" s="251"/>
      <c r="B36" s="251"/>
      <c r="C36" s="251"/>
      <c r="D36" s="251"/>
      <c r="E36" s="251"/>
      <c r="F36" s="251"/>
      <c r="G36" s="251"/>
      <c r="H36" s="251"/>
      <c r="I36" s="251"/>
      <c r="J36" s="251"/>
      <c r="K36" s="251"/>
    </row>
    <row r="37" spans="1:11" x14ac:dyDescent="0.3">
      <c r="A37" s="251"/>
      <c r="B37" s="251"/>
      <c r="C37" s="251"/>
      <c r="D37" s="251"/>
      <c r="E37" s="251"/>
      <c r="F37" s="251"/>
      <c r="G37" s="251"/>
      <c r="H37" s="251"/>
      <c r="I37" s="251"/>
      <c r="J37" s="251"/>
      <c r="K37" s="251"/>
    </row>
    <row r="38" spans="1:11" x14ac:dyDescent="0.3">
      <c r="A38" s="251"/>
      <c r="B38" s="251"/>
      <c r="C38" s="251"/>
      <c r="D38" s="251"/>
      <c r="E38" s="251"/>
      <c r="F38" s="251"/>
      <c r="G38" s="251"/>
      <c r="H38" s="251"/>
      <c r="I38" s="251"/>
      <c r="J38" s="251"/>
      <c r="K38" s="251"/>
    </row>
    <row r="39" spans="1:11" x14ac:dyDescent="0.3">
      <c r="A39" s="251"/>
      <c r="B39" s="251"/>
      <c r="C39" s="251"/>
      <c r="D39" s="251"/>
      <c r="E39" s="251"/>
      <c r="F39" s="251"/>
      <c r="G39" s="251"/>
      <c r="H39" s="251"/>
      <c r="I39" s="251"/>
      <c r="J39" s="251"/>
      <c r="K39" s="251"/>
    </row>
    <row r="40" spans="1:11" x14ac:dyDescent="0.3">
      <c r="A40" s="251"/>
      <c r="B40" s="251"/>
      <c r="C40" s="251"/>
      <c r="D40" s="251"/>
      <c r="E40" s="251"/>
      <c r="F40" s="251"/>
      <c r="G40" s="251"/>
      <c r="H40" s="251"/>
      <c r="I40" s="251"/>
      <c r="J40" s="251"/>
      <c r="K40" s="251"/>
    </row>
  </sheetData>
  <mergeCells count="6">
    <mergeCell ref="AC2:AD4"/>
    <mergeCell ref="D24:S24"/>
    <mergeCell ref="U2:V4"/>
    <mergeCell ref="W2:X4"/>
    <mergeCell ref="Y2:Z4"/>
    <mergeCell ref="AA2:AB4"/>
  </mergeCells>
  <hyperlinks>
    <hyperlink ref="B2" location="INDEX" display="Heat pump application potential overlap"/>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P63"/>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192</v>
      </c>
      <c r="C2" s="566"/>
      <c r="D2" s="566"/>
      <c r="E2" s="566"/>
      <c r="F2" s="566"/>
      <c r="G2" s="566"/>
      <c r="H2" s="566"/>
      <c r="I2" s="566"/>
      <c r="J2" s="566"/>
      <c r="K2" s="567"/>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93</v>
      </c>
      <c r="C6" s="134">
        <f>B6+1</f>
        <v>94</v>
      </c>
      <c r="D6" s="168">
        <f>C6</f>
        <v>94</v>
      </c>
      <c r="E6" s="134">
        <f>C6+1</f>
        <v>95</v>
      </c>
      <c r="F6" s="134">
        <v>90</v>
      </c>
      <c r="G6" s="134">
        <v>96</v>
      </c>
      <c r="H6" s="134">
        <v>90</v>
      </c>
      <c r="I6" s="134">
        <v>97</v>
      </c>
      <c r="J6" s="132" t="s">
        <v>63</v>
      </c>
      <c r="K6" s="133" t="s">
        <v>84</v>
      </c>
      <c r="N6" s="448" t="str">
        <f>B2</f>
        <v>Steam boiler, Natural gas or biogas</v>
      </c>
      <c r="O6" s="435" t="s">
        <v>52</v>
      </c>
      <c r="P6" s="29" t="s">
        <v>53</v>
      </c>
      <c r="Q6" s="30"/>
      <c r="R6" s="432">
        <v>0</v>
      </c>
      <c r="S6" s="440">
        <v>1</v>
      </c>
      <c r="T6" s="432">
        <v>0</v>
      </c>
      <c r="U6" s="440">
        <v>1</v>
      </c>
      <c r="V6" s="432">
        <v>0</v>
      </c>
      <c r="W6" s="440">
        <v>1</v>
      </c>
      <c r="X6" s="432">
        <v>0</v>
      </c>
      <c r="Y6" s="440">
        <v>1</v>
      </c>
      <c r="Z6" s="432">
        <v>0</v>
      </c>
      <c r="AA6" s="440">
        <v>1</v>
      </c>
      <c r="AC6" s="448" t="str">
        <f>N6</f>
        <v>Steam boiler, Natural gas or biogas</v>
      </c>
      <c r="AD6" s="435" t="s">
        <v>52</v>
      </c>
      <c r="AE6" s="29" t="s">
        <v>53</v>
      </c>
      <c r="AF6" s="30"/>
      <c r="AG6" s="432">
        <v>0</v>
      </c>
      <c r="AH6" s="440">
        <v>1</v>
      </c>
      <c r="AI6" s="432">
        <v>0</v>
      </c>
      <c r="AJ6" s="440">
        <v>1</v>
      </c>
      <c r="AK6" s="432">
        <v>0</v>
      </c>
      <c r="AL6" s="440">
        <v>1</v>
      </c>
      <c r="AM6" s="432">
        <v>0</v>
      </c>
      <c r="AN6" s="440">
        <v>1</v>
      </c>
      <c r="AO6" s="432">
        <v>0</v>
      </c>
      <c r="AP6" s="440">
        <v>1</v>
      </c>
    </row>
    <row r="7" spans="1:42" x14ac:dyDescent="0.3">
      <c r="A7" s="242" t="s">
        <v>12</v>
      </c>
      <c r="B7" s="134">
        <f t="shared" ref="B7:I7" si="0">B6-1</f>
        <v>92</v>
      </c>
      <c r="C7" s="134">
        <f t="shared" si="0"/>
        <v>93</v>
      </c>
      <c r="D7" s="134">
        <f t="shared" si="0"/>
        <v>93</v>
      </c>
      <c r="E7" s="134">
        <f t="shared" si="0"/>
        <v>94</v>
      </c>
      <c r="F7" s="134">
        <f t="shared" si="0"/>
        <v>89</v>
      </c>
      <c r="G7" s="134">
        <f t="shared" si="0"/>
        <v>95</v>
      </c>
      <c r="H7" s="134">
        <f t="shared" si="0"/>
        <v>89</v>
      </c>
      <c r="I7" s="134">
        <f t="shared" si="0"/>
        <v>96</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0.14000000000000001</v>
      </c>
      <c r="C8" s="6">
        <v>0.12</v>
      </c>
      <c r="D8" s="6">
        <v>0.11</v>
      </c>
      <c r="E8" s="135">
        <v>0.1</v>
      </c>
      <c r="F8" s="6">
        <v>0.1</v>
      </c>
      <c r="G8" s="6">
        <v>0.14000000000000001</v>
      </c>
      <c r="H8" s="6">
        <v>0.08</v>
      </c>
      <c r="I8" s="6">
        <v>0.12</v>
      </c>
      <c r="J8" s="132"/>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5">
        <v>1</v>
      </c>
      <c r="C9" s="5">
        <v>1</v>
      </c>
      <c r="D9" s="5">
        <v>1</v>
      </c>
      <c r="E9" s="5">
        <v>1</v>
      </c>
      <c r="F9" s="5">
        <v>0.08</v>
      </c>
      <c r="G9" s="5">
        <v>2</v>
      </c>
      <c r="H9" s="5">
        <v>0.08</v>
      </c>
      <c r="I9" s="5">
        <v>2</v>
      </c>
      <c r="J9" s="132"/>
      <c r="K9" s="133">
        <v>3</v>
      </c>
      <c r="N9" s="449"/>
      <c r="O9" s="435" t="s">
        <v>56</v>
      </c>
      <c r="P9" s="35" t="s">
        <v>57</v>
      </c>
      <c r="Q9" s="36" t="s">
        <v>58</v>
      </c>
      <c r="R9" s="432">
        <v>0</v>
      </c>
      <c r="S9" s="432">
        <v>1</v>
      </c>
      <c r="T9" s="432">
        <v>0</v>
      </c>
      <c r="U9" s="432">
        <v>1</v>
      </c>
      <c r="V9" s="432">
        <v>0</v>
      </c>
      <c r="W9" s="432">
        <v>0.97</v>
      </c>
      <c r="X9" s="432">
        <v>0</v>
      </c>
      <c r="Y9" s="432">
        <v>1</v>
      </c>
      <c r="Z9" s="432">
        <v>0</v>
      </c>
      <c r="AA9" s="432">
        <v>1</v>
      </c>
      <c r="AC9" s="449"/>
      <c r="AD9" s="435" t="s">
        <v>56</v>
      </c>
      <c r="AE9" s="35" t="s">
        <v>57</v>
      </c>
      <c r="AF9" s="36" t="s">
        <v>58</v>
      </c>
      <c r="AG9" s="432">
        <v>0</v>
      </c>
      <c r="AH9" s="432">
        <v>1</v>
      </c>
      <c r="AI9" s="432">
        <v>0</v>
      </c>
      <c r="AJ9" s="432">
        <v>1</v>
      </c>
      <c r="AK9" s="432">
        <v>0</v>
      </c>
      <c r="AL9" s="432">
        <v>0.97</v>
      </c>
      <c r="AM9" s="432">
        <v>0</v>
      </c>
      <c r="AN9" s="432">
        <v>1</v>
      </c>
      <c r="AO9" s="432">
        <v>0</v>
      </c>
      <c r="AP9" s="432">
        <v>1</v>
      </c>
    </row>
    <row r="10" spans="1:42" x14ac:dyDescent="0.3">
      <c r="A10" s="242" t="s">
        <v>15</v>
      </c>
      <c r="B10" s="5">
        <v>0.4</v>
      </c>
      <c r="C10" s="5">
        <v>0.4</v>
      </c>
      <c r="D10" s="5">
        <v>0.4</v>
      </c>
      <c r="E10" s="5">
        <v>0.4</v>
      </c>
      <c r="F10" s="5">
        <v>0.3</v>
      </c>
      <c r="G10" s="5">
        <v>0.6</v>
      </c>
      <c r="H10" s="5">
        <v>0.3</v>
      </c>
      <c r="I10" s="5">
        <v>0.6</v>
      </c>
      <c r="J10" s="132"/>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5">
        <v>25</v>
      </c>
      <c r="D11" s="5">
        <v>25</v>
      </c>
      <c r="E11" s="5">
        <v>25</v>
      </c>
      <c r="F11" s="5">
        <v>25</v>
      </c>
      <c r="G11" s="5">
        <v>30</v>
      </c>
      <c r="H11" s="5">
        <v>25</v>
      </c>
      <c r="I11" s="5">
        <v>30</v>
      </c>
      <c r="J11" s="132"/>
      <c r="K11" s="133" t="s">
        <v>85</v>
      </c>
      <c r="N11" s="449"/>
      <c r="O11" s="436"/>
      <c r="P11" s="35" t="s">
        <v>60</v>
      </c>
      <c r="Q11" s="36" t="s">
        <v>58</v>
      </c>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0.5</v>
      </c>
      <c r="C12" s="5">
        <v>0.5</v>
      </c>
      <c r="D12" s="5">
        <v>0.5</v>
      </c>
      <c r="E12" s="5">
        <v>0.5</v>
      </c>
      <c r="F12" s="5">
        <v>0.2</v>
      </c>
      <c r="G12" s="5">
        <v>0.7</v>
      </c>
      <c r="H12" s="5">
        <v>0.2</v>
      </c>
      <c r="I12" s="5">
        <v>0.7</v>
      </c>
      <c r="J12" s="132"/>
      <c r="K12" s="137"/>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15</v>
      </c>
      <c r="C14" s="5">
        <v>15</v>
      </c>
      <c r="D14" s="5">
        <v>15</v>
      </c>
      <c r="E14" s="5">
        <v>15</v>
      </c>
      <c r="F14" s="6"/>
      <c r="G14" s="6"/>
      <c r="H14" s="6"/>
      <c r="I14" s="6"/>
      <c r="J14" s="140"/>
      <c r="K14" s="133">
        <v>3</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5">
        <v>0.1</v>
      </c>
      <c r="C15" s="5">
        <v>0.1</v>
      </c>
      <c r="D15" s="5">
        <v>0.1</v>
      </c>
      <c r="E15" s="5">
        <v>0.1</v>
      </c>
      <c r="F15" s="141"/>
      <c r="G15" s="141"/>
      <c r="H15" s="141"/>
      <c r="I15" s="141"/>
      <c r="J15" s="142"/>
      <c r="K15" s="133">
        <v>3</v>
      </c>
    </row>
    <row r="16" spans="1:42" x14ac:dyDescent="0.3">
      <c r="A16" s="242" t="s">
        <v>21</v>
      </c>
      <c r="B16" s="5">
        <v>0.4</v>
      </c>
      <c r="C16" s="5">
        <v>0.4</v>
      </c>
      <c r="D16" s="5">
        <v>0.4</v>
      </c>
      <c r="E16" s="5">
        <v>0.4</v>
      </c>
      <c r="F16" s="141"/>
      <c r="G16" s="141"/>
      <c r="H16" s="141"/>
      <c r="I16" s="141"/>
      <c r="J16" s="142"/>
      <c r="K16" s="133">
        <v>3</v>
      </c>
    </row>
    <row r="17" spans="1:11" ht="15.75" customHeight="1" x14ac:dyDescent="0.3">
      <c r="A17" s="420" t="s">
        <v>22</v>
      </c>
      <c r="B17" s="5"/>
      <c r="C17" s="5"/>
      <c r="D17" s="5"/>
      <c r="E17" s="5"/>
      <c r="F17" s="13"/>
      <c r="G17" s="13"/>
      <c r="H17" s="13"/>
      <c r="I17" s="13"/>
      <c r="J17" s="142"/>
      <c r="K17" s="143"/>
    </row>
    <row r="18" spans="1:11" ht="30.75" customHeight="1" x14ac:dyDescent="0.3">
      <c r="A18" s="242" t="s">
        <v>334</v>
      </c>
      <c r="B18" s="5">
        <v>0.3</v>
      </c>
      <c r="C18" s="5">
        <v>0.3</v>
      </c>
      <c r="D18" s="5">
        <v>0.3</v>
      </c>
      <c r="E18" s="5">
        <v>0.3</v>
      </c>
      <c r="F18" s="13"/>
      <c r="G18" s="144"/>
      <c r="H18" s="144"/>
      <c r="I18" s="144"/>
      <c r="J18" s="145" t="s">
        <v>30</v>
      </c>
      <c r="K18" s="146" t="s">
        <v>86</v>
      </c>
    </row>
    <row r="19" spans="1:11" ht="15" customHeight="1" x14ac:dyDescent="0.3">
      <c r="A19" s="242" t="s">
        <v>24</v>
      </c>
      <c r="B19" s="5">
        <v>0.1</v>
      </c>
      <c r="C19" s="5">
        <v>0.1</v>
      </c>
      <c r="D19" s="5">
        <v>0.1</v>
      </c>
      <c r="E19" s="5">
        <v>0.1</v>
      </c>
      <c r="F19" s="144"/>
      <c r="G19" s="144"/>
      <c r="H19" s="144"/>
      <c r="I19" s="144"/>
      <c r="J19" s="142"/>
      <c r="K19" s="146">
        <v>9</v>
      </c>
    </row>
    <row r="20" spans="1:11" ht="15" customHeight="1" x14ac:dyDescent="0.3">
      <c r="A20" s="242" t="s">
        <v>333</v>
      </c>
      <c r="B20" s="5">
        <v>9</v>
      </c>
      <c r="C20" s="5">
        <v>7</v>
      </c>
      <c r="D20" s="5">
        <v>6</v>
      </c>
      <c r="E20" s="5">
        <v>6</v>
      </c>
      <c r="F20" s="144"/>
      <c r="G20" s="144"/>
      <c r="H20" s="144"/>
      <c r="I20" s="144"/>
      <c r="J20" s="142"/>
      <c r="K20" s="146" t="s">
        <v>86</v>
      </c>
    </row>
    <row r="21" spans="1:11" x14ac:dyDescent="0.3">
      <c r="A21" s="242" t="s">
        <v>25</v>
      </c>
      <c r="B21" s="5">
        <v>3</v>
      </c>
      <c r="C21" s="5">
        <v>2</v>
      </c>
      <c r="D21" s="5">
        <v>2</v>
      </c>
      <c r="E21" s="5">
        <v>2</v>
      </c>
      <c r="F21" s="144"/>
      <c r="G21" s="144"/>
      <c r="H21" s="144"/>
      <c r="I21" s="144"/>
      <c r="J21" s="142"/>
      <c r="K21" s="146" t="s">
        <v>86</v>
      </c>
    </row>
    <row r="22" spans="1:11" ht="15" thickBot="1" x14ac:dyDescent="0.35">
      <c r="A22" s="413" t="s">
        <v>26</v>
      </c>
      <c r="B22" s="266">
        <v>1</v>
      </c>
      <c r="C22" s="266">
        <v>1</v>
      </c>
      <c r="D22" s="266">
        <v>1</v>
      </c>
      <c r="E22" s="266">
        <v>1</v>
      </c>
      <c r="F22" s="144"/>
      <c r="G22" s="144"/>
      <c r="H22" s="144"/>
      <c r="I22" s="144"/>
      <c r="J22" s="142"/>
      <c r="K22" s="146" t="s">
        <v>86</v>
      </c>
    </row>
    <row r="23" spans="1:11" ht="15" thickBot="1" x14ac:dyDescent="0.35">
      <c r="A23" s="414" t="s">
        <v>27</v>
      </c>
      <c r="B23" s="281"/>
      <c r="C23" s="2"/>
      <c r="D23" s="2"/>
      <c r="E23" s="282"/>
      <c r="F23" s="279"/>
      <c r="G23" s="3"/>
      <c r="H23" s="3"/>
      <c r="I23" s="3"/>
      <c r="J23" s="138"/>
      <c r="K23" s="139"/>
    </row>
    <row r="24" spans="1:11" x14ac:dyDescent="0.3">
      <c r="A24" s="415" t="s">
        <v>28</v>
      </c>
      <c r="B24" s="270">
        <f>0.06/1.1</f>
        <v>5.4545454545454536E-2</v>
      </c>
      <c r="C24" s="271">
        <f>0.05/1.1</f>
        <v>4.5454545454545456E-2</v>
      </c>
      <c r="D24" s="271">
        <f>0.05/1.1</f>
        <v>4.5454545454545456E-2</v>
      </c>
      <c r="E24" s="272">
        <f>0.05/1.1</f>
        <v>4.5454545454545456E-2</v>
      </c>
      <c r="F24" s="144"/>
      <c r="G24" s="144"/>
      <c r="H24" s="144"/>
      <c r="I24" s="144"/>
      <c r="J24" s="145" t="s">
        <v>32</v>
      </c>
      <c r="K24" s="147" t="s">
        <v>88</v>
      </c>
    </row>
    <row r="25" spans="1:11" x14ac:dyDescent="0.3">
      <c r="A25" s="242" t="s">
        <v>335</v>
      </c>
      <c r="B25" s="148">
        <v>60</v>
      </c>
      <c r="C25" s="167">
        <v>60</v>
      </c>
      <c r="D25" s="167">
        <v>60</v>
      </c>
      <c r="E25" s="167">
        <v>60</v>
      </c>
      <c r="F25" s="144"/>
      <c r="G25" s="144"/>
      <c r="H25" s="144"/>
      <c r="I25" s="144"/>
      <c r="J25" s="140"/>
      <c r="K25" s="133">
        <v>3</v>
      </c>
    </row>
    <row r="26" spans="1:11" x14ac:dyDescent="0.3">
      <c r="A26" s="242" t="s">
        <v>89</v>
      </c>
      <c r="B26" s="148">
        <f>100-B25</f>
        <v>40</v>
      </c>
      <c r="C26" s="148">
        <f>100-C25</f>
        <v>40</v>
      </c>
      <c r="D26" s="148">
        <f>100-D25</f>
        <v>40</v>
      </c>
      <c r="E26" s="148">
        <f>100-E25</f>
        <v>40</v>
      </c>
      <c r="F26" s="144"/>
      <c r="G26" s="144"/>
      <c r="H26" s="144"/>
      <c r="I26" s="144"/>
      <c r="J26" s="140"/>
      <c r="K26" s="133">
        <v>3</v>
      </c>
    </row>
    <row r="27" spans="1:11" x14ac:dyDescent="0.3">
      <c r="A27" s="242" t="s">
        <v>33</v>
      </c>
      <c r="B27" s="153">
        <v>2000</v>
      </c>
      <c r="C27" s="156">
        <v>1900</v>
      </c>
      <c r="D27" s="156">
        <v>1800</v>
      </c>
      <c r="E27" s="157">
        <v>1700</v>
      </c>
      <c r="F27" s="144"/>
      <c r="G27" s="144"/>
      <c r="H27" s="144"/>
      <c r="I27" s="144"/>
      <c r="J27" s="150"/>
      <c r="K27" s="133">
        <v>3</v>
      </c>
    </row>
    <row r="28" spans="1:11" x14ac:dyDescent="0.3">
      <c r="A28" s="242" t="s">
        <v>34</v>
      </c>
      <c r="B28" s="152">
        <v>1.1000000000000001</v>
      </c>
      <c r="C28" s="152">
        <v>1</v>
      </c>
      <c r="D28" s="152">
        <v>1</v>
      </c>
      <c r="E28" s="152">
        <v>1</v>
      </c>
      <c r="F28" s="144"/>
      <c r="G28" s="144"/>
      <c r="H28" s="144"/>
      <c r="I28" s="144"/>
      <c r="J28" s="150"/>
      <c r="K28" s="133">
        <v>3</v>
      </c>
    </row>
    <row r="29" spans="1:11" ht="26.25" customHeight="1" x14ac:dyDescent="0.3">
      <c r="A29" s="242" t="s">
        <v>35</v>
      </c>
      <c r="B29" s="151">
        <f>B8/100*73</f>
        <v>0.10220000000000001</v>
      </c>
      <c r="C29" s="151">
        <f>C8/100*75</f>
        <v>0.09</v>
      </c>
      <c r="D29" s="151">
        <f>D8/100*76</f>
        <v>8.3600000000000008E-2</v>
      </c>
      <c r="E29" s="151">
        <f>E8/100*76</f>
        <v>7.5999999999999998E-2</v>
      </c>
      <c r="F29" s="144"/>
      <c r="G29" s="144"/>
      <c r="H29" s="144"/>
      <c r="I29" s="144"/>
      <c r="J29" s="140" t="s">
        <v>66</v>
      </c>
      <c r="K29" s="133">
        <v>3</v>
      </c>
    </row>
    <row r="30" spans="1:11" x14ac:dyDescent="0.3">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3">
      <c r="A31" s="242"/>
      <c r="B31" s="169"/>
      <c r="C31" s="169"/>
      <c r="D31" s="169"/>
      <c r="E31" s="169"/>
      <c r="F31" s="144"/>
      <c r="G31" s="144"/>
      <c r="H31" s="144"/>
      <c r="I31" s="144"/>
      <c r="J31" s="140"/>
      <c r="K31" s="143"/>
    </row>
    <row r="32" spans="1:11" ht="15" thickBot="1" x14ac:dyDescent="0.35">
      <c r="A32" s="242"/>
      <c r="B32" s="153"/>
      <c r="C32" s="154"/>
      <c r="D32" s="154"/>
      <c r="E32" s="155"/>
      <c r="F32" s="144"/>
      <c r="G32" s="144"/>
      <c r="H32" s="144"/>
      <c r="I32" s="144"/>
      <c r="J32" s="150"/>
      <c r="K32" s="143"/>
    </row>
    <row r="33" spans="1:14" ht="15" thickBot="1" x14ac:dyDescent="0.35">
      <c r="A33" s="417" t="s">
        <v>37</v>
      </c>
      <c r="B33" s="10"/>
      <c r="C33" s="2"/>
      <c r="D33" s="11"/>
      <c r="E33" s="60"/>
      <c r="F33" s="3"/>
      <c r="G33" s="3"/>
      <c r="H33" s="3"/>
      <c r="I33" s="3"/>
      <c r="J33" s="158"/>
      <c r="K33" s="159"/>
    </row>
    <row r="34" spans="1:14" x14ac:dyDescent="0.3">
      <c r="A34" s="418" t="s">
        <v>38</v>
      </c>
      <c r="B34" s="166" t="s">
        <v>90</v>
      </c>
      <c r="C34" s="166" t="s">
        <v>90</v>
      </c>
      <c r="D34" s="166" t="s">
        <v>90</v>
      </c>
      <c r="E34" s="166" t="s">
        <v>90</v>
      </c>
      <c r="F34" s="160"/>
      <c r="G34" s="160"/>
      <c r="H34" s="160"/>
      <c r="I34" s="160"/>
      <c r="J34" s="160" t="s">
        <v>71</v>
      </c>
      <c r="K34" s="137"/>
    </row>
    <row r="35" spans="1:14" x14ac:dyDescent="0.3">
      <c r="A35" s="242" t="s">
        <v>39</v>
      </c>
      <c r="B35" s="153" t="s">
        <v>90</v>
      </c>
      <c r="C35" s="154" t="s">
        <v>90</v>
      </c>
      <c r="D35" s="154" t="s">
        <v>90</v>
      </c>
      <c r="E35" s="155" t="s">
        <v>90</v>
      </c>
      <c r="F35" s="155"/>
      <c r="G35" s="155"/>
      <c r="H35" s="155"/>
      <c r="I35" s="155"/>
      <c r="J35" s="161" t="s">
        <v>71</v>
      </c>
      <c r="K35" s="137"/>
    </row>
    <row r="36" spans="1:14" x14ac:dyDescent="0.3">
      <c r="A36" s="242" t="s">
        <v>40</v>
      </c>
      <c r="B36" s="153" t="s">
        <v>90</v>
      </c>
      <c r="C36" s="154" t="s">
        <v>90</v>
      </c>
      <c r="D36" s="154" t="s">
        <v>90</v>
      </c>
      <c r="E36" s="155" t="s">
        <v>90</v>
      </c>
      <c r="F36" s="144"/>
      <c r="G36" s="144"/>
      <c r="H36" s="144"/>
      <c r="I36" s="144"/>
      <c r="J36" s="144"/>
      <c r="K36" s="133"/>
    </row>
    <row r="37" spans="1:14" ht="26.4" x14ac:dyDescent="0.3">
      <c r="A37" s="242" t="s">
        <v>41</v>
      </c>
      <c r="B37" s="162">
        <v>90</v>
      </c>
      <c r="C37" s="162">
        <v>90</v>
      </c>
      <c r="D37" s="162">
        <v>90</v>
      </c>
      <c r="E37" s="162">
        <v>90</v>
      </c>
      <c r="F37" s="163"/>
      <c r="G37" s="163"/>
      <c r="H37" s="163"/>
      <c r="I37" s="163"/>
      <c r="J37" s="163"/>
      <c r="K37" s="133">
        <v>3</v>
      </c>
    </row>
    <row r="38" spans="1:14" ht="24" customHeight="1" x14ac:dyDescent="0.3">
      <c r="A38" s="413" t="s">
        <v>125</v>
      </c>
      <c r="B38" s="153" t="s">
        <v>90</v>
      </c>
      <c r="C38" s="154" t="s">
        <v>90</v>
      </c>
      <c r="D38" s="154" t="s">
        <v>90</v>
      </c>
      <c r="E38" s="155" t="s">
        <v>90</v>
      </c>
      <c r="F38" s="163"/>
      <c r="G38" s="163"/>
      <c r="H38" s="163"/>
      <c r="I38" s="163"/>
      <c r="J38" s="163"/>
      <c r="K38" s="178"/>
    </row>
    <row r="39" spans="1:14" x14ac:dyDescent="0.3">
      <c r="A39" s="413" t="s">
        <v>124</v>
      </c>
      <c r="B39" s="153" t="s">
        <v>90</v>
      </c>
      <c r="C39" s="154" t="s">
        <v>90</v>
      </c>
      <c r="D39" s="154" t="s">
        <v>90</v>
      </c>
      <c r="E39" s="155" t="s">
        <v>90</v>
      </c>
      <c r="F39" s="163"/>
      <c r="G39" s="163"/>
      <c r="H39" s="163"/>
      <c r="I39" s="163"/>
      <c r="J39" s="163"/>
      <c r="K39" s="178"/>
    </row>
    <row r="40" spans="1:14" ht="27" thickBot="1" x14ac:dyDescent="0.35">
      <c r="A40" s="419" t="s">
        <v>128</v>
      </c>
      <c r="B40" s="179" t="s">
        <v>90</v>
      </c>
      <c r="C40" s="180" t="s">
        <v>90</v>
      </c>
      <c r="D40" s="180" t="s">
        <v>90</v>
      </c>
      <c r="E40" s="181" t="s">
        <v>90</v>
      </c>
      <c r="F40" s="164"/>
      <c r="G40" s="164"/>
      <c r="H40" s="164"/>
      <c r="I40" s="164"/>
      <c r="J40" s="164"/>
      <c r="K40" s="165"/>
    </row>
    <row r="42" spans="1:14" x14ac:dyDescent="0.3">
      <c r="C42" s="21"/>
      <c r="D42" s="21"/>
      <c r="E42" s="21"/>
      <c r="F42" s="21"/>
      <c r="G42" s="41"/>
      <c r="H42" s="41"/>
      <c r="I42" s="41"/>
      <c r="J42" s="41"/>
      <c r="K42" s="41"/>
    </row>
    <row r="43" spans="1:14" x14ac:dyDescent="0.3">
      <c r="A43" s="124" t="s">
        <v>129</v>
      </c>
      <c r="B43" s="49"/>
      <c r="C43" s="21"/>
      <c r="D43" s="21"/>
      <c r="E43" s="21"/>
      <c r="F43" s="21"/>
      <c r="G43" s="41"/>
      <c r="H43" s="41"/>
      <c r="I43" s="41"/>
      <c r="J43" s="41"/>
      <c r="K43" s="41"/>
    </row>
    <row r="44" spans="1:14" x14ac:dyDescent="0.3">
      <c r="A44" s="395">
        <v>1</v>
      </c>
      <c r="B44" s="56" t="s">
        <v>142</v>
      </c>
      <c r="D44" s="21"/>
      <c r="E44" s="21"/>
      <c r="F44" s="21"/>
      <c r="G44" s="41"/>
      <c r="H44" s="41"/>
      <c r="I44" s="41"/>
      <c r="J44" s="41"/>
      <c r="K44" s="41"/>
    </row>
    <row r="45" spans="1:14" x14ac:dyDescent="0.3">
      <c r="A45" s="395">
        <v>2</v>
      </c>
      <c r="B45" s="391" t="s">
        <v>309</v>
      </c>
      <c r="D45" s="21"/>
      <c r="E45" s="21"/>
      <c r="F45" s="21"/>
      <c r="G45" s="41"/>
      <c r="H45" s="41"/>
      <c r="I45" s="41"/>
      <c r="J45" s="41"/>
      <c r="K45" s="41"/>
    </row>
    <row r="46" spans="1:14" x14ac:dyDescent="0.3">
      <c r="A46" s="395">
        <v>3</v>
      </c>
      <c r="B46" s="391" t="s">
        <v>310</v>
      </c>
      <c r="D46" s="21"/>
      <c r="E46" s="21"/>
      <c r="F46" s="21"/>
      <c r="G46" s="41"/>
      <c r="H46" s="41"/>
      <c r="I46" s="41"/>
      <c r="J46" s="41"/>
      <c r="K46" s="41"/>
    </row>
    <row r="47" spans="1:14" x14ac:dyDescent="0.3">
      <c r="A47" s="395">
        <v>4</v>
      </c>
      <c r="B47" s="391" t="s">
        <v>311</v>
      </c>
      <c r="D47" s="21"/>
      <c r="E47" s="21"/>
      <c r="F47" s="21"/>
      <c r="G47" s="41"/>
      <c r="H47" s="41"/>
      <c r="I47" s="41"/>
      <c r="J47" s="41"/>
      <c r="K47" s="41"/>
    </row>
    <row r="48" spans="1:14" x14ac:dyDescent="0.3">
      <c r="A48" s="41">
        <v>5</v>
      </c>
      <c r="B48" s="55" t="s">
        <v>140</v>
      </c>
      <c r="C48" s="21"/>
      <c r="D48" s="21"/>
      <c r="E48" s="21"/>
      <c r="F48" s="21"/>
      <c r="G48" s="41"/>
      <c r="H48" s="41"/>
      <c r="I48" s="41"/>
      <c r="J48" s="41"/>
      <c r="K48" s="41"/>
      <c r="L48" s="50"/>
      <c r="M48" s="49"/>
      <c r="N48" s="21"/>
    </row>
    <row r="49" spans="1:14" x14ac:dyDescent="0.3">
      <c r="A49" s="41">
        <v>6</v>
      </c>
      <c r="B49" s="56" t="s">
        <v>141</v>
      </c>
      <c r="C49" s="21"/>
      <c r="D49" s="21"/>
      <c r="E49" s="21"/>
      <c r="F49" s="21"/>
      <c r="G49" s="41"/>
      <c r="H49" s="41"/>
      <c r="I49" s="41"/>
      <c r="J49" s="41"/>
      <c r="K49" s="41"/>
      <c r="N49" s="21"/>
    </row>
    <row r="50" spans="1:14" x14ac:dyDescent="0.3">
      <c r="A50" s="41">
        <v>7</v>
      </c>
      <c r="B50" s="57" t="s">
        <v>142</v>
      </c>
      <c r="C50" s="21"/>
      <c r="D50" s="21"/>
      <c r="E50" s="21"/>
      <c r="F50" s="21"/>
      <c r="G50" s="41"/>
      <c r="H50" s="41"/>
      <c r="I50" s="41"/>
      <c r="J50" s="41"/>
      <c r="K50" s="41"/>
      <c r="N50" s="21"/>
    </row>
    <row r="51" spans="1:14" x14ac:dyDescent="0.3">
      <c r="A51" s="41">
        <v>8</v>
      </c>
      <c r="B51" s="57" t="s">
        <v>143</v>
      </c>
      <c r="C51" s="21"/>
      <c r="D51" s="21"/>
      <c r="E51" s="21"/>
      <c r="F51" s="21"/>
      <c r="G51" s="41"/>
      <c r="H51" s="41"/>
      <c r="I51" s="41"/>
      <c r="J51" s="41"/>
      <c r="K51" s="41"/>
      <c r="N51" s="21"/>
    </row>
    <row r="52" spans="1:14" x14ac:dyDescent="0.3">
      <c r="A52" s="41">
        <v>9</v>
      </c>
      <c r="B52" s="49" t="s">
        <v>144</v>
      </c>
      <c r="C52" s="21"/>
      <c r="D52" s="21"/>
      <c r="E52" s="21"/>
      <c r="F52" s="21"/>
      <c r="G52" s="41"/>
      <c r="H52" s="41"/>
      <c r="I52" s="41"/>
      <c r="J52" s="41"/>
      <c r="K52" s="41"/>
      <c r="N52" s="21"/>
    </row>
    <row r="53" spans="1:14" x14ac:dyDescent="0.3">
      <c r="A53" s="41">
        <v>10</v>
      </c>
      <c r="B53" s="21" t="s">
        <v>145</v>
      </c>
      <c r="C53" s="21"/>
      <c r="D53" s="21"/>
      <c r="E53" s="21"/>
      <c r="F53" s="21"/>
      <c r="G53" s="41"/>
      <c r="H53" s="41"/>
      <c r="I53" s="41"/>
      <c r="J53" s="41"/>
      <c r="K53" s="41"/>
      <c r="N53" s="21"/>
    </row>
    <row r="54" spans="1:14" x14ac:dyDescent="0.3">
      <c r="A54" s="124" t="s">
        <v>139</v>
      </c>
      <c r="B54" s="49"/>
      <c r="C54" s="21"/>
      <c r="D54" s="21"/>
      <c r="E54" s="21"/>
      <c r="F54" s="21"/>
      <c r="G54" s="41"/>
      <c r="H54" s="41"/>
      <c r="I54" s="41"/>
      <c r="J54" s="41"/>
      <c r="K54" s="41"/>
      <c r="N54" s="21"/>
    </row>
    <row r="55" spans="1:14" x14ac:dyDescent="0.3">
      <c r="A55" s="62" t="s">
        <v>11</v>
      </c>
      <c r="B55" s="54" t="s">
        <v>105</v>
      </c>
      <c r="D55" s="21"/>
      <c r="E55" s="21"/>
      <c r="F55" s="21"/>
      <c r="G55" s="41"/>
      <c r="H55" s="41"/>
      <c r="I55" s="41"/>
      <c r="J55" s="41"/>
      <c r="K55" s="41"/>
      <c r="L55" s="50"/>
      <c r="M55" s="49"/>
      <c r="N55" s="21"/>
    </row>
    <row r="56" spans="1:14" x14ac:dyDescent="0.3">
      <c r="A56" s="62" t="s">
        <v>63</v>
      </c>
      <c r="B56" s="49" t="s">
        <v>93</v>
      </c>
      <c r="D56" s="21"/>
      <c r="E56" s="21"/>
      <c r="F56" s="21"/>
      <c r="G56" s="41"/>
      <c r="H56" s="41"/>
      <c r="I56" s="41"/>
      <c r="J56" s="41"/>
      <c r="K56" s="41"/>
      <c r="L56" s="51"/>
      <c r="M56" s="49"/>
      <c r="N56" s="21"/>
    </row>
    <row r="57" spans="1:14" x14ac:dyDescent="0.3">
      <c r="A57" s="62" t="s">
        <v>30</v>
      </c>
      <c r="B57" s="49" t="s">
        <v>96</v>
      </c>
      <c r="D57" s="21"/>
      <c r="E57" s="21"/>
      <c r="F57" s="21"/>
      <c r="G57" s="41"/>
      <c r="H57" s="41"/>
      <c r="I57" s="41"/>
      <c r="J57" s="41"/>
      <c r="K57" s="41"/>
      <c r="L57" s="52"/>
      <c r="M57" s="49"/>
      <c r="N57" s="21"/>
    </row>
    <row r="58" spans="1:14" x14ac:dyDescent="0.3">
      <c r="A58" s="62" t="s">
        <v>32</v>
      </c>
      <c r="B58" s="49" t="s">
        <v>100</v>
      </c>
      <c r="D58" s="21"/>
      <c r="E58" s="21"/>
      <c r="F58" s="21"/>
      <c r="G58" s="41"/>
      <c r="H58" s="41"/>
      <c r="I58" s="41"/>
      <c r="J58" s="41"/>
      <c r="K58" s="41"/>
      <c r="L58" s="53"/>
      <c r="M58" s="49"/>
      <c r="N58" s="21"/>
    </row>
    <row r="59" spans="1:14" x14ac:dyDescent="0.3">
      <c r="A59" s="62" t="s">
        <v>66</v>
      </c>
      <c r="B59" s="47" t="s">
        <v>127</v>
      </c>
      <c r="D59" s="21"/>
      <c r="E59" s="21"/>
      <c r="F59" s="21"/>
      <c r="G59" s="41"/>
      <c r="H59" s="41"/>
      <c r="I59" s="41"/>
      <c r="J59" s="41"/>
      <c r="K59" s="41"/>
      <c r="L59" s="53"/>
      <c r="M59" s="21"/>
      <c r="N59" s="21"/>
    </row>
    <row r="60" spans="1:14" x14ac:dyDescent="0.3">
      <c r="A60" s="62" t="s">
        <v>71</v>
      </c>
      <c r="B60" s="49" t="s">
        <v>101</v>
      </c>
      <c r="D60" s="21"/>
      <c r="E60" s="21"/>
      <c r="F60" s="21"/>
      <c r="G60" s="41"/>
      <c r="H60" s="41"/>
      <c r="I60" s="41"/>
      <c r="J60" s="41"/>
      <c r="K60" s="41"/>
      <c r="L60" s="49"/>
      <c r="M60" s="21"/>
      <c r="N60" s="21"/>
    </row>
    <row r="61" spans="1:14" x14ac:dyDescent="0.3">
      <c r="D61" s="21"/>
      <c r="E61" s="21"/>
      <c r="F61" s="21"/>
      <c r="G61" s="41"/>
      <c r="H61" s="41"/>
      <c r="I61" s="41"/>
      <c r="J61" s="41"/>
      <c r="K61" s="41"/>
      <c r="L61" s="21"/>
      <c r="M61" s="21"/>
      <c r="N61" s="21"/>
    </row>
    <row r="62" spans="1:14" x14ac:dyDescent="0.3">
      <c r="A62" s="53"/>
      <c r="B62" s="49"/>
      <c r="C62" s="21"/>
      <c r="D62" s="21"/>
      <c r="E62" s="21"/>
      <c r="F62" s="21"/>
      <c r="G62" s="41"/>
      <c r="H62" s="41"/>
      <c r="I62" s="41"/>
      <c r="J62" s="41"/>
      <c r="K62" s="41"/>
    </row>
    <row r="63" spans="1:14" x14ac:dyDescent="0.3">
      <c r="A63" s="21"/>
      <c r="B63" s="45"/>
      <c r="C63" s="46"/>
      <c r="D63" s="46"/>
      <c r="E63" s="46"/>
      <c r="F63" s="46"/>
      <c r="G63" s="46"/>
      <c r="H63" s="46"/>
      <c r="I63" s="46"/>
      <c r="J63" s="46"/>
      <c r="K63" s="46"/>
    </row>
  </sheetData>
  <mergeCells count="74">
    <mergeCell ref="R2:S4"/>
    <mergeCell ref="T2:U4"/>
    <mergeCell ref="V2:W4"/>
    <mergeCell ref="X2:Y4"/>
    <mergeCell ref="Z6:Z8"/>
    <mergeCell ref="V6:V8"/>
    <mergeCell ref="W6:W8"/>
    <mergeCell ref="X6:X8"/>
    <mergeCell ref="R6:R8"/>
    <mergeCell ref="S6:S8"/>
    <mergeCell ref="T6:T8"/>
    <mergeCell ref="U6:U8"/>
    <mergeCell ref="Z2:AA4"/>
    <mergeCell ref="Y6:Y8"/>
    <mergeCell ref="B2:K2"/>
    <mergeCell ref="F3:G3"/>
    <mergeCell ref="H3:I3"/>
    <mergeCell ref="Q2:Q5"/>
    <mergeCell ref="N3:N5"/>
    <mergeCell ref="O4:O5"/>
    <mergeCell ref="P4:P5"/>
    <mergeCell ref="J3:J4"/>
    <mergeCell ref="K3:K4"/>
    <mergeCell ref="AK2:AL4"/>
    <mergeCell ref="AM2:AN4"/>
    <mergeCell ref="AO2:AP4"/>
    <mergeCell ref="AF2:AF5"/>
    <mergeCell ref="AG2:AH4"/>
    <mergeCell ref="AI2:AJ4"/>
    <mergeCell ref="AC3:AC5"/>
    <mergeCell ref="AD4:AD5"/>
    <mergeCell ref="AE4:AE5"/>
    <mergeCell ref="AD6:AD8"/>
    <mergeCell ref="AD9:AD13"/>
    <mergeCell ref="AG6:AG8"/>
    <mergeCell ref="AH6:AH8"/>
    <mergeCell ref="AI6:AI8"/>
    <mergeCell ref="AJ6:AJ8"/>
    <mergeCell ref="AK6:AK8"/>
    <mergeCell ref="AL6:AL8"/>
    <mergeCell ref="AM6:AM8"/>
    <mergeCell ref="AN6:AN8"/>
    <mergeCell ref="AO6:AO8"/>
    <mergeCell ref="AP6:AP8"/>
    <mergeCell ref="AG9:AG13"/>
    <mergeCell ref="AH9:AH13"/>
    <mergeCell ref="AI9:AI13"/>
    <mergeCell ref="AJ9:AJ13"/>
    <mergeCell ref="AK9:AK13"/>
    <mergeCell ref="AL9:AL13"/>
    <mergeCell ref="AM9:AM13"/>
    <mergeCell ref="AN9:AN13"/>
    <mergeCell ref="AO9:AO13"/>
    <mergeCell ref="AP9:AP13"/>
    <mergeCell ref="A3:A4"/>
    <mergeCell ref="B3:B4"/>
    <mergeCell ref="C3:C4"/>
    <mergeCell ref="D3:D4"/>
    <mergeCell ref="E3:E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s>
  <hyperlinks>
    <hyperlink ref="B2" location="INDEX" display="Steam boiler, Natural gas or bioga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P63"/>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191</v>
      </c>
      <c r="C2" s="566"/>
      <c r="D2" s="566"/>
      <c r="E2" s="566"/>
      <c r="F2" s="566"/>
      <c r="G2" s="566"/>
      <c r="H2" s="566"/>
      <c r="I2" s="566"/>
      <c r="J2" s="566"/>
      <c r="K2" s="567"/>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103</v>
      </c>
      <c r="C6" s="134">
        <v>104</v>
      </c>
      <c r="D6" s="168">
        <v>104</v>
      </c>
      <c r="E6" s="134">
        <v>104</v>
      </c>
      <c r="F6" s="134">
        <v>95</v>
      </c>
      <c r="G6" s="134">
        <v>106</v>
      </c>
      <c r="H6" s="134">
        <v>96</v>
      </c>
      <c r="I6" s="134">
        <v>107</v>
      </c>
      <c r="J6" s="132"/>
      <c r="K6" s="133" t="s">
        <v>106</v>
      </c>
      <c r="N6" s="448" t="str">
        <f>B2</f>
        <v>Steam boiler, Natural gas or biogas (Condensing)</v>
      </c>
      <c r="O6" s="435" t="s">
        <v>52</v>
      </c>
      <c r="P6" s="29" t="s">
        <v>53</v>
      </c>
      <c r="Q6" s="30"/>
      <c r="R6" s="432">
        <v>0</v>
      </c>
      <c r="S6" s="440">
        <v>0</v>
      </c>
      <c r="T6" s="432">
        <v>0</v>
      </c>
      <c r="U6" s="440">
        <v>0</v>
      </c>
      <c r="V6" s="432">
        <v>0</v>
      </c>
      <c r="W6" s="440">
        <v>0</v>
      </c>
      <c r="X6" s="432">
        <v>0</v>
      </c>
      <c r="Y6" s="440">
        <v>0</v>
      </c>
      <c r="Z6" s="432">
        <v>0</v>
      </c>
      <c r="AA6" s="440">
        <v>0</v>
      </c>
      <c r="AC6" s="448" t="str">
        <f>N6</f>
        <v>Steam boiler, Natural gas or biogas (Condensing)</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134">
        <f>B6-2</f>
        <v>101</v>
      </c>
      <c r="C7" s="134">
        <f t="shared" ref="C7:I7" si="0">C6-1</f>
        <v>103</v>
      </c>
      <c r="D7" s="134">
        <f t="shared" si="0"/>
        <v>103</v>
      </c>
      <c r="E7" s="134">
        <f t="shared" si="0"/>
        <v>103</v>
      </c>
      <c r="F7" s="134">
        <f t="shared" si="0"/>
        <v>94</v>
      </c>
      <c r="G7" s="134">
        <f t="shared" si="0"/>
        <v>105</v>
      </c>
      <c r="H7" s="134">
        <f t="shared" si="0"/>
        <v>95</v>
      </c>
      <c r="I7" s="134">
        <f t="shared" si="0"/>
        <v>106</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0.14000000000000001</v>
      </c>
      <c r="C8" s="6">
        <v>0.12</v>
      </c>
      <c r="D8" s="6">
        <v>0.11</v>
      </c>
      <c r="E8" s="135">
        <v>0.1</v>
      </c>
      <c r="F8" s="6">
        <v>0.1</v>
      </c>
      <c r="G8" s="6">
        <v>0.14000000000000001</v>
      </c>
      <c r="H8" s="6">
        <v>0.08</v>
      </c>
      <c r="I8" s="6">
        <v>0.12</v>
      </c>
      <c r="J8" s="132"/>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5">
        <v>1</v>
      </c>
      <c r="C9" s="5">
        <v>1</v>
      </c>
      <c r="D9" s="5">
        <v>1</v>
      </c>
      <c r="E9" s="5">
        <v>1</v>
      </c>
      <c r="F9" s="5">
        <v>0.08</v>
      </c>
      <c r="G9" s="5">
        <v>2</v>
      </c>
      <c r="H9" s="5">
        <v>0.08</v>
      </c>
      <c r="I9" s="5">
        <v>2</v>
      </c>
      <c r="J9" s="132"/>
      <c r="K9" s="133">
        <v>3</v>
      </c>
      <c r="N9" s="449"/>
      <c r="O9" s="435" t="s">
        <v>56</v>
      </c>
      <c r="P9" s="35" t="s">
        <v>57</v>
      </c>
      <c r="Q9" s="36" t="s">
        <v>58</v>
      </c>
      <c r="R9" s="432">
        <v>0</v>
      </c>
      <c r="S9" s="432">
        <v>0.21</v>
      </c>
      <c r="T9" s="432">
        <v>0</v>
      </c>
      <c r="U9" s="432">
        <v>0</v>
      </c>
      <c r="V9" s="432">
        <v>0</v>
      </c>
      <c r="W9" s="432">
        <v>0</v>
      </c>
      <c r="X9" s="432">
        <v>0</v>
      </c>
      <c r="Y9" s="432">
        <v>0.09</v>
      </c>
      <c r="Z9" s="432">
        <v>0</v>
      </c>
      <c r="AA9" s="432">
        <v>0</v>
      </c>
      <c r="AC9" s="449"/>
      <c r="AD9" s="435" t="s">
        <v>56</v>
      </c>
      <c r="AE9" s="35" t="s">
        <v>57</v>
      </c>
      <c r="AF9" s="36" t="s">
        <v>58</v>
      </c>
      <c r="AG9" s="432">
        <v>0</v>
      </c>
      <c r="AH9" s="432">
        <v>0.21</v>
      </c>
      <c r="AI9" s="432">
        <v>0</v>
      </c>
      <c r="AJ9" s="432">
        <v>0</v>
      </c>
      <c r="AK9" s="432">
        <v>0</v>
      </c>
      <c r="AL9" s="432">
        <v>0</v>
      </c>
      <c r="AM9" s="432">
        <v>0</v>
      </c>
      <c r="AN9" s="432">
        <v>0.09</v>
      </c>
      <c r="AO9" s="432">
        <v>0</v>
      </c>
      <c r="AP9" s="432">
        <v>0</v>
      </c>
    </row>
    <row r="10" spans="1:42" x14ac:dyDescent="0.3">
      <c r="A10" s="242" t="s">
        <v>15</v>
      </c>
      <c r="B10" s="5">
        <v>0.4</v>
      </c>
      <c r="C10" s="5">
        <v>0.4</v>
      </c>
      <c r="D10" s="5">
        <v>0.4</v>
      </c>
      <c r="E10" s="5">
        <v>0.4</v>
      </c>
      <c r="F10" s="5">
        <v>0.3</v>
      </c>
      <c r="G10" s="5">
        <v>0.6</v>
      </c>
      <c r="H10" s="5">
        <v>0.3</v>
      </c>
      <c r="I10" s="5">
        <v>0.6</v>
      </c>
      <c r="J10" s="132"/>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5">
        <v>25</v>
      </c>
      <c r="D11" s="5">
        <v>25</v>
      </c>
      <c r="E11" s="5">
        <v>25</v>
      </c>
      <c r="F11" s="5">
        <v>20</v>
      </c>
      <c r="G11" s="5">
        <v>30</v>
      </c>
      <c r="H11" s="5">
        <v>20</v>
      </c>
      <c r="I11" s="5">
        <v>30</v>
      </c>
      <c r="J11" s="132"/>
      <c r="K11" s="133" t="s">
        <v>85</v>
      </c>
      <c r="N11" s="449"/>
      <c r="O11" s="436"/>
      <c r="P11" s="35" t="s">
        <v>60</v>
      </c>
      <c r="Q11" s="36" t="s">
        <v>58</v>
      </c>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0.5</v>
      </c>
      <c r="C12" s="5">
        <v>0.5</v>
      </c>
      <c r="D12" s="5">
        <v>0.5</v>
      </c>
      <c r="E12" s="5">
        <v>0.5</v>
      </c>
      <c r="F12" s="5">
        <v>0.2</v>
      </c>
      <c r="G12" s="5">
        <v>0.7</v>
      </c>
      <c r="H12" s="5">
        <v>0.2</v>
      </c>
      <c r="I12" s="5">
        <v>0.7</v>
      </c>
      <c r="J12" s="132"/>
      <c r="K12" s="137"/>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15</v>
      </c>
      <c r="C14" s="5">
        <v>15</v>
      </c>
      <c r="D14" s="5">
        <v>15</v>
      </c>
      <c r="E14" s="5">
        <v>15</v>
      </c>
      <c r="F14" s="6"/>
      <c r="G14" s="6"/>
      <c r="H14" s="6"/>
      <c r="I14" s="6"/>
      <c r="J14" s="140"/>
      <c r="K14" s="133">
        <v>3</v>
      </c>
      <c r="N14" s="450"/>
      <c r="O14" s="63" t="s">
        <v>146</v>
      </c>
      <c r="P14" s="64" t="s">
        <v>147</v>
      </c>
      <c r="Q14" s="65" t="s">
        <v>58</v>
      </c>
      <c r="R14" s="290">
        <v>1</v>
      </c>
      <c r="S14" s="288">
        <v>1</v>
      </c>
      <c r="T14" s="290">
        <v>0</v>
      </c>
      <c r="U14" s="288">
        <v>0</v>
      </c>
      <c r="V14" s="290">
        <v>0</v>
      </c>
      <c r="W14" s="288">
        <v>0</v>
      </c>
      <c r="X14" s="290">
        <v>1</v>
      </c>
      <c r="Y14" s="288">
        <v>1</v>
      </c>
      <c r="Z14" s="290">
        <v>0</v>
      </c>
      <c r="AA14" s="289">
        <v>0</v>
      </c>
      <c r="AC14" s="450"/>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3">
      <c r="A15" s="242" t="s">
        <v>20</v>
      </c>
      <c r="B15" s="5">
        <v>0.1</v>
      </c>
      <c r="C15" s="5">
        <v>0.1</v>
      </c>
      <c r="D15" s="5">
        <v>0.1</v>
      </c>
      <c r="E15" s="5">
        <v>0.1</v>
      </c>
      <c r="F15" s="141"/>
      <c r="G15" s="141"/>
      <c r="H15" s="141"/>
      <c r="I15" s="141"/>
      <c r="J15" s="142"/>
      <c r="K15" s="133">
        <v>3</v>
      </c>
    </row>
    <row r="16" spans="1:42" x14ac:dyDescent="0.3">
      <c r="A16" s="242" t="s">
        <v>21</v>
      </c>
      <c r="B16" s="5">
        <v>0.4</v>
      </c>
      <c r="C16" s="5">
        <v>0.4</v>
      </c>
      <c r="D16" s="5">
        <v>0.4</v>
      </c>
      <c r="E16" s="5">
        <v>0.4</v>
      </c>
      <c r="F16" s="141"/>
      <c r="G16" s="141"/>
      <c r="H16" s="141"/>
      <c r="I16" s="141"/>
      <c r="J16" s="142"/>
      <c r="K16" s="133">
        <v>3</v>
      </c>
    </row>
    <row r="17" spans="1:11" ht="15.75" customHeight="1" x14ac:dyDescent="0.3">
      <c r="A17" s="420" t="s">
        <v>22</v>
      </c>
      <c r="B17" s="5"/>
      <c r="C17" s="5"/>
      <c r="D17" s="5"/>
      <c r="E17" s="5"/>
      <c r="F17" s="13"/>
      <c r="G17" s="13"/>
      <c r="H17" s="13"/>
      <c r="I17" s="13"/>
      <c r="J17" s="142"/>
      <c r="K17" s="143"/>
    </row>
    <row r="18" spans="1:11" ht="30.75" customHeight="1" x14ac:dyDescent="0.3">
      <c r="A18" s="242" t="s">
        <v>334</v>
      </c>
      <c r="B18" s="5">
        <v>0.3</v>
      </c>
      <c r="C18" s="5">
        <v>0.3</v>
      </c>
      <c r="D18" s="5">
        <v>0.3</v>
      </c>
      <c r="E18" s="5">
        <v>0.3</v>
      </c>
      <c r="F18" s="13"/>
      <c r="G18" s="144"/>
      <c r="H18" s="144"/>
      <c r="I18" s="144"/>
      <c r="J18" s="145" t="s">
        <v>63</v>
      </c>
      <c r="K18" s="146" t="s">
        <v>86</v>
      </c>
    </row>
    <row r="19" spans="1:11" ht="15" customHeight="1" x14ac:dyDescent="0.3">
      <c r="A19" s="242" t="s">
        <v>24</v>
      </c>
      <c r="B19" s="5">
        <v>0.1</v>
      </c>
      <c r="C19" s="5">
        <v>0.1</v>
      </c>
      <c r="D19" s="5">
        <v>0.1</v>
      </c>
      <c r="E19" s="5">
        <v>0.1</v>
      </c>
      <c r="F19" s="144"/>
      <c r="G19" s="144"/>
      <c r="H19" s="144"/>
      <c r="I19" s="144"/>
      <c r="J19" s="142"/>
      <c r="K19" s="146">
        <v>9</v>
      </c>
    </row>
    <row r="20" spans="1:11" ht="15" customHeight="1" x14ac:dyDescent="0.3">
      <c r="A20" s="242" t="s">
        <v>333</v>
      </c>
      <c r="B20" s="5">
        <v>9</v>
      </c>
      <c r="C20" s="5">
        <v>7</v>
      </c>
      <c r="D20" s="5">
        <v>6</v>
      </c>
      <c r="E20" s="5">
        <v>6</v>
      </c>
      <c r="F20" s="144"/>
      <c r="G20" s="144"/>
      <c r="H20" s="144"/>
      <c r="I20" s="144"/>
      <c r="J20" s="142"/>
      <c r="K20" s="146" t="s">
        <v>86</v>
      </c>
    </row>
    <row r="21" spans="1:11" x14ac:dyDescent="0.3">
      <c r="A21" s="242" t="s">
        <v>25</v>
      </c>
      <c r="B21" s="5">
        <v>3</v>
      </c>
      <c r="C21" s="5">
        <v>2</v>
      </c>
      <c r="D21" s="5">
        <v>2</v>
      </c>
      <c r="E21" s="5">
        <v>2</v>
      </c>
      <c r="F21" s="144"/>
      <c r="G21" s="144"/>
      <c r="H21" s="144"/>
      <c r="I21" s="144"/>
      <c r="J21" s="142"/>
      <c r="K21" s="146" t="s">
        <v>86</v>
      </c>
    </row>
    <row r="22" spans="1:11" ht="15" thickBot="1" x14ac:dyDescent="0.35">
      <c r="A22" s="413" t="s">
        <v>26</v>
      </c>
      <c r="B22" s="266">
        <v>1</v>
      </c>
      <c r="C22" s="266">
        <v>1</v>
      </c>
      <c r="D22" s="266">
        <v>1</v>
      </c>
      <c r="E22" s="266">
        <v>1</v>
      </c>
      <c r="F22" s="144"/>
      <c r="G22" s="144"/>
      <c r="H22" s="144"/>
      <c r="I22" s="144"/>
      <c r="J22" s="142"/>
      <c r="K22" s="146" t="s">
        <v>86</v>
      </c>
    </row>
    <row r="23" spans="1:11" ht="15" thickBot="1" x14ac:dyDescent="0.35">
      <c r="A23" s="414" t="s">
        <v>27</v>
      </c>
      <c r="B23" s="281"/>
      <c r="C23" s="2"/>
      <c r="D23" s="2"/>
      <c r="E23" s="282"/>
      <c r="F23" s="279"/>
      <c r="G23" s="3"/>
      <c r="H23" s="3"/>
      <c r="I23" s="3"/>
      <c r="J23" s="138"/>
      <c r="K23" s="139"/>
    </row>
    <row r="24" spans="1:11" x14ac:dyDescent="0.3">
      <c r="A24" s="415" t="s">
        <v>28</v>
      </c>
      <c r="B24" s="274">
        <v>0.06</v>
      </c>
      <c r="C24" s="269">
        <v>0.05</v>
      </c>
      <c r="D24" s="269">
        <v>0.05</v>
      </c>
      <c r="E24" s="267">
        <v>0.05</v>
      </c>
      <c r="F24" s="144"/>
      <c r="G24" s="144"/>
      <c r="H24" s="144"/>
      <c r="I24" s="144"/>
      <c r="J24" s="145" t="s">
        <v>30</v>
      </c>
      <c r="K24" s="147" t="s">
        <v>88</v>
      </c>
    </row>
    <row r="25" spans="1:11" x14ac:dyDescent="0.3">
      <c r="A25" s="242" t="s">
        <v>335</v>
      </c>
      <c r="B25" s="148">
        <v>65</v>
      </c>
      <c r="C25" s="148">
        <v>65</v>
      </c>
      <c r="D25" s="148">
        <v>65</v>
      </c>
      <c r="E25" s="148">
        <v>65</v>
      </c>
      <c r="F25" s="144"/>
      <c r="G25" s="144"/>
      <c r="H25" s="144"/>
      <c r="I25" s="144"/>
      <c r="J25" s="140"/>
      <c r="K25" s="133">
        <v>3</v>
      </c>
    </row>
    <row r="26" spans="1:11" x14ac:dyDescent="0.3">
      <c r="A26" s="242" t="s">
        <v>89</v>
      </c>
      <c r="B26" s="148">
        <f>100-B25</f>
        <v>35</v>
      </c>
      <c r="C26" s="148">
        <f t="shared" ref="C26:E26" si="1">100-C25</f>
        <v>35</v>
      </c>
      <c r="D26" s="148">
        <f t="shared" si="1"/>
        <v>35</v>
      </c>
      <c r="E26" s="148">
        <f t="shared" si="1"/>
        <v>35</v>
      </c>
      <c r="F26" s="144"/>
      <c r="G26" s="144"/>
      <c r="H26" s="144"/>
      <c r="I26" s="144"/>
      <c r="J26" s="140"/>
      <c r="K26" s="133">
        <v>3</v>
      </c>
    </row>
    <row r="27" spans="1:11" x14ac:dyDescent="0.3">
      <c r="A27" s="242" t="s">
        <v>33</v>
      </c>
      <c r="B27" s="153">
        <v>2000</v>
      </c>
      <c r="C27" s="156">
        <v>1900</v>
      </c>
      <c r="D27" s="156">
        <v>1800</v>
      </c>
      <c r="E27" s="157">
        <v>1700</v>
      </c>
      <c r="F27" s="144"/>
      <c r="G27" s="144"/>
      <c r="H27" s="144"/>
      <c r="I27" s="144"/>
      <c r="J27" s="150"/>
      <c r="K27" s="133">
        <v>3</v>
      </c>
    </row>
    <row r="28" spans="1:11" x14ac:dyDescent="0.3">
      <c r="A28" s="242" t="s">
        <v>34</v>
      </c>
      <c r="B28" s="152">
        <v>1.1000000000000001</v>
      </c>
      <c r="C28" s="152">
        <v>1</v>
      </c>
      <c r="D28" s="152">
        <v>1</v>
      </c>
      <c r="E28" s="152">
        <v>1</v>
      </c>
      <c r="F28" s="144"/>
      <c r="G28" s="144"/>
      <c r="H28" s="144"/>
      <c r="I28" s="144"/>
      <c r="J28" s="150"/>
      <c r="K28" s="133">
        <v>3</v>
      </c>
    </row>
    <row r="29" spans="1:11" ht="26.25" customHeight="1" x14ac:dyDescent="0.3">
      <c r="A29" s="242" t="s">
        <v>35</v>
      </c>
      <c r="B29" s="151">
        <f>B8/100*73</f>
        <v>0.10220000000000001</v>
      </c>
      <c r="C29" s="151">
        <f>C8/100*75</f>
        <v>0.09</v>
      </c>
      <c r="D29" s="151">
        <f>D8/100*76</f>
        <v>8.3600000000000008E-2</v>
      </c>
      <c r="E29" s="151">
        <f>E8/100*76</f>
        <v>7.5999999999999998E-2</v>
      </c>
      <c r="F29" s="144"/>
      <c r="G29" s="144"/>
      <c r="H29" s="144"/>
      <c r="I29" s="144"/>
      <c r="J29" s="140" t="s">
        <v>32</v>
      </c>
      <c r="K29" s="133">
        <v>3</v>
      </c>
    </row>
    <row r="30" spans="1:11" x14ac:dyDescent="0.3">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3">
      <c r="A31" s="242"/>
      <c r="B31" s="152"/>
      <c r="C31" s="152"/>
      <c r="D31" s="152"/>
      <c r="E31" s="152"/>
      <c r="F31" s="144"/>
      <c r="G31" s="144"/>
      <c r="H31" s="144"/>
      <c r="I31" s="144"/>
      <c r="J31" s="140"/>
      <c r="K31" s="143"/>
    </row>
    <row r="32" spans="1:11" ht="15" thickBot="1" x14ac:dyDescent="0.35">
      <c r="A32" s="413"/>
      <c r="B32" s="153"/>
      <c r="C32" s="156"/>
      <c r="D32" s="156"/>
      <c r="E32" s="157"/>
      <c r="F32" s="144"/>
      <c r="G32" s="144"/>
      <c r="H32" s="144"/>
      <c r="I32" s="144"/>
      <c r="J32" s="150"/>
      <c r="K32" s="143"/>
    </row>
    <row r="33" spans="1:11" ht="15" thickBot="1" x14ac:dyDescent="0.35">
      <c r="A33" s="417" t="s">
        <v>37</v>
      </c>
      <c r="B33" s="10"/>
      <c r="C33" s="2"/>
      <c r="D33" s="11"/>
      <c r="E33" s="60"/>
      <c r="F33" s="3"/>
      <c r="G33" s="3"/>
      <c r="H33" s="3"/>
      <c r="I33" s="3"/>
      <c r="J33" s="158"/>
      <c r="K33" s="159"/>
    </row>
    <row r="34" spans="1:11" x14ac:dyDescent="0.3">
      <c r="A34" s="418" t="s">
        <v>38</v>
      </c>
      <c r="B34" s="166" t="s">
        <v>90</v>
      </c>
      <c r="C34" s="166" t="s">
        <v>90</v>
      </c>
      <c r="D34" s="166" t="s">
        <v>90</v>
      </c>
      <c r="E34" s="166" t="s">
        <v>90</v>
      </c>
      <c r="F34" s="160"/>
      <c r="G34" s="160"/>
      <c r="H34" s="160"/>
      <c r="I34" s="160"/>
      <c r="J34" s="160" t="s">
        <v>66</v>
      </c>
      <c r="K34" s="137"/>
    </row>
    <row r="35" spans="1:11" x14ac:dyDescent="0.3">
      <c r="A35" s="242" t="s">
        <v>39</v>
      </c>
      <c r="B35" s="153" t="s">
        <v>90</v>
      </c>
      <c r="C35" s="154" t="s">
        <v>90</v>
      </c>
      <c r="D35" s="154" t="s">
        <v>90</v>
      </c>
      <c r="E35" s="155" t="s">
        <v>90</v>
      </c>
      <c r="F35" s="155"/>
      <c r="G35" s="155"/>
      <c r="H35" s="155"/>
      <c r="I35" s="155"/>
      <c r="J35" s="161" t="s">
        <v>66</v>
      </c>
      <c r="K35" s="137"/>
    </row>
    <row r="36" spans="1:11" x14ac:dyDescent="0.3">
      <c r="A36" s="242" t="s">
        <v>40</v>
      </c>
      <c r="B36" s="153" t="s">
        <v>90</v>
      </c>
      <c r="C36" s="154" t="s">
        <v>90</v>
      </c>
      <c r="D36" s="154" t="s">
        <v>90</v>
      </c>
      <c r="E36" s="155" t="s">
        <v>90</v>
      </c>
      <c r="F36" s="144"/>
      <c r="G36" s="144"/>
      <c r="H36" s="144"/>
      <c r="I36" s="144"/>
      <c r="J36" s="144"/>
      <c r="K36" s="133"/>
    </row>
    <row r="37" spans="1:11" ht="26.4" x14ac:dyDescent="0.3">
      <c r="A37" s="242" t="s">
        <v>41</v>
      </c>
      <c r="B37" s="162">
        <v>90</v>
      </c>
      <c r="C37" s="162">
        <v>90</v>
      </c>
      <c r="D37" s="162">
        <v>90</v>
      </c>
      <c r="E37" s="162">
        <v>90</v>
      </c>
      <c r="F37" s="163"/>
      <c r="G37" s="163"/>
      <c r="H37" s="163"/>
      <c r="I37" s="163"/>
      <c r="J37" s="163"/>
      <c r="K37" s="133">
        <v>3</v>
      </c>
    </row>
    <row r="38" spans="1:11" ht="24" customHeight="1" x14ac:dyDescent="0.3">
      <c r="A38" s="413" t="s">
        <v>125</v>
      </c>
      <c r="B38" s="153" t="s">
        <v>90</v>
      </c>
      <c r="C38" s="154" t="s">
        <v>90</v>
      </c>
      <c r="D38" s="154" t="s">
        <v>90</v>
      </c>
      <c r="E38" s="155" t="s">
        <v>90</v>
      </c>
      <c r="F38" s="163"/>
      <c r="G38" s="163"/>
      <c r="H38" s="163"/>
      <c r="I38" s="163"/>
      <c r="J38" s="163"/>
      <c r="K38" s="178"/>
    </row>
    <row r="39" spans="1:11" x14ac:dyDescent="0.3">
      <c r="A39" s="413" t="s">
        <v>124</v>
      </c>
      <c r="B39" s="153" t="s">
        <v>90</v>
      </c>
      <c r="C39" s="154" t="s">
        <v>90</v>
      </c>
      <c r="D39" s="154" t="s">
        <v>90</v>
      </c>
      <c r="E39" s="155" t="s">
        <v>90</v>
      </c>
      <c r="F39" s="163"/>
      <c r="G39" s="163"/>
      <c r="H39" s="163"/>
      <c r="I39" s="163"/>
      <c r="J39" s="163"/>
      <c r="K39" s="178"/>
    </row>
    <row r="40" spans="1:11" ht="27" thickBot="1" x14ac:dyDescent="0.35">
      <c r="A40" s="419" t="s">
        <v>128</v>
      </c>
      <c r="B40" s="179" t="s">
        <v>90</v>
      </c>
      <c r="C40" s="180" t="s">
        <v>90</v>
      </c>
      <c r="D40" s="180" t="s">
        <v>90</v>
      </c>
      <c r="E40" s="181" t="s">
        <v>90</v>
      </c>
      <c r="F40" s="164"/>
      <c r="G40" s="164"/>
      <c r="H40" s="164"/>
      <c r="I40" s="164"/>
      <c r="J40" s="164"/>
      <c r="K40" s="165"/>
    </row>
    <row r="42" spans="1:11" x14ac:dyDescent="0.3">
      <c r="D42" s="21"/>
      <c r="E42" s="21"/>
      <c r="F42" s="21"/>
      <c r="G42" s="41"/>
      <c r="H42" s="41"/>
      <c r="I42" s="41"/>
      <c r="J42" s="41"/>
      <c r="K42" s="41"/>
    </row>
    <row r="43" spans="1:11" x14ac:dyDescent="0.3">
      <c r="A43" s="124" t="s">
        <v>129</v>
      </c>
      <c r="B43" s="49"/>
      <c r="C43" s="21"/>
      <c r="D43" s="21"/>
      <c r="E43" s="21"/>
      <c r="F43" s="21"/>
      <c r="G43" s="41"/>
      <c r="H43" s="41"/>
      <c r="I43" s="41"/>
      <c r="J43" s="41"/>
      <c r="K43" s="41"/>
    </row>
    <row r="44" spans="1:11" x14ac:dyDescent="0.3">
      <c r="A44" s="395">
        <v>1</v>
      </c>
      <c r="B44" s="56" t="s">
        <v>142</v>
      </c>
      <c r="D44" s="21"/>
      <c r="E44" s="21"/>
      <c r="F44" s="21"/>
      <c r="G44" s="41"/>
      <c r="H44" s="41"/>
      <c r="I44" s="41"/>
      <c r="J44" s="41"/>
      <c r="K44" s="41"/>
    </row>
    <row r="45" spans="1:11" x14ac:dyDescent="0.3">
      <c r="A45" s="395">
        <v>2</v>
      </c>
      <c r="B45" s="391" t="s">
        <v>309</v>
      </c>
      <c r="D45" s="21"/>
      <c r="E45" s="21"/>
      <c r="F45" s="21"/>
      <c r="G45" s="41"/>
      <c r="H45" s="41"/>
      <c r="I45" s="41"/>
      <c r="J45" s="41"/>
      <c r="K45" s="41"/>
    </row>
    <row r="46" spans="1:11" x14ac:dyDescent="0.3">
      <c r="A46" s="395">
        <v>3</v>
      </c>
      <c r="B46" s="391" t="s">
        <v>310</v>
      </c>
      <c r="D46" s="21"/>
      <c r="E46" s="21"/>
      <c r="F46" s="21"/>
      <c r="G46" s="41"/>
      <c r="H46" s="41"/>
      <c r="I46" s="41"/>
      <c r="J46" s="41"/>
      <c r="K46" s="41"/>
    </row>
    <row r="47" spans="1:11" x14ac:dyDescent="0.3">
      <c r="A47" s="395">
        <v>4</v>
      </c>
      <c r="B47" s="391" t="s">
        <v>311</v>
      </c>
      <c r="D47" s="21"/>
      <c r="E47" s="21"/>
      <c r="F47" s="21"/>
      <c r="G47" s="41"/>
      <c r="H47" s="41"/>
      <c r="I47" s="41"/>
      <c r="J47" s="41"/>
      <c r="K47" s="41"/>
    </row>
    <row r="48" spans="1:11" x14ac:dyDescent="0.3">
      <c r="A48" s="41">
        <v>5</v>
      </c>
      <c r="B48" s="55" t="s">
        <v>140</v>
      </c>
      <c r="C48" s="21"/>
      <c r="D48" s="21"/>
      <c r="E48" s="21"/>
      <c r="F48" s="21"/>
      <c r="G48" s="41"/>
      <c r="H48" s="41"/>
      <c r="I48" s="41"/>
      <c r="J48" s="41"/>
      <c r="K48" s="41"/>
    </row>
    <row r="49" spans="1:16" x14ac:dyDescent="0.3">
      <c r="A49" s="41">
        <v>6</v>
      </c>
      <c r="B49" s="56" t="s">
        <v>141</v>
      </c>
      <c r="C49" s="21"/>
      <c r="E49" s="21"/>
      <c r="F49" s="21"/>
      <c r="G49" s="41"/>
      <c r="H49" s="41"/>
      <c r="I49" s="41"/>
      <c r="J49" s="41"/>
      <c r="K49" s="41"/>
      <c r="M49" s="50"/>
      <c r="N49" s="49"/>
      <c r="O49" s="21"/>
      <c r="P49" s="21"/>
    </row>
    <row r="50" spans="1:16" x14ac:dyDescent="0.3">
      <c r="A50" s="41">
        <v>7</v>
      </c>
      <c r="B50" s="57" t="s">
        <v>142</v>
      </c>
      <c r="C50" s="21"/>
      <c r="E50" s="21"/>
      <c r="F50" s="21"/>
      <c r="G50" s="41"/>
      <c r="I50" s="41"/>
      <c r="J50" s="41"/>
      <c r="K50" s="41"/>
      <c r="O50" s="21"/>
      <c r="P50" s="21"/>
    </row>
    <row r="51" spans="1:16" x14ac:dyDescent="0.3">
      <c r="A51" s="41">
        <v>8</v>
      </c>
      <c r="B51" s="57" t="s">
        <v>143</v>
      </c>
      <c r="C51" s="21"/>
      <c r="E51" s="21"/>
      <c r="F51" s="21"/>
      <c r="G51" s="41"/>
      <c r="H51" s="41"/>
      <c r="I51" s="41"/>
      <c r="J51" s="41"/>
      <c r="K51" s="41"/>
      <c r="O51" s="21"/>
      <c r="P51" s="21"/>
    </row>
    <row r="52" spans="1:16" x14ac:dyDescent="0.3">
      <c r="A52" s="41">
        <v>9</v>
      </c>
      <c r="B52" s="49" t="s">
        <v>144</v>
      </c>
      <c r="C52" s="21"/>
      <c r="E52" s="21"/>
      <c r="F52" s="21"/>
      <c r="G52" s="41"/>
      <c r="H52" s="41"/>
      <c r="I52" s="41"/>
      <c r="J52" s="41"/>
      <c r="K52" s="41"/>
      <c r="O52" s="21"/>
      <c r="P52" s="21"/>
    </row>
    <row r="53" spans="1:16" x14ac:dyDescent="0.3">
      <c r="A53" s="41">
        <v>10</v>
      </c>
      <c r="B53" s="21" t="s">
        <v>145</v>
      </c>
      <c r="C53" s="21"/>
      <c r="E53" s="21"/>
      <c r="F53" s="21"/>
      <c r="G53" s="41"/>
      <c r="H53" s="41"/>
      <c r="I53" s="41"/>
      <c r="J53" s="41"/>
      <c r="K53" s="41"/>
      <c r="O53" s="21"/>
      <c r="P53" s="21"/>
    </row>
    <row r="54" spans="1:16" x14ac:dyDescent="0.3">
      <c r="A54" s="124" t="s">
        <v>139</v>
      </c>
      <c r="B54" s="49"/>
      <c r="C54" s="21"/>
      <c r="E54" s="21"/>
      <c r="F54" s="21"/>
      <c r="G54" s="41"/>
      <c r="H54" s="41"/>
      <c r="I54" s="41"/>
      <c r="J54" s="41"/>
      <c r="K54" s="41"/>
      <c r="O54" s="21"/>
      <c r="P54" s="21"/>
    </row>
    <row r="55" spans="1:16" x14ac:dyDescent="0.3">
      <c r="A55" s="62" t="s">
        <v>11</v>
      </c>
      <c r="B55" s="54" t="s">
        <v>105</v>
      </c>
      <c r="E55" s="21"/>
      <c r="F55" s="21"/>
      <c r="G55" s="41"/>
      <c r="H55" s="41"/>
      <c r="I55" s="41"/>
      <c r="J55" s="41"/>
      <c r="K55" s="41"/>
      <c r="M55" s="50"/>
      <c r="N55" s="49"/>
      <c r="O55" s="21"/>
      <c r="P55" s="21"/>
    </row>
    <row r="56" spans="1:16" x14ac:dyDescent="0.3">
      <c r="A56" s="62" t="s">
        <v>63</v>
      </c>
      <c r="B56" s="49" t="s">
        <v>96</v>
      </c>
      <c r="E56" s="21"/>
      <c r="F56" s="21"/>
      <c r="G56" s="41"/>
      <c r="H56" s="41"/>
      <c r="I56" s="41"/>
      <c r="J56" s="41"/>
      <c r="K56" s="41"/>
      <c r="M56" s="51"/>
      <c r="N56" s="49"/>
      <c r="O56" s="21"/>
      <c r="P56" s="21"/>
    </row>
    <row r="57" spans="1:16" x14ac:dyDescent="0.3">
      <c r="A57" s="62" t="s">
        <v>30</v>
      </c>
      <c r="B57" s="49" t="s">
        <v>100</v>
      </c>
      <c r="E57" s="21"/>
      <c r="F57" s="21"/>
      <c r="G57" s="41"/>
      <c r="H57" s="41"/>
      <c r="I57" s="41"/>
      <c r="J57" s="41"/>
      <c r="K57" s="41"/>
      <c r="M57" s="52"/>
      <c r="N57" s="49"/>
      <c r="O57" s="21"/>
      <c r="P57" s="21"/>
    </row>
    <row r="58" spans="1:16" x14ac:dyDescent="0.3">
      <c r="A58" s="62" t="s">
        <v>32</v>
      </c>
      <c r="B58" s="47" t="s">
        <v>127</v>
      </c>
      <c r="E58" s="21"/>
      <c r="F58" s="21"/>
      <c r="G58" s="41"/>
      <c r="H58" s="41"/>
      <c r="I58" s="41"/>
      <c r="J58" s="41"/>
      <c r="K58" s="41"/>
      <c r="M58" s="53"/>
      <c r="N58" s="49"/>
      <c r="O58" s="21"/>
      <c r="P58" s="21"/>
    </row>
    <row r="59" spans="1:16" x14ac:dyDescent="0.3">
      <c r="A59" s="62" t="s">
        <v>66</v>
      </c>
      <c r="B59" s="49" t="s">
        <v>101</v>
      </c>
      <c r="E59" s="21"/>
      <c r="F59" s="21"/>
      <c r="G59" s="41"/>
      <c r="H59" s="41"/>
      <c r="I59" s="41"/>
      <c r="J59" s="41"/>
      <c r="K59" s="41"/>
      <c r="M59" s="53"/>
      <c r="N59" s="21"/>
      <c r="O59" s="21"/>
      <c r="P59" s="21"/>
    </row>
    <row r="60" spans="1:16" x14ac:dyDescent="0.3">
      <c r="M60" s="49"/>
      <c r="N60" s="21"/>
      <c r="O60" s="21"/>
    </row>
    <row r="61" spans="1:16" x14ac:dyDescent="0.3">
      <c r="M61" s="21"/>
      <c r="N61" s="21"/>
      <c r="O61" s="21"/>
    </row>
    <row r="62" spans="1:16" x14ac:dyDescent="0.3">
      <c r="A62" s="21"/>
      <c r="B62" s="21"/>
      <c r="C62" s="21"/>
    </row>
    <row r="63" spans="1:16" x14ac:dyDescent="0.3">
      <c r="A63" s="21"/>
      <c r="B63" s="21"/>
      <c r="C63" s="21"/>
    </row>
  </sheetData>
  <mergeCells count="74">
    <mergeCell ref="R2:S4"/>
    <mergeCell ref="T2:U4"/>
    <mergeCell ref="V2:W4"/>
    <mergeCell ref="X2:Y4"/>
    <mergeCell ref="Z6:Z8"/>
    <mergeCell ref="V6:V8"/>
    <mergeCell ref="W6:W8"/>
    <mergeCell ref="X6:X8"/>
    <mergeCell ref="R6:R8"/>
    <mergeCell ref="S6:S8"/>
    <mergeCell ref="T6:T8"/>
    <mergeCell ref="U6:U8"/>
    <mergeCell ref="Z2:AA4"/>
    <mergeCell ref="Y6:Y8"/>
    <mergeCell ref="B2:K2"/>
    <mergeCell ref="F3:G3"/>
    <mergeCell ref="H3:I3"/>
    <mergeCell ref="Q2:Q5"/>
    <mergeCell ref="N3:N5"/>
    <mergeCell ref="O4:O5"/>
    <mergeCell ref="P4:P5"/>
    <mergeCell ref="J3:J4"/>
    <mergeCell ref="K3:K4"/>
    <mergeCell ref="AK2:AL4"/>
    <mergeCell ref="AM2:AN4"/>
    <mergeCell ref="AO2:AP4"/>
    <mergeCell ref="AF2:AF5"/>
    <mergeCell ref="AG2:AH4"/>
    <mergeCell ref="AI2:AJ4"/>
    <mergeCell ref="AC3:AC5"/>
    <mergeCell ref="AD4:AD5"/>
    <mergeCell ref="AE4:AE5"/>
    <mergeCell ref="AD6:AD8"/>
    <mergeCell ref="AD9:AD13"/>
    <mergeCell ref="AG6:AG8"/>
    <mergeCell ref="AH6:AH8"/>
    <mergeCell ref="AI6:AI8"/>
    <mergeCell ref="AJ6:AJ8"/>
    <mergeCell ref="AK6:AK8"/>
    <mergeCell ref="AL6:AL8"/>
    <mergeCell ref="AM6:AM8"/>
    <mergeCell ref="AN6:AN8"/>
    <mergeCell ref="AO6:AO8"/>
    <mergeCell ref="AP6:AP8"/>
    <mergeCell ref="AG9:AG13"/>
    <mergeCell ref="AH9:AH13"/>
    <mergeCell ref="AI9:AI13"/>
    <mergeCell ref="AJ9:AJ13"/>
    <mergeCell ref="AK9:AK13"/>
    <mergeCell ref="AL9:AL13"/>
    <mergeCell ref="AM9:AM13"/>
    <mergeCell ref="AN9:AN13"/>
    <mergeCell ref="AO9:AO13"/>
    <mergeCell ref="AP9:AP13"/>
    <mergeCell ref="A3:A4"/>
    <mergeCell ref="B3:B4"/>
    <mergeCell ref="C3:C4"/>
    <mergeCell ref="D3:D4"/>
    <mergeCell ref="E3:E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s>
  <hyperlinks>
    <hyperlink ref="B2" location="INDEX" display="Steam boiler, Natural gas or biogas (Condensing)"/>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P67"/>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193</v>
      </c>
      <c r="C2" s="575"/>
      <c r="D2" s="575"/>
      <c r="E2" s="575"/>
      <c r="F2" s="575"/>
      <c r="G2" s="575"/>
      <c r="H2" s="575"/>
      <c r="I2" s="575"/>
      <c r="J2" s="575"/>
      <c r="K2" s="57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90</v>
      </c>
      <c r="C6" s="134">
        <v>90</v>
      </c>
      <c r="D6" s="134">
        <v>90</v>
      </c>
      <c r="E6" s="134">
        <v>91</v>
      </c>
      <c r="F6" s="134">
        <f>C6-1</f>
        <v>89</v>
      </c>
      <c r="G6" s="134">
        <f>C6+2</f>
        <v>92</v>
      </c>
      <c r="H6" s="134">
        <f>E6-1</f>
        <v>90</v>
      </c>
      <c r="I6" s="134">
        <f>E6+2</f>
        <v>93</v>
      </c>
      <c r="J6" s="132" t="s">
        <v>63</v>
      </c>
      <c r="K6" s="133" t="s">
        <v>84</v>
      </c>
      <c r="N6" s="448" t="str">
        <f>B2</f>
        <v>Steam boiler, Wood Chips</v>
      </c>
      <c r="O6" s="435" t="s">
        <v>52</v>
      </c>
      <c r="P6" s="29" t="s">
        <v>53</v>
      </c>
      <c r="Q6" s="30"/>
      <c r="R6" s="432">
        <v>0</v>
      </c>
      <c r="S6" s="440">
        <v>1</v>
      </c>
      <c r="T6" s="432">
        <v>0</v>
      </c>
      <c r="U6" s="440">
        <v>1</v>
      </c>
      <c r="V6" s="432">
        <v>0</v>
      </c>
      <c r="W6" s="440">
        <v>1</v>
      </c>
      <c r="X6" s="432">
        <v>0</v>
      </c>
      <c r="Y6" s="440">
        <v>1</v>
      </c>
      <c r="Z6" s="432">
        <v>0</v>
      </c>
      <c r="AA6" s="440">
        <v>1</v>
      </c>
      <c r="AC6" s="448" t="str">
        <f>N6</f>
        <v>Steam boiler, Wood Chips</v>
      </c>
      <c r="AD6" s="435" t="s">
        <v>52</v>
      </c>
      <c r="AE6" s="29" t="s">
        <v>53</v>
      </c>
      <c r="AF6" s="30"/>
      <c r="AG6" s="432">
        <v>0</v>
      </c>
      <c r="AH6" s="440">
        <v>1</v>
      </c>
      <c r="AI6" s="432">
        <v>0</v>
      </c>
      <c r="AJ6" s="440">
        <v>1</v>
      </c>
      <c r="AK6" s="432">
        <v>0</v>
      </c>
      <c r="AL6" s="440">
        <v>1</v>
      </c>
      <c r="AM6" s="432">
        <v>0</v>
      </c>
      <c r="AN6" s="440">
        <v>1</v>
      </c>
      <c r="AO6" s="432">
        <v>0</v>
      </c>
      <c r="AP6" s="440">
        <v>1</v>
      </c>
    </row>
    <row r="7" spans="1:42" x14ac:dyDescent="0.3">
      <c r="A7" s="242" t="s">
        <v>12</v>
      </c>
      <c r="B7" s="134">
        <f t="shared" ref="B7:I7" si="0">B6-1</f>
        <v>89</v>
      </c>
      <c r="C7" s="134">
        <f t="shared" si="0"/>
        <v>89</v>
      </c>
      <c r="D7" s="134">
        <f t="shared" si="0"/>
        <v>89</v>
      </c>
      <c r="E7" s="134">
        <f t="shared" si="0"/>
        <v>90</v>
      </c>
      <c r="F7" s="134">
        <f t="shared" si="0"/>
        <v>88</v>
      </c>
      <c r="G7" s="134">
        <f t="shared" si="0"/>
        <v>91</v>
      </c>
      <c r="H7" s="134">
        <f t="shared" si="0"/>
        <v>89</v>
      </c>
      <c r="I7" s="134">
        <f t="shared" si="0"/>
        <v>92</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2.2999999999999998</v>
      </c>
      <c r="C8" s="6">
        <v>2.2999999999999998</v>
      </c>
      <c r="D8" s="6">
        <v>2.2999999999999998</v>
      </c>
      <c r="E8" s="135">
        <v>2.2999999999999998</v>
      </c>
      <c r="F8" s="6">
        <v>2.2000000000000002</v>
      </c>
      <c r="G8" s="6">
        <v>2.5</v>
      </c>
      <c r="H8" s="6">
        <v>1.8</v>
      </c>
      <c r="I8" s="6">
        <v>2.5</v>
      </c>
      <c r="J8" s="132" t="s">
        <v>30</v>
      </c>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8">
        <v>3</v>
      </c>
      <c r="C9" s="7">
        <v>3</v>
      </c>
      <c r="D9" s="7">
        <v>3</v>
      </c>
      <c r="E9" s="136">
        <v>3</v>
      </c>
      <c r="F9" s="7">
        <v>3</v>
      </c>
      <c r="G9" s="7">
        <v>3</v>
      </c>
      <c r="H9" s="7">
        <v>3</v>
      </c>
      <c r="I9" s="7">
        <v>3</v>
      </c>
      <c r="J9" s="132" t="s">
        <v>32</v>
      </c>
      <c r="K9" s="133">
        <v>3</v>
      </c>
      <c r="N9" s="449"/>
      <c r="O9" s="435" t="s">
        <v>56</v>
      </c>
      <c r="P9" s="35" t="s">
        <v>57</v>
      </c>
      <c r="Q9" s="36" t="s">
        <v>58</v>
      </c>
      <c r="R9" s="432">
        <v>0</v>
      </c>
      <c r="S9" s="432">
        <v>1</v>
      </c>
      <c r="T9" s="432">
        <v>0</v>
      </c>
      <c r="U9" s="432">
        <v>1</v>
      </c>
      <c r="V9" s="432">
        <v>0</v>
      </c>
      <c r="W9" s="432">
        <v>0.97</v>
      </c>
      <c r="X9" s="432">
        <v>0</v>
      </c>
      <c r="Y9" s="432">
        <v>1</v>
      </c>
      <c r="Z9" s="432">
        <v>0</v>
      </c>
      <c r="AA9" s="432">
        <v>1</v>
      </c>
      <c r="AC9" s="449"/>
      <c r="AD9" s="435" t="s">
        <v>56</v>
      </c>
      <c r="AE9" s="35" t="s">
        <v>57</v>
      </c>
      <c r="AF9" s="36" t="s">
        <v>58</v>
      </c>
      <c r="AG9" s="432">
        <v>0</v>
      </c>
      <c r="AH9" s="432">
        <v>1</v>
      </c>
      <c r="AI9" s="432">
        <v>0</v>
      </c>
      <c r="AJ9" s="432">
        <v>1</v>
      </c>
      <c r="AK9" s="432">
        <v>0</v>
      </c>
      <c r="AL9" s="432">
        <v>0.97</v>
      </c>
      <c r="AM9" s="432">
        <v>0</v>
      </c>
      <c r="AN9" s="432">
        <v>1</v>
      </c>
      <c r="AO9" s="432">
        <v>0</v>
      </c>
      <c r="AP9" s="432">
        <v>1</v>
      </c>
    </row>
    <row r="10" spans="1:42" x14ac:dyDescent="0.3">
      <c r="A10" s="242" t="s">
        <v>15</v>
      </c>
      <c r="B10" s="5">
        <v>3</v>
      </c>
      <c r="C10" s="6">
        <v>3</v>
      </c>
      <c r="D10" s="6">
        <v>3</v>
      </c>
      <c r="E10" s="135">
        <v>3</v>
      </c>
      <c r="F10" s="6">
        <v>2.6</v>
      </c>
      <c r="G10" s="6">
        <v>3.5</v>
      </c>
      <c r="H10" s="6">
        <v>2.2999999999999998</v>
      </c>
      <c r="I10" s="6">
        <v>3.8</v>
      </c>
      <c r="J10" s="132" t="s">
        <v>32</v>
      </c>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6">
        <v>25</v>
      </c>
      <c r="D11" s="6">
        <v>25</v>
      </c>
      <c r="E11" s="135">
        <v>25</v>
      </c>
      <c r="F11" s="6">
        <v>20</v>
      </c>
      <c r="G11" s="6">
        <v>35</v>
      </c>
      <c r="H11" s="6">
        <v>20</v>
      </c>
      <c r="I11" s="6">
        <v>35</v>
      </c>
      <c r="J11" s="132"/>
      <c r="K11" s="133" t="s">
        <v>85</v>
      </c>
      <c r="N11" s="449"/>
      <c r="O11" s="436"/>
      <c r="P11" s="35" t="s">
        <v>60</v>
      </c>
      <c r="Q11" s="36" t="s">
        <v>58</v>
      </c>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1</v>
      </c>
      <c r="C12" s="6">
        <v>1</v>
      </c>
      <c r="D12" s="6">
        <v>1</v>
      </c>
      <c r="E12" s="135">
        <v>1</v>
      </c>
      <c r="F12" s="6">
        <v>0.5</v>
      </c>
      <c r="G12" s="6">
        <v>1.5</v>
      </c>
      <c r="H12" s="6">
        <v>0.5</v>
      </c>
      <c r="I12" s="6">
        <v>1.5</v>
      </c>
      <c r="J12" s="132"/>
      <c r="K12" s="137"/>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20</v>
      </c>
      <c r="C14" s="5">
        <v>20</v>
      </c>
      <c r="D14" s="5">
        <v>20</v>
      </c>
      <c r="E14" s="5">
        <v>20</v>
      </c>
      <c r="F14" s="6"/>
      <c r="G14" s="6"/>
      <c r="H14" s="6"/>
      <c r="I14" s="6"/>
      <c r="J14" s="140"/>
      <c r="K14" s="133">
        <v>3</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0.3</v>
      </c>
      <c r="C15" s="141">
        <v>0.3</v>
      </c>
      <c r="D15" s="141">
        <v>0.3</v>
      </c>
      <c r="E15" s="141">
        <v>0.3</v>
      </c>
      <c r="F15" s="141"/>
      <c r="G15" s="141"/>
      <c r="H15" s="141"/>
      <c r="I15" s="141"/>
      <c r="J15" s="142"/>
      <c r="K15" s="133">
        <v>3</v>
      </c>
    </row>
    <row r="16" spans="1:42" ht="20.25" customHeight="1" x14ac:dyDescent="0.3">
      <c r="A16" s="242" t="s">
        <v>21</v>
      </c>
      <c r="B16" s="141">
        <v>0.5</v>
      </c>
      <c r="C16" s="141">
        <v>0.5</v>
      </c>
      <c r="D16" s="141">
        <v>0.5</v>
      </c>
      <c r="E16" s="141">
        <v>0.5</v>
      </c>
      <c r="F16" s="141"/>
      <c r="G16" s="141"/>
      <c r="H16" s="141"/>
      <c r="I16" s="141"/>
      <c r="J16" s="142"/>
      <c r="K16" s="133">
        <v>3</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5">
        <v>11</v>
      </c>
      <c r="C18" s="5">
        <v>11</v>
      </c>
      <c r="D18" s="5">
        <v>11</v>
      </c>
      <c r="E18" s="5">
        <v>11</v>
      </c>
      <c r="F18" s="5"/>
      <c r="G18" s="144"/>
      <c r="H18" s="144"/>
      <c r="I18" s="144"/>
      <c r="J18" s="145" t="s">
        <v>66</v>
      </c>
      <c r="K18" s="146" t="s">
        <v>86</v>
      </c>
    </row>
    <row r="19" spans="1:11" ht="15" customHeight="1" x14ac:dyDescent="0.3">
      <c r="A19" s="242" t="s">
        <v>24</v>
      </c>
      <c r="B19" s="5">
        <v>10</v>
      </c>
      <c r="C19" s="5">
        <v>10</v>
      </c>
      <c r="D19" s="5">
        <v>10</v>
      </c>
      <c r="E19" s="5">
        <v>10</v>
      </c>
      <c r="F19" s="5"/>
      <c r="G19" s="144"/>
      <c r="H19" s="144"/>
      <c r="I19" s="144"/>
      <c r="J19" s="142"/>
      <c r="K19" s="146">
        <v>9</v>
      </c>
    </row>
    <row r="20" spans="1:11" ht="15" customHeight="1" x14ac:dyDescent="0.3">
      <c r="A20" s="242" t="s">
        <v>333</v>
      </c>
      <c r="B20" s="5">
        <v>63</v>
      </c>
      <c r="C20" s="5">
        <v>49</v>
      </c>
      <c r="D20" s="5">
        <v>46</v>
      </c>
      <c r="E20" s="5">
        <v>41</v>
      </c>
      <c r="F20" s="5"/>
      <c r="G20" s="144"/>
      <c r="H20" s="144"/>
      <c r="I20" s="144"/>
      <c r="J20" s="142"/>
      <c r="K20" s="146" t="s">
        <v>86</v>
      </c>
    </row>
    <row r="21" spans="1:11" x14ac:dyDescent="0.3">
      <c r="A21" s="242" t="s">
        <v>25</v>
      </c>
      <c r="B21" s="5">
        <v>11</v>
      </c>
      <c r="C21" s="5">
        <v>8</v>
      </c>
      <c r="D21" s="5">
        <v>6</v>
      </c>
      <c r="E21" s="5">
        <v>4</v>
      </c>
      <c r="F21" s="5"/>
      <c r="G21" s="144"/>
      <c r="H21" s="144"/>
      <c r="I21" s="144"/>
      <c r="J21" s="142"/>
      <c r="K21" s="146" t="s">
        <v>86</v>
      </c>
    </row>
    <row r="22" spans="1:11" ht="15" thickBot="1" x14ac:dyDescent="0.35">
      <c r="A22" s="413" t="s">
        <v>26</v>
      </c>
      <c r="B22" s="266">
        <v>3</v>
      </c>
      <c r="C22" s="266">
        <v>3</v>
      </c>
      <c r="D22" s="266">
        <v>1</v>
      </c>
      <c r="E22" s="266">
        <v>1</v>
      </c>
      <c r="F22" s="5"/>
      <c r="G22" s="144"/>
      <c r="H22" s="144"/>
      <c r="I22" s="144"/>
      <c r="J22" s="142"/>
      <c r="K22" s="146" t="s">
        <v>86</v>
      </c>
    </row>
    <row r="23" spans="1:11" ht="15.75" customHeight="1" thickBot="1" x14ac:dyDescent="0.35">
      <c r="A23" s="414" t="s">
        <v>27</v>
      </c>
      <c r="B23" s="281"/>
      <c r="C23" s="2"/>
      <c r="D23" s="2"/>
      <c r="E23" s="282"/>
      <c r="F23" s="279"/>
      <c r="G23" s="3"/>
      <c r="H23" s="3"/>
      <c r="I23" s="3"/>
      <c r="J23" s="138"/>
      <c r="K23" s="139"/>
    </row>
    <row r="24" spans="1:11" x14ac:dyDescent="0.3">
      <c r="A24" s="415" t="s">
        <v>28</v>
      </c>
      <c r="B24" s="268">
        <v>0.61818181818181817</v>
      </c>
      <c r="C24" s="268">
        <v>0.59090909090909083</v>
      </c>
      <c r="D24" s="268">
        <f>(E24+C24)/2</f>
        <v>0.56363636363636349</v>
      </c>
      <c r="E24" s="268">
        <v>0.53636363636363626</v>
      </c>
      <c r="F24" s="144"/>
      <c r="G24" s="144"/>
      <c r="H24" s="144"/>
      <c r="I24" s="144"/>
      <c r="J24" s="145" t="s">
        <v>112</v>
      </c>
      <c r="K24" s="147" t="s">
        <v>88</v>
      </c>
    </row>
    <row r="25" spans="1:11" x14ac:dyDescent="0.3">
      <c r="A25" s="242" t="s">
        <v>335</v>
      </c>
      <c r="B25" s="148">
        <v>60</v>
      </c>
      <c r="C25" s="148">
        <v>60</v>
      </c>
      <c r="D25" s="148">
        <v>60</v>
      </c>
      <c r="E25" s="148">
        <v>60</v>
      </c>
      <c r="F25" s="144"/>
      <c r="G25" s="144"/>
      <c r="H25" s="144"/>
      <c r="I25" s="144"/>
      <c r="J25" s="140"/>
      <c r="K25" s="133">
        <v>3</v>
      </c>
    </row>
    <row r="26" spans="1:11" x14ac:dyDescent="0.3">
      <c r="A26" s="242" t="s">
        <v>89</v>
      </c>
      <c r="B26" s="148">
        <f>100-B25</f>
        <v>40</v>
      </c>
      <c r="C26" s="148">
        <f>100-C25</f>
        <v>40</v>
      </c>
      <c r="D26" s="148">
        <f>100-D25</f>
        <v>40</v>
      </c>
      <c r="E26" s="148">
        <f>100-E25</f>
        <v>40</v>
      </c>
      <c r="F26" s="144"/>
      <c r="G26" s="144"/>
      <c r="H26" s="144"/>
      <c r="I26" s="144"/>
      <c r="J26" s="140"/>
      <c r="K26" s="133">
        <v>3</v>
      </c>
    </row>
    <row r="27" spans="1:11" x14ac:dyDescent="0.3">
      <c r="A27" s="242" t="s">
        <v>33</v>
      </c>
      <c r="B27" s="166">
        <v>33700</v>
      </c>
      <c r="C27" s="166">
        <v>35900</v>
      </c>
      <c r="D27" s="167">
        <f>(E27+C27)/2</f>
        <v>34800</v>
      </c>
      <c r="E27" s="166">
        <v>33700</v>
      </c>
      <c r="F27" s="144"/>
      <c r="G27" s="144"/>
      <c r="H27" s="144"/>
      <c r="I27" s="144"/>
      <c r="J27" s="140" t="s">
        <v>91</v>
      </c>
      <c r="K27" s="133">
        <v>3</v>
      </c>
    </row>
    <row r="28" spans="1:11" x14ac:dyDescent="0.3">
      <c r="A28" s="242" t="s">
        <v>34</v>
      </c>
      <c r="B28" s="149">
        <f>B29+B30</f>
        <v>2.7789999999999999</v>
      </c>
      <c r="C28" s="149">
        <f t="shared" ref="C28:E28" si="1">C29+C30</f>
        <v>2.8250000000000002</v>
      </c>
      <c r="D28" s="149">
        <f t="shared" si="1"/>
        <v>2.8479999999999999</v>
      </c>
      <c r="E28" s="149">
        <f t="shared" si="1"/>
        <v>2.8479999999999999</v>
      </c>
      <c r="F28" s="144"/>
      <c r="G28" s="144"/>
      <c r="H28" s="144"/>
      <c r="I28" s="144"/>
      <c r="J28" s="150"/>
      <c r="K28" s="133">
        <v>3</v>
      </c>
    </row>
    <row r="29" spans="1:11" ht="28.5" customHeight="1" x14ac:dyDescent="0.3">
      <c r="A29" s="242" t="s">
        <v>35</v>
      </c>
      <c r="B29" s="151">
        <f>B8/100*73</f>
        <v>1.679</v>
      </c>
      <c r="C29" s="151">
        <f>C8/100*75</f>
        <v>1.7249999999999999</v>
      </c>
      <c r="D29" s="151">
        <f>D8/100*76</f>
        <v>1.748</v>
      </c>
      <c r="E29" s="151">
        <f>E8/100*76</f>
        <v>1.748</v>
      </c>
      <c r="F29" s="144"/>
      <c r="G29" s="144"/>
      <c r="H29" s="144"/>
      <c r="I29" s="144"/>
      <c r="J29" s="140" t="s">
        <v>109</v>
      </c>
      <c r="K29" s="133">
        <v>3</v>
      </c>
    </row>
    <row r="30" spans="1:11" x14ac:dyDescent="0.3">
      <c r="A30" s="242" t="s">
        <v>36</v>
      </c>
      <c r="B30" s="152">
        <v>1.1000000000000001</v>
      </c>
      <c r="C30" s="152">
        <v>1.1000000000000001</v>
      </c>
      <c r="D30" s="152">
        <v>1.1000000000000001</v>
      </c>
      <c r="E30" s="152">
        <v>1.1000000000000001</v>
      </c>
      <c r="F30" s="144"/>
      <c r="G30" s="144"/>
      <c r="H30" s="144"/>
      <c r="I30" s="144"/>
      <c r="J30" s="150"/>
      <c r="K30" s="133">
        <v>3</v>
      </c>
    </row>
    <row r="31" spans="1:11" x14ac:dyDescent="0.3">
      <c r="A31" s="242"/>
      <c r="B31" s="153"/>
      <c r="C31" s="154"/>
      <c r="D31" s="154"/>
      <c r="E31" s="155"/>
      <c r="F31" s="144"/>
      <c r="G31" s="144"/>
      <c r="H31" s="144"/>
      <c r="I31" s="144"/>
      <c r="J31" s="140"/>
      <c r="K31" s="143"/>
    </row>
    <row r="32" spans="1:11" ht="15" thickBot="1" x14ac:dyDescent="0.35">
      <c r="A32" s="413"/>
      <c r="B32" s="153"/>
      <c r="C32" s="156"/>
      <c r="D32" s="156"/>
      <c r="E32" s="157"/>
      <c r="F32" s="144"/>
      <c r="G32" s="144"/>
      <c r="H32" s="144"/>
      <c r="I32" s="144"/>
      <c r="J32" s="150"/>
      <c r="K32" s="143"/>
    </row>
    <row r="33" spans="1:11" ht="15" thickBot="1" x14ac:dyDescent="0.35">
      <c r="A33" s="417" t="s">
        <v>37</v>
      </c>
      <c r="B33" s="10"/>
      <c r="C33" s="2"/>
      <c r="D33" s="11"/>
      <c r="E33" s="60"/>
      <c r="F33" s="3"/>
      <c r="G33" s="3"/>
      <c r="H33" s="3"/>
      <c r="I33" s="3"/>
      <c r="J33" s="158"/>
      <c r="K33" s="159"/>
    </row>
    <row r="34" spans="1:11" x14ac:dyDescent="0.3">
      <c r="A34" s="418" t="s">
        <v>38</v>
      </c>
      <c r="B34" s="166" t="s">
        <v>90</v>
      </c>
      <c r="C34" s="166" t="s">
        <v>90</v>
      </c>
      <c r="D34" s="166" t="s">
        <v>90</v>
      </c>
      <c r="E34" s="166" t="s">
        <v>90</v>
      </c>
      <c r="F34" s="160"/>
      <c r="G34" s="160"/>
      <c r="H34" s="160"/>
      <c r="I34" s="160"/>
      <c r="J34" s="160" t="s">
        <v>111</v>
      </c>
      <c r="K34" s="137"/>
    </row>
    <row r="35" spans="1:11" x14ac:dyDescent="0.3">
      <c r="A35" s="242" t="s">
        <v>39</v>
      </c>
      <c r="B35" s="153" t="s">
        <v>90</v>
      </c>
      <c r="C35" s="154" t="s">
        <v>90</v>
      </c>
      <c r="D35" s="154" t="s">
        <v>90</v>
      </c>
      <c r="E35" s="155" t="s">
        <v>90</v>
      </c>
      <c r="F35" s="155"/>
      <c r="G35" s="155"/>
      <c r="H35" s="155"/>
      <c r="I35" s="155"/>
      <c r="J35" s="161" t="s">
        <v>111</v>
      </c>
      <c r="K35" s="137"/>
    </row>
    <row r="36" spans="1:11" x14ac:dyDescent="0.3">
      <c r="A36" s="242" t="s">
        <v>40</v>
      </c>
      <c r="B36" s="153" t="s">
        <v>90</v>
      </c>
      <c r="C36" s="154" t="s">
        <v>90</v>
      </c>
      <c r="D36" s="154" t="s">
        <v>90</v>
      </c>
      <c r="E36" s="155" t="s">
        <v>90</v>
      </c>
      <c r="F36" s="144"/>
      <c r="G36" s="144"/>
      <c r="H36" s="144"/>
      <c r="I36" s="144"/>
      <c r="J36" s="144"/>
      <c r="K36" s="133"/>
    </row>
    <row r="37" spans="1:11" ht="26.4" x14ac:dyDescent="0.3">
      <c r="A37" s="242" t="s">
        <v>41</v>
      </c>
      <c r="B37" s="162">
        <v>90</v>
      </c>
      <c r="C37" s="162">
        <v>90</v>
      </c>
      <c r="D37" s="162">
        <v>90</v>
      </c>
      <c r="E37" s="162">
        <v>90</v>
      </c>
      <c r="F37" s="163"/>
      <c r="G37" s="163"/>
      <c r="H37" s="163"/>
      <c r="I37" s="163"/>
      <c r="J37" s="163"/>
      <c r="K37" s="133">
        <v>3</v>
      </c>
    </row>
    <row r="38" spans="1:11" ht="24" customHeight="1" x14ac:dyDescent="0.3">
      <c r="A38" s="413" t="s">
        <v>125</v>
      </c>
      <c r="B38" s="153" t="s">
        <v>90</v>
      </c>
      <c r="C38" s="154" t="s">
        <v>90</v>
      </c>
      <c r="D38" s="154" t="s">
        <v>90</v>
      </c>
      <c r="E38" s="155" t="s">
        <v>90</v>
      </c>
      <c r="F38" s="163"/>
      <c r="G38" s="163"/>
      <c r="H38" s="163"/>
      <c r="I38" s="163"/>
      <c r="J38" s="163"/>
      <c r="K38" s="178"/>
    </row>
    <row r="39" spans="1:11" x14ac:dyDescent="0.3">
      <c r="A39" s="413" t="s">
        <v>124</v>
      </c>
      <c r="B39" s="153" t="s">
        <v>90</v>
      </c>
      <c r="C39" s="154" t="s">
        <v>90</v>
      </c>
      <c r="D39" s="154" t="s">
        <v>90</v>
      </c>
      <c r="E39" s="155" t="s">
        <v>90</v>
      </c>
      <c r="F39" s="163"/>
      <c r="G39" s="163"/>
      <c r="H39" s="163"/>
      <c r="I39" s="163"/>
      <c r="J39" s="163"/>
      <c r="K39" s="178"/>
    </row>
    <row r="40" spans="1:11" ht="27" thickBot="1" x14ac:dyDescent="0.35">
      <c r="A40" s="419" t="s">
        <v>128</v>
      </c>
      <c r="B40" s="179" t="s">
        <v>90</v>
      </c>
      <c r="C40" s="180" t="s">
        <v>90</v>
      </c>
      <c r="D40" s="180" t="s">
        <v>90</v>
      </c>
      <c r="E40" s="181" t="s">
        <v>90</v>
      </c>
      <c r="F40" s="164"/>
      <c r="G40" s="164"/>
      <c r="H40" s="164"/>
      <c r="I40" s="164"/>
      <c r="J40" s="164"/>
      <c r="K40" s="165"/>
    </row>
    <row r="42" spans="1:11" x14ac:dyDescent="0.3">
      <c r="E42" s="41"/>
      <c r="F42" s="41"/>
      <c r="G42" s="41"/>
      <c r="H42" s="41"/>
      <c r="I42" s="41"/>
      <c r="J42" s="41"/>
      <c r="K42" s="41"/>
    </row>
    <row r="43" spans="1:11" x14ac:dyDescent="0.3">
      <c r="A43" s="124" t="s">
        <v>129</v>
      </c>
      <c r="B43" s="49"/>
      <c r="E43" s="41"/>
      <c r="F43" s="41"/>
      <c r="G43" s="41"/>
      <c r="H43" s="41"/>
      <c r="I43" s="41"/>
      <c r="J43" s="41"/>
      <c r="K43" s="41"/>
    </row>
    <row r="44" spans="1:11" x14ac:dyDescent="0.3">
      <c r="A44" s="395">
        <v>1</v>
      </c>
      <c r="B44" s="56" t="s">
        <v>142</v>
      </c>
      <c r="E44" s="41"/>
      <c r="F44" s="41"/>
      <c r="G44" s="41"/>
      <c r="H44" s="41"/>
      <c r="I44" s="41"/>
      <c r="J44" s="41"/>
      <c r="K44" s="41"/>
    </row>
    <row r="45" spans="1:11" x14ac:dyDescent="0.3">
      <c r="A45" s="395">
        <v>2</v>
      </c>
      <c r="B45" s="391" t="s">
        <v>309</v>
      </c>
      <c r="E45" s="41"/>
      <c r="F45" s="41"/>
      <c r="G45" s="41"/>
      <c r="H45" s="41"/>
      <c r="I45" s="41"/>
      <c r="J45" s="41"/>
      <c r="K45" s="41"/>
    </row>
    <row r="46" spans="1:11" x14ac:dyDescent="0.3">
      <c r="A46" s="395">
        <v>3</v>
      </c>
      <c r="B46" s="391" t="s">
        <v>310</v>
      </c>
      <c r="E46" s="41"/>
      <c r="F46" s="41"/>
      <c r="G46" s="41"/>
      <c r="H46" s="41"/>
      <c r="I46" s="41"/>
      <c r="J46" s="41"/>
      <c r="K46" s="41"/>
    </row>
    <row r="47" spans="1:11" x14ac:dyDescent="0.3">
      <c r="A47" s="395">
        <v>4</v>
      </c>
      <c r="B47" s="391" t="s">
        <v>311</v>
      </c>
      <c r="E47" s="41"/>
      <c r="F47" s="41"/>
      <c r="G47" s="41"/>
      <c r="H47" s="41"/>
      <c r="I47" s="41"/>
      <c r="J47" s="41"/>
      <c r="K47" s="41"/>
    </row>
    <row r="48" spans="1:11" x14ac:dyDescent="0.3">
      <c r="A48" s="41">
        <v>5</v>
      </c>
      <c r="B48" s="55" t="s">
        <v>140</v>
      </c>
      <c r="E48" s="41"/>
      <c r="F48" s="41"/>
      <c r="G48" s="41"/>
      <c r="H48" s="41"/>
      <c r="I48" s="41"/>
      <c r="J48" s="41"/>
      <c r="K48" s="41"/>
    </row>
    <row r="49" spans="1:13" x14ac:dyDescent="0.3">
      <c r="A49" s="41">
        <v>6</v>
      </c>
      <c r="B49" s="56" t="s">
        <v>141</v>
      </c>
      <c r="D49" s="41"/>
      <c r="E49" s="41"/>
      <c r="F49" s="41"/>
      <c r="G49" s="41"/>
      <c r="H49" s="41"/>
      <c r="I49" s="41"/>
      <c r="J49" s="41"/>
      <c r="K49" s="50"/>
      <c r="L49" s="49"/>
      <c r="M49" s="49"/>
    </row>
    <row r="50" spans="1:13" x14ac:dyDescent="0.3">
      <c r="A50" s="41">
        <v>7</v>
      </c>
      <c r="B50" s="57" t="s">
        <v>142</v>
      </c>
      <c r="D50" s="41"/>
      <c r="E50" s="41"/>
      <c r="F50" s="41"/>
      <c r="G50" s="41"/>
      <c r="H50" s="41"/>
      <c r="I50" s="41"/>
      <c r="J50" s="41"/>
    </row>
    <row r="51" spans="1:13" x14ac:dyDescent="0.3">
      <c r="A51" s="41">
        <v>8</v>
      </c>
      <c r="B51" s="57" t="s">
        <v>143</v>
      </c>
      <c r="D51" s="41"/>
      <c r="E51" s="41"/>
      <c r="F51" s="41"/>
      <c r="G51" s="41"/>
      <c r="H51" s="41"/>
      <c r="I51" s="41"/>
      <c r="J51" s="41"/>
    </row>
    <row r="52" spans="1:13" x14ac:dyDescent="0.3">
      <c r="A52" s="41">
        <v>9</v>
      </c>
      <c r="B52" s="49" t="s">
        <v>144</v>
      </c>
      <c r="D52" s="41"/>
      <c r="E52" s="41"/>
      <c r="F52" s="41"/>
      <c r="G52" s="41"/>
      <c r="H52" s="41"/>
      <c r="I52" s="41"/>
      <c r="J52" s="41"/>
    </row>
    <row r="53" spans="1:13" x14ac:dyDescent="0.3">
      <c r="A53" s="41">
        <v>10</v>
      </c>
      <c r="B53" s="21" t="s">
        <v>145</v>
      </c>
      <c r="D53" s="41"/>
      <c r="E53" s="41"/>
      <c r="F53" s="41"/>
      <c r="G53" s="41"/>
      <c r="H53" s="41"/>
      <c r="I53" s="41"/>
      <c r="J53" s="41"/>
    </row>
    <row r="54" spans="1:13" x14ac:dyDescent="0.3">
      <c r="A54" s="124" t="s">
        <v>139</v>
      </c>
      <c r="B54" s="49"/>
      <c r="D54" s="41"/>
      <c r="E54" s="41"/>
      <c r="F54" s="41"/>
      <c r="G54" s="41"/>
      <c r="H54" s="41"/>
      <c r="I54" s="41"/>
      <c r="J54" s="41"/>
    </row>
    <row r="55" spans="1:13" x14ac:dyDescent="0.3">
      <c r="A55" s="62" t="s">
        <v>11</v>
      </c>
      <c r="B55" s="54" t="s">
        <v>107</v>
      </c>
      <c r="C55" s="49"/>
      <c r="D55" s="41"/>
      <c r="E55" s="41"/>
      <c r="F55" s="41"/>
      <c r="G55" s="41"/>
      <c r="H55" s="41"/>
      <c r="I55" s="41"/>
      <c r="J55" s="41"/>
    </row>
    <row r="56" spans="1:13" x14ac:dyDescent="0.3">
      <c r="A56" s="62" t="s">
        <v>63</v>
      </c>
      <c r="B56" s="49" t="s">
        <v>93</v>
      </c>
      <c r="C56" s="49"/>
      <c r="D56" s="41"/>
      <c r="E56" s="41"/>
      <c r="F56" s="41"/>
      <c r="G56" s="41"/>
      <c r="H56" s="41"/>
      <c r="I56" s="41"/>
      <c r="J56" s="41"/>
    </row>
    <row r="57" spans="1:13" x14ac:dyDescent="0.3">
      <c r="A57" s="62" t="s">
        <v>30</v>
      </c>
      <c r="B57" s="49" t="s">
        <v>94</v>
      </c>
      <c r="C57" s="49"/>
      <c r="D57" s="41"/>
      <c r="E57" s="41"/>
      <c r="F57" s="41"/>
      <c r="G57" s="41"/>
      <c r="H57" s="41"/>
      <c r="I57" s="41"/>
      <c r="J57" s="41"/>
    </row>
    <row r="58" spans="1:13" x14ac:dyDescent="0.3">
      <c r="A58" s="62" t="s">
        <v>32</v>
      </c>
      <c r="B58" s="49" t="s">
        <v>108</v>
      </c>
      <c r="C58" s="49"/>
      <c r="D58" s="41"/>
      <c r="E58" s="41"/>
      <c r="F58" s="41"/>
      <c r="G58" s="41"/>
      <c r="H58" s="41"/>
      <c r="I58" s="41"/>
      <c r="J58" s="41"/>
    </row>
    <row r="59" spans="1:13" x14ac:dyDescent="0.3">
      <c r="A59" s="62" t="s">
        <v>66</v>
      </c>
      <c r="B59" s="49" t="s">
        <v>96</v>
      </c>
      <c r="C59" s="49"/>
      <c r="D59" s="41"/>
      <c r="E59" s="41"/>
      <c r="F59" s="41"/>
      <c r="G59" s="41"/>
      <c r="H59" s="41"/>
      <c r="I59" s="41"/>
      <c r="J59" s="41"/>
    </row>
    <row r="60" spans="1:13" x14ac:dyDescent="0.3">
      <c r="A60" s="62" t="s">
        <v>71</v>
      </c>
      <c r="B60" s="49" t="s">
        <v>97</v>
      </c>
      <c r="C60" s="49"/>
      <c r="D60" s="41"/>
      <c r="E60" s="41"/>
      <c r="F60" s="41"/>
      <c r="G60" s="41"/>
      <c r="H60" s="41"/>
      <c r="I60" s="41"/>
      <c r="J60" s="41"/>
    </row>
    <row r="61" spans="1:13" ht="21" customHeight="1" x14ac:dyDescent="0.3">
      <c r="A61" s="62" t="s">
        <v>72</v>
      </c>
      <c r="B61" s="49" t="s">
        <v>98</v>
      </c>
      <c r="C61" s="49"/>
      <c r="D61" s="41"/>
      <c r="E61" s="41"/>
      <c r="F61" s="41"/>
      <c r="G61" s="41"/>
      <c r="H61" s="41"/>
      <c r="I61" s="41"/>
      <c r="J61" s="41"/>
      <c r="K61" s="50"/>
      <c r="L61" s="49"/>
      <c r="M61" s="49"/>
    </row>
    <row r="62" spans="1:13" ht="15.75" customHeight="1" x14ac:dyDescent="0.3">
      <c r="A62" s="62" t="s">
        <v>99</v>
      </c>
      <c r="B62" s="49" t="s">
        <v>100</v>
      </c>
      <c r="C62" s="49"/>
      <c r="D62" s="41"/>
      <c r="E62" s="41"/>
      <c r="F62" s="41"/>
      <c r="G62" s="41"/>
      <c r="H62" s="41"/>
      <c r="I62" s="41"/>
      <c r="J62" s="41"/>
      <c r="K62" s="55"/>
      <c r="L62" s="49"/>
      <c r="M62" s="49"/>
    </row>
    <row r="63" spans="1:13" x14ac:dyDescent="0.3">
      <c r="A63" s="62" t="s">
        <v>91</v>
      </c>
      <c r="B63" s="49" t="s">
        <v>114</v>
      </c>
      <c r="C63" s="49"/>
      <c r="D63" s="41"/>
      <c r="E63" s="21"/>
      <c r="F63" s="21"/>
      <c r="G63" s="41"/>
      <c r="H63" s="41"/>
      <c r="I63" s="41"/>
      <c r="J63" s="41"/>
      <c r="K63" s="56"/>
      <c r="L63" s="49"/>
      <c r="M63" s="49"/>
    </row>
    <row r="64" spans="1:13" x14ac:dyDescent="0.3">
      <c r="A64" s="62" t="s">
        <v>109</v>
      </c>
      <c r="B64" s="47" t="s">
        <v>127</v>
      </c>
      <c r="C64" s="49"/>
      <c r="D64" s="41"/>
      <c r="K64" s="57"/>
      <c r="L64" s="49"/>
      <c r="M64" s="49"/>
    </row>
    <row r="65" spans="1:13" x14ac:dyDescent="0.3">
      <c r="A65" s="62" t="s">
        <v>111</v>
      </c>
      <c r="B65" s="49" t="s">
        <v>101</v>
      </c>
      <c r="C65" s="49"/>
      <c r="D65" s="41"/>
      <c r="K65" s="57"/>
      <c r="L65" s="21"/>
      <c r="M65" s="21"/>
    </row>
    <row r="66" spans="1:13" x14ac:dyDescent="0.3">
      <c r="D66" s="41"/>
      <c r="K66" s="49"/>
      <c r="L66" s="21"/>
      <c r="M66" s="21"/>
    </row>
    <row r="67" spans="1:13" x14ac:dyDescent="0.3">
      <c r="D67" s="21"/>
      <c r="K67" s="21"/>
      <c r="L67" s="21"/>
      <c r="M67" s="21"/>
    </row>
  </sheetData>
  <mergeCells count="74">
    <mergeCell ref="R2:S4"/>
    <mergeCell ref="T2:U4"/>
    <mergeCell ref="V2:W4"/>
    <mergeCell ref="X2:Y4"/>
    <mergeCell ref="Z6:Z8"/>
    <mergeCell ref="V6:V8"/>
    <mergeCell ref="W6:W8"/>
    <mergeCell ref="X6:X8"/>
    <mergeCell ref="R6:R8"/>
    <mergeCell ref="S6:S8"/>
    <mergeCell ref="T6:T8"/>
    <mergeCell ref="U6:U8"/>
    <mergeCell ref="Z2:AA4"/>
    <mergeCell ref="Y6:Y8"/>
    <mergeCell ref="B2:K2"/>
    <mergeCell ref="F3:G3"/>
    <mergeCell ref="H3:I3"/>
    <mergeCell ref="Q2:Q5"/>
    <mergeCell ref="N3:N5"/>
    <mergeCell ref="O4:O5"/>
    <mergeCell ref="P4:P5"/>
    <mergeCell ref="J3:J4"/>
    <mergeCell ref="K3:K4"/>
    <mergeCell ref="AK2:AL4"/>
    <mergeCell ref="AM2:AN4"/>
    <mergeCell ref="AO2:AP4"/>
    <mergeCell ref="AF2:AF5"/>
    <mergeCell ref="AG2:AH4"/>
    <mergeCell ref="AI2:AJ4"/>
    <mergeCell ref="AC3:AC5"/>
    <mergeCell ref="AD4:AD5"/>
    <mergeCell ref="AE4:AE5"/>
    <mergeCell ref="AD6:AD8"/>
    <mergeCell ref="AD9:AD13"/>
    <mergeCell ref="AG6:AG8"/>
    <mergeCell ref="AH6:AH8"/>
    <mergeCell ref="AI6:AI8"/>
    <mergeCell ref="AJ6:AJ8"/>
    <mergeCell ref="AK6:AK8"/>
    <mergeCell ref="AL6:AL8"/>
    <mergeCell ref="AM6:AM8"/>
    <mergeCell ref="AN6:AN8"/>
    <mergeCell ref="AO6:AO8"/>
    <mergeCell ref="AP6:AP8"/>
    <mergeCell ref="AG9:AG13"/>
    <mergeCell ref="AH9:AH13"/>
    <mergeCell ref="AI9:AI13"/>
    <mergeCell ref="AJ9:AJ13"/>
    <mergeCell ref="AK9:AK13"/>
    <mergeCell ref="AL9:AL13"/>
    <mergeCell ref="AM9:AM13"/>
    <mergeCell ref="AN9:AN13"/>
    <mergeCell ref="AO9:AO13"/>
    <mergeCell ref="AP9:AP13"/>
    <mergeCell ref="A3:A4"/>
    <mergeCell ref="B3:B4"/>
    <mergeCell ref="C3:C4"/>
    <mergeCell ref="D3:D4"/>
    <mergeCell ref="E3:E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s>
  <hyperlinks>
    <hyperlink ref="B2" location="INDEX" display="Steam boiler, Wood Chip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P69"/>
  <sheetViews>
    <sheetView topLeftCell="A16" zoomScaleNormal="10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0" width="8.6640625" customWidth="1"/>
    <col min="11" max="11" width="13.5546875" customWidth="1"/>
    <col min="16" max="16" width="27.33203125" bestFit="1" customWidth="1"/>
    <col min="31" max="31" width="10.5546875" customWidth="1"/>
  </cols>
  <sheetData>
    <row r="1" spans="1:42" ht="15" thickBot="1" x14ac:dyDescent="0.35"/>
    <row r="2" spans="1:42" ht="21" customHeight="1" thickBot="1" x14ac:dyDescent="0.35">
      <c r="A2" s="1" t="s">
        <v>0</v>
      </c>
      <c r="B2" s="565" t="s">
        <v>194</v>
      </c>
      <c r="C2" s="566"/>
      <c r="D2" s="566"/>
      <c r="E2" s="566"/>
      <c r="F2" s="566"/>
      <c r="G2" s="566"/>
      <c r="H2" s="566"/>
      <c r="I2" s="566"/>
      <c r="J2" s="566"/>
      <c r="K2" s="567"/>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33"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32.2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310">
        <v>116.18960947726835</v>
      </c>
      <c r="C6" s="310">
        <v>116.18960947726835</v>
      </c>
      <c r="D6" s="310">
        <v>116.18960947726835</v>
      </c>
      <c r="E6" s="310">
        <v>116.18960947726835</v>
      </c>
      <c r="F6" s="132">
        <v>88</v>
      </c>
      <c r="G6" s="132">
        <v>117</v>
      </c>
      <c r="H6" s="132">
        <v>88</v>
      </c>
      <c r="I6" s="132">
        <v>117</v>
      </c>
      <c r="J6" s="132" t="s">
        <v>324</v>
      </c>
      <c r="K6" s="133">
        <v>11</v>
      </c>
      <c r="N6" s="448" t="str">
        <f>B2</f>
        <v>Steam boiler, Wood chips (Condensing)</v>
      </c>
      <c r="O6" s="435" t="s">
        <v>52</v>
      </c>
      <c r="P6" s="29" t="s">
        <v>53</v>
      </c>
      <c r="Q6" s="30"/>
      <c r="R6" s="432">
        <v>0</v>
      </c>
      <c r="S6" s="440">
        <v>0</v>
      </c>
      <c r="T6" s="432">
        <v>0</v>
      </c>
      <c r="U6" s="440">
        <v>0</v>
      </c>
      <c r="V6" s="432">
        <v>0</v>
      </c>
      <c r="W6" s="440">
        <v>0</v>
      </c>
      <c r="X6" s="432">
        <v>0</v>
      </c>
      <c r="Y6" s="440">
        <v>0</v>
      </c>
      <c r="Z6" s="432">
        <v>0</v>
      </c>
      <c r="AA6" s="440">
        <v>0</v>
      </c>
      <c r="AC6" s="448" t="str">
        <f>N6</f>
        <v>Steam boiler, Wood chips (Condensing)</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310">
        <v>116.18960947726835</v>
      </c>
      <c r="C7" s="310">
        <v>116.18960947726835</v>
      </c>
      <c r="D7" s="310">
        <v>116.18960947726835</v>
      </c>
      <c r="E7" s="310">
        <v>116.18960947726835</v>
      </c>
      <c r="F7" s="132">
        <v>88</v>
      </c>
      <c r="G7" s="132">
        <v>117</v>
      </c>
      <c r="H7" s="132">
        <v>88</v>
      </c>
      <c r="I7" s="132">
        <v>117</v>
      </c>
      <c r="J7" s="132" t="s">
        <v>324</v>
      </c>
      <c r="K7" s="133">
        <v>11</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2.2999999999999998</v>
      </c>
      <c r="C8" s="6">
        <v>2.2999999999999998</v>
      </c>
      <c r="D8" s="6">
        <v>2.2999999999999998</v>
      </c>
      <c r="E8" s="135">
        <v>2.2999999999999998</v>
      </c>
      <c r="F8" s="6">
        <v>2.2000000000000002</v>
      </c>
      <c r="G8" s="6">
        <v>2.5</v>
      </c>
      <c r="H8" s="6">
        <v>1.8</v>
      </c>
      <c r="I8" s="6">
        <v>2.5</v>
      </c>
      <c r="J8" s="132" t="s">
        <v>63</v>
      </c>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8">
        <v>3</v>
      </c>
      <c r="C9" s="7">
        <v>3</v>
      </c>
      <c r="D9" s="7">
        <v>3</v>
      </c>
      <c r="E9" s="136">
        <v>3</v>
      </c>
      <c r="F9" s="7">
        <v>3</v>
      </c>
      <c r="G9" s="7">
        <v>3</v>
      </c>
      <c r="H9" s="7">
        <v>3</v>
      </c>
      <c r="I9" s="7">
        <v>3</v>
      </c>
      <c r="J9" s="132" t="s">
        <v>30</v>
      </c>
      <c r="K9" s="133">
        <v>3</v>
      </c>
      <c r="N9" s="449"/>
      <c r="O9" s="435" t="s">
        <v>56</v>
      </c>
      <c r="P9" s="35" t="s">
        <v>57</v>
      </c>
      <c r="Q9" s="36" t="s">
        <v>58</v>
      </c>
      <c r="R9" s="432">
        <v>0</v>
      </c>
      <c r="S9" s="432">
        <v>0.21</v>
      </c>
      <c r="T9" s="432">
        <v>0</v>
      </c>
      <c r="U9" s="432">
        <v>0</v>
      </c>
      <c r="V9" s="432">
        <v>0</v>
      </c>
      <c r="W9" s="432">
        <v>0</v>
      </c>
      <c r="X9" s="432">
        <v>0</v>
      </c>
      <c r="Y9" s="432">
        <v>0.09</v>
      </c>
      <c r="Z9" s="432">
        <v>0</v>
      </c>
      <c r="AA9" s="432">
        <v>0</v>
      </c>
      <c r="AC9" s="449"/>
      <c r="AD9" s="435" t="s">
        <v>56</v>
      </c>
      <c r="AE9" s="35" t="s">
        <v>57</v>
      </c>
      <c r="AF9" s="36" t="s">
        <v>58</v>
      </c>
      <c r="AG9" s="432">
        <v>0</v>
      </c>
      <c r="AH9" s="432">
        <v>0.21</v>
      </c>
      <c r="AI9" s="432">
        <v>0</v>
      </c>
      <c r="AJ9" s="432">
        <v>0</v>
      </c>
      <c r="AK9" s="432">
        <v>0</v>
      </c>
      <c r="AL9" s="432">
        <v>0</v>
      </c>
      <c r="AM9" s="432">
        <v>0</v>
      </c>
      <c r="AN9" s="432">
        <v>0.09</v>
      </c>
      <c r="AO9" s="432">
        <v>0</v>
      </c>
      <c r="AP9" s="432">
        <v>0</v>
      </c>
    </row>
    <row r="10" spans="1:42" x14ac:dyDescent="0.3">
      <c r="A10" s="242" t="s">
        <v>15</v>
      </c>
      <c r="B10" s="5">
        <v>3</v>
      </c>
      <c r="C10" s="6">
        <v>3</v>
      </c>
      <c r="D10" s="6">
        <v>3</v>
      </c>
      <c r="E10" s="135">
        <v>3</v>
      </c>
      <c r="F10" s="6">
        <v>2.6</v>
      </c>
      <c r="G10" s="6">
        <v>3.5</v>
      </c>
      <c r="H10" s="6">
        <v>2.2999999999999998</v>
      </c>
      <c r="I10" s="6">
        <v>3.8</v>
      </c>
      <c r="J10" s="132" t="s">
        <v>30</v>
      </c>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6">
        <v>25</v>
      </c>
      <c r="D11" s="6">
        <v>25</v>
      </c>
      <c r="E11" s="135">
        <v>25</v>
      </c>
      <c r="F11" s="6">
        <v>20</v>
      </c>
      <c r="G11" s="6">
        <v>35</v>
      </c>
      <c r="H11" s="6">
        <v>20</v>
      </c>
      <c r="I11" s="6">
        <v>35</v>
      </c>
      <c r="J11" s="132"/>
      <c r="K11" s="133" t="s">
        <v>85</v>
      </c>
      <c r="N11" s="449"/>
      <c r="O11" s="436"/>
      <c r="P11" s="35" t="s">
        <v>60</v>
      </c>
      <c r="Q11" s="36" t="s">
        <v>58</v>
      </c>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1</v>
      </c>
      <c r="C12" s="6">
        <v>1</v>
      </c>
      <c r="D12" s="6">
        <v>1</v>
      </c>
      <c r="E12" s="135">
        <v>1</v>
      </c>
      <c r="F12" s="6">
        <v>0.5</v>
      </c>
      <c r="G12" s="6">
        <v>1.5</v>
      </c>
      <c r="H12" s="6">
        <v>0.5</v>
      </c>
      <c r="I12" s="6">
        <v>1.5</v>
      </c>
      <c r="J12" s="132"/>
      <c r="K12" s="137"/>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20</v>
      </c>
      <c r="C14" s="5">
        <v>20</v>
      </c>
      <c r="D14" s="5">
        <v>20</v>
      </c>
      <c r="E14" s="5">
        <v>20</v>
      </c>
      <c r="F14" s="6"/>
      <c r="G14" s="6"/>
      <c r="H14" s="6"/>
      <c r="I14" s="6"/>
      <c r="J14" s="140"/>
      <c r="K14" s="133">
        <v>3</v>
      </c>
      <c r="N14" s="450"/>
      <c r="O14" s="63" t="s">
        <v>146</v>
      </c>
      <c r="P14" s="64" t="s">
        <v>147</v>
      </c>
      <c r="Q14" s="65" t="s">
        <v>58</v>
      </c>
      <c r="R14" s="290">
        <v>1</v>
      </c>
      <c r="S14" s="288">
        <v>1</v>
      </c>
      <c r="T14" s="290">
        <v>0</v>
      </c>
      <c r="U14" s="288">
        <v>0</v>
      </c>
      <c r="V14" s="290">
        <v>0</v>
      </c>
      <c r="W14" s="288">
        <v>0</v>
      </c>
      <c r="X14" s="290">
        <v>1</v>
      </c>
      <c r="Y14" s="288">
        <v>1</v>
      </c>
      <c r="Z14" s="290">
        <v>0</v>
      </c>
      <c r="AA14" s="289">
        <v>0</v>
      </c>
      <c r="AC14" s="450"/>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3">
      <c r="A15" s="242" t="s">
        <v>20</v>
      </c>
      <c r="B15" s="141">
        <v>0.3</v>
      </c>
      <c r="C15" s="141">
        <v>0.3</v>
      </c>
      <c r="D15" s="141">
        <v>0.3</v>
      </c>
      <c r="E15" s="141">
        <v>0.3</v>
      </c>
      <c r="F15" s="141"/>
      <c r="G15" s="141"/>
      <c r="H15" s="141"/>
      <c r="I15" s="141"/>
      <c r="J15" s="142"/>
      <c r="K15" s="133">
        <v>3</v>
      </c>
    </row>
    <row r="16" spans="1:42" x14ac:dyDescent="0.3">
      <c r="A16" s="242" t="s">
        <v>21</v>
      </c>
      <c r="B16" s="141">
        <v>0.5</v>
      </c>
      <c r="C16" s="141">
        <v>0.5</v>
      </c>
      <c r="D16" s="141">
        <v>0.5</v>
      </c>
      <c r="E16" s="141">
        <v>0.5</v>
      </c>
      <c r="F16" s="141"/>
      <c r="G16" s="141"/>
      <c r="H16" s="141"/>
      <c r="I16" s="141"/>
      <c r="J16" s="142"/>
      <c r="K16" s="133">
        <v>3</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5">
        <v>11</v>
      </c>
      <c r="C18" s="5">
        <v>11</v>
      </c>
      <c r="D18" s="5">
        <v>11</v>
      </c>
      <c r="E18" s="5">
        <v>11</v>
      </c>
      <c r="F18" s="5"/>
      <c r="G18" s="144"/>
      <c r="H18" s="144"/>
      <c r="I18" s="144"/>
      <c r="J18" s="145" t="s">
        <v>32</v>
      </c>
      <c r="K18" s="146" t="s">
        <v>86</v>
      </c>
    </row>
    <row r="19" spans="1:11" ht="15" customHeight="1" x14ac:dyDescent="0.3">
      <c r="A19" s="242" t="s">
        <v>24</v>
      </c>
      <c r="B19" s="5">
        <v>10</v>
      </c>
      <c r="C19" s="5">
        <v>10</v>
      </c>
      <c r="D19" s="5">
        <v>10</v>
      </c>
      <c r="E19" s="5">
        <v>10</v>
      </c>
      <c r="F19" s="5"/>
      <c r="G19" s="144"/>
      <c r="H19" s="144"/>
      <c r="I19" s="144"/>
      <c r="J19" s="142"/>
      <c r="K19" s="146">
        <v>9</v>
      </c>
    </row>
    <row r="20" spans="1:11" ht="15" customHeight="1" x14ac:dyDescent="0.3">
      <c r="A20" s="242" t="s">
        <v>333</v>
      </c>
      <c r="B20" s="5">
        <v>63</v>
      </c>
      <c r="C20" s="5">
        <v>49</v>
      </c>
      <c r="D20" s="5">
        <v>46</v>
      </c>
      <c r="E20" s="5">
        <v>41</v>
      </c>
      <c r="F20" s="5"/>
      <c r="G20" s="144"/>
      <c r="H20" s="144"/>
      <c r="I20" s="144"/>
      <c r="J20" s="142"/>
      <c r="K20" s="146" t="s">
        <v>86</v>
      </c>
    </row>
    <row r="21" spans="1:11" x14ac:dyDescent="0.3">
      <c r="A21" s="242" t="s">
        <v>25</v>
      </c>
      <c r="B21" s="5">
        <v>11</v>
      </c>
      <c r="C21" s="5">
        <v>8</v>
      </c>
      <c r="D21" s="5">
        <v>6</v>
      </c>
      <c r="E21" s="5">
        <v>4</v>
      </c>
      <c r="F21" s="5"/>
      <c r="G21" s="144"/>
      <c r="H21" s="144"/>
      <c r="I21" s="144"/>
      <c r="J21" s="142"/>
      <c r="K21" s="146" t="s">
        <v>86</v>
      </c>
    </row>
    <row r="22" spans="1:11" ht="15" thickBot="1" x14ac:dyDescent="0.35">
      <c r="A22" s="413" t="s">
        <v>26</v>
      </c>
      <c r="B22" s="266">
        <v>3</v>
      </c>
      <c r="C22" s="266">
        <v>3</v>
      </c>
      <c r="D22" s="266">
        <v>1</v>
      </c>
      <c r="E22" s="266">
        <v>1</v>
      </c>
      <c r="F22" s="5"/>
      <c r="G22" s="144"/>
      <c r="H22" s="144"/>
      <c r="I22" s="144"/>
      <c r="J22" s="142"/>
      <c r="K22" s="146" t="s">
        <v>86</v>
      </c>
    </row>
    <row r="23" spans="1:11" ht="15" thickBot="1" x14ac:dyDescent="0.35">
      <c r="A23" s="414" t="s">
        <v>27</v>
      </c>
      <c r="B23" s="281"/>
      <c r="C23" s="2"/>
      <c r="D23" s="2"/>
      <c r="E23" s="282"/>
      <c r="F23" s="279"/>
      <c r="G23" s="3"/>
      <c r="H23" s="3"/>
      <c r="I23" s="3"/>
      <c r="J23" s="138"/>
      <c r="K23" s="139"/>
    </row>
    <row r="24" spans="1:11" x14ac:dyDescent="0.3">
      <c r="A24" s="415" t="s">
        <v>28</v>
      </c>
      <c r="B24" s="268">
        <v>0.68</v>
      </c>
      <c r="C24" s="268">
        <v>0.65</v>
      </c>
      <c r="D24" s="268">
        <v>0.62</v>
      </c>
      <c r="E24" s="268">
        <v>0.59</v>
      </c>
      <c r="F24" s="144"/>
      <c r="G24" s="144"/>
      <c r="H24" s="144"/>
      <c r="I24" s="144"/>
      <c r="J24" s="145" t="s">
        <v>115</v>
      </c>
      <c r="K24" s="147" t="s">
        <v>88</v>
      </c>
    </row>
    <row r="25" spans="1:11" x14ac:dyDescent="0.3">
      <c r="A25" s="242" t="s">
        <v>335</v>
      </c>
      <c r="B25" s="148">
        <v>65</v>
      </c>
      <c r="C25" s="148">
        <v>65</v>
      </c>
      <c r="D25" s="148">
        <v>65</v>
      </c>
      <c r="E25" s="148">
        <v>65</v>
      </c>
      <c r="F25" s="144"/>
      <c r="G25" s="144"/>
      <c r="H25" s="144"/>
      <c r="I25" s="144"/>
      <c r="J25" s="140"/>
      <c r="K25" s="133">
        <v>3</v>
      </c>
    </row>
    <row r="26" spans="1:11" x14ac:dyDescent="0.3">
      <c r="A26" s="242" t="s">
        <v>89</v>
      </c>
      <c r="B26" s="148">
        <f>100-B25</f>
        <v>35</v>
      </c>
      <c r="C26" s="148">
        <f>100-C25</f>
        <v>35</v>
      </c>
      <c r="D26" s="148">
        <f>100-D25</f>
        <v>35</v>
      </c>
      <c r="E26" s="148">
        <f>100-E25</f>
        <v>35</v>
      </c>
      <c r="F26" s="144"/>
      <c r="G26" s="144"/>
      <c r="H26" s="144"/>
      <c r="I26" s="144"/>
      <c r="J26" s="140"/>
      <c r="K26" s="133">
        <v>3</v>
      </c>
    </row>
    <row r="27" spans="1:11" x14ac:dyDescent="0.3">
      <c r="A27" s="242" t="s">
        <v>33</v>
      </c>
      <c r="B27" s="5">
        <v>37000</v>
      </c>
      <c r="C27" s="5">
        <v>35900</v>
      </c>
      <c r="D27" s="5">
        <f>(E27+C27)/2</f>
        <v>34800</v>
      </c>
      <c r="E27" s="5">
        <v>33700</v>
      </c>
      <c r="F27" s="144"/>
      <c r="G27" s="144"/>
      <c r="H27" s="144"/>
      <c r="I27" s="144"/>
      <c r="J27" s="140" t="s">
        <v>99</v>
      </c>
      <c r="K27" s="133">
        <v>3</v>
      </c>
    </row>
    <row r="28" spans="1:11" x14ac:dyDescent="0.3">
      <c r="A28" s="242" t="s">
        <v>34</v>
      </c>
      <c r="B28" s="149">
        <f>B29+B30</f>
        <v>2.7789999999999999</v>
      </c>
      <c r="C28" s="149">
        <f t="shared" ref="C28:E28" si="0">C29+C30</f>
        <v>2.8250000000000002</v>
      </c>
      <c r="D28" s="149">
        <f t="shared" si="0"/>
        <v>2.8479999999999999</v>
      </c>
      <c r="E28" s="149">
        <f t="shared" si="0"/>
        <v>2.8479999999999999</v>
      </c>
      <c r="F28" s="144"/>
      <c r="G28" s="144"/>
      <c r="H28" s="144"/>
      <c r="I28" s="144"/>
      <c r="J28" s="150"/>
      <c r="K28" s="133">
        <v>3</v>
      </c>
    </row>
    <row r="29" spans="1:11" ht="22.5" customHeight="1" x14ac:dyDescent="0.3">
      <c r="A29" s="242" t="s">
        <v>35</v>
      </c>
      <c r="B29" s="151">
        <f>B8/100*73</f>
        <v>1.679</v>
      </c>
      <c r="C29" s="151">
        <f>C8/100*75</f>
        <v>1.7249999999999999</v>
      </c>
      <c r="D29" s="151">
        <f>D8/100*76</f>
        <v>1.748</v>
      </c>
      <c r="E29" s="151">
        <f>E8/100*76</f>
        <v>1.748</v>
      </c>
      <c r="F29" s="144"/>
      <c r="G29" s="144"/>
      <c r="H29" s="144"/>
      <c r="I29" s="144"/>
      <c r="J29" s="140" t="s">
        <v>91</v>
      </c>
      <c r="K29" s="133">
        <v>3</v>
      </c>
    </row>
    <row r="30" spans="1:11" x14ac:dyDescent="0.3">
      <c r="A30" s="242" t="s">
        <v>36</v>
      </c>
      <c r="B30" s="152">
        <v>1.1000000000000001</v>
      </c>
      <c r="C30" s="152">
        <v>1.1000000000000001</v>
      </c>
      <c r="D30" s="152">
        <v>1.1000000000000001</v>
      </c>
      <c r="E30" s="152">
        <v>1.1000000000000001</v>
      </c>
      <c r="F30" s="144"/>
      <c r="G30" s="144"/>
      <c r="H30" s="144"/>
      <c r="I30" s="144"/>
      <c r="J30" s="150"/>
      <c r="K30" s="133">
        <v>3</v>
      </c>
    </row>
    <row r="31" spans="1:11" x14ac:dyDescent="0.3">
      <c r="A31" s="421"/>
      <c r="B31" s="153"/>
      <c r="C31" s="154"/>
      <c r="D31" s="154"/>
      <c r="E31" s="155"/>
      <c r="F31" s="144"/>
      <c r="G31" s="144"/>
      <c r="H31" s="144"/>
      <c r="I31" s="144"/>
      <c r="J31" s="140"/>
      <c r="K31" s="143"/>
    </row>
    <row r="32" spans="1:11" ht="15" thickBot="1" x14ac:dyDescent="0.35">
      <c r="A32" s="413"/>
      <c r="B32" s="153"/>
      <c r="C32" s="156"/>
      <c r="D32" s="156"/>
      <c r="E32" s="157"/>
      <c r="F32" s="144"/>
      <c r="G32" s="144"/>
      <c r="H32" s="144"/>
      <c r="I32" s="144"/>
      <c r="J32" s="150"/>
      <c r="K32" s="143"/>
    </row>
    <row r="33" spans="1:11" ht="15" thickBot="1" x14ac:dyDescent="0.35">
      <c r="A33" s="417" t="s">
        <v>37</v>
      </c>
      <c r="B33" s="10"/>
      <c r="C33" s="2"/>
      <c r="D33" s="11"/>
      <c r="E33" s="60"/>
      <c r="F33" s="3"/>
      <c r="G33" s="3"/>
      <c r="H33" s="3"/>
      <c r="I33" s="3"/>
      <c r="J33" s="158"/>
      <c r="K33" s="159"/>
    </row>
    <row r="34" spans="1:11" x14ac:dyDescent="0.3">
      <c r="A34" s="418" t="s">
        <v>38</v>
      </c>
      <c r="B34" s="166" t="s">
        <v>90</v>
      </c>
      <c r="C34" s="166" t="s">
        <v>90</v>
      </c>
      <c r="D34" s="166" t="s">
        <v>90</v>
      </c>
      <c r="E34" s="166" t="s">
        <v>90</v>
      </c>
      <c r="F34" s="160"/>
      <c r="G34" s="160"/>
      <c r="H34" s="160"/>
      <c r="I34" s="160"/>
      <c r="J34" s="160" t="s">
        <v>109</v>
      </c>
      <c r="K34" s="137"/>
    </row>
    <row r="35" spans="1:11" x14ac:dyDescent="0.3">
      <c r="A35" s="242" t="s">
        <v>39</v>
      </c>
      <c r="B35" s="153" t="s">
        <v>90</v>
      </c>
      <c r="C35" s="154" t="s">
        <v>90</v>
      </c>
      <c r="D35" s="154" t="s">
        <v>90</v>
      </c>
      <c r="E35" s="155" t="s">
        <v>90</v>
      </c>
      <c r="F35" s="155"/>
      <c r="G35" s="155"/>
      <c r="H35" s="155"/>
      <c r="I35" s="155"/>
      <c r="J35" s="161" t="s">
        <v>109</v>
      </c>
      <c r="K35" s="137"/>
    </row>
    <row r="36" spans="1:11" x14ac:dyDescent="0.3">
      <c r="A36" s="242" t="s">
        <v>40</v>
      </c>
      <c r="B36" s="153" t="s">
        <v>90</v>
      </c>
      <c r="C36" s="154" t="s">
        <v>90</v>
      </c>
      <c r="D36" s="154" t="s">
        <v>90</v>
      </c>
      <c r="E36" s="155" t="s">
        <v>90</v>
      </c>
      <c r="F36" s="144"/>
      <c r="G36" s="144"/>
      <c r="H36" s="144"/>
      <c r="I36" s="144"/>
      <c r="J36" s="144"/>
      <c r="K36" s="133"/>
    </row>
    <row r="37" spans="1:11" ht="26.4" x14ac:dyDescent="0.3">
      <c r="A37" s="242" t="s">
        <v>41</v>
      </c>
      <c r="B37" s="162">
        <v>90</v>
      </c>
      <c r="C37" s="162">
        <v>90</v>
      </c>
      <c r="D37" s="162">
        <v>90</v>
      </c>
      <c r="E37" s="162">
        <v>90</v>
      </c>
      <c r="F37" s="163"/>
      <c r="G37" s="163"/>
      <c r="H37" s="163"/>
      <c r="I37" s="163"/>
      <c r="J37" s="163"/>
      <c r="K37" s="133">
        <v>3</v>
      </c>
    </row>
    <row r="38" spans="1:11" ht="24" customHeight="1" x14ac:dyDescent="0.3">
      <c r="A38" s="413" t="s">
        <v>125</v>
      </c>
      <c r="B38" s="153" t="s">
        <v>90</v>
      </c>
      <c r="C38" s="154" t="s">
        <v>90</v>
      </c>
      <c r="D38" s="154" t="s">
        <v>90</v>
      </c>
      <c r="E38" s="155" t="s">
        <v>90</v>
      </c>
      <c r="F38" s="163"/>
      <c r="G38" s="163"/>
      <c r="H38" s="163"/>
      <c r="I38" s="163"/>
      <c r="J38" s="163"/>
      <c r="K38" s="178"/>
    </row>
    <row r="39" spans="1:11" x14ac:dyDescent="0.3">
      <c r="A39" s="413" t="s">
        <v>124</v>
      </c>
      <c r="B39" s="153" t="s">
        <v>90</v>
      </c>
      <c r="C39" s="154" t="s">
        <v>90</v>
      </c>
      <c r="D39" s="154" t="s">
        <v>90</v>
      </c>
      <c r="E39" s="155" t="s">
        <v>90</v>
      </c>
      <c r="F39" s="163"/>
      <c r="G39" s="163"/>
      <c r="H39" s="163"/>
      <c r="I39" s="163"/>
      <c r="J39" s="163"/>
      <c r="K39" s="178"/>
    </row>
    <row r="40" spans="1:11" ht="27" thickBot="1" x14ac:dyDescent="0.35">
      <c r="A40" s="419" t="s">
        <v>128</v>
      </c>
      <c r="B40" s="179" t="s">
        <v>90</v>
      </c>
      <c r="C40" s="180" t="s">
        <v>90</v>
      </c>
      <c r="D40" s="180" t="s">
        <v>90</v>
      </c>
      <c r="E40" s="181" t="s">
        <v>90</v>
      </c>
      <c r="F40" s="164"/>
      <c r="G40" s="164"/>
      <c r="H40" s="164"/>
      <c r="I40" s="164"/>
      <c r="J40" s="164"/>
      <c r="K40" s="165"/>
    </row>
    <row r="42" spans="1:11" x14ac:dyDescent="0.3">
      <c r="C42" s="49"/>
      <c r="D42" s="41"/>
      <c r="E42" s="41"/>
      <c r="F42" s="41"/>
      <c r="G42" s="41"/>
      <c r="H42" s="41"/>
      <c r="I42" s="41"/>
      <c r="J42" s="41"/>
      <c r="K42" s="41"/>
    </row>
    <row r="43" spans="1:11" x14ac:dyDescent="0.3">
      <c r="A43" s="124" t="s">
        <v>129</v>
      </c>
      <c r="B43" s="49"/>
      <c r="C43" s="49"/>
      <c r="D43" s="41"/>
      <c r="E43" s="41"/>
      <c r="F43" s="41"/>
      <c r="G43" s="41"/>
      <c r="H43" s="41"/>
      <c r="I43" s="41"/>
      <c r="J43" s="41"/>
      <c r="K43" s="41"/>
    </row>
    <row r="44" spans="1:11" x14ac:dyDescent="0.3">
      <c r="A44" s="395">
        <v>1</v>
      </c>
      <c r="B44" s="56" t="s">
        <v>142</v>
      </c>
      <c r="D44" s="41"/>
      <c r="E44" s="41"/>
      <c r="F44" s="41"/>
      <c r="G44" s="41"/>
      <c r="H44" s="41"/>
      <c r="I44" s="41"/>
      <c r="J44" s="41"/>
      <c r="K44" s="41"/>
    </row>
    <row r="45" spans="1:11" x14ac:dyDescent="0.3">
      <c r="A45" s="395">
        <v>2</v>
      </c>
      <c r="B45" s="391" t="s">
        <v>309</v>
      </c>
      <c r="D45" s="41"/>
      <c r="E45" s="41"/>
      <c r="F45" s="41"/>
      <c r="G45" s="41"/>
      <c r="H45" s="41"/>
      <c r="I45" s="41"/>
      <c r="J45" s="41"/>
      <c r="K45" s="41"/>
    </row>
    <row r="46" spans="1:11" x14ac:dyDescent="0.3">
      <c r="A46" s="395">
        <v>3</v>
      </c>
      <c r="B46" s="391" t="s">
        <v>310</v>
      </c>
      <c r="D46" s="41"/>
      <c r="E46" s="41"/>
      <c r="F46" s="41"/>
      <c r="G46" s="41"/>
      <c r="H46" s="41"/>
      <c r="I46" s="41"/>
      <c r="J46" s="41"/>
      <c r="K46" s="41"/>
    </row>
    <row r="47" spans="1:11" x14ac:dyDescent="0.3">
      <c r="A47" s="395">
        <v>4</v>
      </c>
      <c r="B47" s="391" t="s">
        <v>311</v>
      </c>
      <c r="D47" s="41"/>
      <c r="E47" s="41"/>
      <c r="F47" s="41"/>
      <c r="G47" s="41"/>
      <c r="H47" s="41"/>
      <c r="I47" s="41"/>
      <c r="J47" s="41"/>
      <c r="K47" s="41"/>
    </row>
    <row r="48" spans="1:11" x14ac:dyDescent="0.3">
      <c r="A48" s="41">
        <v>5</v>
      </c>
      <c r="B48" s="55" t="s">
        <v>140</v>
      </c>
      <c r="E48" s="41"/>
      <c r="F48" s="41"/>
      <c r="G48" s="41"/>
      <c r="H48" s="41"/>
      <c r="I48" s="41"/>
      <c r="J48" s="41"/>
      <c r="K48" s="41"/>
    </row>
    <row r="49" spans="1:15" x14ac:dyDescent="0.3">
      <c r="A49" s="41">
        <v>6</v>
      </c>
      <c r="B49" s="56" t="s">
        <v>141</v>
      </c>
      <c r="E49" s="41"/>
      <c r="F49" s="41"/>
      <c r="G49" s="41"/>
      <c r="H49" s="41"/>
      <c r="I49" s="50"/>
      <c r="J49" s="49"/>
      <c r="K49" s="49"/>
      <c r="L49" s="41"/>
    </row>
    <row r="50" spans="1:15" x14ac:dyDescent="0.3">
      <c r="A50" s="41">
        <v>7</v>
      </c>
      <c r="B50" s="57" t="s">
        <v>142</v>
      </c>
      <c r="E50" s="41"/>
      <c r="F50" s="41"/>
      <c r="G50" s="41"/>
      <c r="H50" s="41"/>
      <c r="K50" s="49"/>
      <c r="L50" s="41"/>
    </row>
    <row r="51" spans="1:15" x14ac:dyDescent="0.3">
      <c r="A51" s="41">
        <v>8</v>
      </c>
      <c r="B51" s="57" t="s">
        <v>143</v>
      </c>
      <c r="E51" s="41"/>
      <c r="F51" s="41"/>
      <c r="G51" s="41"/>
      <c r="H51" s="41"/>
      <c r="K51" s="49"/>
      <c r="L51" s="41"/>
      <c r="O51" s="49"/>
    </row>
    <row r="52" spans="1:15" x14ac:dyDescent="0.3">
      <c r="A52" s="41">
        <v>9</v>
      </c>
      <c r="B52" s="49" t="s">
        <v>144</v>
      </c>
      <c r="E52" s="41"/>
      <c r="F52" s="41"/>
      <c r="G52" s="41"/>
      <c r="H52" s="41"/>
      <c r="K52" s="49"/>
      <c r="L52" s="41"/>
      <c r="O52" s="49"/>
    </row>
    <row r="53" spans="1:15" x14ac:dyDescent="0.3">
      <c r="A53" s="41">
        <v>10</v>
      </c>
      <c r="B53" s="21" t="s">
        <v>145</v>
      </c>
      <c r="E53" s="41"/>
      <c r="F53" s="41"/>
      <c r="G53" s="41"/>
      <c r="H53" s="41"/>
      <c r="K53" s="49"/>
      <c r="L53" s="41"/>
      <c r="O53" s="49"/>
    </row>
    <row r="54" spans="1:15" ht="15" customHeight="1" x14ac:dyDescent="0.3">
      <c r="A54" s="41">
        <v>11</v>
      </c>
      <c r="B54" s="21" t="s">
        <v>325</v>
      </c>
      <c r="C54" s="21"/>
      <c r="D54" s="21"/>
      <c r="E54" s="21"/>
      <c r="F54" s="21"/>
      <c r="G54" s="21"/>
      <c r="H54" s="21"/>
      <c r="I54" s="21"/>
      <c r="J54" s="21"/>
      <c r="K54" s="21"/>
      <c r="L54" s="21"/>
      <c r="O54" s="49"/>
    </row>
    <row r="55" spans="1:15" x14ac:dyDescent="0.3">
      <c r="A55" s="124" t="s">
        <v>139</v>
      </c>
      <c r="B55" s="49"/>
      <c r="E55" s="41"/>
      <c r="F55" s="41"/>
      <c r="G55" s="41"/>
      <c r="H55" s="41"/>
      <c r="K55" s="49"/>
      <c r="L55" s="41"/>
      <c r="O55" s="49"/>
    </row>
    <row r="56" spans="1:15" x14ac:dyDescent="0.3">
      <c r="A56" s="62" t="s">
        <v>11</v>
      </c>
      <c r="B56" s="54" t="s">
        <v>107</v>
      </c>
      <c r="E56" s="41"/>
      <c r="F56" s="41"/>
      <c r="G56" s="41"/>
      <c r="H56" s="41"/>
      <c r="K56" s="49"/>
      <c r="L56" s="41"/>
      <c r="O56" s="49"/>
    </row>
    <row r="57" spans="1:15" x14ac:dyDescent="0.3">
      <c r="A57" s="62" t="s">
        <v>63</v>
      </c>
      <c r="B57" s="49" t="s">
        <v>94</v>
      </c>
      <c r="E57" s="41"/>
      <c r="F57" s="41"/>
      <c r="G57" s="41"/>
      <c r="H57" s="41"/>
      <c r="K57" s="49"/>
      <c r="L57" s="41"/>
      <c r="O57" s="49"/>
    </row>
    <row r="58" spans="1:15" x14ac:dyDescent="0.3">
      <c r="A58" s="62" t="s">
        <v>30</v>
      </c>
      <c r="B58" s="49" t="s">
        <v>108</v>
      </c>
      <c r="E58" s="41"/>
      <c r="F58" s="41"/>
      <c r="G58" s="41"/>
      <c r="H58" s="41"/>
      <c r="K58" s="49"/>
      <c r="L58" s="41"/>
      <c r="O58" s="49"/>
    </row>
    <row r="59" spans="1:15" x14ac:dyDescent="0.3">
      <c r="A59" s="62" t="s">
        <v>32</v>
      </c>
      <c r="B59" s="49" t="s">
        <v>96</v>
      </c>
      <c r="E59" s="41"/>
      <c r="F59" s="41"/>
      <c r="G59" s="41"/>
      <c r="H59" s="41"/>
      <c r="K59" s="49"/>
      <c r="L59" s="41"/>
      <c r="O59" s="49"/>
    </row>
    <row r="60" spans="1:15" x14ac:dyDescent="0.3">
      <c r="A60" s="62" t="s">
        <v>66</v>
      </c>
      <c r="B60" s="49" t="s">
        <v>97</v>
      </c>
      <c r="E60" s="41"/>
      <c r="F60" s="41"/>
      <c r="G60" s="41"/>
      <c r="H60" s="41"/>
      <c r="K60" s="49"/>
      <c r="L60" s="41"/>
    </row>
    <row r="61" spans="1:15" x14ac:dyDescent="0.3">
      <c r="A61" s="62" t="s">
        <v>71</v>
      </c>
      <c r="B61" s="49" t="s">
        <v>98</v>
      </c>
      <c r="E61" s="41"/>
      <c r="F61" s="41"/>
      <c r="G61" s="41"/>
      <c r="H61" s="41"/>
      <c r="I61" s="50"/>
      <c r="K61" s="49"/>
      <c r="L61" s="41"/>
    </row>
    <row r="62" spans="1:15" x14ac:dyDescent="0.3">
      <c r="A62" s="62" t="s">
        <v>72</v>
      </c>
      <c r="B62" s="49" t="s">
        <v>100</v>
      </c>
      <c r="E62" s="41"/>
      <c r="F62" s="41"/>
      <c r="G62" s="41"/>
      <c r="H62" s="41"/>
      <c r="I62" s="50"/>
      <c r="J62" s="49"/>
      <c r="K62" s="49"/>
      <c r="L62" s="41"/>
    </row>
    <row r="63" spans="1:15" x14ac:dyDescent="0.3">
      <c r="A63" s="62" t="s">
        <v>99</v>
      </c>
      <c r="B63" s="49" t="s">
        <v>114</v>
      </c>
      <c r="E63" s="41"/>
      <c r="F63" s="41"/>
      <c r="G63" s="41"/>
      <c r="H63" s="41"/>
      <c r="I63" s="55"/>
      <c r="J63" s="49"/>
      <c r="K63" s="21"/>
      <c r="L63" s="41"/>
    </row>
    <row r="64" spans="1:15" x14ac:dyDescent="0.3">
      <c r="A64" s="62" t="s">
        <v>91</v>
      </c>
      <c r="B64" s="47" t="s">
        <v>127</v>
      </c>
      <c r="E64" s="41"/>
      <c r="F64" s="41"/>
      <c r="G64" s="41"/>
      <c r="H64" s="41"/>
      <c r="I64" s="56"/>
      <c r="J64" s="49"/>
      <c r="K64" s="21"/>
      <c r="L64" s="41"/>
    </row>
    <row r="65" spans="1:12" x14ac:dyDescent="0.3">
      <c r="A65" s="62" t="s">
        <v>109</v>
      </c>
      <c r="B65" s="49" t="s">
        <v>101</v>
      </c>
      <c r="I65" s="57"/>
      <c r="J65" s="49"/>
      <c r="K65" s="41"/>
      <c r="L65" s="41"/>
    </row>
    <row r="66" spans="1:12" x14ac:dyDescent="0.3">
      <c r="I66" s="57"/>
      <c r="J66" s="21"/>
    </row>
    <row r="67" spans="1:12" x14ac:dyDescent="0.3">
      <c r="A67" s="62" t="s">
        <v>320</v>
      </c>
      <c r="B67" t="s">
        <v>321</v>
      </c>
      <c r="I67" s="49"/>
      <c r="J67" s="21"/>
    </row>
    <row r="68" spans="1:12" x14ac:dyDescent="0.3">
      <c r="A68" s="62" t="s">
        <v>322</v>
      </c>
      <c r="B68" t="s">
        <v>323</v>
      </c>
      <c r="I68" s="21"/>
      <c r="J68" s="41"/>
    </row>
    <row r="69" spans="1:12" x14ac:dyDescent="0.3">
      <c r="A69" s="62"/>
    </row>
  </sheetData>
  <mergeCells count="74">
    <mergeCell ref="R2:S4"/>
    <mergeCell ref="T2:U4"/>
    <mergeCell ref="V2:W4"/>
    <mergeCell ref="X2:Y4"/>
    <mergeCell ref="Z6:Z8"/>
    <mergeCell ref="V6:V8"/>
    <mergeCell ref="W6:W8"/>
    <mergeCell ref="X6:X8"/>
    <mergeCell ref="R6:R8"/>
    <mergeCell ref="S6:S8"/>
    <mergeCell ref="T6:T8"/>
    <mergeCell ref="U6:U8"/>
    <mergeCell ref="Z2:AA4"/>
    <mergeCell ref="Y6:Y8"/>
    <mergeCell ref="B2:K2"/>
    <mergeCell ref="F3:G3"/>
    <mergeCell ref="H3:I3"/>
    <mergeCell ref="Q2:Q5"/>
    <mergeCell ref="N3:N5"/>
    <mergeCell ref="O4:O5"/>
    <mergeCell ref="P4:P5"/>
    <mergeCell ref="J3:J4"/>
    <mergeCell ref="K3:K4"/>
    <mergeCell ref="AK2:AL4"/>
    <mergeCell ref="AM2:AN4"/>
    <mergeCell ref="AO2:AP4"/>
    <mergeCell ref="AF2:AF5"/>
    <mergeCell ref="AG2:AH4"/>
    <mergeCell ref="AI2:AJ4"/>
    <mergeCell ref="AC3:AC5"/>
    <mergeCell ref="AD4:AD5"/>
    <mergeCell ref="AE4:AE5"/>
    <mergeCell ref="AD6:AD8"/>
    <mergeCell ref="AD9:AD13"/>
    <mergeCell ref="AG6:AG8"/>
    <mergeCell ref="AH6:AH8"/>
    <mergeCell ref="AI6:AI8"/>
    <mergeCell ref="AJ6:AJ8"/>
    <mergeCell ref="AK6:AK8"/>
    <mergeCell ref="AL6:AL8"/>
    <mergeCell ref="AM6:AM8"/>
    <mergeCell ref="AN6:AN8"/>
    <mergeCell ref="AO6:AO8"/>
    <mergeCell ref="AP6:AP8"/>
    <mergeCell ref="AG9:AG13"/>
    <mergeCell ref="AH9:AH13"/>
    <mergeCell ref="AI9:AI13"/>
    <mergeCell ref="AJ9:AJ13"/>
    <mergeCell ref="AK9:AK13"/>
    <mergeCell ref="AL9:AL13"/>
    <mergeCell ref="AM9:AM13"/>
    <mergeCell ref="AN9:AN13"/>
    <mergeCell ref="AO9:AO13"/>
    <mergeCell ref="AP9:AP13"/>
    <mergeCell ref="A3:A4"/>
    <mergeCell ref="B3:B4"/>
    <mergeCell ref="C3:C4"/>
    <mergeCell ref="D3:D4"/>
    <mergeCell ref="E3:E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s>
  <hyperlinks>
    <hyperlink ref="B2" location="INDEX" display="Steam boiler, Wood chips (Condensing)"/>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P64"/>
  <sheetViews>
    <sheetView zoomScaleNormal="10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16" t="s">
        <v>195</v>
      </c>
      <c r="C2" s="517"/>
      <c r="D2" s="517"/>
      <c r="E2" s="517"/>
      <c r="F2" s="517"/>
      <c r="G2" s="517"/>
      <c r="H2" s="517"/>
      <c r="I2" s="517"/>
      <c r="J2" s="517"/>
      <c r="K2" s="518"/>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v>3</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
        <v>90</v>
      </c>
      <c r="C6" s="7">
        <v>90</v>
      </c>
      <c r="D6" s="7">
        <v>91</v>
      </c>
      <c r="E6" s="136">
        <v>92</v>
      </c>
      <c r="F6" s="7">
        <v>88</v>
      </c>
      <c r="G6" s="7">
        <f>(C6*1.02)</f>
        <v>91.8</v>
      </c>
      <c r="H6" s="7">
        <v>88</v>
      </c>
      <c r="I6" s="7">
        <f>(E6*1.01)</f>
        <v>92.92</v>
      </c>
      <c r="J6" s="132"/>
      <c r="K6" s="133" t="s">
        <v>84</v>
      </c>
      <c r="N6" s="448" t="str">
        <f>B2</f>
        <v>Hot water boiler, Coal</v>
      </c>
      <c r="O6" s="435" t="s">
        <v>52</v>
      </c>
      <c r="P6" s="29" t="s">
        <v>53</v>
      </c>
      <c r="Q6" s="30"/>
      <c r="R6" s="432">
        <v>0</v>
      </c>
      <c r="S6" s="440">
        <v>0</v>
      </c>
      <c r="T6" s="432">
        <v>0</v>
      </c>
      <c r="U6" s="440">
        <v>0</v>
      </c>
      <c r="V6" s="432">
        <v>0</v>
      </c>
      <c r="W6" s="440">
        <v>0</v>
      </c>
      <c r="X6" s="432">
        <v>0</v>
      </c>
      <c r="Y6" s="440">
        <v>0</v>
      </c>
      <c r="Z6" s="432">
        <v>0</v>
      </c>
      <c r="AA6" s="440">
        <v>0</v>
      </c>
      <c r="AC6" s="448" t="str">
        <f>N6</f>
        <v>Hot water boiler, Coal</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8">
        <f t="shared" ref="B7:I7" si="0">(B6-1)</f>
        <v>89</v>
      </c>
      <c r="C7" s="8">
        <f t="shared" si="0"/>
        <v>89</v>
      </c>
      <c r="D7" s="8">
        <f t="shared" si="0"/>
        <v>90</v>
      </c>
      <c r="E7" s="8">
        <f t="shared" si="0"/>
        <v>91</v>
      </c>
      <c r="F7" s="8">
        <f t="shared" si="0"/>
        <v>87</v>
      </c>
      <c r="G7" s="8">
        <f t="shared" si="0"/>
        <v>90.8</v>
      </c>
      <c r="H7" s="8">
        <f t="shared" si="0"/>
        <v>87</v>
      </c>
      <c r="I7" s="8">
        <f t="shared" si="0"/>
        <v>91.92</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1.1000000000000001</v>
      </c>
      <c r="C8" s="5">
        <v>1.1000000000000001</v>
      </c>
      <c r="D8" s="5">
        <v>1.1000000000000001</v>
      </c>
      <c r="E8" s="5">
        <v>1.1000000000000001</v>
      </c>
      <c r="F8" s="6">
        <v>1</v>
      </c>
      <c r="G8" s="6">
        <v>1.5</v>
      </c>
      <c r="H8" s="6">
        <v>1</v>
      </c>
      <c r="I8" s="6">
        <v>1.5</v>
      </c>
      <c r="J8" s="132" t="s">
        <v>63</v>
      </c>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171">
        <f>0.2+1</f>
        <v>1.2</v>
      </c>
      <c r="C9" s="172">
        <f>0.2+1</f>
        <v>1.2</v>
      </c>
      <c r="D9" s="172">
        <f>0.2+1</f>
        <v>1.2</v>
      </c>
      <c r="E9" s="173">
        <f>0.2+1</f>
        <v>1.2</v>
      </c>
      <c r="F9" s="174">
        <v>0.1</v>
      </c>
      <c r="G9" s="172">
        <f>0.2+2</f>
        <v>2.2000000000000002</v>
      </c>
      <c r="H9" s="174">
        <v>0.1</v>
      </c>
      <c r="I9" s="172">
        <f>0.2+2</f>
        <v>2.2000000000000002</v>
      </c>
      <c r="J9" s="132" t="s">
        <v>30</v>
      </c>
      <c r="K9" s="133">
        <v>3</v>
      </c>
      <c r="N9" s="449"/>
      <c r="O9" s="435" t="s">
        <v>56</v>
      </c>
      <c r="P9" s="35" t="s">
        <v>57</v>
      </c>
      <c r="Q9" s="36" t="s">
        <v>58</v>
      </c>
      <c r="R9" s="432">
        <v>0</v>
      </c>
      <c r="S9" s="432">
        <v>0.67</v>
      </c>
      <c r="T9" s="432">
        <v>0</v>
      </c>
      <c r="U9" s="432">
        <v>0.56999999999999995</v>
      </c>
      <c r="V9" s="432">
        <v>0</v>
      </c>
      <c r="W9" s="432">
        <v>0.5</v>
      </c>
      <c r="X9" s="432">
        <v>0</v>
      </c>
      <c r="Y9" s="432">
        <v>0.51</v>
      </c>
      <c r="Z9" s="432">
        <v>0</v>
      </c>
      <c r="AA9" s="432">
        <v>0.41</v>
      </c>
      <c r="AC9" s="449"/>
      <c r="AD9" s="435" t="s">
        <v>56</v>
      </c>
      <c r="AE9" s="35" t="s">
        <v>57</v>
      </c>
      <c r="AF9" s="36" t="s">
        <v>58</v>
      </c>
      <c r="AG9" s="432">
        <v>0</v>
      </c>
      <c r="AH9" s="432">
        <f>S9/4</f>
        <v>0.16750000000000001</v>
      </c>
      <c r="AI9" s="432">
        <v>0</v>
      </c>
      <c r="AJ9" s="432">
        <f>U9/4</f>
        <v>0.14249999999999999</v>
      </c>
      <c r="AK9" s="432">
        <v>0</v>
      </c>
      <c r="AL9" s="432">
        <f>W9/4</f>
        <v>0.125</v>
      </c>
      <c r="AM9" s="432">
        <v>0</v>
      </c>
      <c r="AN9" s="432">
        <f>Y9/4</f>
        <v>0.1275</v>
      </c>
      <c r="AO9" s="432">
        <v>0</v>
      </c>
      <c r="AP9" s="432">
        <f>AA9/4</f>
        <v>0.10249999999999999</v>
      </c>
    </row>
    <row r="10" spans="1:42" x14ac:dyDescent="0.3">
      <c r="A10" s="242" t="s">
        <v>15</v>
      </c>
      <c r="B10" s="5">
        <f>0.5+0.4</f>
        <v>0.9</v>
      </c>
      <c r="C10" s="6">
        <f>0.5+0.4</f>
        <v>0.9</v>
      </c>
      <c r="D10" s="6">
        <f>0.5+0.4</f>
        <v>0.9</v>
      </c>
      <c r="E10" s="135">
        <f>0.5+0.4</f>
        <v>0.9</v>
      </c>
      <c r="F10" s="6">
        <f>0.5+0.3</f>
        <v>0.8</v>
      </c>
      <c r="G10" s="6">
        <f>0.5+0.6</f>
        <v>1.1000000000000001</v>
      </c>
      <c r="H10" s="6">
        <f>0.5+0.3</f>
        <v>0.8</v>
      </c>
      <c r="I10" s="6">
        <f>0.5+0.6</f>
        <v>1.1000000000000001</v>
      </c>
      <c r="J10" s="132" t="s">
        <v>30</v>
      </c>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6">
        <v>25</v>
      </c>
      <c r="D11" s="6">
        <v>25</v>
      </c>
      <c r="E11" s="135">
        <v>25</v>
      </c>
      <c r="F11" s="6">
        <v>20</v>
      </c>
      <c r="G11" s="6">
        <v>30</v>
      </c>
      <c r="H11" s="6">
        <v>20</v>
      </c>
      <c r="I11" s="6">
        <v>30</v>
      </c>
      <c r="J11" s="132"/>
      <c r="K11" s="133" t="s">
        <v>85</v>
      </c>
      <c r="N11" s="449"/>
      <c r="O11" s="436"/>
      <c r="P11" s="35" t="s">
        <v>60</v>
      </c>
      <c r="Q11" s="36"/>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0.5</v>
      </c>
      <c r="C12" s="6">
        <v>0.5</v>
      </c>
      <c r="D12" s="6">
        <v>0.5</v>
      </c>
      <c r="E12" s="135">
        <v>0.5</v>
      </c>
      <c r="F12" s="6">
        <v>0.2</v>
      </c>
      <c r="G12" s="6">
        <v>0.7</v>
      </c>
      <c r="H12" s="6">
        <v>0.2</v>
      </c>
      <c r="I12" s="6">
        <v>0.7</v>
      </c>
      <c r="J12" s="132"/>
      <c r="K12" s="137"/>
      <c r="N12" s="449"/>
      <c r="O12" s="436"/>
      <c r="P12" s="35" t="s">
        <v>61</v>
      </c>
      <c r="Q12" s="36" t="s">
        <v>58</v>
      </c>
      <c r="R12" s="433"/>
      <c r="S12" s="433"/>
      <c r="T12" s="433"/>
      <c r="U12" s="433"/>
      <c r="V12" s="433"/>
      <c r="W12" s="433"/>
      <c r="X12" s="433"/>
      <c r="Y12" s="433"/>
      <c r="Z12" s="433"/>
      <c r="AA12" s="433"/>
      <c r="AC12" s="449"/>
      <c r="AD12" s="436"/>
      <c r="AE12" s="35" t="s">
        <v>61</v>
      </c>
      <c r="AF12" s="36"/>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15</v>
      </c>
      <c r="C14" s="5">
        <v>15</v>
      </c>
      <c r="D14" s="5">
        <v>15</v>
      </c>
      <c r="E14" s="5">
        <v>15</v>
      </c>
      <c r="F14" s="6"/>
      <c r="G14" s="6"/>
      <c r="H14" s="6"/>
      <c r="I14" s="6"/>
      <c r="J14" s="140"/>
      <c r="K14" s="133">
        <v>3</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0.1</v>
      </c>
      <c r="C15" s="141">
        <v>0.1</v>
      </c>
      <c r="D15" s="141">
        <v>0.1</v>
      </c>
      <c r="E15" s="141">
        <v>0.1</v>
      </c>
      <c r="F15" s="141"/>
      <c r="G15" s="141"/>
      <c r="H15" s="141"/>
      <c r="I15" s="141"/>
      <c r="J15" s="142"/>
      <c r="K15" s="133">
        <v>3</v>
      </c>
    </row>
    <row r="16" spans="1:42" ht="20.25" customHeight="1" x14ac:dyDescent="0.3">
      <c r="A16" s="242" t="s">
        <v>21</v>
      </c>
      <c r="B16" s="141">
        <v>0.4</v>
      </c>
      <c r="C16" s="141">
        <v>0.4</v>
      </c>
      <c r="D16" s="141">
        <v>0.4</v>
      </c>
      <c r="E16" s="141">
        <v>0.4</v>
      </c>
      <c r="F16" s="141"/>
      <c r="G16" s="141"/>
      <c r="H16" s="141"/>
      <c r="I16" s="141"/>
      <c r="J16" s="142"/>
      <c r="K16" s="133">
        <v>3</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175">
        <v>8</v>
      </c>
      <c r="C18" s="175">
        <v>8</v>
      </c>
      <c r="D18" s="175">
        <v>8</v>
      </c>
      <c r="E18" s="175">
        <v>8</v>
      </c>
      <c r="F18" s="13"/>
      <c r="G18" s="144"/>
      <c r="H18" s="144"/>
      <c r="I18" s="144"/>
      <c r="J18" s="145" t="s">
        <v>32</v>
      </c>
      <c r="K18" s="146" t="s">
        <v>86</v>
      </c>
    </row>
    <row r="19" spans="1:11" ht="15" customHeight="1" x14ac:dyDescent="0.3">
      <c r="A19" s="242" t="s">
        <v>24</v>
      </c>
      <c r="B19" s="175">
        <v>2.1</v>
      </c>
      <c r="C19" s="175">
        <v>2.1</v>
      </c>
      <c r="D19" s="175">
        <v>2.1</v>
      </c>
      <c r="E19" s="175">
        <v>2.1</v>
      </c>
      <c r="F19" s="144"/>
      <c r="G19" s="144"/>
      <c r="H19" s="144"/>
      <c r="I19" s="144"/>
      <c r="J19" s="142"/>
      <c r="K19" s="146">
        <v>9</v>
      </c>
    </row>
    <row r="20" spans="1:11" ht="15" customHeight="1" x14ac:dyDescent="0.3">
      <c r="A20" s="242" t="s">
        <v>333</v>
      </c>
      <c r="B20" s="5">
        <v>35</v>
      </c>
      <c r="C20" s="5">
        <v>35</v>
      </c>
      <c r="D20" s="5">
        <v>35</v>
      </c>
      <c r="E20" s="5">
        <v>35</v>
      </c>
      <c r="F20" s="144"/>
      <c r="G20" s="144"/>
      <c r="H20" s="144"/>
      <c r="I20" s="144"/>
      <c r="J20" s="142"/>
      <c r="K20" s="146" t="s">
        <v>86</v>
      </c>
    </row>
    <row r="21" spans="1:11" x14ac:dyDescent="0.3">
      <c r="A21" s="242" t="s">
        <v>25</v>
      </c>
      <c r="B21" s="175">
        <v>1.5</v>
      </c>
      <c r="C21" s="175">
        <v>1.5</v>
      </c>
      <c r="D21" s="175">
        <v>1.5</v>
      </c>
      <c r="E21" s="175">
        <v>1.5</v>
      </c>
      <c r="F21" s="144"/>
      <c r="G21" s="144"/>
      <c r="H21" s="144"/>
      <c r="I21" s="144"/>
      <c r="J21" s="142"/>
      <c r="K21" s="146" t="s">
        <v>86</v>
      </c>
    </row>
    <row r="22" spans="1:11" ht="15" thickBot="1" x14ac:dyDescent="0.35">
      <c r="A22" s="413" t="s">
        <v>26</v>
      </c>
      <c r="B22" s="266">
        <v>0.8</v>
      </c>
      <c r="C22" s="266">
        <v>0.8</v>
      </c>
      <c r="D22" s="266">
        <v>0.8</v>
      </c>
      <c r="E22" s="266">
        <v>0.8</v>
      </c>
      <c r="F22" s="144"/>
      <c r="G22" s="144"/>
      <c r="H22" s="144"/>
      <c r="I22" s="144"/>
      <c r="J22" s="142"/>
      <c r="K22" s="146" t="s">
        <v>86</v>
      </c>
    </row>
    <row r="23" spans="1:11" ht="15.75" customHeight="1" thickBot="1" x14ac:dyDescent="0.35">
      <c r="A23" s="414" t="s">
        <v>27</v>
      </c>
      <c r="B23" s="281"/>
      <c r="C23" s="2"/>
      <c r="D23" s="2"/>
      <c r="E23" s="282"/>
      <c r="F23" s="279"/>
      <c r="G23" s="3"/>
      <c r="H23" s="3"/>
      <c r="I23" s="3"/>
      <c r="J23" s="138"/>
      <c r="K23" s="139"/>
    </row>
    <row r="24" spans="1:11" x14ac:dyDescent="0.3">
      <c r="A24" s="415" t="s">
        <v>28</v>
      </c>
      <c r="B24" s="268">
        <f>0.5</f>
        <v>0.5</v>
      </c>
      <c r="C24" s="268">
        <f t="shared" ref="C24:E24" si="1">0.5</f>
        <v>0.5</v>
      </c>
      <c r="D24" s="268">
        <f t="shared" si="1"/>
        <v>0.5</v>
      </c>
      <c r="E24" s="268">
        <f t="shared" si="1"/>
        <v>0.5</v>
      </c>
      <c r="F24" s="144"/>
      <c r="G24" s="144"/>
      <c r="H24" s="144"/>
      <c r="I24" s="144"/>
      <c r="J24" s="145" t="s">
        <v>315</v>
      </c>
      <c r="K24" s="147" t="s">
        <v>88</v>
      </c>
    </row>
    <row r="25" spans="1:11" x14ac:dyDescent="0.3">
      <c r="A25" s="242" t="s">
        <v>335</v>
      </c>
      <c r="B25" s="148">
        <v>60</v>
      </c>
      <c r="C25" s="167">
        <v>60</v>
      </c>
      <c r="D25" s="167">
        <v>60</v>
      </c>
      <c r="E25" s="167">
        <v>60</v>
      </c>
      <c r="F25" s="144"/>
      <c r="G25" s="144"/>
      <c r="H25" s="144"/>
      <c r="I25" s="144"/>
      <c r="J25" s="140"/>
      <c r="K25" s="133">
        <v>3</v>
      </c>
    </row>
    <row r="26" spans="1:11" x14ac:dyDescent="0.3">
      <c r="A26" s="242" t="s">
        <v>89</v>
      </c>
      <c r="B26" s="148">
        <f>100-B25</f>
        <v>40</v>
      </c>
      <c r="C26" s="148">
        <f>100-C25</f>
        <v>40</v>
      </c>
      <c r="D26" s="148">
        <f>100-D25</f>
        <v>40</v>
      </c>
      <c r="E26" s="148">
        <f>100-E25</f>
        <v>40</v>
      </c>
      <c r="F26" s="144"/>
      <c r="G26" s="144"/>
      <c r="H26" s="144"/>
      <c r="I26" s="144"/>
      <c r="J26" s="140"/>
      <c r="K26" s="133">
        <v>3</v>
      </c>
    </row>
    <row r="27" spans="1:11" x14ac:dyDescent="0.3">
      <c r="A27" s="242" t="s">
        <v>33</v>
      </c>
      <c r="B27" s="176">
        <v>33700</v>
      </c>
      <c r="C27" s="176">
        <v>32600</v>
      </c>
      <c r="D27" s="176">
        <f>(C27+E27)/2</f>
        <v>31600</v>
      </c>
      <c r="E27" s="177">
        <v>30600</v>
      </c>
      <c r="F27" s="144"/>
      <c r="G27" s="144"/>
      <c r="H27" s="144"/>
      <c r="I27" s="144"/>
      <c r="J27" s="150"/>
      <c r="K27" s="133">
        <v>3</v>
      </c>
    </row>
    <row r="28" spans="1:11" x14ac:dyDescent="0.3">
      <c r="A28" s="242" t="s">
        <v>34</v>
      </c>
      <c r="B28" s="152">
        <f>B29+B30</f>
        <v>1.903</v>
      </c>
      <c r="C28" s="152">
        <f t="shared" ref="C28:E28" si="2">C29+C30</f>
        <v>1.9250000000000003</v>
      </c>
      <c r="D28" s="152">
        <f t="shared" si="2"/>
        <v>1.9360000000000002</v>
      </c>
      <c r="E28" s="152">
        <f t="shared" si="2"/>
        <v>1.9360000000000002</v>
      </c>
      <c r="F28" s="144"/>
      <c r="G28" s="144"/>
      <c r="H28" s="144"/>
      <c r="I28" s="144"/>
      <c r="J28" s="150"/>
      <c r="K28" s="133">
        <v>3</v>
      </c>
    </row>
    <row r="29" spans="1:11" ht="24" customHeight="1" x14ac:dyDescent="0.3">
      <c r="A29" s="242" t="s">
        <v>35</v>
      </c>
      <c r="B29" s="151">
        <f>B8/100*73</f>
        <v>0.80300000000000005</v>
      </c>
      <c r="C29" s="151">
        <f>C8/100*75</f>
        <v>0.82500000000000007</v>
      </c>
      <c r="D29" s="151">
        <f>D8/100*76</f>
        <v>0.83600000000000008</v>
      </c>
      <c r="E29" s="151">
        <f>E8/100*76</f>
        <v>0.83600000000000008</v>
      </c>
      <c r="F29" s="144"/>
      <c r="G29" s="144"/>
      <c r="H29" s="144"/>
      <c r="I29" s="144"/>
      <c r="J29" s="140" t="s">
        <v>72</v>
      </c>
      <c r="K29" s="133">
        <v>3</v>
      </c>
    </row>
    <row r="30" spans="1:11" x14ac:dyDescent="0.3">
      <c r="A30" s="242" t="s">
        <v>36</v>
      </c>
      <c r="B30" s="152">
        <v>1.1000000000000001</v>
      </c>
      <c r="C30" s="152">
        <v>1.1000000000000001</v>
      </c>
      <c r="D30" s="152">
        <v>1.1000000000000001</v>
      </c>
      <c r="E30" s="152">
        <v>1.1000000000000001</v>
      </c>
      <c r="F30" s="144"/>
      <c r="G30" s="144"/>
      <c r="H30" s="144"/>
      <c r="I30" s="144"/>
      <c r="J30" s="150"/>
      <c r="K30" s="133">
        <v>3</v>
      </c>
    </row>
    <row r="31" spans="1:11" x14ac:dyDescent="0.3">
      <c r="A31" s="242"/>
      <c r="B31" s="152"/>
      <c r="C31" s="152"/>
      <c r="D31" s="152"/>
      <c r="E31" s="152"/>
      <c r="F31" s="142"/>
      <c r="G31" s="142"/>
      <c r="H31" s="142"/>
      <c r="I31" s="142"/>
      <c r="J31" s="140"/>
      <c r="K31" s="143"/>
    </row>
    <row r="32" spans="1:11" ht="15" thickBot="1" x14ac:dyDescent="0.35">
      <c r="A32" s="242"/>
      <c r="B32" s="152"/>
      <c r="C32" s="152"/>
      <c r="D32" s="152"/>
      <c r="E32" s="152"/>
      <c r="F32" s="144"/>
      <c r="G32" s="144"/>
      <c r="H32" s="144"/>
      <c r="I32" s="144"/>
      <c r="J32" s="150"/>
      <c r="K32" s="143"/>
    </row>
    <row r="33" spans="1:15" ht="15" thickBot="1" x14ac:dyDescent="0.35">
      <c r="A33" s="417" t="s">
        <v>37</v>
      </c>
      <c r="B33" s="10"/>
      <c r="C33" s="2"/>
      <c r="D33" s="11"/>
      <c r="E33" s="60"/>
      <c r="F33" s="3"/>
      <c r="G33" s="3"/>
      <c r="H33" s="3"/>
      <c r="I33" s="3"/>
      <c r="J33" s="158"/>
      <c r="K33" s="159"/>
    </row>
    <row r="34" spans="1:15" x14ac:dyDescent="0.3">
      <c r="A34" s="418" t="s">
        <v>38</v>
      </c>
      <c r="B34" s="265">
        <v>3.5000000000000003E-2</v>
      </c>
      <c r="C34" s="265">
        <v>0.03</v>
      </c>
      <c r="D34" s="265">
        <v>0.03</v>
      </c>
      <c r="E34" s="265">
        <v>0.03</v>
      </c>
      <c r="F34" s="160"/>
      <c r="G34" s="160"/>
      <c r="H34" s="160"/>
      <c r="I34" s="160"/>
      <c r="J34" s="160" t="s">
        <v>99</v>
      </c>
      <c r="K34" s="137"/>
      <c r="M34" s="398"/>
    </row>
    <row r="35" spans="1:15" x14ac:dyDescent="0.3">
      <c r="A35" s="242" t="s">
        <v>39</v>
      </c>
      <c r="B35" s="153" t="s">
        <v>90</v>
      </c>
      <c r="C35" s="154" t="s">
        <v>90</v>
      </c>
      <c r="D35" s="154" t="s">
        <v>90</v>
      </c>
      <c r="E35" s="155" t="s">
        <v>90</v>
      </c>
      <c r="F35" s="155"/>
      <c r="G35" s="155"/>
      <c r="H35" s="155"/>
      <c r="I35" s="155"/>
      <c r="J35" s="161" t="s">
        <v>91</v>
      </c>
      <c r="K35" s="137"/>
    </row>
    <row r="36" spans="1:15" x14ac:dyDescent="0.3">
      <c r="A36" s="242" t="s">
        <v>40</v>
      </c>
      <c r="B36" s="153" t="s">
        <v>90</v>
      </c>
      <c r="C36" s="154" t="s">
        <v>90</v>
      </c>
      <c r="D36" s="154" t="s">
        <v>90</v>
      </c>
      <c r="E36" s="155" t="s">
        <v>90</v>
      </c>
      <c r="F36" s="155"/>
      <c r="G36" s="155"/>
      <c r="H36" s="155"/>
      <c r="I36" s="155"/>
      <c r="J36" s="161"/>
      <c r="K36" s="137"/>
    </row>
    <row r="37" spans="1:15" ht="26.4" x14ac:dyDescent="0.3">
      <c r="A37" s="242" t="s">
        <v>41</v>
      </c>
      <c r="B37" s="162">
        <v>90</v>
      </c>
      <c r="C37" s="162">
        <v>90</v>
      </c>
      <c r="D37" s="162">
        <v>90</v>
      </c>
      <c r="E37" s="162">
        <v>90</v>
      </c>
      <c r="F37" s="163"/>
      <c r="G37" s="163"/>
      <c r="H37" s="163"/>
      <c r="I37" s="163"/>
      <c r="J37" s="163"/>
      <c r="K37" s="133">
        <v>3</v>
      </c>
    </row>
    <row r="38" spans="1:15" ht="24" customHeight="1" x14ac:dyDescent="0.3">
      <c r="A38" s="413" t="s">
        <v>125</v>
      </c>
      <c r="B38" s="153"/>
      <c r="C38" s="154"/>
      <c r="D38" s="154"/>
      <c r="E38" s="155"/>
      <c r="F38" s="155"/>
      <c r="G38" s="155"/>
      <c r="H38" s="155"/>
      <c r="I38" s="155"/>
      <c r="J38" s="161"/>
      <c r="K38" s="137"/>
    </row>
    <row r="39" spans="1:15" x14ac:dyDescent="0.3">
      <c r="A39" s="413" t="s">
        <v>124</v>
      </c>
      <c r="B39" s="153"/>
      <c r="C39" s="154"/>
      <c r="D39" s="154"/>
      <c r="E39" s="155"/>
      <c r="F39" s="155"/>
      <c r="G39" s="155"/>
      <c r="H39" s="155"/>
      <c r="I39" s="155"/>
      <c r="J39" s="161"/>
      <c r="K39" s="137"/>
    </row>
    <row r="40" spans="1:15" ht="27" thickBot="1" x14ac:dyDescent="0.35">
      <c r="A40" s="419" t="s">
        <v>128</v>
      </c>
      <c r="B40" s="164"/>
      <c r="C40" s="164"/>
      <c r="D40" s="164"/>
      <c r="E40" s="164"/>
      <c r="F40" s="164"/>
      <c r="G40" s="164"/>
      <c r="H40" s="164"/>
      <c r="I40" s="164"/>
      <c r="J40" s="164"/>
      <c r="K40" s="165"/>
    </row>
    <row r="42" spans="1:15" x14ac:dyDescent="0.3">
      <c r="D42" s="49"/>
      <c r="E42" s="49"/>
      <c r="F42" s="49"/>
      <c r="G42" s="49"/>
      <c r="H42" s="41"/>
      <c r="I42" s="41"/>
      <c r="J42" s="41"/>
      <c r="K42" s="41"/>
    </row>
    <row r="43" spans="1:15" x14ac:dyDescent="0.3">
      <c r="A43" s="124" t="s">
        <v>129</v>
      </c>
      <c r="B43" s="49"/>
      <c r="D43" s="49"/>
      <c r="E43" s="49"/>
      <c r="F43" s="49"/>
      <c r="G43" s="49"/>
      <c r="H43" s="41"/>
      <c r="I43" s="41"/>
      <c r="J43" s="41"/>
      <c r="K43" s="41"/>
    </row>
    <row r="44" spans="1:15" x14ac:dyDescent="0.3">
      <c r="A44" s="395">
        <v>1</v>
      </c>
      <c r="B44" s="56" t="s">
        <v>142</v>
      </c>
      <c r="D44" s="49"/>
      <c r="E44" s="49"/>
      <c r="F44" s="49"/>
      <c r="G44" s="49"/>
      <c r="H44" s="41"/>
      <c r="I44" s="41"/>
      <c r="J44" s="41"/>
      <c r="K44" s="41"/>
    </row>
    <row r="45" spans="1:15" x14ac:dyDescent="0.3">
      <c r="A45" s="395">
        <v>2</v>
      </c>
      <c r="B45" s="391" t="s">
        <v>309</v>
      </c>
      <c r="D45" s="49"/>
      <c r="E45" s="49"/>
      <c r="F45" s="49"/>
      <c r="G45" s="49"/>
      <c r="H45" s="41"/>
      <c r="I45" s="41"/>
      <c r="J45" s="41"/>
      <c r="K45" s="41"/>
    </row>
    <row r="46" spans="1:15" x14ac:dyDescent="0.3">
      <c r="A46" s="395">
        <v>3</v>
      </c>
      <c r="B46" s="391" t="s">
        <v>310</v>
      </c>
      <c r="D46" s="49"/>
      <c r="E46" s="49"/>
      <c r="F46" s="49"/>
      <c r="G46" s="49"/>
      <c r="H46" s="41"/>
      <c r="I46" s="41"/>
      <c r="J46" s="41"/>
      <c r="K46" s="41"/>
    </row>
    <row r="47" spans="1:15" x14ac:dyDescent="0.3">
      <c r="A47" s="395">
        <v>4</v>
      </c>
      <c r="B47" s="391" t="s">
        <v>311</v>
      </c>
      <c r="D47" s="49"/>
      <c r="E47" s="49"/>
      <c r="F47" s="49"/>
      <c r="G47" s="49"/>
      <c r="H47" s="41"/>
      <c r="I47" s="41"/>
      <c r="J47" s="41"/>
      <c r="K47" s="41"/>
    </row>
    <row r="48" spans="1:15" x14ac:dyDescent="0.3">
      <c r="A48" s="41">
        <v>5</v>
      </c>
      <c r="B48" s="55" t="s">
        <v>140</v>
      </c>
      <c r="D48" s="49"/>
      <c r="E48" s="49"/>
      <c r="F48" s="49"/>
      <c r="G48" s="49"/>
      <c r="H48" s="41"/>
      <c r="I48" s="41"/>
      <c r="J48" s="41"/>
      <c r="K48" s="41"/>
      <c r="M48" s="50"/>
      <c r="N48" s="49"/>
      <c r="O48" s="49"/>
    </row>
    <row r="49" spans="1:15" x14ac:dyDescent="0.3">
      <c r="A49" s="41">
        <v>6</v>
      </c>
      <c r="B49" s="56" t="s">
        <v>141</v>
      </c>
      <c r="D49" s="49"/>
      <c r="E49" s="49"/>
      <c r="F49" s="49"/>
      <c r="G49" s="49"/>
      <c r="H49" s="41"/>
      <c r="I49" s="41"/>
      <c r="J49" s="41"/>
      <c r="K49" s="41"/>
    </row>
    <row r="50" spans="1:15" x14ac:dyDescent="0.3">
      <c r="A50" s="41">
        <v>7</v>
      </c>
      <c r="B50" s="57" t="s">
        <v>142</v>
      </c>
      <c r="D50" s="49"/>
      <c r="E50" s="49"/>
      <c r="F50" s="49"/>
      <c r="G50" s="49"/>
      <c r="H50" s="41"/>
      <c r="I50" s="41"/>
      <c r="J50" s="41"/>
      <c r="K50" s="41"/>
    </row>
    <row r="51" spans="1:15" x14ac:dyDescent="0.3">
      <c r="A51" s="41">
        <v>8</v>
      </c>
      <c r="B51" s="57" t="s">
        <v>143</v>
      </c>
      <c r="D51" s="49"/>
      <c r="E51" s="49"/>
      <c r="F51" s="49"/>
      <c r="G51" s="49"/>
      <c r="H51" s="41"/>
      <c r="I51" s="41"/>
      <c r="J51" s="41"/>
      <c r="K51" s="41"/>
    </row>
    <row r="52" spans="1:15" x14ac:dyDescent="0.3">
      <c r="A52" s="41">
        <v>9</v>
      </c>
      <c r="B52" s="49" t="s">
        <v>144</v>
      </c>
      <c r="D52" s="49"/>
      <c r="E52" s="49"/>
      <c r="F52" s="49"/>
      <c r="G52" s="49"/>
      <c r="H52" s="41"/>
      <c r="I52" s="41"/>
      <c r="J52" s="41"/>
      <c r="K52" s="41"/>
    </row>
    <row r="53" spans="1:15" x14ac:dyDescent="0.3">
      <c r="A53" s="41">
        <v>10</v>
      </c>
      <c r="B53" s="21" t="s">
        <v>145</v>
      </c>
      <c r="D53" s="49"/>
      <c r="E53" s="49"/>
      <c r="F53" s="49"/>
      <c r="G53" s="49"/>
      <c r="H53" s="41"/>
      <c r="I53" s="41"/>
      <c r="J53" s="41"/>
      <c r="K53" s="41"/>
    </row>
    <row r="54" spans="1:15" x14ac:dyDescent="0.3">
      <c r="A54" s="124" t="s">
        <v>139</v>
      </c>
      <c r="B54" s="49"/>
      <c r="D54" s="49"/>
      <c r="E54" s="49"/>
      <c r="F54" s="49"/>
      <c r="G54" s="49"/>
      <c r="H54" s="41"/>
      <c r="I54" s="41"/>
      <c r="J54" s="41"/>
      <c r="K54" s="41"/>
    </row>
    <row r="55" spans="1:15" x14ac:dyDescent="0.3">
      <c r="A55" s="62" t="s">
        <v>11</v>
      </c>
      <c r="B55" s="49" t="s">
        <v>92</v>
      </c>
      <c r="C55" s="49"/>
      <c r="E55" s="49"/>
      <c r="F55" s="49"/>
      <c r="H55" s="41"/>
      <c r="I55" s="41"/>
      <c r="J55" s="41"/>
      <c r="K55" s="41"/>
    </row>
    <row r="56" spans="1:15" x14ac:dyDescent="0.3">
      <c r="A56" s="62" t="s">
        <v>63</v>
      </c>
      <c r="B56" s="49" t="s">
        <v>94</v>
      </c>
      <c r="C56" s="49"/>
      <c r="E56" s="49"/>
      <c r="F56" s="49"/>
      <c r="G56" s="49"/>
      <c r="H56" s="41"/>
      <c r="I56" s="41"/>
      <c r="J56" s="41"/>
      <c r="K56" s="41"/>
    </row>
    <row r="57" spans="1:15" x14ac:dyDescent="0.3">
      <c r="A57" s="62" t="s">
        <v>30</v>
      </c>
      <c r="B57" s="49" t="s">
        <v>95</v>
      </c>
      <c r="C57" s="49"/>
      <c r="E57" s="49"/>
      <c r="F57" s="49"/>
      <c r="G57" s="49"/>
      <c r="H57" s="41"/>
      <c r="I57" s="41"/>
      <c r="J57" s="41"/>
      <c r="K57" s="41"/>
    </row>
    <row r="58" spans="1:15" x14ac:dyDescent="0.3">
      <c r="A58" s="62" t="s">
        <v>32</v>
      </c>
      <c r="B58" s="49" t="s">
        <v>96</v>
      </c>
      <c r="C58" s="49"/>
      <c r="E58" s="49"/>
      <c r="F58" s="49"/>
      <c r="G58" s="49"/>
      <c r="H58" s="41"/>
      <c r="I58" s="41"/>
      <c r="J58" s="41"/>
      <c r="K58" s="41"/>
    </row>
    <row r="59" spans="1:15" x14ac:dyDescent="0.3">
      <c r="A59" s="62" t="s">
        <v>66</v>
      </c>
      <c r="B59" s="49" t="s">
        <v>97</v>
      </c>
      <c r="C59" s="49"/>
      <c r="E59" s="49"/>
      <c r="F59" s="49"/>
      <c r="G59" s="49"/>
      <c r="H59" s="41"/>
      <c r="I59" s="41"/>
      <c r="J59" s="41"/>
      <c r="K59" s="41"/>
      <c r="M59" s="50"/>
      <c r="N59" s="49"/>
      <c r="O59" s="49"/>
    </row>
    <row r="60" spans="1:15" x14ac:dyDescent="0.3">
      <c r="A60" s="62" t="s">
        <v>71</v>
      </c>
      <c r="B60" s="49" t="s">
        <v>98</v>
      </c>
      <c r="C60" s="49"/>
      <c r="E60" s="21"/>
      <c r="F60" s="21"/>
      <c r="G60" s="49"/>
      <c r="H60" s="41"/>
      <c r="I60" s="41"/>
      <c r="J60" s="41"/>
      <c r="K60" s="41"/>
      <c r="M60" s="51"/>
      <c r="N60" s="49"/>
      <c r="O60" s="49"/>
    </row>
    <row r="61" spans="1:15" x14ac:dyDescent="0.3">
      <c r="A61" s="62" t="s">
        <v>72</v>
      </c>
      <c r="B61" s="47" t="s">
        <v>127</v>
      </c>
      <c r="C61" s="49"/>
      <c r="E61" s="45"/>
      <c r="F61" s="45"/>
      <c r="G61" s="45"/>
      <c r="H61" s="45"/>
      <c r="I61" s="45"/>
      <c r="J61" s="45"/>
      <c r="K61" s="45"/>
      <c r="M61" s="53"/>
      <c r="N61" s="49"/>
      <c r="O61" s="49"/>
    </row>
    <row r="62" spans="1:15" x14ac:dyDescent="0.3">
      <c r="A62" s="62" t="s">
        <v>99</v>
      </c>
      <c r="B62" s="49" t="s">
        <v>314</v>
      </c>
      <c r="C62" s="49"/>
      <c r="E62" s="46"/>
      <c r="F62" s="46"/>
      <c r="G62" s="46"/>
      <c r="H62" s="46"/>
      <c r="I62" s="46"/>
      <c r="J62" s="46"/>
      <c r="K62" s="46"/>
      <c r="M62" s="53"/>
      <c r="N62" s="21"/>
      <c r="O62" s="21"/>
    </row>
    <row r="63" spans="1:15" x14ac:dyDescent="0.3">
      <c r="A63" s="62" t="s">
        <v>91</v>
      </c>
      <c r="B63" s="49" t="s">
        <v>101</v>
      </c>
      <c r="C63" s="49"/>
      <c r="M63" s="49"/>
      <c r="N63" s="21"/>
      <c r="O63" s="21"/>
    </row>
    <row r="64" spans="1:15" x14ac:dyDescent="0.3">
      <c r="M64" s="21"/>
      <c r="N64" s="41"/>
      <c r="O64" s="21"/>
    </row>
  </sheetData>
  <mergeCells count="74">
    <mergeCell ref="B2:K2"/>
    <mergeCell ref="Q2:Q5"/>
    <mergeCell ref="R2:S4"/>
    <mergeCell ref="T2:U4"/>
    <mergeCell ref="F3:G3"/>
    <mergeCell ref="H3:I3"/>
    <mergeCell ref="N3:N5"/>
    <mergeCell ref="O4:O5"/>
    <mergeCell ref="J3:J4"/>
    <mergeCell ref="K3:K4"/>
    <mergeCell ref="P4:P5"/>
    <mergeCell ref="V2:W4"/>
    <mergeCell ref="X2:Y4"/>
    <mergeCell ref="Z2:AA4"/>
    <mergeCell ref="Y6:Y8"/>
    <mergeCell ref="AK6:AK8"/>
    <mergeCell ref="V6:V8"/>
    <mergeCell ref="W6:W8"/>
    <mergeCell ref="X6:X8"/>
    <mergeCell ref="AJ6:AJ8"/>
    <mergeCell ref="Z6:Z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AP9:AP13"/>
    <mergeCell ref="AL6:AL8"/>
    <mergeCell ref="AM6:AM8"/>
    <mergeCell ref="AN6:AN8"/>
    <mergeCell ref="AO6:AO8"/>
    <mergeCell ref="AJ9:AJ13"/>
    <mergeCell ref="AK9:AK13"/>
    <mergeCell ref="AL9:AL13"/>
    <mergeCell ref="AM9:AM13"/>
    <mergeCell ref="AN9:AN13"/>
    <mergeCell ref="A3:A4"/>
    <mergeCell ref="B3:B4"/>
    <mergeCell ref="C3:C4"/>
    <mergeCell ref="D3:D4"/>
    <mergeCell ref="E3:E4"/>
    <mergeCell ref="AH9:AH13"/>
    <mergeCell ref="R9:R13"/>
    <mergeCell ref="S9:S13"/>
    <mergeCell ref="T9:T13"/>
    <mergeCell ref="U9:U13"/>
    <mergeCell ref="V9:V13"/>
    <mergeCell ref="W9:W13"/>
    <mergeCell ref="X9:X13"/>
    <mergeCell ref="Y9:Y13"/>
    <mergeCell ref="Z9:Z13"/>
    <mergeCell ref="AA9:AA13"/>
    <mergeCell ref="N6:N14"/>
    <mergeCell ref="AC6:AC14"/>
    <mergeCell ref="O9:O13"/>
    <mergeCell ref="AD9:AD13"/>
    <mergeCell ref="AG9:AG13"/>
    <mergeCell ref="AA6:AA8"/>
    <mergeCell ref="O6:O8"/>
    <mergeCell ref="R6:R8"/>
    <mergeCell ref="S6:S8"/>
    <mergeCell ref="T6:T8"/>
    <mergeCell ref="U6:U8"/>
  </mergeCells>
  <hyperlinks>
    <hyperlink ref="B2" location="INDEX" display="Hot water boiler, Coal"/>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P66"/>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196</v>
      </c>
      <c r="C2" s="566"/>
      <c r="D2" s="566"/>
      <c r="E2" s="566"/>
      <c r="F2" s="566"/>
      <c r="G2" s="566"/>
      <c r="H2" s="566"/>
      <c r="I2" s="566"/>
      <c r="J2" s="566"/>
      <c r="K2" s="567"/>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96</v>
      </c>
      <c r="C6" s="134">
        <v>97</v>
      </c>
      <c r="D6" s="170">
        <v>98</v>
      </c>
      <c r="E6" s="134">
        <v>98</v>
      </c>
      <c r="F6" s="134">
        <v>90</v>
      </c>
      <c r="G6" s="134">
        <v>98</v>
      </c>
      <c r="H6" s="134">
        <v>90</v>
      </c>
      <c r="I6" s="134">
        <v>98</v>
      </c>
      <c r="J6" s="132" t="s">
        <v>63</v>
      </c>
      <c r="K6" s="133" t="s">
        <v>84</v>
      </c>
      <c r="N6" s="448" t="str">
        <f>B2</f>
        <v>Hot water boiler, Oil</v>
      </c>
      <c r="O6" s="435" t="s">
        <v>52</v>
      </c>
      <c r="P6" s="29" t="s">
        <v>53</v>
      </c>
      <c r="Q6" s="30"/>
      <c r="R6" s="432">
        <v>0</v>
      </c>
      <c r="S6" s="440">
        <v>0</v>
      </c>
      <c r="T6" s="432">
        <v>0</v>
      </c>
      <c r="U6" s="440">
        <v>0</v>
      </c>
      <c r="V6" s="432">
        <v>0</v>
      </c>
      <c r="W6" s="440">
        <v>0</v>
      </c>
      <c r="X6" s="432">
        <v>0</v>
      </c>
      <c r="Y6" s="440">
        <v>0</v>
      </c>
      <c r="Z6" s="432">
        <v>0</v>
      </c>
      <c r="AA6" s="440">
        <v>0</v>
      </c>
      <c r="AC6" s="448" t="str">
        <f>N6</f>
        <v>Hot water boiler, Oil</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134">
        <f t="shared" ref="B7:I7" si="0">B6-1</f>
        <v>95</v>
      </c>
      <c r="C7" s="134">
        <f t="shared" si="0"/>
        <v>96</v>
      </c>
      <c r="D7" s="134">
        <f t="shared" si="0"/>
        <v>97</v>
      </c>
      <c r="E7" s="134">
        <f t="shared" si="0"/>
        <v>97</v>
      </c>
      <c r="F7" s="134">
        <f t="shared" si="0"/>
        <v>89</v>
      </c>
      <c r="G7" s="134">
        <f t="shared" si="0"/>
        <v>97</v>
      </c>
      <c r="H7" s="134">
        <f t="shared" si="0"/>
        <v>89</v>
      </c>
      <c r="I7" s="134">
        <f t="shared" si="0"/>
        <v>97</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0.14000000000000001</v>
      </c>
      <c r="C8" s="6">
        <v>0.12</v>
      </c>
      <c r="D8" s="6">
        <v>0.11</v>
      </c>
      <c r="E8" s="135">
        <v>0.1</v>
      </c>
      <c r="F8" s="6">
        <v>0.1</v>
      </c>
      <c r="G8" s="6">
        <v>0.14000000000000001</v>
      </c>
      <c r="H8" s="6">
        <v>0.08</v>
      </c>
      <c r="I8" s="6">
        <v>0.12</v>
      </c>
      <c r="J8" s="132" t="s">
        <v>30</v>
      </c>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171">
        <f>0.1+1</f>
        <v>1.1000000000000001</v>
      </c>
      <c r="C9" s="172">
        <f>0.1+1</f>
        <v>1.1000000000000001</v>
      </c>
      <c r="D9" s="172">
        <f>0.1+1</f>
        <v>1.1000000000000001</v>
      </c>
      <c r="E9" s="173">
        <f>0.1+1</f>
        <v>1.1000000000000001</v>
      </c>
      <c r="F9" s="174">
        <v>0.09</v>
      </c>
      <c r="G9" s="172">
        <f>0.1+2</f>
        <v>2.1</v>
      </c>
      <c r="H9" s="174">
        <v>0.09</v>
      </c>
      <c r="I9" s="172">
        <f>0.1+2</f>
        <v>2.1</v>
      </c>
      <c r="J9" s="132" t="s">
        <v>32</v>
      </c>
      <c r="K9" s="133">
        <v>3</v>
      </c>
      <c r="N9" s="449"/>
      <c r="O9" s="435" t="s">
        <v>56</v>
      </c>
      <c r="P9" s="35" t="s">
        <v>57</v>
      </c>
      <c r="Q9" s="36" t="s">
        <v>58</v>
      </c>
      <c r="R9" s="432">
        <v>0</v>
      </c>
      <c r="S9" s="432">
        <v>0.67</v>
      </c>
      <c r="T9" s="432">
        <v>0</v>
      </c>
      <c r="U9" s="432">
        <v>0.56999999999999995</v>
      </c>
      <c r="V9" s="432">
        <v>0</v>
      </c>
      <c r="W9" s="432">
        <v>0.5</v>
      </c>
      <c r="X9" s="432">
        <v>0</v>
      </c>
      <c r="Y9" s="432">
        <v>0.51</v>
      </c>
      <c r="Z9" s="432">
        <v>0</v>
      </c>
      <c r="AA9" s="432">
        <v>0.41</v>
      </c>
      <c r="AC9" s="449"/>
      <c r="AD9" s="435" t="s">
        <v>56</v>
      </c>
      <c r="AE9" s="35" t="s">
        <v>57</v>
      </c>
      <c r="AF9" s="36" t="s">
        <v>58</v>
      </c>
      <c r="AG9" s="432">
        <v>0</v>
      </c>
      <c r="AH9" s="432">
        <f>S9/4</f>
        <v>0.16750000000000001</v>
      </c>
      <c r="AI9" s="432">
        <v>0</v>
      </c>
      <c r="AJ9" s="432">
        <f>U9/4</f>
        <v>0.14249999999999999</v>
      </c>
      <c r="AK9" s="432">
        <v>0</v>
      </c>
      <c r="AL9" s="432">
        <f>W9/4</f>
        <v>0.125</v>
      </c>
      <c r="AM9" s="432">
        <v>0</v>
      </c>
      <c r="AN9" s="432">
        <f>Y9/4</f>
        <v>0.1275</v>
      </c>
      <c r="AO9" s="432">
        <v>0</v>
      </c>
      <c r="AP9" s="432">
        <f>AA9/4</f>
        <v>0.10249999999999999</v>
      </c>
    </row>
    <row r="10" spans="1:42" x14ac:dyDescent="0.3">
      <c r="A10" s="242" t="s">
        <v>15</v>
      </c>
      <c r="B10" s="5">
        <f>0.2+0.4</f>
        <v>0.60000000000000009</v>
      </c>
      <c r="C10" s="6">
        <f>0.2+0.4</f>
        <v>0.60000000000000009</v>
      </c>
      <c r="D10" s="6">
        <f>0.2+0.4</f>
        <v>0.60000000000000009</v>
      </c>
      <c r="E10" s="135">
        <f>0.2+0.4</f>
        <v>0.60000000000000009</v>
      </c>
      <c r="F10" s="6">
        <f>0.2+0.3</f>
        <v>0.5</v>
      </c>
      <c r="G10" s="6">
        <f>0.2+0.6</f>
        <v>0.8</v>
      </c>
      <c r="H10" s="6">
        <f>0.2+0.3</f>
        <v>0.5</v>
      </c>
      <c r="I10" s="6">
        <f>0.2+0.6</f>
        <v>0.8</v>
      </c>
      <c r="J10" s="132" t="s">
        <v>32</v>
      </c>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6">
        <v>25</v>
      </c>
      <c r="D11" s="6">
        <v>25</v>
      </c>
      <c r="E11" s="135">
        <v>25</v>
      </c>
      <c r="F11" s="6">
        <v>20</v>
      </c>
      <c r="G11" s="6">
        <v>30</v>
      </c>
      <c r="H11" s="6">
        <v>20</v>
      </c>
      <c r="I11" s="6">
        <v>30</v>
      </c>
      <c r="J11" s="132"/>
      <c r="K11" s="133" t="s">
        <v>85</v>
      </c>
      <c r="N11" s="449"/>
      <c r="O11" s="436"/>
      <c r="P11" s="35" t="s">
        <v>60</v>
      </c>
      <c r="Q11" s="36"/>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0.5</v>
      </c>
      <c r="C12" s="5">
        <v>0.5</v>
      </c>
      <c r="D12" s="5">
        <v>0.5</v>
      </c>
      <c r="E12" s="5">
        <v>0.5</v>
      </c>
      <c r="F12" s="5">
        <v>0.2</v>
      </c>
      <c r="G12" s="5">
        <v>0.7</v>
      </c>
      <c r="H12" s="5">
        <v>0.2</v>
      </c>
      <c r="I12" s="5">
        <v>0.7</v>
      </c>
      <c r="J12" s="132"/>
      <c r="K12" s="137"/>
      <c r="N12" s="449"/>
      <c r="O12" s="436"/>
      <c r="P12" s="35" t="s">
        <v>61</v>
      </c>
      <c r="Q12" s="36" t="s">
        <v>58</v>
      </c>
      <c r="R12" s="433"/>
      <c r="S12" s="433"/>
      <c r="T12" s="433"/>
      <c r="U12" s="433"/>
      <c r="V12" s="433"/>
      <c r="W12" s="433"/>
      <c r="X12" s="433"/>
      <c r="Y12" s="433"/>
      <c r="Z12" s="433"/>
      <c r="AA12" s="433"/>
      <c r="AC12" s="449"/>
      <c r="AD12" s="436"/>
      <c r="AE12" s="35" t="s">
        <v>61</v>
      </c>
      <c r="AF12" s="36"/>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15</v>
      </c>
      <c r="C14" s="5">
        <v>15</v>
      </c>
      <c r="D14" s="5">
        <v>15</v>
      </c>
      <c r="E14" s="5">
        <v>15</v>
      </c>
      <c r="F14" s="6"/>
      <c r="G14" s="6"/>
      <c r="H14" s="6"/>
      <c r="I14" s="6"/>
      <c r="J14" s="140"/>
      <c r="K14" s="133">
        <v>3</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0.1</v>
      </c>
      <c r="C15" s="141">
        <v>0.1</v>
      </c>
      <c r="D15" s="141">
        <v>0.1</v>
      </c>
      <c r="E15" s="141">
        <v>0.1</v>
      </c>
      <c r="F15" s="141"/>
      <c r="G15" s="141"/>
      <c r="H15" s="141"/>
      <c r="I15" s="141"/>
      <c r="J15" s="142"/>
      <c r="K15" s="133">
        <v>3</v>
      </c>
    </row>
    <row r="16" spans="1:42" ht="20.25" customHeight="1" x14ac:dyDescent="0.3">
      <c r="A16" s="242" t="s">
        <v>21</v>
      </c>
      <c r="B16" s="141">
        <v>0.4</v>
      </c>
      <c r="C16" s="141">
        <v>0.4</v>
      </c>
      <c r="D16" s="141">
        <v>0.4</v>
      </c>
      <c r="E16" s="141">
        <v>0.4</v>
      </c>
      <c r="F16" s="141"/>
      <c r="G16" s="141"/>
      <c r="H16" s="141"/>
      <c r="I16" s="141"/>
      <c r="J16" s="142"/>
      <c r="K16" s="133">
        <v>3</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141">
        <v>0.5</v>
      </c>
      <c r="C18" s="141">
        <v>0.5</v>
      </c>
      <c r="D18" s="141">
        <v>0.5</v>
      </c>
      <c r="E18" s="141">
        <v>0.5</v>
      </c>
      <c r="F18" s="13"/>
      <c r="G18" s="144"/>
      <c r="H18" s="144"/>
      <c r="I18" s="144"/>
      <c r="J18" s="145" t="s">
        <v>66</v>
      </c>
      <c r="K18" s="146" t="s">
        <v>86</v>
      </c>
    </row>
    <row r="19" spans="1:11" ht="15" customHeight="1" x14ac:dyDescent="0.3">
      <c r="A19" s="242" t="s">
        <v>24</v>
      </c>
      <c r="B19" s="141">
        <v>0.1</v>
      </c>
      <c r="C19" s="141">
        <v>0.1</v>
      </c>
      <c r="D19" s="141">
        <v>0.1</v>
      </c>
      <c r="E19" s="141">
        <v>0.1</v>
      </c>
      <c r="F19" s="144"/>
      <c r="G19" s="144"/>
      <c r="H19" s="144"/>
      <c r="I19" s="144"/>
      <c r="J19" s="142"/>
      <c r="K19" s="146">
        <v>9</v>
      </c>
    </row>
    <row r="20" spans="1:11" ht="15" customHeight="1" x14ac:dyDescent="0.3">
      <c r="A20" s="242" t="s">
        <v>333</v>
      </c>
      <c r="B20" s="141">
        <v>25</v>
      </c>
      <c r="C20" s="141">
        <v>20</v>
      </c>
      <c r="D20" s="141">
        <v>18</v>
      </c>
      <c r="E20" s="141">
        <v>15</v>
      </c>
      <c r="F20" s="144"/>
      <c r="G20" s="144"/>
      <c r="H20" s="144"/>
      <c r="I20" s="144"/>
      <c r="J20" s="142"/>
      <c r="K20" s="146" t="s">
        <v>86</v>
      </c>
    </row>
    <row r="21" spans="1:11" x14ac:dyDescent="0.3">
      <c r="A21" s="242" t="s">
        <v>25</v>
      </c>
      <c r="B21" s="141">
        <v>0</v>
      </c>
      <c r="C21" s="141">
        <v>0</v>
      </c>
      <c r="D21" s="141">
        <v>0</v>
      </c>
      <c r="E21" s="141">
        <v>0</v>
      </c>
      <c r="F21" s="144"/>
      <c r="G21" s="144"/>
      <c r="H21" s="144"/>
      <c r="I21" s="144"/>
      <c r="J21" s="142"/>
      <c r="K21" s="146" t="s">
        <v>86</v>
      </c>
    </row>
    <row r="22" spans="1:11" ht="15" thickBot="1" x14ac:dyDescent="0.35">
      <c r="A22" s="413" t="s">
        <v>26</v>
      </c>
      <c r="B22" s="208">
        <v>0</v>
      </c>
      <c r="C22" s="208">
        <v>0</v>
      </c>
      <c r="D22" s="208">
        <v>0</v>
      </c>
      <c r="E22" s="208">
        <v>0</v>
      </c>
      <c r="F22" s="144"/>
      <c r="G22" s="144"/>
      <c r="H22" s="144"/>
      <c r="I22" s="144"/>
      <c r="J22" s="142"/>
      <c r="K22" s="146" t="s">
        <v>86</v>
      </c>
    </row>
    <row r="23" spans="1:11" ht="15.75" customHeight="1" thickBot="1" x14ac:dyDescent="0.35">
      <c r="A23" s="414" t="s">
        <v>27</v>
      </c>
      <c r="B23" s="281"/>
      <c r="C23" s="2"/>
      <c r="D23" s="2"/>
      <c r="E23" s="282"/>
      <c r="F23" s="279"/>
      <c r="G23" s="3"/>
      <c r="H23" s="3"/>
      <c r="I23" s="3"/>
      <c r="J23" s="138"/>
      <c r="K23" s="139"/>
    </row>
    <row r="24" spans="1:11" x14ac:dyDescent="0.3">
      <c r="A24" s="415" t="s">
        <v>28</v>
      </c>
      <c r="B24" s="268">
        <f>0.055*0.8</f>
        <v>4.4000000000000004E-2</v>
      </c>
      <c r="C24" s="273">
        <f>0.046576380486507*0.8</f>
        <v>3.7261104389205602E-2</v>
      </c>
      <c r="D24" s="273">
        <f>0.8*0.0446</f>
        <v>3.5680000000000003E-2</v>
      </c>
      <c r="E24" s="273">
        <f>0.8*0.0440456184680492</f>
        <v>3.523649477443936E-2</v>
      </c>
      <c r="F24" s="144"/>
      <c r="G24" s="144"/>
      <c r="H24" s="144"/>
      <c r="I24" s="144"/>
      <c r="J24" s="145" t="s">
        <v>87</v>
      </c>
      <c r="K24" s="147" t="s">
        <v>88</v>
      </c>
    </row>
    <row r="25" spans="1:11" x14ac:dyDescent="0.3">
      <c r="A25" s="242" t="s">
        <v>335</v>
      </c>
      <c r="B25" s="148">
        <v>60</v>
      </c>
      <c r="C25" s="167">
        <v>60</v>
      </c>
      <c r="D25" s="167">
        <v>60</v>
      </c>
      <c r="E25" s="167">
        <v>60</v>
      </c>
      <c r="F25" s="144"/>
      <c r="G25" s="144"/>
      <c r="H25" s="144"/>
      <c r="I25" s="144"/>
      <c r="J25" s="140"/>
      <c r="K25" s="133">
        <v>3</v>
      </c>
    </row>
    <row r="26" spans="1:11" x14ac:dyDescent="0.3">
      <c r="A26" s="242" t="s">
        <v>89</v>
      </c>
      <c r="B26" s="148">
        <f>100-B25</f>
        <v>40</v>
      </c>
      <c r="C26" s="148">
        <f>100-C25</f>
        <v>40</v>
      </c>
      <c r="D26" s="148">
        <f>100-D25</f>
        <v>40</v>
      </c>
      <c r="E26" s="148">
        <f>100-E25</f>
        <v>40</v>
      </c>
      <c r="F26" s="144"/>
      <c r="G26" s="144"/>
      <c r="H26" s="144"/>
      <c r="I26" s="144"/>
      <c r="J26" s="140"/>
      <c r="K26" s="133">
        <v>3</v>
      </c>
    </row>
    <row r="27" spans="1:11" x14ac:dyDescent="0.3">
      <c r="A27" s="242" t="s">
        <v>33</v>
      </c>
      <c r="B27" s="153">
        <v>1800</v>
      </c>
      <c r="C27" s="156">
        <v>1700</v>
      </c>
      <c r="D27" s="156">
        <v>1600</v>
      </c>
      <c r="E27" s="156">
        <v>1500</v>
      </c>
      <c r="F27" s="144"/>
      <c r="G27" s="144"/>
      <c r="H27" s="144"/>
      <c r="I27" s="144"/>
      <c r="J27" s="150"/>
      <c r="K27" s="133">
        <v>3</v>
      </c>
    </row>
    <row r="28" spans="1:11" x14ac:dyDescent="0.3">
      <c r="A28" s="242" t="s">
        <v>34</v>
      </c>
      <c r="B28" s="152">
        <v>1</v>
      </c>
      <c r="C28" s="152">
        <v>0.9</v>
      </c>
      <c r="D28" s="152">
        <v>0.9</v>
      </c>
      <c r="E28" s="152">
        <v>0.9</v>
      </c>
      <c r="F28" s="144"/>
      <c r="G28" s="144"/>
      <c r="H28" s="144"/>
      <c r="I28" s="144"/>
      <c r="J28" s="150"/>
      <c r="K28" s="133">
        <v>3</v>
      </c>
    </row>
    <row r="29" spans="1:11" ht="23.25" customHeight="1" x14ac:dyDescent="0.3">
      <c r="A29" s="242" t="s">
        <v>35</v>
      </c>
      <c r="B29" s="151">
        <f>B8/100*73</f>
        <v>0.10220000000000001</v>
      </c>
      <c r="C29" s="151">
        <f>C8/100*75</f>
        <v>0.09</v>
      </c>
      <c r="D29" s="151">
        <f>D8/100*76</f>
        <v>8.3600000000000008E-2</v>
      </c>
      <c r="E29" s="151">
        <f>E8/100*76</f>
        <v>7.5999999999999998E-2</v>
      </c>
      <c r="F29" s="144"/>
      <c r="G29" s="144"/>
      <c r="H29" s="144"/>
      <c r="I29" s="144"/>
      <c r="J29" s="140" t="s">
        <v>91</v>
      </c>
      <c r="K29" s="133">
        <v>3</v>
      </c>
    </row>
    <row r="30" spans="1:11" x14ac:dyDescent="0.3">
      <c r="A30" s="242" t="s">
        <v>36</v>
      </c>
      <c r="B30" s="152">
        <f>B28-B29</f>
        <v>0.89779999999999993</v>
      </c>
      <c r="C30" s="152">
        <f>C28-C29</f>
        <v>0.81</v>
      </c>
      <c r="D30" s="152">
        <f>D28-D29</f>
        <v>0.81640000000000001</v>
      </c>
      <c r="E30" s="152">
        <f>E28-E29</f>
        <v>0.82400000000000007</v>
      </c>
      <c r="F30" s="144"/>
      <c r="G30" s="144"/>
      <c r="H30" s="144"/>
      <c r="I30" s="144"/>
      <c r="J30" s="150"/>
      <c r="K30" s="133">
        <v>3</v>
      </c>
    </row>
    <row r="31" spans="1:11" x14ac:dyDescent="0.3">
      <c r="A31" s="242"/>
      <c r="B31" s="152"/>
      <c r="C31" s="152"/>
      <c r="D31" s="152"/>
      <c r="E31" s="152"/>
      <c r="F31" s="144"/>
      <c r="G31" s="144"/>
      <c r="H31" s="144"/>
      <c r="I31" s="144"/>
      <c r="J31" s="140"/>
      <c r="K31" s="143"/>
    </row>
    <row r="32" spans="1:11" ht="15" thickBot="1" x14ac:dyDescent="0.35">
      <c r="A32" s="242"/>
      <c r="B32" s="152"/>
      <c r="C32" s="152"/>
      <c r="D32" s="152"/>
      <c r="E32" s="152"/>
      <c r="F32" s="144"/>
      <c r="G32" s="144"/>
      <c r="H32" s="144"/>
      <c r="I32" s="144"/>
      <c r="J32" s="150"/>
      <c r="K32" s="143"/>
    </row>
    <row r="33" spans="1:14" ht="15" thickBot="1" x14ac:dyDescent="0.35">
      <c r="A33" s="417" t="s">
        <v>37</v>
      </c>
      <c r="B33" s="10"/>
      <c r="C33" s="2"/>
      <c r="D33" s="11"/>
      <c r="E33" s="60"/>
      <c r="F33" s="3"/>
      <c r="G33" s="3"/>
      <c r="H33" s="3"/>
      <c r="I33" s="3"/>
      <c r="J33" s="158"/>
      <c r="K33" s="159"/>
    </row>
    <row r="34" spans="1:14" x14ac:dyDescent="0.3">
      <c r="A34" s="418" t="s">
        <v>38</v>
      </c>
      <c r="B34" s="265">
        <v>3.5000000000000003E-2</v>
      </c>
      <c r="C34" s="265">
        <v>0.03</v>
      </c>
      <c r="D34" s="265">
        <v>0.03</v>
      </c>
      <c r="E34" s="265">
        <v>0.03</v>
      </c>
      <c r="F34" s="160"/>
      <c r="G34" s="160"/>
      <c r="H34" s="160"/>
      <c r="I34" s="160"/>
      <c r="J34" s="160" t="s">
        <v>109</v>
      </c>
      <c r="K34" s="137"/>
      <c r="M34" s="398"/>
    </row>
    <row r="35" spans="1:14" x14ac:dyDescent="0.3">
      <c r="A35" s="242" t="s">
        <v>39</v>
      </c>
      <c r="B35" s="153" t="s">
        <v>90</v>
      </c>
      <c r="C35" s="154" t="s">
        <v>90</v>
      </c>
      <c r="D35" s="154" t="s">
        <v>90</v>
      </c>
      <c r="E35" s="155" t="s">
        <v>90</v>
      </c>
      <c r="F35" s="155"/>
      <c r="G35" s="155"/>
      <c r="H35" s="155"/>
      <c r="I35" s="155"/>
      <c r="J35" s="161" t="s">
        <v>111</v>
      </c>
      <c r="K35" s="137"/>
    </row>
    <row r="36" spans="1:14" x14ac:dyDescent="0.3">
      <c r="A36" s="242" t="s">
        <v>40</v>
      </c>
      <c r="B36" s="153" t="s">
        <v>90</v>
      </c>
      <c r="C36" s="154" t="s">
        <v>90</v>
      </c>
      <c r="D36" s="154" t="s">
        <v>90</v>
      </c>
      <c r="E36" s="155" t="s">
        <v>90</v>
      </c>
      <c r="F36" s="155"/>
      <c r="G36" s="155"/>
      <c r="H36" s="155"/>
      <c r="I36" s="155"/>
      <c r="J36" s="161"/>
      <c r="K36" s="137"/>
    </row>
    <row r="37" spans="1:14" ht="26.4" x14ac:dyDescent="0.3">
      <c r="A37" s="242" t="s">
        <v>41</v>
      </c>
      <c r="B37" s="162">
        <v>90</v>
      </c>
      <c r="C37" s="162">
        <v>90</v>
      </c>
      <c r="D37" s="162">
        <v>90</v>
      </c>
      <c r="E37" s="162">
        <v>90</v>
      </c>
      <c r="F37" s="163"/>
      <c r="G37" s="163"/>
      <c r="H37" s="163"/>
      <c r="I37" s="163"/>
      <c r="J37" s="163"/>
      <c r="K37" s="133">
        <v>3</v>
      </c>
    </row>
    <row r="38" spans="1:14" ht="24" customHeight="1" x14ac:dyDescent="0.3">
      <c r="A38" s="413" t="s">
        <v>125</v>
      </c>
      <c r="B38" s="153"/>
      <c r="C38" s="154"/>
      <c r="D38" s="154"/>
      <c r="E38" s="155"/>
      <c r="F38" s="155"/>
      <c r="G38" s="155"/>
      <c r="H38" s="155"/>
      <c r="I38" s="155"/>
      <c r="J38" s="161"/>
      <c r="K38" s="137"/>
    </row>
    <row r="39" spans="1:14" x14ac:dyDescent="0.3">
      <c r="A39" s="413" t="s">
        <v>124</v>
      </c>
      <c r="B39" s="153"/>
      <c r="C39" s="154"/>
      <c r="D39" s="154"/>
      <c r="E39" s="155"/>
      <c r="F39" s="155"/>
      <c r="G39" s="155"/>
      <c r="H39" s="155"/>
      <c r="I39" s="155"/>
      <c r="J39" s="161"/>
      <c r="K39" s="137"/>
    </row>
    <row r="40" spans="1:14" ht="27" thickBot="1" x14ac:dyDescent="0.35">
      <c r="A40" s="419" t="s">
        <v>128</v>
      </c>
      <c r="B40" s="164"/>
      <c r="C40" s="164"/>
      <c r="D40" s="164"/>
      <c r="E40" s="164"/>
      <c r="F40" s="164"/>
      <c r="G40" s="164"/>
      <c r="H40" s="164"/>
      <c r="I40" s="164"/>
      <c r="J40" s="164"/>
      <c r="K40" s="165"/>
    </row>
    <row r="42" spans="1:14" x14ac:dyDescent="0.3">
      <c r="D42" s="21"/>
      <c r="E42" s="21"/>
      <c r="F42" s="21"/>
      <c r="G42" s="41"/>
      <c r="H42" s="41"/>
      <c r="I42" s="41"/>
      <c r="J42" s="41"/>
      <c r="K42" s="41"/>
    </row>
    <row r="43" spans="1:14" x14ac:dyDescent="0.3">
      <c r="A43" s="124" t="s">
        <v>129</v>
      </c>
      <c r="B43" s="49"/>
      <c r="D43" s="21"/>
      <c r="E43" s="21"/>
      <c r="F43" s="21"/>
      <c r="G43" s="41"/>
      <c r="H43" s="41"/>
      <c r="I43" s="41"/>
      <c r="J43" s="41"/>
      <c r="K43" s="41"/>
    </row>
    <row r="44" spans="1:14" x14ac:dyDescent="0.3">
      <c r="A44" s="395">
        <v>1</v>
      </c>
      <c r="B44" s="56" t="s">
        <v>142</v>
      </c>
      <c r="D44" s="21"/>
      <c r="E44" s="21"/>
      <c r="F44" s="21"/>
      <c r="G44" s="41"/>
      <c r="H44" s="41"/>
      <c r="I44" s="41"/>
      <c r="J44" s="41"/>
      <c r="K44" s="41"/>
    </row>
    <row r="45" spans="1:14" x14ac:dyDescent="0.3">
      <c r="A45" s="395">
        <v>2</v>
      </c>
      <c r="B45" s="391" t="s">
        <v>309</v>
      </c>
      <c r="D45" s="21"/>
      <c r="E45" s="21"/>
      <c r="F45" s="21"/>
      <c r="G45" s="41"/>
      <c r="H45" s="41"/>
      <c r="I45" s="41"/>
      <c r="J45" s="41"/>
      <c r="K45" s="41"/>
    </row>
    <row r="46" spans="1:14" x14ac:dyDescent="0.3">
      <c r="A46" s="395">
        <v>3</v>
      </c>
      <c r="B46" s="391" t="s">
        <v>310</v>
      </c>
      <c r="D46" s="21"/>
      <c r="E46" s="21"/>
      <c r="F46" s="21"/>
      <c r="G46" s="41"/>
      <c r="H46" s="41"/>
      <c r="I46" s="41"/>
      <c r="J46" s="41"/>
      <c r="K46" s="41"/>
    </row>
    <row r="47" spans="1:14" x14ac:dyDescent="0.3">
      <c r="A47" s="395">
        <v>4</v>
      </c>
      <c r="B47" s="391" t="s">
        <v>311</v>
      </c>
      <c r="D47" s="21"/>
      <c r="E47" s="21"/>
      <c r="F47" s="21"/>
      <c r="G47" s="41"/>
      <c r="H47" s="41"/>
      <c r="I47" s="41"/>
      <c r="J47" s="41"/>
      <c r="K47" s="41"/>
    </row>
    <row r="48" spans="1:14" x14ac:dyDescent="0.3">
      <c r="A48" s="41">
        <v>5</v>
      </c>
      <c r="B48" s="55" t="s">
        <v>140</v>
      </c>
      <c r="D48" s="21"/>
      <c r="E48" s="21"/>
      <c r="F48" s="21"/>
      <c r="G48" s="41"/>
      <c r="H48" s="41"/>
      <c r="I48" s="41"/>
      <c r="J48" s="41"/>
      <c r="K48" s="41"/>
      <c r="L48" s="50"/>
      <c r="M48" s="49"/>
      <c r="N48" s="21"/>
    </row>
    <row r="49" spans="1:14" x14ac:dyDescent="0.3">
      <c r="A49" s="41">
        <v>6</v>
      </c>
      <c r="B49" s="56" t="s">
        <v>141</v>
      </c>
      <c r="D49" s="21"/>
      <c r="E49" s="21"/>
      <c r="F49" s="21"/>
      <c r="G49" s="41"/>
      <c r="H49" s="41"/>
      <c r="I49" s="41"/>
      <c r="J49" s="41"/>
      <c r="K49" s="41"/>
    </row>
    <row r="50" spans="1:14" x14ac:dyDescent="0.3">
      <c r="A50" s="41">
        <v>7</v>
      </c>
      <c r="B50" s="57" t="s">
        <v>142</v>
      </c>
      <c r="D50" s="21"/>
      <c r="E50" s="21"/>
      <c r="F50" s="21"/>
      <c r="G50" s="41"/>
      <c r="H50" s="41"/>
      <c r="I50" s="41"/>
      <c r="J50" s="41"/>
      <c r="K50" s="41"/>
    </row>
    <row r="51" spans="1:14" x14ac:dyDescent="0.3">
      <c r="A51" s="41">
        <v>8</v>
      </c>
      <c r="B51" s="57" t="s">
        <v>143</v>
      </c>
      <c r="D51" s="21"/>
      <c r="E51" s="21"/>
      <c r="F51" s="21"/>
      <c r="G51" s="41"/>
      <c r="H51" s="41"/>
      <c r="I51" s="41"/>
      <c r="J51" s="41"/>
      <c r="K51" s="41"/>
    </row>
    <row r="52" spans="1:14" x14ac:dyDescent="0.3">
      <c r="A52" s="41">
        <v>9</v>
      </c>
      <c r="B52" s="49" t="s">
        <v>144</v>
      </c>
      <c r="D52" s="21"/>
      <c r="E52" s="21"/>
      <c r="F52" s="21"/>
      <c r="G52" s="41"/>
      <c r="H52" s="41"/>
      <c r="I52" s="41"/>
      <c r="J52" s="41"/>
      <c r="K52" s="41"/>
    </row>
    <row r="53" spans="1:14" x14ac:dyDescent="0.3">
      <c r="A53" s="41">
        <v>10</v>
      </c>
      <c r="B53" s="21" t="s">
        <v>145</v>
      </c>
      <c r="D53" s="21"/>
      <c r="E53" s="21"/>
      <c r="F53" s="21"/>
      <c r="G53" s="41"/>
      <c r="H53" s="41"/>
      <c r="I53" s="41"/>
      <c r="J53" s="41"/>
      <c r="K53" s="41"/>
    </row>
    <row r="54" spans="1:14" x14ac:dyDescent="0.3">
      <c r="A54" s="124" t="s">
        <v>139</v>
      </c>
      <c r="B54" s="49"/>
      <c r="D54" s="21"/>
      <c r="E54" s="21"/>
      <c r="F54" s="21"/>
      <c r="G54" s="41"/>
      <c r="H54" s="41"/>
      <c r="I54" s="41"/>
      <c r="J54" s="41"/>
      <c r="K54" s="41"/>
    </row>
    <row r="55" spans="1:14" x14ac:dyDescent="0.3">
      <c r="A55" s="62" t="s">
        <v>11</v>
      </c>
      <c r="B55" s="54" t="s">
        <v>103</v>
      </c>
      <c r="C55" s="21"/>
      <c r="D55" s="21"/>
      <c r="E55" s="21"/>
      <c r="F55" s="21"/>
      <c r="G55" s="41"/>
      <c r="H55" s="41"/>
      <c r="I55" s="41"/>
      <c r="J55" s="41"/>
      <c r="K55" s="41"/>
    </row>
    <row r="56" spans="1:14" x14ac:dyDescent="0.3">
      <c r="A56" s="62" t="s">
        <v>63</v>
      </c>
      <c r="B56" s="49" t="s">
        <v>93</v>
      </c>
      <c r="C56" s="21"/>
      <c r="D56" s="21"/>
      <c r="E56" s="21"/>
      <c r="F56" s="21"/>
      <c r="G56" s="41"/>
      <c r="H56" s="41"/>
      <c r="I56" s="41"/>
      <c r="J56" s="41"/>
      <c r="K56" s="41"/>
    </row>
    <row r="57" spans="1:14" x14ac:dyDescent="0.3">
      <c r="A57" s="62" t="s">
        <v>30</v>
      </c>
      <c r="B57" s="49" t="s">
        <v>104</v>
      </c>
      <c r="C57" s="21"/>
      <c r="D57" s="21"/>
      <c r="E57" s="21"/>
      <c r="F57" s="21"/>
      <c r="G57" s="41"/>
      <c r="H57" s="41"/>
      <c r="I57" s="41"/>
      <c r="J57" s="41"/>
      <c r="K57" s="41"/>
    </row>
    <row r="58" spans="1:14" x14ac:dyDescent="0.3">
      <c r="A58" s="62" t="s">
        <v>32</v>
      </c>
      <c r="B58" s="49" t="s">
        <v>95</v>
      </c>
      <c r="C58" s="21"/>
      <c r="D58" s="21"/>
      <c r="E58" s="21"/>
      <c r="F58" s="21"/>
      <c r="G58" s="41"/>
      <c r="H58" s="41"/>
      <c r="I58" s="41"/>
      <c r="J58" s="41"/>
      <c r="K58" s="41"/>
    </row>
    <row r="59" spans="1:14" x14ac:dyDescent="0.3">
      <c r="A59" s="62" t="s">
        <v>66</v>
      </c>
      <c r="B59" s="49" t="s">
        <v>96</v>
      </c>
      <c r="C59" s="21"/>
      <c r="D59" s="21"/>
      <c r="E59" s="21"/>
      <c r="F59" s="21"/>
      <c r="G59" s="41"/>
      <c r="H59" s="41"/>
      <c r="I59" s="41"/>
      <c r="J59" s="41"/>
      <c r="K59" s="41"/>
    </row>
    <row r="60" spans="1:14" x14ac:dyDescent="0.3">
      <c r="A60" s="62" t="s">
        <v>71</v>
      </c>
      <c r="B60" s="49" t="s">
        <v>97</v>
      </c>
      <c r="C60" s="21"/>
      <c r="D60" s="21"/>
      <c r="E60" s="21"/>
      <c r="F60" s="21"/>
      <c r="G60" s="41"/>
      <c r="H60" s="41"/>
      <c r="I60" s="41"/>
      <c r="J60" s="41"/>
      <c r="K60" s="41"/>
      <c r="L60" s="50"/>
      <c r="M60" s="49"/>
      <c r="N60" s="21"/>
    </row>
    <row r="61" spans="1:14" x14ac:dyDescent="0.3">
      <c r="A61" s="62" t="s">
        <v>72</v>
      </c>
      <c r="B61" s="49" t="s">
        <v>98</v>
      </c>
      <c r="C61" s="21"/>
      <c r="D61" s="21"/>
      <c r="E61" s="21"/>
      <c r="F61" s="21"/>
      <c r="G61" s="41"/>
      <c r="H61" s="41"/>
      <c r="I61" s="41"/>
      <c r="J61" s="41"/>
      <c r="K61" s="41"/>
      <c r="L61" s="51"/>
      <c r="M61" s="49"/>
      <c r="N61" s="21"/>
    </row>
    <row r="62" spans="1:14" x14ac:dyDescent="0.3">
      <c r="A62" s="62" t="s">
        <v>99</v>
      </c>
      <c r="B62" s="49" t="s">
        <v>100</v>
      </c>
      <c r="C62" s="21"/>
      <c r="D62" s="21"/>
      <c r="E62" s="21"/>
      <c r="F62" s="21"/>
      <c r="G62" s="41"/>
      <c r="H62" s="41"/>
      <c r="I62" s="41"/>
      <c r="J62" s="41"/>
      <c r="K62" s="41"/>
      <c r="L62" s="52"/>
      <c r="M62" s="49"/>
      <c r="N62" s="21"/>
    </row>
    <row r="63" spans="1:14" x14ac:dyDescent="0.3">
      <c r="A63" s="62" t="s">
        <v>91</v>
      </c>
      <c r="B63" s="47" t="s">
        <v>127</v>
      </c>
      <c r="C63" s="21"/>
      <c r="D63" s="21"/>
      <c r="E63" s="21"/>
      <c r="F63" s="21"/>
      <c r="G63" s="41"/>
      <c r="H63" s="41"/>
      <c r="I63" s="41"/>
      <c r="J63" s="41"/>
      <c r="K63" s="41"/>
      <c r="L63" s="53"/>
      <c r="M63" s="49"/>
      <c r="N63" s="21"/>
    </row>
    <row r="64" spans="1:14" x14ac:dyDescent="0.3">
      <c r="A64" s="62" t="s">
        <v>109</v>
      </c>
      <c r="B64" s="49" t="s">
        <v>314</v>
      </c>
      <c r="C64" s="21"/>
      <c r="D64" s="46"/>
      <c r="E64" s="46"/>
      <c r="F64" s="46"/>
      <c r="G64" s="46"/>
      <c r="H64" s="46"/>
      <c r="I64" s="46"/>
      <c r="J64" s="46"/>
      <c r="K64" s="46"/>
      <c r="L64" s="53"/>
      <c r="M64" s="21"/>
      <c r="N64" s="21"/>
    </row>
    <row r="65" spans="1:14" x14ac:dyDescent="0.3">
      <c r="A65" s="62" t="s">
        <v>111</v>
      </c>
      <c r="B65" s="49" t="s">
        <v>101</v>
      </c>
      <c r="C65" s="21"/>
      <c r="L65" s="49"/>
      <c r="M65" s="21"/>
      <c r="N65" s="21"/>
    </row>
    <row r="66" spans="1:14" x14ac:dyDescent="0.3">
      <c r="L66" s="21"/>
      <c r="M66" s="21"/>
      <c r="N66" s="21"/>
    </row>
  </sheetData>
  <mergeCells count="74">
    <mergeCell ref="B2:K2"/>
    <mergeCell ref="Q2:Q5"/>
    <mergeCell ref="R2:S4"/>
    <mergeCell ref="T2:U4"/>
    <mergeCell ref="F3:G3"/>
    <mergeCell ref="H3:I3"/>
    <mergeCell ref="N3:N5"/>
    <mergeCell ref="O4:O5"/>
    <mergeCell ref="J3:J4"/>
    <mergeCell ref="K3:K4"/>
    <mergeCell ref="P4:P5"/>
    <mergeCell ref="V2:W4"/>
    <mergeCell ref="X2:Y4"/>
    <mergeCell ref="Z2:AA4"/>
    <mergeCell ref="Y6:Y8"/>
    <mergeCell ref="AK6:AK8"/>
    <mergeCell ref="V6:V8"/>
    <mergeCell ref="W6:W8"/>
    <mergeCell ref="X6:X8"/>
    <mergeCell ref="AJ6:AJ8"/>
    <mergeCell ref="Z6:Z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AP9:AP13"/>
    <mergeCell ref="AL6:AL8"/>
    <mergeCell ref="AM6:AM8"/>
    <mergeCell ref="AN6:AN8"/>
    <mergeCell ref="AO6:AO8"/>
    <mergeCell ref="AJ9:AJ13"/>
    <mergeCell ref="AK9:AK13"/>
    <mergeCell ref="AL9:AL13"/>
    <mergeCell ref="AM9:AM13"/>
    <mergeCell ref="AN9:AN13"/>
    <mergeCell ref="A3:A4"/>
    <mergeCell ref="B3:B4"/>
    <mergeCell ref="C3:C4"/>
    <mergeCell ref="D3:D4"/>
    <mergeCell ref="E3:E4"/>
    <mergeCell ref="AH9:AH13"/>
    <mergeCell ref="R9:R13"/>
    <mergeCell ref="S9:S13"/>
    <mergeCell ref="T9:T13"/>
    <mergeCell ref="U9:U13"/>
    <mergeCell ref="V9:V13"/>
    <mergeCell ref="W9:W13"/>
    <mergeCell ref="X9:X13"/>
    <mergeCell ref="Y9:Y13"/>
    <mergeCell ref="Z9:Z13"/>
    <mergeCell ref="AA9:AA13"/>
    <mergeCell ref="N6:N14"/>
    <mergeCell ref="AC6:AC14"/>
    <mergeCell ref="O9:O13"/>
    <mergeCell ref="AD9:AD13"/>
    <mergeCell ref="AG9:AG13"/>
    <mergeCell ref="AA6:AA8"/>
    <mergeCell ref="O6:O8"/>
    <mergeCell ref="R6:R8"/>
    <mergeCell ref="S6:S8"/>
    <mergeCell ref="T6:T8"/>
    <mergeCell ref="U6:U8"/>
  </mergeCells>
  <hyperlinks>
    <hyperlink ref="B2" location="INDEX" display="Hot water boiler, Oil"/>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P65"/>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197</v>
      </c>
      <c r="C2" s="566"/>
      <c r="D2" s="566"/>
      <c r="E2" s="566"/>
      <c r="F2" s="566"/>
      <c r="G2" s="566"/>
      <c r="H2" s="566"/>
      <c r="I2" s="566"/>
      <c r="J2" s="566"/>
      <c r="K2" s="567"/>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94</v>
      </c>
      <c r="C6" s="134">
        <f>B6+1</f>
        <v>95</v>
      </c>
      <c r="D6" s="168">
        <f>C6</f>
        <v>95</v>
      </c>
      <c r="E6" s="134">
        <f>C6+1</f>
        <v>96</v>
      </c>
      <c r="F6" s="134">
        <v>90</v>
      </c>
      <c r="G6" s="134">
        <v>96</v>
      </c>
      <c r="H6" s="134">
        <v>90</v>
      </c>
      <c r="I6" s="134">
        <v>98</v>
      </c>
      <c r="J6" s="132" t="s">
        <v>63</v>
      </c>
      <c r="K6" s="133" t="s">
        <v>84</v>
      </c>
      <c r="N6" s="448" t="str">
        <f>B2</f>
        <v>Hot water boiler, Natural gas or biogas</v>
      </c>
      <c r="O6" s="435" t="s">
        <v>52</v>
      </c>
      <c r="P6" s="29" t="s">
        <v>53</v>
      </c>
      <c r="Q6" s="30"/>
      <c r="R6" s="432">
        <v>0</v>
      </c>
      <c r="S6" s="440">
        <v>0</v>
      </c>
      <c r="T6" s="432">
        <v>0</v>
      </c>
      <c r="U6" s="440">
        <v>0</v>
      </c>
      <c r="V6" s="432">
        <v>0</v>
      </c>
      <c r="W6" s="440">
        <v>0</v>
      </c>
      <c r="X6" s="432">
        <v>0</v>
      </c>
      <c r="Y6" s="440">
        <v>0</v>
      </c>
      <c r="Z6" s="432">
        <v>0</v>
      </c>
      <c r="AA6" s="440">
        <v>0</v>
      </c>
      <c r="AC6" s="448" t="str">
        <f>N6</f>
        <v>Hot water boiler, Natural gas or biogas</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134">
        <f t="shared" ref="B7:I7" si="0">B6-1</f>
        <v>93</v>
      </c>
      <c r="C7" s="134">
        <f t="shared" si="0"/>
        <v>94</v>
      </c>
      <c r="D7" s="134">
        <f t="shared" si="0"/>
        <v>94</v>
      </c>
      <c r="E7" s="134">
        <f t="shared" si="0"/>
        <v>95</v>
      </c>
      <c r="F7" s="134">
        <f t="shared" si="0"/>
        <v>89</v>
      </c>
      <c r="G7" s="134">
        <f t="shared" si="0"/>
        <v>95</v>
      </c>
      <c r="H7" s="134">
        <f t="shared" si="0"/>
        <v>89</v>
      </c>
      <c r="I7" s="134">
        <f t="shared" si="0"/>
        <v>97</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0.14000000000000001</v>
      </c>
      <c r="C8" s="6">
        <v>0.12</v>
      </c>
      <c r="D8" s="6">
        <v>0.11</v>
      </c>
      <c r="E8" s="135">
        <v>0.1</v>
      </c>
      <c r="F8" s="6">
        <v>0.1</v>
      </c>
      <c r="G8" s="6">
        <v>0.14000000000000001</v>
      </c>
      <c r="H8" s="6">
        <v>0.08</v>
      </c>
      <c r="I8" s="6">
        <v>0.12</v>
      </c>
      <c r="J8" s="132"/>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5">
        <v>1</v>
      </c>
      <c r="C9" s="5">
        <v>1</v>
      </c>
      <c r="D9" s="5">
        <v>1</v>
      </c>
      <c r="E9" s="5">
        <v>1</v>
      </c>
      <c r="F9" s="5">
        <v>0.08</v>
      </c>
      <c r="G9" s="5">
        <v>2</v>
      </c>
      <c r="H9" s="5">
        <v>0.08</v>
      </c>
      <c r="I9" s="5">
        <v>2</v>
      </c>
      <c r="J9" s="132"/>
      <c r="K9" s="133">
        <v>3</v>
      </c>
      <c r="N9" s="449"/>
      <c r="O9" s="435" t="s">
        <v>56</v>
      </c>
      <c r="P9" s="35" t="s">
        <v>57</v>
      </c>
      <c r="Q9" s="36" t="s">
        <v>58</v>
      </c>
      <c r="R9" s="432">
        <v>0</v>
      </c>
      <c r="S9" s="432">
        <v>0.67</v>
      </c>
      <c r="T9" s="432">
        <v>0</v>
      </c>
      <c r="U9" s="432">
        <v>0.56999999999999995</v>
      </c>
      <c r="V9" s="432">
        <v>0</v>
      </c>
      <c r="W9" s="432">
        <v>0.5</v>
      </c>
      <c r="X9" s="432">
        <v>0</v>
      </c>
      <c r="Y9" s="432">
        <v>0.51</v>
      </c>
      <c r="Z9" s="432">
        <v>0</v>
      </c>
      <c r="AA9" s="432">
        <v>0.41</v>
      </c>
      <c r="AC9" s="449"/>
      <c r="AD9" s="435" t="s">
        <v>56</v>
      </c>
      <c r="AE9" s="35" t="s">
        <v>57</v>
      </c>
      <c r="AF9" s="36" t="s">
        <v>58</v>
      </c>
      <c r="AG9" s="432">
        <v>0</v>
      </c>
      <c r="AH9" s="432">
        <f>S9/4</f>
        <v>0.16750000000000001</v>
      </c>
      <c r="AI9" s="432">
        <v>0</v>
      </c>
      <c r="AJ9" s="432">
        <f>U9/4</f>
        <v>0.14249999999999999</v>
      </c>
      <c r="AK9" s="432">
        <v>0</v>
      </c>
      <c r="AL9" s="432">
        <f>W9/4</f>
        <v>0.125</v>
      </c>
      <c r="AM9" s="432">
        <v>0</v>
      </c>
      <c r="AN9" s="432">
        <f>Y9/4</f>
        <v>0.1275</v>
      </c>
      <c r="AO9" s="432">
        <v>0</v>
      </c>
      <c r="AP9" s="432">
        <f>AA9/4</f>
        <v>0.10249999999999999</v>
      </c>
    </row>
    <row r="10" spans="1:42" x14ac:dyDescent="0.3">
      <c r="A10" s="242" t="s">
        <v>15</v>
      </c>
      <c r="B10" s="5">
        <v>0.4</v>
      </c>
      <c r="C10" s="5">
        <v>0.4</v>
      </c>
      <c r="D10" s="5">
        <v>0.4</v>
      </c>
      <c r="E10" s="5">
        <v>0.4</v>
      </c>
      <c r="F10" s="5">
        <v>0.3</v>
      </c>
      <c r="G10" s="5">
        <v>0.6</v>
      </c>
      <c r="H10" s="5">
        <v>0.3</v>
      </c>
      <c r="I10" s="5">
        <v>0.6</v>
      </c>
      <c r="J10" s="132"/>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5">
        <v>25</v>
      </c>
      <c r="D11" s="5">
        <v>25</v>
      </c>
      <c r="E11" s="5">
        <v>25</v>
      </c>
      <c r="F11" s="5">
        <v>25</v>
      </c>
      <c r="G11" s="5">
        <v>30</v>
      </c>
      <c r="H11" s="5">
        <v>25</v>
      </c>
      <c r="I11" s="5">
        <v>30</v>
      </c>
      <c r="J11" s="132"/>
      <c r="K11" s="133" t="s">
        <v>85</v>
      </c>
      <c r="N11" s="449"/>
      <c r="O11" s="436"/>
      <c r="P11" s="35" t="s">
        <v>60</v>
      </c>
      <c r="Q11" s="36"/>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0.5</v>
      </c>
      <c r="C12" s="5">
        <v>0.5</v>
      </c>
      <c r="D12" s="5">
        <v>0.5</v>
      </c>
      <c r="E12" s="5">
        <v>0.5</v>
      </c>
      <c r="F12" s="5">
        <v>0.2</v>
      </c>
      <c r="G12" s="5">
        <v>0.7</v>
      </c>
      <c r="H12" s="5">
        <v>0.2</v>
      </c>
      <c r="I12" s="5">
        <v>0.7</v>
      </c>
      <c r="J12" s="132"/>
      <c r="K12" s="137"/>
      <c r="N12" s="449"/>
      <c r="O12" s="436"/>
      <c r="P12" s="35" t="s">
        <v>61</v>
      </c>
      <c r="Q12" s="36" t="s">
        <v>58</v>
      </c>
      <c r="R12" s="433"/>
      <c r="S12" s="433"/>
      <c r="T12" s="433"/>
      <c r="U12" s="433"/>
      <c r="V12" s="433"/>
      <c r="W12" s="433"/>
      <c r="X12" s="433"/>
      <c r="Y12" s="433"/>
      <c r="Z12" s="433"/>
      <c r="AA12" s="433"/>
      <c r="AC12" s="449"/>
      <c r="AD12" s="436"/>
      <c r="AE12" s="35" t="s">
        <v>61</v>
      </c>
      <c r="AF12" s="36"/>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15</v>
      </c>
      <c r="C14" s="5">
        <v>15</v>
      </c>
      <c r="D14" s="5">
        <v>15</v>
      </c>
      <c r="E14" s="5">
        <v>15</v>
      </c>
      <c r="F14" s="6"/>
      <c r="G14" s="6"/>
      <c r="H14" s="6"/>
      <c r="I14" s="6"/>
      <c r="J14" s="140"/>
      <c r="K14" s="133">
        <v>3</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5">
        <v>0.1</v>
      </c>
      <c r="C15" s="5">
        <v>0.1</v>
      </c>
      <c r="D15" s="5">
        <v>0.1</v>
      </c>
      <c r="E15" s="5">
        <v>0.1</v>
      </c>
      <c r="F15" s="141"/>
      <c r="G15" s="141"/>
      <c r="H15" s="141"/>
      <c r="I15" s="141"/>
      <c r="J15" s="142"/>
      <c r="K15" s="133">
        <v>3</v>
      </c>
    </row>
    <row r="16" spans="1:42" ht="20.25" customHeight="1" x14ac:dyDescent="0.3">
      <c r="A16" s="242" t="s">
        <v>21</v>
      </c>
      <c r="B16" s="5">
        <v>0.4</v>
      </c>
      <c r="C16" s="5">
        <v>0.4</v>
      </c>
      <c r="D16" s="5">
        <v>0.4</v>
      </c>
      <c r="E16" s="5">
        <v>0.4</v>
      </c>
      <c r="F16" s="141"/>
      <c r="G16" s="141"/>
      <c r="H16" s="141"/>
      <c r="I16" s="141"/>
      <c r="J16" s="142"/>
      <c r="K16" s="133">
        <v>3</v>
      </c>
    </row>
    <row r="17" spans="1:11" ht="15.75" customHeight="1" x14ac:dyDescent="0.3">
      <c r="A17" s="420" t="s">
        <v>22</v>
      </c>
      <c r="B17" s="5"/>
      <c r="C17" s="5"/>
      <c r="D17" s="5"/>
      <c r="E17" s="5"/>
      <c r="F17" s="13"/>
      <c r="G17" s="13"/>
      <c r="H17" s="13"/>
      <c r="I17" s="13"/>
      <c r="J17" s="142"/>
      <c r="K17" s="143"/>
    </row>
    <row r="18" spans="1:11" ht="30.75" customHeight="1" x14ac:dyDescent="0.3">
      <c r="A18" s="242" t="s">
        <v>334</v>
      </c>
      <c r="B18" s="5">
        <v>0.3</v>
      </c>
      <c r="C18" s="5">
        <v>0.3</v>
      </c>
      <c r="D18" s="5">
        <v>0.3</v>
      </c>
      <c r="E18" s="5">
        <v>0.3</v>
      </c>
      <c r="F18" s="13"/>
      <c r="G18" s="144"/>
      <c r="H18" s="144"/>
      <c r="I18" s="144"/>
      <c r="J18" s="145" t="s">
        <v>30</v>
      </c>
      <c r="K18" s="146" t="s">
        <v>86</v>
      </c>
    </row>
    <row r="19" spans="1:11" ht="15" customHeight="1" x14ac:dyDescent="0.3">
      <c r="A19" s="242" t="s">
        <v>24</v>
      </c>
      <c r="B19" s="5">
        <v>0.1</v>
      </c>
      <c r="C19" s="5">
        <v>0.1</v>
      </c>
      <c r="D19" s="5">
        <v>0.1</v>
      </c>
      <c r="E19" s="5">
        <v>0.1</v>
      </c>
      <c r="F19" s="144"/>
      <c r="G19" s="144"/>
      <c r="H19" s="144"/>
      <c r="I19" s="144"/>
      <c r="J19" s="142"/>
      <c r="K19" s="146">
        <v>9</v>
      </c>
    </row>
    <row r="20" spans="1:11" ht="15" customHeight="1" x14ac:dyDescent="0.3">
      <c r="A20" s="242" t="s">
        <v>333</v>
      </c>
      <c r="B20" s="5">
        <v>9</v>
      </c>
      <c r="C20" s="5">
        <v>7</v>
      </c>
      <c r="D20" s="5">
        <v>6</v>
      </c>
      <c r="E20" s="5">
        <v>6</v>
      </c>
      <c r="F20" s="144"/>
      <c r="G20" s="144"/>
      <c r="H20" s="144"/>
      <c r="I20" s="144"/>
      <c r="J20" s="142"/>
      <c r="K20" s="146" t="s">
        <v>86</v>
      </c>
    </row>
    <row r="21" spans="1:11" x14ac:dyDescent="0.3">
      <c r="A21" s="242" t="s">
        <v>25</v>
      </c>
      <c r="B21" s="5">
        <v>3</v>
      </c>
      <c r="C21" s="5">
        <v>2</v>
      </c>
      <c r="D21" s="5">
        <v>2</v>
      </c>
      <c r="E21" s="5">
        <v>2</v>
      </c>
      <c r="F21" s="144"/>
      <c r="G21" s="144"/>
      <c r="H21" s="144"/>
      <c r="I21" s="144"/>
      <c r="J21" s="142"/>
      <c r="K21" s="146" t="s">
        <v>86</v>
      </c>
    </row>
    <row r="22" spans="1:11" ht="15" thickBot="1" x14ac:dyDescent="0.35">
      <c r="A22" s="413" t="s">
        <v>26</v>
      </c>
      <c r="B22" s="266">
        <v>1</v>
      </c>
      <c r="C22" s="266">
        <v>1</v>
      </c>
      <c r="D22" s="266">
        <v>1</v>
      </c>
      <c r="E22" s="266">
        <v>1</v>
      </c>
      <c r="F22" s="144"/>
      <c r="G22" s="144"/>
      <c r="H22" s="144"/>
      <c r="I22" s="144"/>
      <c r="J22" s="142"/>
      <c r="K22" s="146" t="s">
        <v>86</v>
      </c>
    </row>
    <row r="23" spans="1:11" ht="15.75" customHeight="1" thickBot="1" x14ac:dyDescent="0.35">
      <c r="A23" s="414" t="s">
        <v>27</v>
      </c>
      <c r="B23" s="281"/>
      <c r="C23" s="2"/>
      <c r="D23" s="2"/>
      <c r="E23" s="282"/>
      <c r="F23" s="279"/>
      <c r="G23" s="3"/>
      <c r="H23" s="3"/>
      <c r="I23" s="3"/>
      <c r="J23" s="138"/>
      <c r="K23" s="139"/>
    </row>
    <row r="24" spans="1:11" x14ac:dyDescent="0.3">
      <c r="A24" s="415" t="s">
        <v>28</v>
      </c>
      <c r="B24" s="268">
        <f>0.06/1.1*0.8</f>
        <v>4.3636363636363633E-2</v>
      </c>
      <c r="C24" s="271">
        <f>0.05/1.1*0.8</f>
        <v>3.6363636363636369E-2</v>
      </c>
      <c r="D24" s="271">
        <f>0.05/1.1*0.8</f>
        <v>3.6363636363636369E-2</v>
      </c>
      <c r="E24" s="272">
        <f>0.05/1.1*0.8</f>
        <v>3.6363636363636369E-2</v>
      </c>
      <c r="F24" s="144"/>
      <c r="G24" s="144"/>
      <c r="H24" s="144"/>
      <c r="I24" s="144"/>
      <c r="J24" s="145" t="s">
        <v>32</v>
      </c>
      <c r="K24" s="147" t="s">
        <v>88</v>
      </c>
    </row>
    <row r="25" spans="1:11" x14ac:dyDescent="0.3">
      <c r="A25" s="242" t="s">
        <v>335</v>
      </c>
      <c r="B25" s="148">
        <v>60</v>
      </c>
      <c r="C25" s="167">
        <v>60</v>
      </c>
      <c r="D25" s="167">
        <v>60</v>
      </c>
      <c r="E25" s="167">
        <v>60</v>
      </c>
      <c r="F25" s="144"/>
      <c r="G25" s="144"/>
      <c r="H25" s="144"/>
      <c r="I25" s="144"/>
      <c r="J25" s="140"/>
      <c r="K25" s="133">
        <v>3</v>
      </c>
    </row>
    <row r="26" spans="1:11" x14ac:dyDescent="0.3">
      <c r="A26" s="242" t="s">
        <v>89</v>
      </c>
      <c r="B26" s="148">
        <f>100-B25</f>
        <v>40</v>
      </c>
      <c r="C26" s="148">
        <f>100-C25</f>
        <v>40</v>
      </c>
      <c r="D26" s="148">
        <f>100-D25</f>
        <v>40</v>
      </c>
      <c r="E26" s="148">
        <f>100-E25</f>
        <v>40</v>
      </c>
      <c r="F26" s="144"/>
      <c r="G26" s="144"/>
      <c r="H26" s="144"/>
      <c r="I26" s="144"/>
      <c r="J26" s="140"/>
      <c r="K26" s="133">
        <v>3</v>
      </c>
    </row>
    <row r="27" spans="1:11" x14ac:dyDescent="0.3">
      <c r="A27" s="242" t="s">
        <v>33</v>
      </c>
      <c r="B27" s="153">
        <v>2000</v>
      </c>
      <c r="C27" s="156">
        <v>1900</v>
      </c>
      <c r="D27" s="156">
        <v>1800</v>
      </c>
      <c r="E27" s="157">
        <v>1700</v>
      </c>
      <c r="F27" s="144"/>
      <c r="G27" s="144"/>
      <c r="H27" s="144"/>
      <c r="I27" s="144"/>
      <c r="J27" s="150"/>
      <c r="K27" s="133">
        <v>3</v>
      </c>
    </row>
    <row r="28" spans="1:11" x14ac:dyDescent="0.3">
      <c r="A28" s="242" t="s">
        <v>34</v>
      </c>
      <c r="B28" s="152">
        <v>1.1000000000000001</v>
      </c>
      <c r="C28" s="152">
        <v>1</v>
      </c>
      <c r="D28" s="152">
        <v>1</v>
      </c>
      <c r="E28" s="152">
        <v>1</v>
      </c>
      <c r="F28" s="144"/>
      <c r="G28" s="144"/>
      <c r="H28" s="144"/>
      <c r="I28" s="144"/>
      <c r="J28" s="150"/>
      <c r="K28" s="133">
        <v>3</v>
      </c>
    </row>
    <row r="29" spans="1:11" ht="26.25" customHeight="1" x14ac:dyDescent="0.3">
      <c r="A29" s="242" t="s">
        <v>35</v>
      </c>
      <c r="B29" s="151">
        <f>B8/100*73</f>
        <v>0.10220000000000001</v>
      </c>
      <c r="C29" s="151">
        <f>C8/100*75</f>
        <v>0.09</v>
      </c>
      <c r="D29" s="151">
        <f>D8/100*76</f>
        <v>8.3600000000000008E-2</v>
      </c>
      <c r="E29" s="151">
        <f>E8/100*76</f>
        <v>7.5999999999999998E-2</v>
      </c>
      <c r="F29" s="144"/>
      <c r="G29" s="144"/>
      <c r="H29" s="144"/>
      <c r="I29" s="144"/>
      <c r="J29" s="140" t="s">
        <v>66</v>
      </c>
      <c r="K29" s="133">
        <v>3</v>
      </c>
    </row>
    <row r="30" spans="1:11" x14ac:dyDescent="0.3">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3">
      <c r="A31" s="242"/>
      <c r="B31" s="169"/>
      <c r="C31" s="169"/>
      <c r="D31" s="169"/>
      <c r="E31" s="169"/>
      <c r="F31" s="144"/>
      <c r="G31" s="144"/>
      <c r="H31" s="144"/>
      <c r="I31" s="144"/>
      <c r="J31" s="140"/>
      <c r="K31" s="143"/>
    </row>
    <row r="32" spans="1:11" ht="15" thickBot="1" x14ac:dyDescent="0.35">
      <c r="A32" s="242"/>
      <c r="B32" s="153"/>
      <c r="C32" s="154"/>
      <c r="D32" s="154"/>
      <c r="E32" s="155"/>
      <c r="F32" s="144"/>
      <c r="G32" s="144"/>
      <c r="H32" s="144"/>
      <c r="I32" s="144"/>
      <c r="J32" s="150"/>
      <c r="K32" s="143"/>
    </row>
    <row r="33" spans="1:16" ht="15" thickBot="1" x14ac:dyDescent="0.35">
      <c r="A33" s="417" t="s">
        <v>37</v>
      </c>
      <c r="B33" s="10"/>
      <c r="C33" s="2"/>
      <c r="D33" s="11"/>
      <c r="E33" s="60"/>
      <c r="F33" s="3"/>
      <c r="G33" s="3"/>
      <c r="H33" s="3"/>
      <c r="I33" s="3"/>
      <c r="J33" s="158"/>
      <c r="K33" s="159"/>
    </row>
    <row r="34" spans="1:16" x14ac:dyDescent="0.3">
      <c r="A34" s="418" t="s">
        <v>38</v>
      </c>
      <c r="B34" s="265">
        <v>3.5000000000000003E-2</v>
      </c>
      <c r="C34" s="265">
        <v>0.03</v>
      </c>
      <c r="D34" s="265">
        <v>0.03</v>
      </c>
      <c r="E34" s="265">
        <v>0.03</v>
      </c>
      <c r="F34" s="160"/>
      <c r="G34" s="160"/>
      <c r="H34" s="160"/>
      <c r="I34" s="160"/>
      <c r="J34" s="160" t="s">
        <v>71</v>
      </c>
      <c r="K34" s="137"/>
      <c r="M34" s="397"/>
    </row>
    <row r="35" spans="1:16" x14ac:dyDescent="0.3">
      <c r="A35" s="242" t="s">
        <v>39</v>
      </c>
      <c r="B35" s="153" t="s">
        <v>90</v>
      </c>
      <c r="C35" s="154" t="s">
        <v>90</v>
      </c>
      <c r="D35" s="154" t="s">
        <v>90</v>
      </c>
      <c r="E35" s="155" t="s">
        <v>90</v>
      </c>
      <c r="F35" s="155"/>
      <c r="G35" s="155"/>
      <c r="H35" s="155"/>
      <c r="I35" s="155"/>
      <c r="J35" s="161" t="s">
        <v>72</v>
      </c>
      <c r="K35" s="137"/>
    </row>
    <row r="36" spans="1:16" x14ac:dyDescent="0.3">
      <c r="A36" s="242" t="s">
        <v>40</v>
      </c>
      <c r="B36" s="153" t="s">
        <v>90</v>
      </c>
      <c r="C36" s="154" t="s">
        <v>90</v>
      </c>
      <c r="D36" s="154" t="s">
        <v>90</v>
      </c>
      <c r="E36" s="155" t="s">
        <v>90</v>
      </c>
      <c r="F36" s="155"/>
      <c r="G36" s="155"/>
      <c r="H36" s="155"/>
      <c r="I36" s="155"/>
      <c r="J36" s="161"/>
      <c r="K36" s="137"/>
    </row>
    <row r="37" spans="1:16" ht="26.4" x14ac:dyDescent="0.3">
      <c r="A37" s="242" t="s">
        <v>41</v>
      </c>
      <c r="B37" s="162">
        <v>90</v>
      </c>
      <c r="C37" s="162">
        <v>90</v>
      </c>
      <c r="D37" s="162">
        <v>90</v>
      </c>
      <c r="E37" s="162">
        <v>90</v>
      </c>
      <c r="F37" s="163"/>
      <c r="G37" s="163"/>
      <c r="H37" s="163"/>
      <c r="I37" s="163"/>
      <c r="J37" s="163"/>
      <c r="K37" s="133">
        <v>3</v>
      </c>
    </row>
    <row r="38" spans="1:16" ht="24" customHeight="1" x14ac:dyDescent="0.3">
      <c r="A38" s="413" t="s">
        <v>125</v>
      </c>
      <c r="B38" s="153"/>
      <c r="C38" s="154"/>
      <c r="D38" s="154"/>
      <c r="E38" s="155"/>
      <c r="F38" s="155"/>
      <c r="G38" s="155"/>
      <c r="H38" s="155"/>
      <c r="I38" s="155"/>
      <c r="J38" s="161"/>
      <c r="K38" s="137"/>
    </row>
    <row r="39" spans="1:16" x14ac:dyDescent="0.3">
      <c r="A39" s="413" t="s">
        <v>124</v>
      </c>
      <c r="B39" s="153"/>
      <c r="C39" s="154"/>
      <c r="D39" s="154"/>
      <c r="E39" s="155"/>
      <c r="F39" s="155"/>
      <c r="G39" s="155"/>
      <c r="H39" s="155"/>
      <c r="I39" s="155"/>
      <c r="J39" s="161"/>
      <c r="K39" s="137"/>
    </row>
    <row r="40" spans="1:16" ht="27" thickBot="1" x14ac:dyDescent="0.35">
      <c r="A40" s="419" t="s">
        <v>128</v>
      </c>
      <c r="B40" s="164"/>
      <c r="C40" s="164"/>
      <c r="D40" s="164"/>
      <c r="E40" s="164"/>
      <c r="F40" s="164"/>
      <c r="G40" s="164"/>
      <c r="H40" s="164"/>
      <c r="I40" s="164"/>
      <c r="J40" s="164"/>
      <c r="K40" s="165"/>
    </row>
    <row r="42" spans="1:16" x14ac:dyDescent="0.3">
      <c r="D42" s="21"/>
      <c r="E42" s="21"/>
      <c r="F42" s="21"/>
      <c r="G42" s="41"/>
      <c r="H42" s="41"/>
      <c r="I42" s="41"/>
      <c r="J42" s="41"/>
      <c r="K42" s="41"/>
    </row>
    <row r="43" spans="1:16" x14ac:dyDescent="0.3">
      <c r="A43" s="124" t="s">
        <v>129</v>
      </c>
      <c r="B43" s="49"/>
      <c r="D43" s="21"/>
      <c r="E43" s="21"/>
      <c r="F43" s="21"/>
      <c r="G43" s="41"/>
      <c r="H43" s="41"/>
      <c r="I43" s="41"/>
      <c r="J43" s="41"/>
      <c r="K43" s="41"/>
      <c r="N43" s="50"/>
      <c r="O43" s="49"/>
      <c r="P43" s="21"/>
    </row>
    <row r="44" spans="1:16" x14ac:dyDescent="0.3">
      <c r="A44" s="395">
        <v>1</v>
      </c>
      <c r="B44" s="56" t="s">
        <v>142</v>
      </c>
      <c r="D44" s="21"/>
      <c r="E44" s="21"/>
      <c r="F44" s="21"/>
      <c r="G44" s="41"/>
      <c r="H44" s="41"/>
      <c r="I44" s="41"/>
      <c r="J44" s="41"/>
      <c r="K44" s="41"/>
      <c r="N44" s="50"/>
      <c r="O44" s="49"/>
      <c r="P44" s="21"/>
    </row>
    <row r="45" spans="1:16" x14ac:dyDescent="0.3">
      <c r="A45" s="395">
        <v>2</v>
      </c>
      <c r="B45" s="391" t="s">
        <v>309</v>
      </c>
      <c r="D45" s="21"/>
      <c r="E45" s="21"/>
      <c r="F45" s="21"/>
      <c r="G45" s="41"/>
      <c r="H45" s="41"/>
      <c r="I45" s="41"/>
      <c r="J45" s="41"/>
      <c r="K45" s="41"/>
      <c r="N45" s="50"/>
      <c r="O45" s="49"/>
      <c r="P45" s="21"/>
    </row>
    <row r="46" spans="1:16" x14ac:dyDescent="0.3">
      <c r="A46" s="395">
        <v>3</v>
      </c>
      <c r="B46" s="391" t="s">
        <v>310</v>
      </c>
      <c r="D46" s="21"/>
      <c r="E46" s="21"/>
      <c r="F46" s="21"/>
      <c r="G46" s="41"/>
      <c r="H46" s="41"/>
      <c r="I46" s="41"/>
      <c r="J46" s="41"/>
      <c r="K46" s="41"/>
      <c r="N46" s="50"/>
      <c r="O46" s="49"/>
      <c r="P46" s="21"/>
    </row>
    <row r="47" spans="1:16" x14ac:dyDescent="0.3">
      <c r="A47" s="395">
        <v>4</v>
      </c>
      <c r="B47" s="391" t="s">
        <v>311</v>
      </c>
      <c r="D47" s="21"/>
      <c r="E47" s="21"/>
      <c r="F47" s="21"/>
      <c r="G47" s="41"/>
      <c r="H47" s="41"/>
      <c r="I47" s="41"/>
      <c r="J47" s="41"/>
      <c r="K47" s="41"/>
      <c r="N47" s="50"/>
      <c r="O47" s="49"/>
      <c r="P47" s="21"/>
    </row>
    <row r="48" spans="1:16" x14ac:dyDescent="0.3">
      <c r="A48" s="41">
        <v>5</v>
      </c>
      <c r="B48" s="55" t="s">
        <v>140</v>
      </c>
      <c r="D48" s="21"/>
      <c r="E48" s="21"/>
      <c r="F48" s="21"/>
      <c r="G48" s="41"/>
      <c r="H48" s="41"/>
      <c r="I48" s="41"/>
      <c r="J48" s="41"/>
      <c r="K48" s="41"/>
    </row>
    <row r="49" spans="1:16" x14ac:dyDescent="0.3">
      <c r="A49" s="41">
        <v>6</v>
      </c>
      <c r="B49" s="56" t="s">
        <v>141</v>
      </c>
      <c r="D49" s="21"/>
      <c r="E49" s="21"/>
      <c r="F49" s="21"/>
      <c r="G49" s="41"/>
      <c r="H49" s="41"/>
      <c r="I49" s="41"/>
      <c r="J49" s="41"/>
      <c r="K49" s="41"/>
    </row>
    <row r="50" spans="1:16" x14ac:dyDescent="0.3">
      <c r="A50" s="41">
        <v>7</v>
      </c>
      <c r="B50" s="57" t="s">
        <v>142</v>
      </c>
      <c r="D50" s="21"/>
      <c r="E50" s="21"/>
      <c r="F50" s="21"/>
      <c r="G50" s="41"/>
      <c r="H50" s="41"/>
      <c r="I50" s="41"/>
      <c r="J50" s="41"/>
      <c r="K50" s="41"/>
    </row>
    <row r="51" spans="1:16" x14ac:dyDescent="0.3">
      <c r="A51" s="41">
        <v>8</v>
      </c>
      <c r="B51" s="57" t="s">
        <v>143</v>
      </c>
      <c r="D51" s="21"/>
      <c r="E51" s="21"/>
      <c r="F51" s="21"/>
      <c r="G51" s="41"/>
      <c r="H51" s="41"/>
      <c r="I51" s="41"/>
      <c r="J51" s="41"/>
      <c r="K51" s="41"/>
    </row>
    <row r="52" spans="1:16" x14ac:dyDescent="0.3">
      <c r="A52" s="41">
        <v>9</v>
      </c>
      <c r="B52" s="49" t="s">
        <v>144</v>
      </c>
      <c r="D52" s="21"/>
      <c r="E52" s="21"/>
      <c r="F52" s="21"/>
      <c r="G52" s="41"/>
      <c r="H52" s="41"/>
      <c r="I52" s="41"/>
      <c r="J52" s="41"/>
      <c r="K52" s="41"/>
    </row>
    <row r="53" spans="1:16" x14ac:dyDescent="0.3">
      <c r="A53" s="41">
        <v>10</v>
      </c>
      <c r="B53" s="21" t="s">
        <v>145</v>
      </c>
      <c r="D53" s="21"/>
      <c r="E53" s="21"/>
      <c r="F53" s="21"/>
      <c r="G53" s="41"/>
      <c r="H53" s="41"/>
      <c r="I53" s="41"/>
      <c r="J53" s="41"/>
      <c r="K53" s="41"/>
    </row>
    <row r="54" spans="1:16" x14ac:dyDescent="0.3">
      <c r="A54" s="124" t="s">
        <v>139</v>
      </c>
      <c r="B54" s="49"/>
      <c r="D54" s="21"/>
      <c r="E54" s="21"/>
      <c r="F54" s="21"/>
      <c r="G54" s="41"/>
      <c r="H54" s="41"/>
      <c r="I54" s="41"/>
      <c r="J54" s="41"/>
      <c r="K54" s="41"/>
    </row>
    <row r="55" spans="1:16" x14ac:dyDescent="0.3">
      <c r="A55" s="62" t="s">
        <v>11</v>
      </c>
      <c r="B55" s="54" t="s">
        <v>105</v>
      </c>
      <c r="C55" s="21"/>
      <c r="D55" s="21"/>
      <c r="E55" s="21"/>
      <c r="F55" s="21"/>
      <c r="G55" s="41"/>
      <c r="H55" s="41"/>
      <c r="I55" s="41"/>
      <c r="J55" s="41"/>
      <c r="K55" s="41"/>
      <c r="N55" s="50"/>
      <c r="O55" s="49"/>
      <c r="P55" s="21"/>
    </row>
    <row r="56" spans="1:16" x14ac:dyDescent="0.3">
      <c r="A56" s="62" t="s">
        <v>63</v>
      </c>
      <c r="B56" s="49" t="s">
        <v>93</v>
      </c>
      <c r="C56" s="21"/>
      <c r="D56" s="21"/>
      <c r="E56" s="21"/>
      <c r="F56" s="21"/>
      <c r="G56" s="41"/>
      <c r="H56" s="41"/>
      <c r="I56" s="41"/>
      <c r="J56" s="41"/>
      <c r="K56" s="41"/>
      <c r="N56" s="51"/>
      <c r="O56" s="49"/>
      <c r="P56" s="21"/>
    </row>
    <row r="57" spans="1:16" x14ac:dyDescent="0.3">
      <c r="A57" s="62" t="s">
        <v>30</v>
      </c>
      <c r="B57" s="49" t="s">
        <v>96</v>
      </c>
      <c r="C57" s="21"/>
      <c r="D57" s="21"/>
      <c r="E57" s="21"/>
      <c r="F57" s="21"/>
      <c r="G57" s="41"/>
      <c r="H57" s="41"/>
      <c r="I57" s="41"/>
      <c r="J57" s="41"/>
      <c r="K57" s="41"/>
      <c r="N57" s="52"/>
      <c r="O57" s="49"/>
      <c r="P57" s="21"/>
    </row>
    <row r="58" spans="1:16" x14ac:dyDescent="0.3">
      <c r="A58" s="62" t="s">
        <v>32</v>
      </c>
      <c r="B58" s="49" t="s">
        <v>100</v>
      </c>
      <c r="C58" s="21"/>
      <c r="D58" s="21"/>
      <c r="E58" s="21"/>
      <c r="F58" s="21"/>
      <c r="G58" s="41"/>
      <c r="H58" s="41"/>
      <c r="I58" s="41"/>
      <c r="J58" s="41"/>
      <c r="K58" s="41"/>
      <c r="N58" s="53"/>
      <c r="O58" s="49"/>
      <c r="P58" s="21"/>
    </row>
    <row r="59" spans="1:16" x14ac:dyDescent="0.3">
      <c r="A59" s="62" t="s">
        <v>66</v>
      </c>
      <c r="B59" s="47" t="s">
        <v>127</v>
      </c>
      <c r="C59" s="21"/>
      <c r="D59" s="21"/>
      <c r="E59" s="21"/>
      <c r="F59" s="21"/>
      <c r="G59" s="41"/>
      <c r="H59" s="41"/>
      <c r="I59" s="41"/>
      <c r="J59" s="41"/>
      <c r="K59" s="41"/>
      <c r="N59" s="53"/>
      <c r="O59" s="21"/>
      <c r="P59" s="21"/>
    </row>
    <row r="60" spans="1:16" x14ac:dyDescent="0.3">
      <c r="A60" s="62" t="s">
        <v>71</v>
      </c>
      <c r="B60" s="49" t="s">
        <v>314</v>
      </c>
      <c r="C60" s="21"/>
      <c r="D60" s="21"/>
      <c r="E60" s="21"/>
      <c r="F60" s="21"/>
      <c r="G60" s="41"/>
      <c r="H60" s="41"/>
      <c r="I60" s="41"/>
      <c r="J60" s="41"/>
      <c r="K60" s="41"/>
      <c r="N60" s="49"/>
      <c r="O60" s="21"/>
      <c r="P60" s="21"/>
    </row>
    <row r="61" spans="1:16" x14ac:dyDescent="0.3">
      <c r="A61" s="62" t="s">
        <v>72</v>
      </c>
      <c r="B61" s="49" t="s">
        <v>101</v>
      </c>
      <c r="C61" s="21"/>
      <c r="D61" s="21"/>
      <c r="E61" s="21"/>
      <c r="F61" s="21"/>
      <c r="G61" s="41"/>
      <c r="H61" s="41"/>
      <c r="I61" s="41"/>
      <c r="J61" s="41"/>
      <c r="K61" s="41"/>
      <c r="N61" s="21"/>
      <c r="O61" s="21"/>
      <c r="P61" s="21"/>
    </row>
    <row r="62" spans="1:16" x14ac:dyDescent="0.3">
      <c r="D62" s="21"/>
      <c r="E62" s="21"/>
      <c r="F62" s="21"/>
      <c r="G62" s="41"/>
      <c r="H62" s="41"/>
      <c r="I62" s="41"/>
      <c r="J62" s="41"/>
      <c r="K62" s="41"/>
      <c r="N62" s="53"/>
      <c r="O62" s="49"/>
      <c r="P62" s="21"/>
    </row>
    <row r="63" spans="1:16" x14ac:dyDescent="0.3">
      <c r="D63" s="21"/>
      <c r="E63" s="21"/>
      <c r="F63" s="21"/>
      <c r="G63" s="41"/>
      <c r="H63" s="41"/>
      <c r="I63" s="41"/>
      <c r="J63" s="41"/>
      <c r="K63" s="41"/>
      <c r="N63" s="53"/>
      <c r="O63" s="21"/>
      <c r="P63" s="21"/>
    </row>
    <row r="64" spans="1:16" x14ac:dyDescent="0.3">
      <c r="D64" s="46"/>
      <c r="E64" s="46"/>
      <c r="F64" s="46"/>
      <c r="G64" s="46"/>
      <c r="H64" s="46"/>
      <c r="I64" s="46"/>
      <c r="J64" s="46"/>
      <c r="K64" s="46"/>
      <c r="N64" s="49"/>
      <c r="O64" s="21"/>
      <c r="P64" s="21"/>
    </row>
    <row r="65" spans="14:16" x14ac:dyDescent="0.3">
      <c r="N65" s="21"/>
      <c r="O65" s="21"/>
      <c r="P65" s="21"/>
    </row>
  </sheetData>
  <mergeCells count="74">
    <mergeCell ref="B2:K2"/>
    <mergeCell ref="Q2:Q5"/>
    <mergeCell ref="R2:S4"/>
    <mergeCell ref="T2:U4"/>
    <mergeCell ref="F3:G3"/>
    <mergeCell ref="H3:I3"/>
    <mergeCell ref="N3:N5"/>
    <mergeCell ref="O4:O5"/>
    <mergeCell ref="J3:J4"/>
    <mergeCell ref="K3:K4"/>
    <mergeCell ref="P4:P5"/>
    <mergeCell ref="V2:W4"/>
    <mergeCell ref="X2:Y4"/>
    <mergeCell ref="Z2:AA4"/>
    <mergeCell ref="Y6:Y8"/>
    <mergeCell ref="AK6:AK8"/>
    <mergeCell ref="V6:V8"/>
    <mergeCell ref="W6:W8"/>
    <mergeCell ref="X6:X8"/>
    <mergeCell ref="AJ6:AJ8"/>
    <mergeCell ref="Z6:Z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AP9:AP13"/>
    <mergeCell ref="AL6:AL8"/>
    <mergeCell ref="AM6:AM8"/>
    <mergeCell ref="AN6:AN8"/>
    <mergeCell ref="AO6:AO8"/>
    <mergeCell ref="AJ9:AJ13"/>
    <mergeCell ref="AK9:AK13"/>
    <mergeCell ref="AL9:AL13"/>
    <mergeCell ref="AM9:AM13"/>
    <mergeCell ref="AN9:AN13"/>
    <mergeCell ref="A3:A4"/>
    <mergeCell ref="B3:B4"/>
    <mergeCell ref="C3:C4"/>
    <mergeCell ref="D3:D4"/>
    <mergeCell ref="E3:E4"/>
    <mergeCell ref="AH9:AH13"/>
    <mergeCell ref="R9:R13"/>
    <mergeCell ref="S9:S13"/>
    <mergeCell ref="T9:T13"/>
    <mergeCell ref="U9:U13"/>
    <mergeCell ref="V9:V13"/>
    <mergeCell ref="W9:W13"/>
    <mergeCell ref="X9:X13"/>
    <mergeCell ref="Y9:Y13"/>
    <mergeCell ref="Z9:Z13"/>
    <mergeCell ref="AA9:AA13"/>
    <mergeCell ref="N6:N14"/>
    <mergeCell ref="AC6:AC14"/>
    <mergeCell ref="O9:O13"/>
    <mergeCell ref="AD9:AD13"/>
    <mergeCell ref="AG9:AG13"/>
    <mergeCell ref="AA6:AA8"/>
    <mergeCell ref="O6:O8"/>
    <mergeCell ref="R6:R8"/>
    <mergeCell ref="S6:S8"/>
    <mergeCell ref="T6:T8"/>
    <mergeCell ref="U6:U8"/>
  </mergeCells>
  <hyperlinks>
    <hyperlink ref="B2" location="INDEX" display="Hot water boiler, Natural gas or biogas"/>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P61"/>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198</v>
      </c>
      <c r="C2" s="566"/>
      <c r="D2" s="566"/>
      <c r="E2" s="566"/>
      <c r="F2" s="566"/>
      <c r="G2" s="566"/>
      <c r="H2" s="566"/>
      <c r="I2" s="566"/>
      <c r="J2" s="566"/>
      <c r="K2" s="567"/>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103</v>
      </c>
      <c r="C6" s="134">
        <v>104</v>
      </c>
      <c r="D6" s="168">
        <v>104</v>
      </c>
      <c r="E6" s="134">
        <v>104</v>
      </c>
      <c r="F6" s="134">
        <v>95</v>
      </c>
      <c r="G6" s="134">
        <v>106</v>
      </c>
      <c r="H6" s="134">
        <v>96</v>
      </c>
      <c r="I6" s="134">
        <v>107</v>
      </c>
      <c r="J6" s="132"/>
      <c r="K6" s="133" t="s">
        <v>106</v>
      </c>
      <c r="N6" s="448" t="str">
        <f>B2</f>
        <v>Hot water boiler, Natural gas or biogas (Condensing)</v>
      </c>
      <c r="O6" s="435" t="s">
        <v>52</v>
      </c>
      <c r="P6" s="29" t="s">
        <v>53</v>
      </c>
      <c r="Q6" s="30"/>
      <c r="R6" s="432">
        <v>0</v>
      </c>
      <c r="S6" s="440">
        <v>0</v>
      </c>
      <c r="T6" s="432">
        <v>0</v>
      </c>
      <c r="U6" s="440">
        <v>0</v>
      </c>
      <c r="V6" s="432">
        <v>0</v>
      </c>
      <c r="W6" s="440">
        <v>0</v>
      </c>
      <c r="X6" s="432">
        <v>0</v>
      </c>
      <c r="Y6" s="440">
        <v>0</v>
      </c>
      <c r="Z6" s="432">
        <v>0</v>
      </c>
      <c r="AA6" s="440">
        <v>0</v>
      </c>
      <c r="AC6" s="448" t="str">
        <f>N6</f>
        <v>Hot water boiler, Natural gas or biogas (Condensing)</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134">
        <f>B6-2</f>
        <v>101</v>
      </c>
      <c r="C7" s="134">
        <f t="shared" ref="C7:I7" si="0">C6-1</f>
        <v>103</v>
      </c>
      <c r="D7" s="134">
        <f t="shared" si="0"/>
        <v>103</v>
      </c>
      <c r="E7" s="134">
        <f t="shared" si="0"/>
        <v>103</v>
      </c>
      <c r="F7" s="134">
        <f t="shared" si="0"/>
        <v>94</v>
      </c>
      <c r="G7" s="134">
        <f t="shared" si="0"/>
        <v>105</v>
      </c>
      <c r="H7" s="134">
        <f t="shared" si="0"/>
        <v>95</v>
      </c>
      <c r="I7" s="134">
        <f t="shared" si="0"/>
        <v>106</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0.14000000000000001</v>
      </c>
      <c r="C8" s="6">
        <v>0.12</v>
      </c>
      <c r="D8" s="6">
        <v>0.11</v>
      </c>
      <c r="E8" s="135">
        <v>0.1</v>
      </c>
      <c r="F8" s="6">
        <v>0.1</v>
      </c>
      <c r="G8" s="6">
        <v>0.14000000000000001</v>
      </c>
      <c r="H8" s="6">
        <v>0.08</v>
      </c>
      <c r="I8" s="6">
        <v>0.12</v>
      </c>
      <c r="J8" s="132"/>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5">
        <v>1</v>
      </c>
      <c r="C9" s="5">
        <v>1</v>
      </c>
      <c r="D9" s="5">
        <v>1</v>
      </c>
      <c r="E9" s="5">
        <v>1</v>
      </c>
      <c r="F9" s="5">
        <v>0.08</v>
      </c>
      <c r="G9" s="5">
        <v>2</v>
      </c>
      <c r="H9" s="5">
        <v>0.08</v>
      </c>
      <c r="I9" s="5">
        <v>2</v>
      </c>
      <c r="J9" s="132"/>
      <c r="K9" s="133">
        <v>3</v>
      </c>
      <c r="N9" s="449"/>
      <c r="O9" s="435" t="s">
        <v>56</v>
      </c>
      <c r="P9" s="35" t="s">
        <v>57</v>
      </c>
      <c r="Q9" s="36" t="s">
        <v>58</v>
      </c>
      <c r="R9" s="432">
        <v>0</v>
      </c>
      <c r="S9" s="432">
        <v>0.17</v>
      </c>
      <c r="T9" s="432">
        <v>0</v>
      </c>
      <c r="U9" s="432">
        <v>0</v>
      </c>
      <c r="V9" s="432">
        <v>0</v>
      </c>
      <c r="W9" s="432">
        <v>0</v>
      </c>
      <c r="X9" s="432">
        <v>0</v>
      </c>
      <c r="Y9" s="432">
        <v>0.06</v>
      </c>
      <c r="Z9" s="432">
        <v>0</v>
      </c>
      <c r="AA9" s="432">
        <v>0</v>
      </c>
      <c r="AC9" s="449"/>
      <c r="AD9" s="435" t="s">
        <v>56</v>
      </c>
      <c r="AE9" s="35" t="s">
        <v>57</v>
      </c>
      <c r="AF9" s="36" t="s">
        <v>58</v>
      </c>
      <c r="AG9" s="432">
        <v>0</v>
      </c>
      <c r="AH9" s="432">
        <f>S9/4</f>
        <v>4.2500000000000003E-2</v>
      </c>
      <c r="AI9" s="432">
        <v>0</v>
      </c>
      <c r="AJ9" s="432">
        <f>U9/4</f>
        <v>0</v>
      </c>
      <c r="AK9" s="432">
        <v>0</v>
      </c>
      <c r="AL9" s="432">
        <f>W9/4</f>
        <v>0</v>
      </c>
      <c r="AM9" s="432">
        <v>0</v>
      </c>
      <c r="AN9" s="432">
        <f>Y9/4</f>
        <v>1.4999999999999999E-2</v>
      </c>
      <c r="AO9" s="432">
        <v>0</v>
      </c>
      <c r="AP9" s="432">
        <f>AA9/4</f>
        <v>0</v>
      </c>
    </row>
    <row r="10" spans="1:42" x14ac:dyDescent="0.3">
      <c r="A10" s="242" t="s">
        <v>15</v>
      </c>
      <c r="B10" s="5">
        <v>0.4</v>
      </c>
      <c r="C10" s="5">
        <v>0.4</v>
      </c>
      <c r="D10" s="5">
        <v>0.4</v>
      </c>
      <c r="E10" s="5">
        <v>0.4</v>
      </c>
      <c r="F10" s="5">
        <v>0.3</v>
      </c>
      <c r="G10" s="5">
        <v>0.6</v>
      </c>
      <c r="H10" s="5">
        <v>0.3</v>
      </c>
      <c r="I10" s="5">
        <v>0.6</v>
      </c>
      <c r="J10" s="132"/>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5">
        <v>25</v>
      </c>
      <c r="D11" s="5">
        <v>25</v>
      </c>
      <c r="E11" s="5">
        <v>25</v>
      </c>
      <c r="F11" s="5">
        <v>20</v>
      </c>
      <c r="G11" s="5">
        <v>30</v>
      </c>
      <c r="H11" s="5">
        <v>20</v>
      </c>
      <c r="I11" s="5">
        <v>30</v>
      </c>
      <c r="J11" s="132"/>
      <c r="K11" s="133" t="s">
        <v>85</v>
      </c>
      <c r="N11" s="449"/>
      <c r="O11" s="436"/>
      <c r="P11" s="35" t="s">
        <v>60</v>
      </c>
      <c r="Q11" s="36"/>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0.5</v>
      </c>
      <c r="C12" s="5">
        <v>0.5</v>
      </c>
      <c r="D12" s="5">
        <v>0.5</v>
      </c>
      <c r="E12" s="5">
        <v>0.5</v>
      </c>
      <c r="F12" s="5">
        <v>0.2</v>
      </c>
      <c r="G12" s="5">
        <v>0.7</v>
      </c>
      <c r="H12" s="5">
        <v>0.2</v>
      </c>
      <c r="I12" s="5">
        <v>0.7</v>
      </c>
      <c r="J12" s="132"/>
      <c r="K12" s="137"/>
      <c r="N12" s="449"/>
      <c r="O12" s="436"/>
      <c r="P12" s="35" t="s">
        <v>61</v>
      </c>
      <c r="Q12" s="36" t="s">
        <v>58</v>
      </c>
      <c r="R12" s="433"/>
      <c r="S12" s="433"/>
      <c r="T12" s="433"/>
      <c r="U12" s="433"/>
      <c r="V12" s="433"/>
      <c r="W12" s="433"/>
      <c r="X12" s="433"/>
      <c r="Y12" s="433"/>
      <c r="Z12" s="433"/>
      <c r="AA12" s="433"/>
      <c r="AC12" s="449"/>
      <c r="AD12" s="436"/>
      <c r="AE12" s="35" t="s">
        <v>61</v>
      </c>
      <c r="AF12" s="36"/>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15</v>
      </c>
      <c r="C14" s="5">
        <v>15</v>
      </c>
      <c r="D14" s="5">
        <v>15</v>
      </c>
      <c r="E14" s="5">
        <v>15</v>
      </c>
      <c r="F14" s="6"/>
      <c r="G14" s="6"/>
      <c r="H14" s="6"/>
      <c r="I14" s="6"/>
      <c r="J14" s="140"/>
      <c r="K14" s="133">
        <v>3</v>
      </c>
      <c r="N14" s="450"/>
      <c r="O14" s="63" t="s">
        <v>146</v>
      </c>
      <c r="P14" s="64" t="s">
        <v>147</v>
      </c>
      <c r="Q14" s="65" t="s">
        <v>58</v>
      </c>
      <c r="R14" s="290">
        <v>1</v>
      </c>
      <c r="S14" s="288">
        <v>1</v>
      </c>
      <c r="T14" s="290">
        <v>0</v>
      </c>
      <c r="U14" s="288">
        <v>0</v>
      </c>
      <c r="V14" s="290">
        <v>0</v>
      </c>
      <c r="W14" s="288">
        <v>0</v>
      </c>
      <c r="X14" s="290">
        <v>1</v>
      </c>
      <c r="Y14" s="288">
        <v>1</v>
      </c>
      <c r="Z14" s="290">
        <v>0</v>
      </c>
      <c r="AA14" s="289">
        <v>0</v>
      </c>
      <c r="AC14" s="450"/>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3">
      <c r="A15" s="242" t="s">
        <v>20</v>
      </c>
      <c r="B15" s="5">
        <v>0.1</v>
      </c>
      <c r="C15" s="5">
        <v>0.1</v>
      </c>
      <c r="D15" s="5">
        <v>0.1</v>
      </c>
      <c r="E15" s="5">
        <v>0.1</v>
      </c>
      <c r="F15" s="141"/>
      <c r="G15" s="141"/>
      <c r="H15" s="141"/>
      <c r="I15" s="141"/>
      <c r="J15" s="142"/>
      <c r="K15" s="133">
        <v>3</v>
      </c>
    </row>
    <row r="16" spans="1:42" ht="20.25" customHeight="1" x14ac:dyDescent="0.3">
      <c r="A16" s="242" t="s">
        <v>21</v>
      </c>
      <c r="B16" s="5">
        <v>0.4</v>
      </c>
      <c r="C16" s="5">
        <v>0.4</v>
      </c>
      <c r="D16" s="5">
        <v>0.4</v>
      </c>
      <c r="E16" s="5">
        <v>0.4</v>
      </c>
      <c r="F16" s="141"/>
      <c r="G16" s="141"/>
      <c r="H16" s="141"/>
      <c r="I16" s="141"/>
      <c r="J16" s="142"/>
      <c r="K16" s="133">
        <v>3</v>
      </c>
    </row>
    <row r="17" spans="1:15" ht="15.75" customHeight="1" x14ac:dyDescent="0.3">
      <c r="A17" s="420" t="s">
        <v>22</v>
      </c>
      <c r="B17" s="5"/>
      <c r="C17" s="5"/>
      <c r="D17" s="5"/>
      <c r="E17" s="5"/>
      <c r="F17" s="13"/>
      <c r="G17" s="13"/>
      <c r="H17" s="13"/>
      <c r="I17" s="13"/>
      <c r="J17" s="142"/>
      <c r="K17" s="143"/>
    </row>
    <row r="18" spans="1:15" ht="30.75" customHeight="1" x14ac:dyDescent="0.3">
      <c r="A18" s="242" t="s">
        <v>334</v>
      </c>
      <c r="B18" s="5">
        <v>0.3</v>
      </c>
      <c r="C18" s="5">
        <v>0.3</v>
      </c>
      <c r="D18" s="5">
        <v>0.3</v>
      </c>
      <c r="E18" s="5">
        <v>0.3</v>
      </c>
      <c r="F18" s="13"/>
      <c r="G18" s="144"/>
      <c r="H18" s="144"/>
      <c r="I18" s="144"/>
      <c r="J18" s="145" t="s">
        <v>63</v>
      </c>
      <c r="K18" s="146" t="s">
        <v>86</v>
      </c>
    </row>
    <row r="19" spans="1:15" ht="15" customHeight="1" x14ac:dyDescent="0.3">
      <c r="A19" s="242" t="s">
        <v>24</v>
      </c>
      <c r="B19" s="5">
        <v>0.1</v>
      </c>
      <c r="C19" s="5">
        <v>0.1</v>
      </c>
      <c r="D19" s="5">
        <v>0.1</v>
      </c>
      <c r="E19" s="5">
        <v>0.1</v>
      </c>
      <c r="F19" s="144"/>
      <c r="G19" s="144"/>
      <c r="H19" s="144"/>
      <c r="I19" s="144"/>
      <c r="J19" s="142"/>
      <c r="K19" s="146">
        <v>9</v>
      </c>
    </row>
    <row r="20" spans="1:15" ht="15" customHeight="1" x14ac:dyDescent="0.3">
      <c r="A20" s="242" t="s">
        <v>333</v>
      </c>
      <c r="B20" s="5">
        <v>9</v>
      </c>
      <c r="C20" s="5">
        <v>7</v>
      </c>
      <c r="D20" s="5">
        <v>6</v>
      </c>
      <c r="E20" s="5">
        <v>6</v>
      </c>
      <c r="F20" s="144"/>
      <c r="G20" s="144"/>
      <c r="H20" s="144"/>
      <c r="I20" s="144"/>
      <c r="J20" s="142"/>
      <c r="K20" s="146" t="s">
        <v>86</v>
      </c>
    </row>
    <row r="21" spans="1:15" x14ac:dyDescent="0.3">
      <c r="A21" s="242" t="s">
        <v>25</v>
      </c>
      <c r="B21" s="5">
        <v>3</v>
      </c>
      <c r="C21" s="5">
        <v>2</v>
      </c>
      <c r="D21" s="5">
        <v>2</v>
      </c>
      <c r="E21" s="5">
        <v>2</v>
      </c>
      <c r="F21" s="144"/>
      <c r="G21" s="144"/>
      <c r="H21" s="144"/>
      <c r="I21" s="144"/>
      <c r="J21" s="142"/>
      <c r="K21" s="146" t="s">
        <v>86</v>
      </c>
    </row>
    <row r="22" spans="1:15" ht="15" thickBot="1" x14ac:dyDescent="0.35">
      <c r="A22" s="413" t="s">
        <v>26</v>
      </c>
      <c r="B22" s="266">
        <v>1</v>
      </c>
      <c r="C22" s="266">
        <v>1</v>
      </c>
      <c r="D22" s="266">
        <v>1</v>
      </c>
      <c r="E22" s="266">
        <v>1</v>
      </c>
      <c r="F22" s="144"/>
      <c r="G22" s="144"/>
      <c r="H22" s="144"/>
      <c r="I22" s="144"/>
      <c r="J22" s="142"/>
      <c r="K22" s="146" t="s">
        <v>86</v>
      </c>
    </row>
    <row r="23" spans="1:15" ht="15.75" customHeight="1" thickBot="1" x14ac:dyDescent="0.35">
      <c r="A23" s="414" t="s">
        <v>27</v>
      </c>
      <c r="B23" s="281"/>
      <c r="C23" s="2"/>
      <c r="D23" s="2"/>
      <c r="E23" s="282"/>
      <c r="F23" s="279"/>
      <c r="G23" s="3"/>
      <c r="H23" s="3"/>
      <c r="I23" s="3"/>
      <c r="J23" s="138"/>
      <c r="K23" s="139"/>
    </row>
    <row r="24" spans="1:15" x14ac:dyDescent="0.3">
      <c r="A24" s="415" t="s">
        <v>28</v>
      </c>
      <c r="B24" s="268">
        <f>0.8*0.06</f>
        <v>4.8000000000000001E-2</v>
      </c>
      <c r="C24" s="269">
        <f>0.8*0.05</f>
        <v>4.0000000000000008E-2</v>
      </c>
      <c r="D24" s="269">
        <f>0.8*0.05</f>
        <v>4.0000000000000008E-2</v>
      </c>
      <c r="E24" s="267">
        <f>0.8*0.05</f>
        <v>4.0000000000000008E-2</v>
      </c>
      <c r="F24" s="144"/>
      <c r="G24" s="144"/>
      <c r="H24" s="144"/>
      <c r="I24" s="144"/>
      <c r="J24" s="145" t="s">
        <v>30</v>
      </c>
      <c r="K24" s="147" t="s">
        <v>88</v>
      </c>
    </row>
    <row r="25" spans="1:15" x14ac:dyDescent="0.3">
      <c r="A25" s="242" t="s">
        <v>335</v>
      </c>
      <c r="B25" s="167">
        <v>65</v>
      </c>
      <c r="C25" s="148">
        <v>65</v>
      </c>
      <c r="D25" s="148">
        <v>65</v>
      </c>
      <c r="E25" s="148">
        <v>65</v>
      </c>
      <c r="F25" s="144"/>
      <c r="G25" s="144"/>
      <c r="H25" s="144"/>
      <c r="I25" s="144"/>
      <c r="J25" s="140"/>
      <c r="K25" s="133">
        <v>3</v>
      </c>
    </row>
    <row r="26" spans="1:15" x14ac:dyDescent="0.3">
      <c r="A26" s="242" t="s">
        <v>89</v>
      </c>
      <c r="B26" s="167">
        <f>100-B25</f>
        <v>35</v>
      </c>
      <c r="C26" s="167">
        <f>100-C25</f>
        <v>35</v>
      </c>
      <c r="D26" s="167">
        <f>100-D25</f>
        <v>35</v>
      </c>
      <c r="E26" s="167">
        <f>100-E25</f>
        <v>35</v>
      </c>
      <c r="F26" s="144"/>
      <c r="G26" s="144"/>
      <c r="H26" s="144"/>
      <c r="I26" s="144"/>
      <c r="J26" s="140"/>
      <c r="K26" s="133">
        <v>3</v>
      </c>
    </row>
    <row r="27" spans="1:15" x14ac:dyDescent="0.3">
      <c r="A27" s="242" t="s">
        <v>33</v>
      </c>
      <c r="B27" s="153">
        <v>2000</v>
      </c>
      <c r="C27" s="156">
        <v>1900</v>
      </c>
      <c r="D27" s="156">
        <v>1800</v>
      </c>
      <c r="E27" s="157">
        <v>1700</v>
      </c>
      <c r="F27" s="144"/>
      <c r="G27" s="144"/>
      <c r="H27" s="144"/>
      <c r="I27" s="144"/>
      <c r="J27" s="150"/>
      <c r="K27" s="133">
        <v>3</v>
      </c>
    </row>
    <row r="28" spans="1:15" x14ac:dyDescent="0.3">
      <c r="A28" s="242" t="s">
        <v>34</v>
      </c>
      <c r="B28" s="152">
        <v>1.1000000000000001</v>
      </c>
      <c r="C28" s="152">
        <v>1</v>
      </c>
      <c r="D28" s="152">
        <v>1</v>
      </c>
      <c r="E28" s="152">
        <v>1</v>
      </c>
      <c r="F28" s="144"/>
      <c r="G28" s="144"/>
      <c r="H28" s="144"/>
      <c r="I28" s="144"/>
      <c r="J28" s="150"/>
      <c r="K28" s="133">
        <v>3</v>
      </c>
    </row>
    <row r="29" spans="1:15" ht="26.25" customHeight="1" x14ac:dyDescent="0.3">
      <c r="A29" s="242" t="s">
        <v>35</v>
      </c>
      <c r="B29" s="151">
        <f>B8/100*73</f>
        <v>0.10220000000000001</v>
      </c>
      <c r="C29" s="151">
        <f>C8/100*75</f>
        <v>0.09</v>
      </c>
      <c r="D29" s="151">
        <f>D8/100*76</f>
        <v>8.3600000000000008E-2</v>
      </c>
      <c r="E29" s="151">
        <f>E8/100*76</f>
        <v>7.5999999999999998E-2</v>
      </c>
      <c r="F29" s="144"/>
      <c r="G29" s="144"/>
      <c r="H29" s="144"/>
      <c r="I29" s="144"/>
      <c r="J29" s="140" t="s">
        <v>32</v>
      </c>
      <c r="K29" s="133">
        <v>3</v>
      </c>
      <c r="O29" s="39"/>
    </row>
    <row r="30" spans="1:15" x14ac:dyDescent="0.3">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5" x14ac:dyDescent="0.3">
      <c r="A31" s="242"/>
      <c r="B31" s="152"/>
      <c r="C31" s="152"/>
      <c r="D31" s="152"/>
      <c r="E31" s="152"/>
      <c r="F31" s="144"/>
      <c r="G31" s="144"/>
      <c r="H31" s="144"/>
      <c r="I31" s="144"/>
      <c r="J31" s="140"/>
      <c r="K31" s="143"/>
    </row>
    <row r="32" spans="1:15" ht="15" thickBot="1" x14ac:dyDescent="0.35">
      <c r="A32" s="413"/>
      <c r="B32" s="153"/>
      <c r="C32" s="156"/>
      <c r="D32" s="156"/>
      <c r="E32" s="157"/>
      <c r="F32" s="144"/>
      <c r="G32" s="144"/>
      <c r="H32" s="144"/>
      <c r="I32" s="144"/>
      <c r="J32" s="150"/>
      <c r="K32" s="143"/>
    </row>
    <row r="33" spans="1:15" ht="15" thickBot="1" x14ac:dyDescent="0.35">
      <c r="A33" s="417" t="s">
        <v>37</v>
      </c>
      <c r="B33" s="10"/>
      <c r="C33" s="2"/>
      <c r="D33" s="11"/>
      <c r="E33" s="60"/>
      <c r="F33" s="3"/>
      <c r="G33" s="3"/>
      <c r="H33" s="3"/>
      <c r="I33" s="3"/>
      <c r="J33" s="158"/>
      <c r="K33" s="159"/>
    </row>
    <row r="34" spans="1:15" x14ac:dyDescent="0.3">
      <c r="A34" s="418" t="s">
        <v>38</v>
      </c>
      <c r="B34" s="265">
        <v>3.5000000000000003E-2</v>
      </c>
      <c r="C34" s="265">
        <v>0.03</v>
      </c>
      <c r="D34" s="265">
        <v>0.03</v>
      </c>
      <c r="E34" s="265">
        <v>0.03</v>
      </c>
      <c r="F34" s="160"/>
      <c r="G34" s="160"/>
      <c r="H34" s="160"/>
      <c r="I34" s="160"/>
      <c r="J34" s="160" t="s">
        <v>66</v>
      </c>
      <c r="K34" s="137"/>
      <c r="M34" s="398"/>
    </row>
    <row r="35" spans="1:15" x14ac:dyDescent="0.3">
      <c r="A35" s="242" t="s">
        <v>39</v>
      </c>
      <c r="B35" s="153" t="s">
        <v>90</v>
      </c>
      <c r="C35" s="154" t="s">
        <v>90</v>
      </c>
      <c r="D35" s="154" t="s">
        <v>90</v>
      </c>
      <c r="E35" s="155" t="s">
        <v>90</v>
      </c>
      <c r="F35" s="155"/>
      <c r="G35" s="155"/>
      <c r="H35" s="155"/>
      <c r="I35" s="155"/>
      <c r="J35" s="161" t="s">
        <v>71</v>
      </c>
      <c r="K35" s="137"/>
    </row>
    <row r="36" spans="1:15" x14ac:dyDescent="0.3">
      <c r="A36" s="242" t="s">
        <v>40</v>
      </c>
      <c r="B36" s="153" t="s">
        <v>90</v>
      </c>
      <c r="C36" s="154" t="s">
        <v>90</v>
      </c>
      <c r="D36" s="154" t="s">
        <v>90</v>
      </c>
      <c r="E36" s="155" t="s">
        <v>90</v>
      </c>
      <c r="F36" s="155"/>
      <c r="G36" s="155"/>
      <c r="H36" s="155"/>
      <c r="I36" s="155"/>
      <c r="J36" s="161"/>
      <c r="K36" s="137"/>
    </row>
    <row r="37" spans="1:15" ht="26.4" x14ac:dyDescent="0.3">
      <c r="A37" s="242" t="s">
        <v>41</v>
      </c>
      <c r="B37" s="162">
        <v>90</v>
      </c>
      <c r="C37" s="162">
        <v>90</v>
      </c>
      <c r="D37" s="162">
        <v>90</v>
      </c>
      <c r="E37" s="162">
        <v>90</v>
      </c>
      <c r="F37" s="163"/>
      <c r="G37" s="163"/>
      <c r="H37" s="163"/>
      <c r="I37" s="163"/>
      <c r="J37" s="163"/>
      <c r="K37" s="133">
        <v>3</v>
      </c>
    </row>
    <row r="38" spans="1:15" ht="24" customHeight="1" x14ac:dyDescent="0.3">
      <c r="A38" s="413" t="s">
        <v>125</v>
      </c>
      <c r="B38" s="153"/>
      <c r="C38" s="154"/>
      <c r="D38" s="154"/>
      <c r="E38" s="155"/>
      <c r="F38" s="155"/>
      <c r="G38" s="155"/>
      <c r="H38" s="155"/>
      <c r="I38" s="155"/>
      <c r="J38" s="161"/>
      <c r="K38" s="137"/>
    </row>
    <row r="39" spans="1:15" x14ac:dyDescent="0.3">
      <c r="A39" s="413" t="s">
        <v>124</v>
      </c>
      <c r="B39" s="153"/>
      <c r="C39" s="154"/>
      <c r="D39" s="154"/>
      <c r="E39" s="155"/>
      <c r="F39" s="155"/>
      <c r="G39" s="155"/>
      <c r="H39" s="155"/>
      <c r="I39" s="155"/>
      <c r="J39" s="161"/>
      <c r="K39" s="137"/>
    </row>
    <row r="40" spans="1:15" ht="27" thickBot="1" x14ac:dyDescent="0.35">
      <c r="A40" s="419" t="s">
        <v>128</v>
      </c>
      <c r="B40" s="164"/>
      <c r="C40" s="164"/>
      <c r="D40" s="164"/>
      <c r="E40" s="164"/>
      <c r="F40" s="164"/>
      <c r="G40" s="164"/>
      <c r="H40" s="164"/>
      <c r="I40" s="164"/>
      <c r="J40" s="164"/>
      <c r="K40" s="165"/>
    </row>
    <row r="42" spans="1:15" x14ac:dyDescent="0.3">
      <c r="D42" s="21"/>
      <c r="E42" s="21"/>
      <c r="F42" s="21"/>
      <c r="G42" s="41"/>
      <c r="H42" s="41"/>
      <c r="I42" s="41"/>
      <c r="J42" s="41"/>
      <c r="K42" s="41"/>
    </row>
    <row r="43" spans="1:15" x14ac:dyDescent="0.3">
      <c r="A43" s="124" t="s">
        <v>129</v>
      </c>
      <c r="B43" s="49"/>
      <c r="D43" s="21"/>
      <c r="E43" s="21"/>
      <c r="F43" s="21"/>
      <c r="G43" s="41"/>
      <c r="H43" s="41"/>
      <c r="I43" s="41"/>
      <c r="J43" s="41"/>
      <c r="K43" s="41"/>
    </row>
    <row r="44" spans="1:15" x14ac:dyDescent="0.3">
      <c r="A44" s="395">
        <v>1</v>
      </c>
      <c r="B44" s="56" t="s">
        <v>142</v>
      </c>
      <c r="D44" s="21"/>
      <c r="E44" s="21"/>
      <c r="F44" s="21"/>
      <c r="G44" s="41"/>
      <c r="H44" s="41"/>
      <c r="I44" s="41"/>
      <c r="J44" s="41"/>
      <c r="K44" s="41"/>
    </row>
    <row r="45" spans="1:15" x14ac:dyDescent="0.3">
      <c r="A45" s="395">
        <v>2</v>
      </c>
      <c r="B45" s="391" t="s">
        <v>309</v>
      </c>
      <c r="D45" s="21"/>
      <c r="E45" s="21"/>
      <c r="F45" s="21"/>
      <c r="G45" s="41"/>
      <c r="H45" s="41"/>
      <c r="I45" s="41"/>
      <c r="J45" s="41"/>
      <c r="K45" s="41"/>
    </row>
    <row r="46" spans="1:15" x14ac:dyDescent="0.3">
      <c r="A46" s="395">
        <v>3</v>
      </c>
      <c r="B46" s="391" t="s">
        <v>310</v>
      </c>
      <c r="D46" s="21"/>
      <c r="E46" s="21"/>
      <c r="F46" s="21"/>
      <c r="G46" s="41"/>
      <c r="H46" s="41"/>
      <c r="I46" s="41"/>
      <c r="J46" s="41"/>
      <c r="K46" s="41"/>
    </row>
    <row r="47" spans="1:15" x14ac:dyDescent="0.3">
      <c r="A47" s="395">
        <v>4</v>
      </c>
      <c r="B47" s="391" t="s">
        <v>311</v>
      </c>
      <c r="D47" s="21"/>
      <c r="E47" s="21"/>
      <c r="F47" s="21"/>
      <c r="G47" s="41"/>
      <c r="H47" s="41"/>
      <c r="I47" s="41"/>
      <c r="J47" s="41"/>
      <c r="K47" s="41"/>
    </row>
    <row r="48" spans="1:15" x14ac:dyDescent="0.3">
      <c r="A48" s="41">
        <v>5</v>
      </c>
      <c r="B48" s="55" t="s">
        <v>140</v>
      </c>
      <c r="D48" s="21"/>
      <c r="E48" s="21"/>
      <c r="F48" s="21"/>
      <c r="G48" s="41"/>
      <c r="H48" s="41"/>
      <c r="I48" s="41"/>
      <c r="J48" s="41"/>
      <c r="K48" s="41"/>
      <c r="M48" s="50"/>
      <c r="N48" s="49"/>
      <c r="O48" s="21"/>
    </row>
    <row r="49" spans="1:15" x14ac:dyDescent="0.3">
      <c r="A49" s="41">
        <v>6</v>
      </c>
      <c r="B49" s="56" t="s">
        <v>141</v>
      </c>
      <c r="D49" s="21"/>
      <c r="E49" s="21"/>
      <c r="F49" s="21"/>
      <c r="G49" s="41"/>
      <c r="H49" s="41"/>
      <c r="I49" s="41"/>
      <c r="J49" s="41"/>
      <c r="K49" s="41"/>
      <c r="O49" s="21"/>
    </row>
    <row r="50" spans="1:15" x14ac:dyDescent="0.3">
      <c r="A50" s="41">
        <v>7</v>
      </c>
      <c r="B50" s="57" t="s">
        <v>142</v>
      </c>
      <c r="D50" s="21"/>
      <c r="E50" s="21"/>
      <c r="F50" s="21"/>
      <c r="G50" s="41"/>
      <c r="H50" s="41"/>
      <c r="I50" s="41"/>
      <c r="J50" s="41"/>
      <c r="K50" s="41"/>
      <c r="O50" s="21"/>
    </row>
    <row r="51" spans="1:15" x14ac:dyDescent="0.3">
      <c r="A51" s="41">
        <v>8</v>
      </c>
      <c r="B51" s="57" t="s">
        <v>143</v>
      </c>
      <c r="D51" s="21"/>
      <c r="E51" s="21"/>
      <c r="F51" s="21"/>
      <c r="G51" s="41"/>
      <c r="H51" s="41"/>
      <c r="I51" s="41"/>
      <c r="J51" s="41"/>
      <c r="K51" s="41"/>
      <c r="O51" s="21"/>
    </row>
    <row r="52" spans="1:15" x14ac:dyDescent="0.3">
      <c r="A52" s="41">
        <v>9</v>
      </c>
      <c r="B52" s="49" t="s">
        <v>144</v>
      </c>
      <c r="D52" s="21"/>
      <c r="E52" s="21"/>
      <c r="F52" s="21"/>
      <c r="G52" s="41"/>
      <c r="H52" s="41"/>
      <c r="I52" s="41"/>
      <c r="J52" s="41"/>
      <c r="K52" s="41"/>
      <c r="O52" s="21"/>
    </row>
    <row r="53" spans="1:15" x14ac:dyDescent="0.3">
      <c r="A53" s="41">
        <v>10</v>
      </c>
      <c r="B53" s="21" t="s">
        <v>145</v>
      </c>
      <c r="D53" s="21"/>
      <c r="E53" s="21"/>
      <c r="F53" s="21"/>
      <c r="G53" s="41"/>
      <c r="H53" s="41"/>
      <c r="I53" s="41"/>
      <c r="J53" s="41"/>
      <c r="K53" s="41"/>
      <c r="O53" s="21"/>
    </row>
    <row r="54" spans="1:15" x14ac:dyDescent="0.3">
      <c r="A54" s="124" t="s">
        <v>139</v>
      </c>
      <c r="B54" s="49"/>
      <c r="D54" s="21"/>
      <c r="E54" s="21"/>
      <c r="F54" s="21"/>
      <c r="G54" s="41"/>
      <c r="H54" s="41"/>
      <c r="I54" s="41"/>
      <c r="J54" s="41"/>
      <c r="K54" s="41"/>
      <c r="O54" s="21"/>
    </row>
    <row r="55" spans="1:15" x14ac:dyDescent="0.3">
      <c r="A55" s="62" t="s">
        <v>11</v>
      </c>
      <c r="B55" s="54" t="s">
        <v>105</v>
      </c>
      <c r="D55" s="21"/>
      <c r="E55" s="21"/>
      <c r="F55" s="21"/>
      <c r="G55" s="41"/>
      <c r="H55" s="41"/>
      <c r="I55" s="41"/>
      <c r="J55" s="41"/>
      <c r="K55" s="41"/>
      <c r="M55" s="50"/>
      <c r="N55" s="49"/>
      <c r="O55" s="21"/>
    </row>
    <row r="56" spans="1:15" x14ac:dyDescent="0.3">
      <c r="A56" s="62" t="s">
        <v>63</v>
      </c>
      <c r="B56" s="49" t="s">
        <v>96</v>
      </c>
      <c r="D56" s="21"/>
      <c r="E56" s="21"/>
      <c r="F56" s="21"/>
      <c r="G56" s="41"/>
      <c r="H56" s="41"/>
      <c r="I56" s="41"/>
      <c r="J56" s="41"/>
      <c r="K56" s="41"/>
      <c r="M56" s="51"/>
      <c r="N56" s="49"/>
      <c r="O56" s="21"/>
    </row>
    <row r="57" spans="1:15" x14ac:dyDescent="0.3">
      <c r="A57" s="62" t="s">
        <v>30</v>
      </c>
      <c r="B57" s="49" t="s">
        <v>100</v>
      </c>
      <c r="D57" s="21"/>
      <c r="E57" s="21"/>
      <c r="F57" s="21"/>
      <c r="G57" s="41"/>
      <c r="H57" s="41"/>
      <c r="I57" s="41"/>
      <c r="J57" s="41"/>
      <c r="K57" s="41"/>
      <c r="M57" s="52"/>
      <c r="N57" s="49"/>
      <c r="O57" s="21"/>
    </row>
    <row r="58" spans="1:15" x14ac:dyDescent="0.3">
      <c r="A58" s="62" t="s">
        <v>32</v>
      </c>
      <c r="B58" s="47" t="s">
        <v>127</v>
      </c>
      <c r="D58" s="21"/>
      <c r="E58" s="21"/>
      <c r="F58" s="21"/>
      <c r="G58" s="41"/>
      <c r="H58" s="41"/>
      <c r="I58" s="41"/>
      <c r="J58" s="41"/>
      <c r="K58" s="41"/>
      <c r="M58" s="53"/>
      <c r="N58" s="49"/>
      <c r="O58" s="21"/>
    </row>
    <row r="59" spans="1:15" x14ac:dyDescent="0.3">
      <c r="A59" s="62" t="s">
        <v>66</v>
      </c>
      <c r="B59" s="49" t="s">
        <v>314</v>
      </c>
      <c r="D59" s="21"/>
      <c r="E59" s="21"/>
      <c r="F59" s="21"/>
      <c r="G59" s="41"/>
      <c r="H59" s="41"/>
      <c r="I59" s="41"/>
      <c r="J59" s="41"/>
      <c r="K59" s="41"/>
      <c r="M59" s="53"/>
      <c r="N59" s="21"/>
      <c r="O59" s="21"/>
    </row>
    <row r="60" spans="1:15" x14ac:dyDescent="0.3">
      <c r="A60" s="62" t="s">
        <v>71</v>
      </c>
      <c r="B60" s="49" t="s">
        <v>101</v>
      </c>
      <c r="D60" s="21"/>
      <c r="E60" s="21"/>
      <c r="F60" s="21"/>
      <c r="G60" s="41"/>
      <c r="H60" s="41"/>
      <c r="I60" s="41"/>
      <c r="J60" s="41"/>
      <c r="K60" s="41"/>
      <c r="M60" s="49"/>
      <c r="N60" s="21"/>
      <c r="O60" s="21"/>
    </row>
    <row r="61" spans="1:15" x14ac:dyDescent="0.3">
      <c r="M61" s="21"/>
      <c r="N61" s="21"/>
      <c r="O61" s="21"/>
    </row>
  </sheetData>
  <mergeCells count="74">
    <mergeCell ref="B2:K2"/>
    <mergeCell ref="Q2:Q5"/>
    <mergeCell ref="R2:S4"/>
    <mergeCell ref="T2:U4"/>
    <mergeCell ref="F3:G3"/>
    <mergeCell ref="H3:I3"/>
    <mergeCell ref="N3:N5"/>
    <mergeCell ref="O4:O5"/>
    <mergeCell ref="J3:J4"/>
    <mergeCell ref="K3:K4"/>
    <mergeCell ref="P4:P5"/>
    <mergeCell ref="V2:W4"/>
    <mergeCell ref="X2:Y4"/>
    <mergeCell ref="Z2:AA4"/>
    <mergeCell ref="Y6:Y8"/>
    <mergeCell ref="AK6:AK8"/>
    <mergeCell ref="V6:V8"/>
    <mergeCell ref="W6:W8"/>
    <mergeCell ref="X6:X8"/>
    <mergeCell ref="AJ6:AJ8"/>
    <mergeCell ref="Z6:Z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AP9:AP13"/>
    <mergeCell ref="AL6:AL8"/>
    <mergeCell ref="AM6:AM8"/>
    <mergeCell ref="AN6:AN8"/>
    <mergeCell ref="AO6:AO8"/>
    <mergeCell ref="AJ9:AJ13"/>
    <mergeCell ref="AK9:AK13"/>
    <mergeCell ref="AL9:AL13"/>
    <mergeCell ref="AM9:AM13"/>
    <mergeCell ref="AN9:AN13"/>
    <mergeCell ref="A3:A4"/>
    <mergeCell ref="B3:B4"/>
    <mergeCell ref="C3:C4"/>
    <mergeCell ref="D3:D4"/>
    <mergeCell ref="E3:E4"/>
    <mergeCell ref="AH9:AH13"/>
    <mergeCell ref="R9:R13"/>
    <mergeCell ref="S9:S13"/>
    <mergeCell ref="T9:T13"/>
    <mergeCell ref="U9:U13"/>
    <mergeCell ref="V9:V13"/>
    <mergeCell ref="W9:W13"/>
    <mergeCell ref="X9:X13"/>
    <mergeCell ref="Y9:Y13"/>
    <mergeCell ref="Z9:Z13"/>
    <mergeCell ref="AA9:AA13"/>
    <mergeCell ref="N6:N14"/>
    <mergeCell ref="AC6:AC14"/>
    <mergeCell ref="O9:O13"/>
    <mergeCell ref="AD9:AD13"/>
    <mergeCell ref="AG9:AG13"/>
    <mergeCell ref="AA6:AA8"/>
    <mergeCell ref="O6:O8"/>
    <mergeCell ref="R6:R8"/>
    <mergeCell ref="S6:S8"/>
    <mergeCell ref="T6:T8"/>
    <mergeCell ref="U6:U8"/>
  </mergeCells>
  <hyperlinks>
    <hyperlink ref="B2" location="INDEX" display="Hot water boiler, Natural gas or biogas (Condensing)"/>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P66"/>
  <sheetViews>
    <sheetView zoomScaleNormal="10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200</v>
      </c>
      <c r="C2" s="575"/>
      <c r="D2" s="575"/>
      <c r="E2" s="575"/>
      <c r="F2" s="575"/>
      <c r="G2" s="575"/>
      <c r="H2" s="575"/>
      <c r="I2" s="575"/>
      <c r="J2" s="575"/>
      <c r="K2" s="57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91</v>
      </c>
      <c r="C6" s="134">
        <v>91</v>
      </c>
      <c r="D6" s="134">
        <v>91</v>
      </c>
      <c r="E6" s="134">
        <v>92</v>
      </c>
      <c r="F6" s="134">
        <f>C6-1</f>
        <v>90</v>
      </c>
      <c r="G6" s="134">
        <f>C6+2</f>
        <v>93</v>
      </c>
      <c r="H6" s="134">
        <f>E6-1</f>
        <v>91</v>
      </c>
      <c r="I6" s="134">
        <f>E6+2</f>
        <v>94</v>
      </c>
      <c r="J6" s="132" t="s">
        <v>63</v>
      </c>
      <c r="K6" s="133" t="s">
        <v>84</v>
      </c>
      <c r="N6" s="448" t="str">
        <f>B2</f>
        <v>Hot water boiler, Wood Chips</v>
      </c>
      <c r="O6" s="435" t="s">
        <v>52</v>
      </c>
      <c r="P6" s="29" t="s">
        <v>53</v>
      </c>
      <c r="Q6" s="30"/>
      <c r="R6" s="432">
        <v>0</v>
      </c>
      <c r="S6" s="440">
        <v>0</v>
      </c>
      <c r="T6" s="432">
        <v>0</v>
      </c>
      <c r="U6" s="440">
        <v>0</v>
      </c>
      <c r="V6" s="432">
        <v>0</v>
      </c>
      <c r="W6" s="440">
        <v>0</v>
      </c>
      <c r="X6" s="432">
        <v>0</v>
      </c>
      <c r="Y6" s="440">
        <v>0</v>
      </c>
      <c r="Z6" s="432">
        <v>0</v>
      </c>
      <c r="AA6" s="440">
        <v>0</v>
      </c>
      <c r="AC6" s="448" t="str">
        <f>N6</f>
        <v>Hot water boiler, Wood Chips</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134">
        <f t="shared" ref="B7:I7" si="0">B6-1</f>
        <v>90</v>
      </c>
      <c r="C7" s="134">
        <f t="shared" si="0"/>
        <v>90</v>
      </c>
      <c r="D7" s="134">
        <f t="shared" si="0"/>
        <v>90</v>
      </c>
      <c r="E7" s="134">
        <f t="shared" si="0"/>
        <v>91</v>
      </c>
      <c r="F7" s="134">
        <f t="shared" si="0"/>
        <v>89</v>
      </c>
      <c r="G7" s="134">
        <f t="shared" si="0"/>
        <v>92</v>
      </c>
      <c r="H7" s="134">
        <f t="shared" si="0"/>
        <v>90</v>
      </c>
      <c r="I7" s="134">
        <f t="shared" si="0"/>
        <v>93</v>
      </c>
      <c r="J7" s="132"/>
      <c r="K7" s="133" t="s">
        <v>84</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2.2999999999999998</v>
      </c>
      <c r="C8" s="6">
        <v>2.2999999999999998</v>
      </c>
      <c r="D8" s="6">
        <v>2.2999999999999998</v>
      </c>
      <c r="E8" s="135">
        <v>2.2999999999999998</v>
      </c>
      <c r="F8" s="6">
        <v>2.2000000000000002</v>
      </c>
      <c r="G8" s="6">
        <v>2.5</v>
      </c>
      <c r="H8" s="6">
        <v>1.8</v>
      </c>
      <c r="I8" s="6">
        <v>2.5</v>
      </c>
      <c r="J8" s="132" t="s">
        <v>30</v>
      </c>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8">
        <v>3</v>
      </c>
      <c r="C9" s="7">
        <v>3</v>
      </c>
      <c r="D9" s="7">
        <v>3</v>
      </c>
      <c r="E9" s="136">
        <v>3</v>
      </c>
      <c r="F9" s="7">
        <v>3</v>
      </c>
      <c r="G9" s="7">
        <v>3</v>
      </c>
      <c r="H9" s="7">
        <v>3</v>
      </c>
      <c r="I9" s="7">
        <v>3</v>
      </c>
      <c r="J9" s="132" t="s">
        <v>32</v>
      </c>
      <c r="K9" s="133">
        <v>3</v>
      </c>
      <c r="N9" s="449"/>
      <c r="O9" s="435" t="s">
        <v>56</v>
      </c>
      <c r="P9" s="35" t="s">
        <v>57</v>
      </c>
      <c r="Q9" s="36" t="s">
        <v>58</v>
      </c>
      <c r="R9" s="432">
        <v>0</v>
      </c>
      <c r="S9" s="432">
        <v>0.67</v>
      </c>
      <c r="T9" s="432">
        <v>0</v>
      </c>
      <c r="U9" s="432">
        <v>0.56999999999999995</v>
      </c>
      <c r="V9" s="432">
        <v>0</v>
      </c>
      <c r="W9" s="432">
        <v>0.5</v>
      </c>
      <c r="X9" s="432">
        <v>0</v>
      </c>
      <c r="Y9" s="432">
        <v>0.51</v>
      </c>
      <c r="Z9" s="432">
        <v>0</v>
      </c>
      <c r="AA9" s="432">
        <v>0.41</v>
      </c>
      <c r="AC9" s="449"/>
      <c r="AD9" s="435" t="s">
        <v>56</v>
      </c>
      <c r="AE9" s="35" t="s">
        <v>57</v>
      </c>
      <c r="AF9" s="36" t="s">
        <v>58</v>
      </c>
      <c r="AG9" s="432">
        <v>0</v>
      </c>
      <c r="AH9" s="432">
        <f>S9/4</f>
        <v>0.16750000000000001</v>
      </c>
      <c r="AI9" s="432">
        <v>0</v>
      </c>
      <c r="AJ9" s="432">
        <f>U9/4</f>
        <v>0.14249999999999999</v>
      </c>
      <c r="AK9" s="432">
        <v>0</v>
      </c>
      <c r="AL9" s="432">
        <f>W9/4</f>
        <v>0.125</v>
      </c>
      <c r="AM9" s="432">
        <v>0</v>
      </c>
      <c r="AN9" s="432">
        <f>Y9/4</f>
        <v>0.1275</v>
      </c>
      <c r="AO9" s="432">
        <v>0</v>
      </c>
      <c r="AP9" s="432">
        <f>AA9/4</f>
        <v>0.10249999999999999</v>
      </c>
    </row>
    <row r="10" spans="1:42" x14ac:dyDescent="0.3">
      <c r="A10" s="242" t="s">
        <v>15</v>
      </c>
      <c r="B10" s="5">
        <v>3</v>
      </c>
      <c r="C10" s="6">
        <v>3</v>
      </c>
      <c r="D10" s="6">
        <v>3</v>
      </c>
      <c r="E10" s="135">
        <v>3</v>
      </c>
      <c r="F10" s="6">
        <v>2.6</v>
      </c>
      <c r="G10" s="6">
        <v>3.5</v>
      </c>
      <c r="H10" s="6">
        <v>2.2999999999999998</v>
      </c>
      <c r="I10" s="6">
        <v>3.8</v>
      </c>
      <c r="J10" s="132" t="s">
        <v>32</v>
      </c>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6">
        <v>25</v>
      </c>
      <c r="D11" s="6">
        <v>25</v>
      </c>
      <c r="E11" s="135">
        <v>25</v>
      </c>
      <c r="F11" s="6">
        <v>20</v>
      </c>
      <c r="G11" s="6">
        <v>35</v>
      </c>
      <c r="H11" s="6">
        <v>20</v>
      </c>
      <c r="I11" s="6">
        <v>35</v>
      </c>
      <c r="J11" s="132"/>
      <c r="K11" s="133" t="s">
        <v>85</v>
      </c>
      <c r="N11" s="449"/>
      <c r="O11" s="436"/>
      <c r="P11" s="35" t="s">
        <v>60</v>
      </c>
      <c r="Q11" s="36"/>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1</v>
      </c>
      <c r="C12" s="6">
        <v>1</v>
      </c>
      <c r="D12" s="6">
        <v>1</v>
      </c>
      <c r="E12" s="135">
        <v>1</v>
      </c>
      <c r="F12" s="6">
        <v>0.5</v>
      </c>
      <c r="G12" s="6">
        <v>1.5</v>
      </c>
      <c r="H12" s="6">
        <v>0.5</v>
      </c>
      <c r="I12" s="6">
        <v>1.5</v>
      </c>
      <c r="J12" s="132"/>
      <c r="K12" s="137"/>
      <c r="N12" s="449"/>
      <c r="O12" s="436"/>
      <c r="P12" s="35" t="s">
        <v>61</v>
      </c>
      <c r="Q12" s="36" t="s">
        <v>58</v>
      </c>
      <c r="R12" s="433"/>
      <c r="S12" s="433"/>
      <c r="T12" s="433"/>
      <c r="U12" s="433"/>
      <c r="V12" s="433"/>
      <c r="W12" s="433"/>
      <c r="X12" s="433"/>
      <c r="Y12" s="433"/>
      <c r="Z12" s="433"/>
      <c r="AA12" s="433"/>
      <c r="AC12" s="449"/>
      <c r="AD12" s="436"/>
      <c r="AE12" s="35" t="s">
        <v>61</v>
      </c>
      <c r="AF12" s="36"/>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20</v>
      </c>
      <c r="C14" s="5">
        <v>20</v>
      </c>
      <c r="D14" s="5">
        <v>20</v>
      </c>
      <c r="E14" s="5">
        <v>20</v>
      </c>
      <c r="F14" s="6"/>
      <c r="G14" s="6"/>
      <c r="H14" s="6"/>
      <c r="I14" s="6"/>
      <c r="J14" s="140"/>
      <c r="K14" s="133">
        <v>3</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0.3</v>
      </c>
      <c r="C15" s="141">
        <v>0.3</v>
      </c>
      <c r="D15" s="141">
        <v>0.3</v>
      </c>
      <c r="E15" s="141">
        <v>0.3</v>
      </c>
      <c r="F15" s="141"/>
      <c r="G15" s="141"/>
      <c r="H15" s="141"/>
      <c r="I15" s="141"/>
      <c r="J15" s="142"/>
      <c r="K15" s="133">
        <v>3</v>
      </c>
    </row>
    <row r="16" spans="1:42" ht="20.25" customHeight="1" x14ac:dyDescent="0.3">
      <c r="A16" s="242" t="s">
        <v>21</v>
      </c>
      <c r="B16" s="141">
        <v>0.5</v>
      </c>
      <c r="C16" s="141">
        <v>0.5</v>
      </c>
      <c r="D16" s="141">
        <v>0.5</v>
      </c>
      <c r="E16" s="141">
        <v>0.5</v>
      </c>
      <c r="F16" s="141"/>
      <c r="G16" s="141"/>
      <c r="H16" s="141"/>
      <c r="I16" s="141"/>
      <c r="J16" s="142"/>
      <c r="K16" s="133">
        <v>3</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5">
        <v>11</v>
      </c>
      <c r="C18" s="5">
        <v>11</v>
      </c>
      <c r="D18" s="5">
        <v>11</v>
      </c>
      <c r="E18" s="5">
        <v>11</v>
      </c>
      <c r="F18" s="5"/>
      <c r="G18" s="144"/>
      <c r="H18" s="144"/>
      <c r="I18" s="144"/>
      <c r="J18" s="145" t="s">
        <v>66</v>
      </c>
      <c r="K18" s="146" t="s">
        <v>86</v>
      </c>
    </row>
    <row r="19" spans="1:11" ht="15" customHeight="1" x14ac:dyDescent="0.3">
      <c r="A19" s="242" t="s">
        <v>24</v>
      </c>
      <c r="B19" s="5">
        <v>10</v>
      </c>
      <c r="C19" s="5">
        <v>10</v>
      </c>
      <c r="D19" s="5">
        <v>10</v>
      </c>
      <c r="E19" s="5">
        <v>10</v>
      </c>
      <c r="F19" s="5"/>
      <c r="G19" s="144"/>
      <c r="H19" s="144"/>
      <c r="I19" s="144"/>
      <c r="J19" s="142"/>
      <c r="K19" s="146">
        <v>9</v>
      </c>
    </row>
    <row r="20" spans="1:11" ht="15" customHeight="1" x14ac:dyDescent="0.3">
      <c r="A20" s="242" t="s">
        <v>333</v>
      </c>
      <c r="B20" s="5">
        <v>63</v>
      </c>
      <c r="C20" s="5">
        <v>49</v>
      </c>
      <c r="D20" s="5">
        <v>46</v>
      </c>
      <c r="E20" s="5">
        <v>41</v>
      </c>
      <c r="F20" s="5"/>
      <c r="G20" s="144"/>
      <c r="H20" s="144"/>
      <c r="I20" s="144"/>
      <c r="J20" s="142"/>
      <c r="K20" s="146" t="s">
        <v>86</v>
      </c>
    </row>
    <row r="21" spans="1:11" x14ac:dyDescent="0.3">
      <c r="A21" s="242" t="s">
        <v>25</v>
      </c>
      <c r="B21" s="5">
        <v>11</v>
      </c>
      <c r="C21" s="5">
        <v>8</v>
      </c>
      <c r="D21" s="5">
        <v>6</v>
      </c>
      <c r="E21" s="5">
        <v>4</v>
      </c>
      <c r="F21" s="5"/>
      <c r="G21" s="144"/>
      <c r="H21" s="144"/>
      <c r="I21" s="144"/>
      <c r="J21" s="142"/>
      <c r="K21" s="146" t="s">
        <v>86</v>
      </c>
    </row>
    <row r="22" spans="1:11" ht="15" thickBot="1" x14ac:dyDescent="0.35">
      <c r="A22" s="413" t="s">
        <v>26</v>
      </c>
      <c r="B22" s="266">
        <v>3</v>
      </c>
      <c r="C22" s="266">
        <v>3</v>
      </c>
      <c r="D22" s="266">
        <v>1</v>
      </c>
      <c r="E22" s="266">
        <v>1</v>
      </c>
      <c r="F22" s="5"/>
      <c r="G22" s="144"/>
      <c r="H22" s="144"/>
      <c r="I22" s="144"/>
      <c r="J22" s="142"/>
      <c r="K22" s="146" t="s">
        <v>86</v>
      </c>
    </row>
    <row r="23" spans="1:11" ht="15.75" customHeight="1" thickBot="1" x14ac:dyDescent="0.35">
      <c r="A23" s="414" t="s">
        <v>27</v>
      </c>
      <c r="B23" s="281"/>
      <c r="C23" s="2"/>
      <c r="D23" s="2"/>
      <c r="E23" s="282"/>
      <c r="F23" s="279"/>
      <c r="G23" s="3"/>
      <c r="H23" s="3"/>
      <c r="I23" s="3"/>
      <c r="J23" s="138"/>
      <c r="K23" s="139"/>
    </row>
    <row r="24" spans="1:11" x14ac:dyDescent="0.3">
      <c r="A24" s="415" t="s">
        <v>28</v>
      </c>
      <c r="B24" s="268">
        <f>0.618181818181818</f>
        <v>0.61818181818181805</v>
      </c>
      <c r="C24" s="268">
        <f>0.590909090909091</f>
        <v>0.59090909090909105</v>
      </c>
      <c r="D24" s="268">
        <f>(E24+C24)/2</f>
        <v>0.56363636363636349</v>
      </c>
      <c r="E24" s="268">
        <f>0.536363636363636</f>
        <v>0.53636363636363604</v>
      </c>
      <c r="F24" s="144"/>
      <c r="G24" s="144"/>
      <c r="H24" s="144"/>
      <c r="I24" s="144"/>
      <c r="J24" s="145" t="s">
        <v>87</v>
      </c>
      <c r="K24" s="147" t="s">
        <v>88</v>
      </c>
    </row>
    <row r="25" spans="1:11" x14ac:dyDescent="0.3">
      <c r="A25" s="242" t="s">
        <v>335</v>
      </c>
      <c r="B25" s="148">
        <v>60</v>
      </c>
      <c r="C25" s="148">
        <v>60</v>
      </c>
      <c r="D25" s="148">
        <v>60</v>
      </c>
      <c r="E25" s="148">
        <v>60</v>
      </c>
      <c r="F25" s="144"/>
      <c r="G25" s="144"/>
      <c r="H25" s="144"/>
      <c r="I25" s="144"/>
      <c r="J25" s="140"/>
      <c r="K25" s="133">
        <v>3</v>
      </c>
    </row>
    <row r="26" spans="1:11" x14ac:dyDescent="0.3">
      <c r="A26" s="242" t="s">
        <v>89</v>
      </c>
      <c r="B26" s="148">
        <f>100-B25</f>
        <v>40</v>
      </c>
      <c r="C26" s="148">
        <f>100-C25</f>
        <v>40</v>
      </c>
      <c r="D26" s="148">
        <f>100-D25</f>
        <v>40</v>
      </c>
      <c r="E26" s="148">
        <f>100-E25</f>
        <v>40</v>
      </c>
      <c r="F26" s="144"/>
      <c r="G26" s="144"/>
      <c r="H26" s="144"/>
      <c r="I26" s="144"/>
      <c r="J26" s="140"/>
      <c r="K26" s="133">
        <v>3</v>
      </c>
    </row>
    <row r="27" spans="1:11" x14ac:dyDescent="0.3">
      <c r="A27" s="242" t="s">
        <v>33</v>
      </c>
      <c r="B27" s="166">
        <v>33700</v>
      </c>
      <c r="C27" s="166">
        <v>35900</v>
      </c>
      <c r="D27" s="167">
        <f>(E27+C27)/2</f>
        <v>34800</v>
      </c>
      <c r="E27" s="166">
        <v>33700</v>
      </c>
      <c r="F27" s="144"/>
      <c r="G27" s="144"/>
      <c r="H27" s="144"/>
      <c r="I27" s="144"/>
      <c r="J27" s="140" t="s">
        <v>99</v>
      </c>
      <c r="K27" s="133">
        <v>3</v>
      </c>
    </row>
    <row r="28" spans="1:11" x14ac:dyDescent="0.3">
      <c r="A28" s="242" t="s">
        <v>34</v>
      </c>
      <c r="B28" s="160">
        <f>B29+B30</f>
        <v>2.7789999999999999</v>
      </c>
      <c r="C28" s="160">
        <f t="shared" ref="C28:E28" si="1">C29+C30</f>
        <v>2.8250000000000002</v>
      </c>
      <c r="D28" s="160">
        <f t="shared" si="1"/>
        <v>2.8479999999999999</v>
      </c>
      <c r="E28" s="160">
        <f t="shared" si="1"/>
        <v>2.8479999999999999</v>
      </c>
      <c r="F28" s="144"/>
      <c r="G28" s="144"/>
      <c r="H28" s="144"/>
      <c r="I28" s="144"/>
      <c r="J28" s="150"/>
      <c r="K28" s="133">
        <v>3</v>
      </c>
    </row>
    <row r="29" spans="1:11" ht="28.5" customHeight="1" x14ac:dyDescent="0.3">
      <c r="A29" s="242" t="s">
        <v>35</v>
      </c>
      <c r="B29" s="151">
        <f>B8/100*73</f>
        <v>1.679</v>
      </c>
      <c r="C29" s="151">
        <f>C8/100*75</f>
        <v>1.7249999999999999</v>
      </c>
      <c r="D29" s="151">
        <f>D8/100*76</f>
        <v>1.748</v>
      </c>
      <c r="E29" s="151">
        <f>E8/100*76</f>
        <v>1.748</v>
      </c>
      <c r="F29" s="144"/>
      <c r="G29" s="144"/>
      <c r="H29" s="144"/>
      <c r="I29" s="144"/>
      <c r="J29" s="140" t="s">
        <v>91</v>
      </c>
      <c r="K29" s="133">
        <v>3</v>
      </c>
    </row>
    <row r="30" spans="1:11" x14ac:dyDescent="0.3">
      <c r="A30" s="242" t="s">
        <v>36</v>
      </c>
      <c r="B30" s="152">
        <v>1.1000000000000001</v>
      </c>
      <c r="C30" s="152">
        <v>1.1000000000000001</v>
      </c>
      <c r="D30" s="152">
        <v>1.1000000000000001</v>
      </c>
      <c r="E30" s="152">
        <v>1.1000000000000001</v>
      </c>
      <c r="F30" s="144"/>
      <c r="G30" s="144"/>
      <c r="H30" s="144"/>
      <c r="I30" s="144"/>
      <c r="J30" s="150"/>
      <c r="K30" s="133">
        <v>3</v>
      </c>
    </row>
    <row r="31" spans="1:11" x14ac:dyDescent="0.3">
      <c r="A31" s="242"/>
      <c r="B31" s="153"/>
      <c r="C31" s="154"/>
      <c r="D31" s="154"/>
      <c r="E31" s="155"/>
      <c r="F31" s="144"/>
      <c r="G31" s="144"/>
      <c r="H31" s="144"/>
      <c r="I31" s="144"/>
      <c r="J31" s="140"/>
      <c r="K31" s="143"/>
    </row>
    <row r="32" spans="1:11" ht="15" thickBot="1" x14ac:dyDescent="0.35">
      <c r="A32" s="413"/>
      <c r="B32" s="153"/>
      <c r="C32" s="156"/>
      <c r="D32" s="156"/>
      <c r="E32" s="157"/>
      <c r="F32" s="144"/>
      <c r="G32" s="144"/>
      <c r="H32" s="144"/>
      <c r="I32" s="144"/>
      <c r="J32" s="150"/>
      <c r="K32" s="143"/>
    </row>
    <row r="33" spans="1:19" ht="15" thickBot="1" x14ac:dyDescent="0.35">
      <c r="A33" s="417" t="s">
        <v>37</v>
      </c>
      <c r="B33" s="10"/>
      <c r="C33" s="2"/>
      <c r="D33" s="11"/>
      <c r="E33" s="60"/>
      <c r="F33" s="3"/>
      <c r="G33" s="3"/>
      <c r="H33" s="3"/>
      <c r="I33" s="3"/>
      <c r="J33" s="158"/>
      <c r="K33" s="159"/>
    </row>
    <row r="34" spans="1:19" x14ac:dyDescent="0.3">
      <c r="A34" s="418" t="s">
        <v>38</v>
      </c>
      <c r="B34" s="265">
        <v>3.5000000000000003E-2</v>
      </c>
      <c r="C34" s="265">
        <v>0.03</v>
      </c>
      <c r="D34" s="265">
        <v>0.03</v>
      </c>
      <c r="E34" s="265">
        <v>0.03</v>
      </c>
      <c r="F34" s="160"/>
      <c r="G34" s="160"/>
      <c r="H34" s="160"/>
      <c r="I34" s="160"/>
      <c r="J34" s="160" t="s">
        <v>109</v>
      </c>
      <c r="K34" s="137"/>
      <c r="M34" s="398"/>
    </row>
    <row r="35" spans="1:19" x14ac:dyDescent="0.3">
      <c r="A35" s="242" t="s">
        <v>39</v>
      </c>
      <c r="B35" s="153" t="s">
        <v>90</v>
      </c>
      <c r="C35" s="154" t="s">
        <v>90</v>
      </c>
      <c r="D35" s="154" t="s">
        <v>90</v>
      </c>
      <c r="E35" s="155" t="s">
        <v>90</v>
      </c>
      <c r="F35" s="155"/>
      <c r="G35" s="155"/>
      <c r="H35" s="155"/>
      <c r="I35" s="155"/>
      <c r="J35" s="161" t="s">
        <v>111</v>
      </c>
      <c r="K35" s="137"/>
    </row>
    <row r="36" spans="1:19" x14ac:dyDescent="0.3">
      <c r="A36" s="242" t="s">
        <v>40</v>
      </c>
      <c r="B36" s="153" t="s">
        <v>90</v>
      </c>
      <c r="C36" s="154" t="s">
        <v>90</v>
      </c>
      <c r="D36" s="154" t="s">
        <v>90</v>
      </c>
      <c r="E36" s="155" t="s">
        <v>90</v>
      </c>
      <c r="F36" s="155"/>
      <c r="G36" s="155"/>
      <c r="H36" s="155"/>
      <c r="I36" s="155"/>
      <c r="J36" s="161"/>
      <c r="K36" s="137"/>
    </row>
    <row r="37" spans="1:19" ht="26.4" x14ac:dyDescent="0.3">
      <c r="A37" s="242" t="s">
        <v>41</v>
      </c>
      <c r="B37" s="162">
        <v>90</v>
      </c>
      <c r="C37" s="162">
        <v>90</v>
      </c>
      <c r="D37" s="162">
        <v>90</v>
      </c>
      <c r="E37" s="162">
        <v>90</v>
      </c>
      <c r="F37" s="163"/>
      <c r="G37" s="163"/>
      <c r="H37" s="163"/>
      <c r="I37" s="163"/>
      <c r="J37" s="163"/>
      <c r="K37" s="133">
        <v>3</v>
      </c>
    </row>
    <row r="38" spans="1:19" ht="24" customHeight="1" x14ac:dyDescent="0.3">
      <c r="A38" s="413" t="s">
        <v>125</v>
      </c>
      <c r="B38" s="153"/>
      <c r="C38" s="154"/>
      <c r="D38" s="154"/>
      <c r="E38" s="155"/>
      <c r="F38" s="155"/>
      <c r="G38" s="155"/>
      <c r="H38" s="155"/>
      <c r="I38" s="155"/>
      <c r="J38" s="161"/>
      <c r="K38" s="137"/>
    </row>
    <row r="39" spans="1:19" x14ac:dyDescent="0.3">
      <c r="A39" s="413" t="s">
        <v>124</v>
      </c>
      <c r="B39" s="153"/>
      <c r="C39" s="154"/>
      <c r="D39" s="154"/>
      <c r="E39" s="155"/>
      <c r="F39" s="155"/>
      <c r="G39" s="155"/>
      <c r="H39" s="155"/>
      <c r="I39" s="155"/>
      <c r="J39" s="161"/>
      <c r="K39" s="137"/>
    </row>
    <row r="40" spans="1:19" ht="27" thickBot="1" x14ac:dyDescent="0.35">
      <c r="A40" s="419" t="s">
        <v>128</v>
      </c>
      <c r="B40" s="164"/>
      <c r="C40" s="164"/>
      <c r="D40" s="164"/>
      <c r="E40" s="164"/>
      <c r="F40" s="164"/>
      <c r="G40" s="164"/>
      <c r="H40" s="164"/>
      <c r="I40" s="164"/>
      <c r="J40" s="164"/>
      <c r="K40" s="165"/>
    </row>
    <row r="42" spans="1:19" x14ac:dyDescent="0.3">
      <c r="D42" s="41"/>
      <c r="E42" s="41"/>
      <c r="F42" s="41"/>
      <c r="G42" s="41"/>
      <c r="H42" s="41"/>
      <c r="I42" s="41"/>
      <c r="J42" s="41"/>
      <c r="K42" s="41"/>
    </row>
    <row r="43" spans="1:19" x14ac:dyDescent="0.3">
      <c r="A43" s="124" t="s">
        <v>129</v>
      </c>
      <c r="B43" s="49"/>
      <c r="D43" s="41"/>
      <c r="E43" s="41"/>
      <c r="F43" s="41"/>
      <c r="G43" s="41"/>
      <c r="H43" s="41"/>
      <c r="I43" s="41"/>
      <c r="J43" s="41"/>
      <c r="K43" s="41"/>
    </row>
    <row r="44" spans="1:19" x14ac:dyDescent="0.3">
      <c r="A44" s="395">
        <v>1</v>
      </c>
      <c r="B44" s="56" t="s">
        <v>142</v>
      </c>
      <c r="D44" s="41"/>
      <c r="E44" s="41"/>
      <c r="F44" s="41"/>
      <c r="G44" s="41"/>
      <c r="H44" s="41"/>
      <c r="I44" s="41"/>
      <c r="J44" s="41"/>
      <c r="K44" s="41"/>
    </row>
    <row r="45" spans="1:19" x14ac:dyDescent="0.3">
      <c r="A45" s="395">
        <v>2</v>
      </c>
      <c r="B45" s="391" t="s">
        <v>309</v>
      </c>
      <c r="D45" s="41"/>
      <c r="E45" s="41"/>
      <c r="F45" s="41"/>
      <c r="G45" s="41"/>
      <c r="H45" s="41"/>
      <c r="I45" s="41"/>
      <c r="J45" s="41"/>
      <c r="K45" s="41"/>
    </row>
    <row r="46" spans="1:19" x14ac:dyDescent="0.3">
      <c r="A46" s="395">
        <v>3</v>
      </c>
      <c r="B46" s="391" t="s">
        <v>310</v>
      </c>
      <c r="D46" s="41"/>
      <c r="E46" s="41"/>
      <c r="F46" s="41"/>
      <c r="G46" s="41"/>
      <c r="H46" s="41"/>
      <c r="I46" s="41"/>
      <c r="J46" s="41"/>
      <c r="K46" s="41"/>
    </row>
    <row r="47" spans="1:19" x14ac:dyDescent="0.3">
      <c r="A47" s="395">
        <v>4</v>
      </c>
      <c r="B47" s="391" t="s">
        <v>311</v>
      </c>
      <c r="D47" s="41"/>
      <c r="E47" s="41"/>
      <c r="F47" s="41"/>
      <c r="G47" s="41"/>
      <c r="H47" s="41"/>
      <c r="I47" s="41"/>
      <c r="J47" s="41"/>
      <c r="K47" s="41"/>
    </row>
    <row r="48" spans="1:19" x14ac:dyDescent="0.3">
      <c r="A48" s="41">
        <v>5</v>
      </c>
      <c r="B48" s="55" t="s">
        <v>140</v>
      </c>
      <c r="E48" s="41"/>
      <c r="F48" s="41"/>
      <c r="G48" s="41"/>
      <c r="H48" s="41"/>
      <c r="I48" s="41"/>
      <c r="J48" s="41"/>
      <c r="K48" s="41"/>
      <c r="Q48" s="50"/>
      <c r="R48" s="49"/>
      <c r="S48" s="49"/>
    </row>
    <row r="49" spans="1:19" x14ac:dyDescent="0.3">
      <c r="A49" s="41">
        <v>6</v>
      </c>
      <c r="B49" s="56" t="s">
        <v>141</v>
      </c>
      <c r="E49" s="41"/>
      <c r="F49" s="41"/>
      <c r="G49" s="41"/>
      <c r="H49" s="41"/>
      <c r="I49" s="41"/>
      <c r="J49" s="41"/>
      <c r="K49" s="41"/>
    </row>
    <row r="50" spans="1:19" x14ac:dyDescent="0.3">
      <c r="A50" s="41">
        <v>7</v>
      </c>
      <c r="B50" s="57" t="s">
        <v>142</v>
      </c>
      <c r="E50" s="41"/>
      <c r="F50" s="41"/>
      <c r="G50" s="41"/>
      <c r="H50" s="41"/>
      <c r="I50" s="41"/>
      <c r="J50" s="41"/>
      <c r="K50" s="41"/>
    </row>
    <row r="51" spans="1:19" x14ac:dyDescent="0.3">
      <c r="A51" s="41">
        <v>8</v>
      </c>
      <c r="B51" s="57" t="s">
        <v>143</v>
      </c>
      <c r="E51" s="41"/>
      <c r="F51" s="41"/>
      <c r="G51" s="41"/>
      <c r="H51" s="41"/>
      <c r="I51" s="41"/>
      <c r="J51" s="41"/>
      <c r="K51" s="41"/>
    </row>
    <row r="52" spans="1:19" x14ac:dyDescent="0.3">
      <c r="A52" s="41">
        <v>9</v>
      </c>
      <c r="B52" s="49" t="s">
        <v>144</v>
      </c>
      <c r="E52" s="41"/>
      <c r="F52" s="41"/>
      <c r="G52" s="41"/>
      <c r="H52" s="41"/>
      <c r="I52" s="41"/>
      <c r="J52" s="41"/>
      <c r="K52" s="41"/>
    </row>
    <row r="53" spans="1:19" x14ac:dyDescent="0.3">
      <c r="A53" s="41">
        <v>10</v>
      </c>
      <c r="B53" s="21" t="s">
        <v>145</v>
      </c>
      <c r="E53" s="41"/>
      <c r="F53" s="41"/>
      <c r="G53" s="41"/>
      <c r="H53" s="41"/>
      <c r="I53" s="41"/>
      <c r="J53" s="41"/>
      <c r="K53" s="41"/>
    </row>
    <row r="54" spans="1:19" x14ac:dyDescent="0.3">
      <c r="A54" s="124" t="s">
        <v>139</v>
      </c>
      <c r="B54" s="49"/>
      <c r="E54" s="41"/>
      <c r="F54" s="41"/>
      <c r="G54" s="41"/>
      <c r="H54" s="41"/>
      <c r="I54" s="41"/>
      <c r="J54" s="41"/>
      <c r="K54" s="41"/>
    </row>
    <row r="55" spans="1:19" x14ac:dyDescent="0.3">
      <c r="A55" s="62" t="s">
        <v>11</v>
      </c>
      <c r="B55" s="54" t="s">
        <v>107</v>
      </c>
      <c r="C55" s="49"/>
      <c r="E55" s="41"/>
      <c r="F55" s="41"/>
      <c r="G55" s="41"/>
      <c r="H55" s="41"/>
      <c r="I55" s="41"/>
      <c r="J55" s="41"/>
      <c r="K55" s="41"/>
    </row>
    <row r="56" spans="1:19" x14ac:dyDescent="0.3">
      <c r="A56" s="62" t="s">
        <v>63</v>
      </c>
      <c r="B56" s="49" t="s">
        <v>93</v>
      </c>
      <c r="C56" s="49"/>
      <c r="E56" s="41"/>
      <c r="F56" s="41"/>
      <c r="G56" s="41"/>
      <c r="H56" s="41"/>
      <c r="I56" s="41"/>
      <c r="J56" s="41"/>
      <c r="K56" s="41"/>
    </row>
    <row r="57" spans="1:19" x14ac:dyDescent="0.3">
      <c r="A57" s="62" t="s">
        <v>30</v>
      </c>
      <c r="B57" s="49" t="s">
        <v>94</v>
      </c>
      <c r="C57" s="49"/>
      <c r="E57" s="41"/>
      <c r="F57" s="41"/>
      <c r="G57" s="41"/>
      <c r="H57" s="41"/>
      <c r="I57" s="41"/>
      <c r="J57" s="41"/>
      <c r="K57" s="41"/>
    </row>
    <row r="58" spans="1:19" x14ac:dyDescent="0.3">
      <c r="A58" s="62" t="s">
        <v>32</v>
      </c>
      <c r="B58" s="49" t="s">
        <v>108</v>
      </c>
      <c r="C58" s="49"/>
      <c r="E58" s="41"/>
      <c r="F58" s="41"/>
      <c r="G58" s="41"/>
      <c r="H58" s="41"/>
      <c r="I58" s="41"/>
      <c r="J58" s="41"/>
      <c r="K58" s="41"/>
    </row>
    <row r="59" spans="1:19" x14ac:dyDescent="0.3">
      <c r="A59" s="62" t="s">
        <v>66</v>
      </c>
      <c r="B59" s="49" t="s">
        <v>96</v>
      </c>
      <c r="C59" s="49"/>
      <c r="E59" s="41"/>
      <c r="F59" s="41"/>
      <c r="G59" s="41"/>
      <c r="H59" s="41"/>
      <c r="I59" s="41"/>
      <c r="J59" s="41"/>
      <c r="K59" s="41"/>
    </row>
    <row r="60" spans="1:19" x14ac:dyDescent="0.3">
      <c r="A60" s="62" t="s">
        <v>71</v>
      </c>
      <c r="B60" s="49" t="s">
        <v>97</v>
      </c>
      <c r="C60" s="49"/>
      <c r="E60" s="41"/>
      <c r="F60" s="41"/>
      <c r="G60" s="41"/>
      <c r="H60" s="41"/>
      <c r="I60" s="41"/>
      <c r="J60" s="41"/>
      <c r="K60" s="41"/>
    </row>
    <row r="61" spans="1:19" x14ac:dyDescent="0.3">
      <c r="A61" s="62" t="s">
        <v>72</v>
      </c>
      <c r="B61" s="49" t="s">
        <v>98</v>
      </c>
      <c r="C61" s="49"/>
      <c r="E61" s="41"/>
      <c r="F61" s="41"/>
      <c r="G61" s="41"/>
      <c r="H61" s="41"/>
      <c r="I61" s="41"/>
      <c r="J61" s="41"/>
      <c r="K61" s="41"/>
      <c r="Q61" s="50"/>
      <c r="R61" s="49"/>
      <c r="S61" s="49"/>
    </row>
    <row r="62" spans="1:19" ht="15.75" customHeight="1" x14ac:dyDescent="0.3">
      <c r="A62" s="62" t="s">
        <v>99</v>
      </c>
      <c r="B62" s="49" t="s">
        <v>114</v>
      </c>
      <c r="C62" s="49"/>
      <c r="E62" s="41"/>
      <c r="F62" s="41"/>
      <c r="G62" s="41"/>
      <c r="H62" s="41"/>
      <c r="I62" s="41"/>
      <c r="J62" s="41"/>
      <c r="K62" s="41"/>
      <c r="Q62" s="56"/>
      <c r="R62" s="49"/>
      <c r="S62" s="49"/>
    </row>
    <row r="63" spans="1:19" x14ac:dyDescent="0.3">
      <c r="A63" s="62" t="s">
        <v>91</v>
      </c>
      <c r="B63" s="47" t="s">
        <v>127</v>
      </c>
      <c r="C63" s="49"/>
      <c r="E63" s="21"/>
      <c r="F63" s="21"/>
      <c r="G63" s="41"/>
      <c r="H63" s="41"/>
      <c r="I63" s="41"/>
      <c r="J63" s="41"/>
      <c r="K63" s="41"/>
      <c r="Q63" s="57"/>
      <c r="R63" s="49"/>
      <c r="S63" s="49"/>
    </row>
    <row r="64" spans="1:19" x14ac:dyDescent="0.3">
      <c r="A64" s="62" t="s">
        <v>109</v>
      </c>
      <c r="B64" s="49" t="s">
        <v>314</v>
      </c>
      <c r="C64" s="49"/>
      <c r="Q64" s="57"/>
      <c r="R64" s="21"/>
      <c r="S64" s="21"/>
    </row>
    <row r="65" spans="1:19" x14ac:dyDescent="0.3">
      <c r="A65" s="62" t="s">
        <v>111</v>
      </c>
      <c r="B65" s="49" t="s">
        <v>101</v>
      </c>
      <c r="C65" s="49"/>
      <c r="Q65" s="49"/>
      <c r="R65" s="21"/>
      <c r="S65" s="21"/>
    </row>
    <row r="66" spans="1:19" x14ac:dyDescent="0.3">
      <c r="Q66" s="21"/>
      <c r="R66" s="21"/>
      <c r="S66" s="21"/>
    </row>
  </sheetData>
  <mergeCells count="74">
    <mergeCell ref="B2:K2"/>
    <mergeCell ref="Q2:Q5"/>
    <mergeCell ref="R2:S4"/>
    <mergeCell ref="T2:U4"/>
    <mergeCell ref="F3:G3"/>
    <mergeCell ref="H3:I3"/>
    <mergeCell ref="N3:N5"/>
    <mergeCell ref="O4:O5"/>
    <mergeCell ref="J3:J4"/>
    <mergeCell ref="K3:K4"/>
    <mergeCell ref="P4:P5"/>
    <mergeCell ref="V2:W4"/>
    <mergeCell ref="X2:Y4"/>
    <mergeCell ref="Z2:AA4"/>
    <mergeCell ref="Y6:Y8"/>
    <mergeCell ref="AK6:AK8"/>
    <mergeCell ref="V6:V8"/>
    <mergeCell ref="W6:W8"/>
    <mergeCell ref="X6:X8"/>
    <mergeCell ref="AJ6:AJ8"/>
    <mergeCell ref="Z6:Z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AP9:AP13"/>
    <mergeCell ref="AL6:AL8"/>
    <mergeCell ref="AM6:AM8"/>
    <mergeCell ref="AN6:AN8"/>
    <mergeCell ref="AO6:AO8"/>
    <mergeCell ref="AJ9:AJ13"/>
    <mergeCell ref="AK9:AK13"/>
    <mergeCell ref="AL9:AL13"/>
    <mergeCell ref="AM9:AM13"/>
    <mergeCell ref="AN9:AN13"/>
    <mergeCell ref="A3:A4"/>
    <mergeCell ref="B3:B4"/>
    <mergeCell ref="C3:C4"/>
    <mergeCell ref="D3:D4"/>
    <mergeCell ref="E3:E4"/>
    <mergeCell ref="AH9:AH13"/>
    <mergeCell ref="R9:R13"/>
    <mergeCell ref="S9:S13"/>
    <mergeCell ref="T9:T13"/>
    <mergeCell ref="U9:U13"/>
    <mergeCell ref="V9:V13"/>
    <mergeCell ref="W9:W13"/>
    <mergeCell ref="X9:X13"/>
    <mergeCell ref="Y9:Y13"/>
    <mergeCell ref="Z9:Z13"/>
    <mergeCell ref="AA9:AA13"/>
    <mergeCell ref="N6:N14"/>
    <mergeCell ref="AC6:AC14"/>
    <mergeCell ref="O9:O13"/>
    <mergeCell ref="AD9:AD13"/>
    <mergeCell ref="AG9:AG13"/>
    <mergeCell ref="AA6:AA8"/>
    <mergeCell ref="O6:O8"/>
    <mergeCell ref="R6:R8"/>
    <mergeCell ref="S6:S8"/>
    <mergeCell ref="T6:T8"/>
    <mergeCell ref="U6:U8"/>
  </mergeCells>
  <hyperlinks>
    <hyperlink ref="B2" location="INDEX" display="Hot water boiler, Wood Chips"/>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P68"/>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565" t="s">
        <v>199</v>
      </c>
      <c r="C2" s="566"/>
      <c r="D2" s="566"/>
      <c r="E2" s="566"/>
      <c r="F2" s="566"/>
      <c r="G2" s="566"/>
      <c r="H2" s="566"/>
      <c r="I2" s="566"/>
      <c r="J2" s="566"/>
      <c r="K2" s="567"/>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20</v>
      </c>
      <c r="C5" s="132">
        <v>20</v>
      </c>
      <c r="D5" s="132">
        <v>20</v>
      </c>
      <c r="E5" s="132">
        <v>20</v>
      </c>
      <c r="F5" s="132">
        <v>1</v>
      </c>
      <c r="G5" s="132">
        <v>50</v>
      </c>
      <c r="H5" s="132">
        <v>1</v>
      </c>
      <c r="I5" s="132">
        <v>50</v>
      </c>
      <c r="J5" s="132" t="s">
        <v>11</v>
      </c>
      <c r="K5" s="133" t="s">
        <v>102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310">
        <v>116.18960947726835</v>
      </c>
      <c r="C6" s="310">
        <v>116.18960947726835</v>
      </c>
      <c r="D6" s="310">
        <v>116.18960947726835</v>
      </c>
      <c r="E6" s="310">
        <v>116.18960947726835</v>
      </c>
      <c r="F6" s="132">
        <v>88</v>
      </c>
      <c r="G6" s="132">
        <v>117</v>
      </c>
      <c r="H6" s="132">
        <v>88</v>
      </c>
      <c r="I6" s="132">
        <v>117</v>
      </c>
      <c r="J6" s="132" t="s">
        <v>324</v>
      </c>
      <c r="K6" s="133">
        <v>11</v>
      </c>
      <c r="N6" s="448" t="str">
        <f>B2</f>
        <v>Hot water boiler, Wood chips (Condensing)</v>
      </c>
      <c r="O6" s="435" t="s">
        <v>52</v>
      </c>
      <c r="P6" s="29" t="s">
        <v>53</v>
      </c>
      <c r="Q6" s="30"/>
      <c r="R6" s="432">
        <v>0</v>
      </c>
      <c r="S6" s="440">
        <v>0</v>
      </c>
      <c r="T6" s="432">
        <v>0</v>
      </c>
      <c r="U6" s="440">
        <v>0</v>
      </c>
      <c r="V6" s="432">
        <v>0</v>
      </c>
      <c r="W6" s="440">
        <v>0</v>
      </c>
      <c r="X6" s="432">
        <v>0</v>
      </c>
      <c r="Y6" s="440">
        <v>0</v>
      </c>
      <c r="Z6" s="432">
        <v>0</v>
      </c>
      <c r="AA6" s="440">
        <v>0</v>
      </c>
      <c r="AC6" s="448" t="str">
        <f>N6</f>
        <v>Hot water boiler, Wood chips (Condensing)</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310">
        <v>116.18960947726835</v>
      </c>
      <c r="C7" s="310">
        <v>116.18960947726835</v>
      </c>
      <c r="D7" s="310">
        <v>116.18960947726835</v>
      </c>
      <c r="E7" s="310">
        <v>116.18960947726835</v>
      </c>
      <c r="F7" s="132">
        <v>88</v>
      </c>
      <c r="G7" s="132">
        <v>117</v>
      </c>
      <c r="H7" s="132">
        <v>88</v>
      </c>
      <c r="I7" s="132">
        <v>117</v>
      </c>
      <c r="J7" s="132" t="s">
        <v>324</v>
      </c>
      <c r="K7" s="133">
        <v>11</v>
      </c>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2.2999999999999998</v>
      </c>
      <c r="C8" s="6">
        <v>2.2999999999999998</v>
      </c>
      <c r="D8" s="6">
        <v>2.2999999999999998</v>
      </c>
      <c r="E8" s="135">
        <v>2.2999999999999998</v>
      </c>
      <c r="F8" s="6">
        <v>2.2000000000000002</v>
      </c>
      <c r="G8" s="6">
        <v>2.5</v>
      </c>
      <c r="H8" s="6">
        <v>1.8</v>
      </c>
      <c r="I8" s="6">
        <v>2.5</v>
      </c>
      <c r="J8" s="132" t="s">
        <v>63</v>
      </c>
      <c r="K8" s="133">
        <v>3</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8">
        <v>3</v>
      </c>
      <c r="C9" s="7">
        <v>3</v>
      </c>
      <c r="D9" s="7">
        <v>3</v>
      </c>
      <c r="E9" s="136">
        <v>3</v>
      </c>
      <c r="F9" s="7">
        <v>3</v>
      </c>
      <c r="G9" s="7">
        <v>3</v>
      </c>
      <c r="H9" s="7">
        <v>3</v>
      </c>
      <c r="I9" s="7">
        <v>3</v>
      </c>
      <c r="J9" s="132" t="s">
        <v>30</v>
      </c>
      <c r="K9" s="133">
        <v>3</v>
      </c>
      <c r="N9" s="449"/>
      <c r="O9" s="435" t="s">
        <v>56</v>
      </c>
      <c r="P9" s="35" t="s">
        <v>57</v>
      </c>
      <c r="Q9" s="36" t="s">
        <v>58</v>
      </c>
      <c r="R9" s="432">
        <v>0</v>
      </c>
      <c r="S9" s="432">
        <v>0.17</v>
      </c>
      <c r="T9" s="432">
        <v>0</v>
      </c>
      <c r="U9" s="432">
        <v>0</v>
      </c>
      <c r="V9" s="432">
        <v>0</v>
      </c>
      <c r="W9" s="432">
        <v>0</v>
      </c>
      <c r="X9" s="432">
        <v>0</v>
      </c>
      <c r="Y9" s="432">
        <v>0.06</v>
      </c>
      <c r="Z9" s="432">
        <v>0</v>
      </c>
      <c r="AA9" s="432">
        <v>0</v>
      </c>
      <c r="AC9" s="449"/>
      <c r="AD9" s="435" t="s">
        <v>56</v>
      </c>
      <c r="AE9" s="35" t="s">
        <v>57</v>
      </c>
      <c r="AF9" s="36" t="s">
        <v>58</v>
      </c>
      <c r="AG9" s="432">
        <v>0</v>
      </c>
      <c r="AH9" s="432">
        <f>S9/4</f>
        <v>4.2500000000000003E-2</v>
      </c>
      <c r="AI9" s="432">
        <v>0</v>
      </c>
      <c r="AJ9" s="432">
        <f>U9/4</f>
        <v>0</v>
      </c>
      <c r="AK9" s="432">
        <v>0</v>
      </c>
      <c r="AL9" s="432">
        <f>W9/4</f>
        <v>0</v>
      </c>
      <c r="AM9" s="432">
        <v>0</v>
      </c>
      <c r="AN9" s="432">
        <f>Y9/4</f>
        <v>1.4999999999999999E-2</v>
      </c>
      <c r="AO9" s="432">
        <v>0</v>
      </c>
      <c r="AP9" s="432">
        <f>AA9/4</f>
        <v>0</v>
      </c>
    </row>
    <row r="10" spans="1:42" x14ac:dyDescent="0.3">
      <c r="A10" s="242" t="s">
        <v>15</v>
      </c>
      <c r="B10" s="5">
        <v>3</v>
      </c>
      <c r="C10" s="6">
        <v>3</v>
      </c>
      <c r="D10" s="6">
        <v>3</v>
      </c>
      <c r="E10" s="135">
        <v>3</v>
      </c>
      <c r="F10" s="6">
        <v>2.6</v>
      </c>
      <c r="G10" s="6">
        <v>3.5</v>
      </c>
      <c r="H10" s="6">
        <v>2.2999999999999998</v>
      </c>
      <c r="I10" s="6">
        <v>3.8</v>
      </c>
      <c r="J10" s="132" t="s">
        <v>30</v>
      </c>
      <c r="K10" s="133">
        <v>3</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25</v>
      </c>
      <c r="C11" s="6">
        <v>25</v>
      </c>
      <c r="D11" s="6">
        <v>25</v>
      </c>
      <c r="E11" s="135">
        <v>25</v>
      </c>
      <c r="F11" s="6">
        <v>20</v>
      </c>
      <c r="G11" s="6">
        <v>35</v>
      </c>
      <c r="H11" s="6">
        <v>20</v>
      </c>
      <c r="I11" s="6">
        <v>35</v>
      </c>
      <c r="J11" s="132"/>
      <c r="K11" s="133" t="s">
        <v>85</v>
      </c>
      <c r="N11" s="449"/>
      <c r="O11" s="436"/>
      <c r="P11" s="35" t="s">
        <v>60</v>
      </c>
      <c r="Q11" s="36"/>
      <c r="R11" s="433"/>
      <c r="S11" s="433"/>
      <c r="T11" s="433"/>
      <c r="U11" s="433"/>
      <c r="V11" s="433"/>
      <c r="W11" s="433"/>
      <c r="X11" s="433"/>
      <c r="Y11" s="433"/>
      <c r="Z11" s="433"/>
      <c r="AA11" s="433"/>
      <c r="AC11" s="449"/>
      <c r="AD11" s="436"/>
      <c r="AE11" s="35" t="s">
        <v>60</v>
      </c>
      <c r="AF11" s="36" t="s">
        <v>58</v>
      </c>
      <c r="AG11" s="433"/>
      <c r="AH11" s="433"/>
      <c r="AI11" s="433"/>
      <c r="AJ11" s="433"/>
      <c r="AK11" s="433"/>
      <c r="AL11" s="433"/>
      <c r="AM11" s="433"/>
      <c r="AN11" s="433"/>
      <c r="AO11" s="433"/>
      <c r="AP11" s="433"/>
    </row>
    <row r="12" spans="1:42" ht="30.75" customHeight="1" thickBot="1" x14ac:dyDescent="0.35">
      <c r="A12" s="242" t="s">
        <v>17</v>
      </c>
      <c r="B12" s="5">
        <v>1</v>
      </c>
      <c r="C12" s="6">
        <v>1</v>
      </c>
      <c r="D12" s="6">
        <v>1</v>
      </c>
      <c r="E12" s="135">
        <v>1</v>
      </c>
      <c r="F12" s="6">
        <v>0.5</v>
      </c>
      <c r="G12" s="6">
        <v>1.5</v>
      </c>
      <c r="H12" s="6">
        <v>0.5</v>
      </c>
      <c r="I12" s="6">
        <v>1.5</v>
      </c>
      <c r="J12" s="132"/>
      <c r="K12" s="137"/>
      <c r="N12" s="449"/>
      <c r="O12" s="436"/>
      <c r="P12" s="35" t="s">
        <v>61</v>
      </c>
      <c r="Q12" s="36" t="s">
        <v>58</v>
      </c>
      <c r="R12" s="433"/>
      <c r="S12" s="433"/>
      <c r="T12" s="433"/>
      <c r="U12" s="433"/>
      <c r="V12" s="433"/>
      <c r="W12" s="433"/>
      <c r="X12" s="433"/>
      <c r="Y12" s="433"/>
      <c r="Z12" s="433"/>
      <c r="AA12" s="433"/>
      <c r="AC12" s="449"/>
      <c r="AD12" s="436"/>
      <c r="AE12" s="35" t="s">
        <v>61</v>
      </c>
      <c r="AF12" s="36"/>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38"/>
      <c r="K13" s="13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20</v>
      </c>
      <c r="C14" s="5">
        <v>20</v>
      </c>
      <c r="D14" s="5">
        <v>20</v>
      </c>
      <c r="E14" s="5">
        <v>20</v>
      </c>
      <c r="F14" s="6"/>
      <c r="G14" s="6"/>
      <c r="H14" s="6"/>
      <c r="I14" s="6"/>
      <c r="J14" s="140"/>
      <c r="K14" s="133">
        <v>3</v>
      </c>
      <c r="N14" s="450"/>
      <c r="O14" s="63" t="s">
        <v>146</v>
      </c>
      <c r="P14" s="64" t="s">
        <v>147</v>
      </c>
      <c r="Q14" s="65" t="s">
        <v>58</v>
      </c>
      <c r="R14" s="290">
        <v>1</v>
      </c>
      <c r="S14" s="288">
        <v>1</v>
      </c>
      <c r="T14" s="290">
        <v>0</v>
      </c>
      <c r="U14" s="288">
        <v>0</v>
      </c>
      <c r="V14" s="290">
        <v>0</v>
      </c>
      <c r="W14" s="288">
        <v>0</v>
      </c>
      <c r="X14" s="290">
        <v>1</v>
      </c>
      <c r="Y14" s="288">
        <v>1</v>
      </c>
      <c r="Z14" s="290">
        <v>0</v>
      </c>
      <c r="AA14" s="289">
        <v>0</v>
      </c>
      <c r="AC14" s="450"/>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3">
      <c r="A15" s="242" t="s">
        <v>20</v>
      </c>
      <c r="B15" s="141">
        <v>0.3</v>
      </c>
      <c r="C15" s="141">
        <v>0.3</v>
      </c>
      <c r="D15" s="141">
        <v>0.3</v>
      </c>
      <c r="E15" s="141">
        <v>0.3</v>
      </c>
      <c r="F15" s="141"/>
      <c r="G15" s="141"/>
      <c r="H15" s="141"/>
      <c r="I15" s="141"/>
      <c r="J15" s="142"/>
      <c r="K15" s="133">
        <v>3</v>
      </c>
    </row>
    <row r="16" spans="1:42" ht="20.25" customHeight="1" x14ac:dyDescent="0.3">
      <c r="A16" s="242" t="s">
        <v>21</v>
      </c>
      <c r="B16" s="141">
        <v>0.5</v>
      </c>
      <c r="C16" s="141">
        <v>0.5</v>
      </c>
      <c r="D16" s="141">
        <v>0.5</v>
      </c>
      <c r="E16" s="141">
        <v>0.5</v>
      </c>
      <c r="F16" s="141"/>
      <c r="G16" s="141"/>
      <c r="H16" s="141"/>
      <c r="I16" s="141"/>
      <c r="J16" s="142"/>
      <c r="K16" s="133">
        <v>3</v>
      </c>
    </row>
    <row r="17" spans="1:11" ht="15.75" customHeight="1" x14ac:dyDescent="0.3">
      <c r="A17" s="420" t="s">
        <v>22</v>
      </c>
      <c r="B17" s="12"/>
      <c r="C17" s="13"/>
      <c r="D17" s="13"/>
      <c r="E17" s="14"/>
      <c r="F17" s="13"/>
      <c r="G17" s="13"/>
      <c r="H17" s="13"/>
      <c r="I17" s="13"/>
      <c r="J17" s="142"/>
      <c r="K17" s="143"/>
    </row>
    <row r="18" spans="1:11" ht="30.75" customHeight="1" x14ac:dyDescent="0.3">
      <c r="A18" s="242" t="s">
        <v>334</v>
      </c>
      <c r="B18" s="5">
        <v>11</v>
      </c>
      <c r="C18" s="5">
        <v>11</v>
      </c>
      <c r="D18" s="5">
        <v>11</v>
      </c>
      <c r="E18" s="5">
        <v>11</v>
      </c>
      <c r="F18" s="5"/>
      <c r="G18" s="144"/>
      <c r="H18" s="144"/>
      <c r="I18" s="144"/>
      <c r="J18" s="145" t="s">
        <v>32</v>
      </c>
      <c r="K18" s="146" t="s">
        <v>86</v>
      </c>
    </row>
    <row r="19" spans="1:11" ht="15" customHeight="1" x14ac:dyDescent="0.3">
      <c r="A19" s="242" t="s">
        <v>24</v>
      </c>
      <c r="B19" s="5">
        <v>10</v>
      </c>
      <c r="C19" s="5">
        <v>10</v>
      </c>
      <c r="D19" s="5">
        <v>10</v>
      </c>
      <c r="E19" s="5">
        <v>10</v>
      </c>
      <c r="F19" s="5"/>
      <c r="G19" s="144"/>
      <c r="H19" s="144"/>
      <c r="I19" s="144"/>
      <c r="J19" s="142"/>
      <c r="K19" s="146">
        <v>9</v>
      </c>
    </row>
    <row r="20" spans="1:11" ht="15" customHeight="1" x14ac:dyDescent="0.3">
      <c r="A20" s="242" t="s">
        <v>333</v>
      </c>
      <c r="B20" s="5">
        <v>63</v>
      </c>
      <c r="C20" s="5">
        <v>49</v>
      </c>
      <c r="D20" s="5">
        <v>46</v>
      </c>
      <c r="E20" s="5">
        <v>41</v>
      </c>
      <c r="F20" s="5"/>
      <c r="G20" s="144"/>
      <c r="H20" s="144"/>
      <c r="I20" s="144"/>
      <c r="J20" s="142"/>
      <c r="K20" s="146" t="s">
        <v>86</v>
      </c>
    </row>
    <row r="21" spans="1:11" x14ac:dyDescent="0.3">
      <c r="A21" s="242" t="s">
        <v>25</v>
      </c>
      <c r="B21" s="5">
        <v>11</v>
      </c>
      <c r="C21" s="5">
        <v>8</v>
      </c>
      <c r="D21" s="5">
        <v>6</v>
      </c>
      <c r="E21" s="5">
        <v>4</v>
      </c>
      <c r="F21" s="5"/>
      <c r="G21" s="144"/>
      <c r="H21" s="144"/>
      <c r="I21" s="144"/>
      <c r="J21" s="142"/>
      <c r="K21" s="146" t="s">
        <v>86</v>
      </c>
    </row>
    <row r="22" spans="1:11" ht="15" thickBot="1" x14ac:dyDescent="0.35">
      <c r="A22" s="413" t="s">
        <v>26</v>
      </c>
      <c r="B22" s="266">
        <v>3</v>
      </c>
      <c r="C22" s="266">
        <v>3</v>
      </c>
      <c r="D22" s="266">
        <v>1</v>
      </c>
      <c r="E22" s="266">
        <v>1</v>
      </c>
      <c r="F22" s="5"/>
      <c r="G22" s="144"/>
      <c r="H22" s="144"/>
      <c r="I22" s="144"/>
      <c r="J22" s="142"/>
      <c r="K22" s="146" t="s">
        <v>86</v>
      </c>
    </row>
    <row r="23" spans="1:11" ht="15.75" customHeight="1" thickBot="1" x14ac:dyDescent="0.35">
      <c r="A23" s="414" t="s">
        <v>27</v>
      </c>
      <c r="B23" s="281"/>
      <c r="C23" s="2"/>
      <c r="D23" s="2"/>
      <c r="E23" s="282"/>
      <c r="F23" s="279"/>
      <c r="G23" s="3"/>
      <c r="H23" s="3"/>
      <c r="I23" s="3"/>
      <c r="J23" s="138"/>
      <c r="K23" s="139"/>
    </row>
    <row r="24" spans="1:11" x14ac:dyDescent="0.3">
      <c r="A24" s="415" t="s">
        <v>28</v>
      </c>
      <c r="B24" s="268">
        <f>0.68</f>
        <v>0.68</v>
      </c>
      <c r="C24" s="268">
        <f>0.65</f>
        <v>0.65</v>
      </c>
      <c r="D24" s="268">
        <f>0.62</f>
        <v>0.62</v>
      </c>
      <c r="E24" s="268">
        <f>0.59</f>
        <v>0.59</v>
      </c>
      <c r="F24" s="144"/>
      <c r="G24" s="144"/>
      <c r="H24" s="144"/>
      <c r="I24" s="144"/>
      <c r="J24" s="145" t="s">
        <v>123</v>
      </c>
      <c r="K24" s="147" t="s">
        <v>88</v>
      </c>
    </row>
    <row r="25" spans="1:11" x14ac:dyDescent="0.3">
      <c r="A25" s="242" t="s">
        <v>335</v>
      </c>
      <c r="B25" s="148">
        <v>65</v>
      </c>
      <c r="C25" s="148">
        <v>65</v>
      </c>
      <c r="D25" s="148">
        <v>65</v>
      </c>
      <c r="E25" s="148">
        <v>65</v>
      </c>
      <c r="F25" s="144"/>
      <c r="G25" s="144"/>
      <c r="H25" s="144"/>
      <c r="I25" s="144"/>
      <c r="J25" s="140"/>
      <c r="K25" s="133">
        <v>3</v>
      </c>
    </row>
    <row r="26" spans="1:11" x14ac:dyDescent="0.3">
      <c r="A26" s="242" t="s">
        <v>89</v>
      </c>
      <c r="B26" s="148">
        <f>100-B25</f>
        <v>35</v>
      </c>
      <c r="C26" s="148">
        <f>100-C25</f>
        <v>35</v>
      </c>
      <c r="D26" s="148">
        <f>100-D25</f>
        <v>35</v>
      </c>
      <c r="E26" s="148">
        <f>100-E25</f>
        <v>35</v>
      </c>
      <c r="F26" s="144"/>
      <c r="G26" s="144"/>
      <c r="H26" s="144"/>
      <c r="I26" s="144"/>
      <c r="J26" s="140"/>
      <c r="K26" s="133">
        <v>3</v>
      </c>
    </row>
    <row r="27" spans="1:11" x14ac:dyDescent="0.3">
      <c r="A27" s="242" t="s">
        <v>33</v>
      </c>
      <c r="B27" s="5">
        <v>37000</v>
      </c>
      <c r="C27" s="5">
        <v>35900</v>
      </c>
      <c r="D27" s="5">
        <f>(E27+C27)/2</f>
        <v>34800</v>
      </c>
      <c r="E27" s="5">
        <v>33700</v>
      </c>
      <c r="F27" s="144"/>
      <c r="G27" s="144"/>
      <c r="H27" s="144"/>
      <c r="I27" s="144"/>
      <c r="J27" s="140" t="s">
        <v>72</v>
      </c>
      <c r="K27" s="133">
        <v>3</v>
      </c>
    </row>
    <row r="28" spans="1:11" x14ac:dyDescent="0.3">
      <c r="A28" s="242" t="s">
        <v>34</v>
      </c>
      <c r="B28" s="160">
        <f>B29+B30</f>
        <v>2.7789999999999999</v>
      </c>
      <c r="C28" s="160">
        <f t="shared" ref="C28:E28" si="0">C29+C30</f>
        <v>2.8250000000000002</v>
      </c>
      <c r="D28" s="160">
        <f t="shared" si="0"/>
        <v>2.8479999999999999</v>
      </c>
      <c r="E28" s="160">
        <f t="shared" si="0"/>
        <v>2.8479999999999999</v>
      </c>
      <c r="F28" s="144"/>
      <c r="G28" s="144"/>
      <c r="H28" s="144"/>
      <c r="I28" s="144"/>
      <c r="J28" s="150"/>
      <c r="K28" s="133">
        <v>3</v>
      </c>
    </row>
    <row r="29" spans="1:11" ht="22.5" customHeight="1" x14ac:dyDescent="0.3">
      <c r="A29" s="242" t="s">
        <v>35</v>
      </c>
      <c r="B29" s="151">
        <f>B8/100*73</f>
        <v>1.679</v>
      </c>
      <c r="C29" s="151">
        <f>C8/100*75</f>
        <v>1.7249999999999999</v>
      </c>
      <c r="D29" s="151">
        <f>D8/100*76</f>
        <v>1.748</v>
      </c>
      <c r="E29" s="151">
        <f>E8/100*76</f>
        <v>1.748</v>
      </c>
      <c r="F29" s="144"/>
      <c r="G29" s="144"/>
      <c r="H29" s="144"/>
      <c r="I29" s="144"/>
      <c r="J29" s="140" t="s">
        <v>99</v>
      </c>
      <c r="K29" s="133">
        <v>3</v>
      </c>
    </row>
    <row r="30" spans="1:11" x14ac:dyDescent="0.3">
      <c r="A30" s="242" t="s">
        <v>36</v>
      </c>
      <c r="B30" s="152">
        <v>1.1000000000000001</v>
      </c>
      <c r="C30" s="152">
        <v>1.1000000000000001</v>
      </c>
      <c r="D30" s="152">
        <v>1.1000000000000001</v>
      </c>
      <c r="E30" s="152">
        <v>1.1000000000000001</v>
      </c>
      <c r="F30" s="144"/>
      <c r="G30" s="144"/>
      <c r="H30" s="144"/>
      <c r="I30" s="144"/>
      <c r="J30" s="150"/>
      <c r="K30" s="133">
        <v>3</v>
      </c>
    </row>
    <row r="31" spans="1:11" x14ac:dyDescent="0.3">
      <c r="A31" s="421"/>
      <c r="B31" s="153"/>
      <c r="C31" s="154"/>
      <c r="D31" s="154"/>
      <c r="E31" s="155"/>
      <c r="F31" s="144"/>
      <c r="G31" s="144"/>
      <c r="H31" s="144"/>
      <c r="I31" s="144"/>
      <c r="J31" s="140"/>
      <c r="K31" s="143"/>
    </row>
    <row r="32" spans="1:11" ht="15" thickBot="1" x14ac:dyDescent="0.35">
      <c r="A32" s="413"/>
      <c r="B32" s="153"/>
      <c r="C32" s="156"/>
      <c r="D32" s="156"/>
      <c r="E32" s="157"/>
      <c r="F32" s="144"/>
      <c r="G32" s="144"/>
      <c r="H32" s="144"/>
      <c r="I32" s="144"/>
      <c r="J32" s="150"/>
      <c r="K32" s="143"/>
    </row>
    <row r="33" spans="1:15" ht="15" thickBot="1" x14ac:dyDescent="0.35">
      <c r="A33" s="417" t="s">
        <v>37</v>
      </c>
      <c r="B33" s="10"/>
      <c r="C33" s="2"/>
      <c r="D33" s="11"/>
      <c r="E33" s="60"/>
      <c r="F33" s="3"/>
      <c r="G33" s="3"/>
      <c r="H33" s="3"/>
      <c r="I33" s="3"/>
      <c r="J33" s="158"/>
      <c r="K33" s="159"/>
    </row>
    <row r="34" spans="1:15" x14ac:dyDescent="0.3">
      <c r="A34" s="418" t="s">
        <v>38</v>
      </c>
      <c r="B34" s="265">
        <v>3.5000000000000003E-2</v>
      </c>
      <c r="C34" s="265">
        <v>0.03</v>
      </c>
      <c r="D34" s="265">
        <v>0.03</v>
      </c>
      <c r="E34" s="265">
        <v>0.03</v>
      </c>
      <c r="F34" s="160"/>
      <c r="G34" s="160"/>
      <c r="H34" s="160"/>
      <c r="I34" s="160"/>
      <c r="J34" s="160" t="s">
        <v>91</v>
      </c>
      <c r="K34" s="137"/>
    </row>
    <row r="35" spans="1:15" x14ac:dyDescent="0.3">
      <c r="A35" s="242" t="s">
        <v>39</v>
      </c>
      <c r="B35" s="153" t="s">
        <v>90</v>
      </c>
      <c r="C35" s="154" t="s">
        <v>90</v>
      </c>
      <c r="D35" s="154" t="s">
        <v>90</v>
      </c>
      <c r="E35" s="155" t="s">
        <v>90</v>
      </c>
      <c r="F35" s="155"/>
      <c r="G35" s="155"/>
      <c r="H35" s="155"/>
      <c r="I35" s="155"/>
      <c r="J35" s="161" t="s">
        <v>109</v>
      </c>
      <c r="K35" s="137"/>
    </row>
    <row r="36" spans="1:15" x14ac:dyDescent="0.3">
      <c r="A36" s="242" t="s">
        <v>40</v>
      </c>
      <c r="B36" s="153" t="s">
        <v>90</v>
      </c>
      <c r="C36" s="154" t="s">
        <v>90</v>
      </c>
      <c r="D36" s="154" t="s">
        <v>90</v>
      </c>
      <c r="E36" s="155" t="s">
        <v>90</v>
      </c>
      <c r="F36" s="155"/>
      <c r="G36" s="155"/>
      <c r="H36" s="155"/>
      <c r="I36" s="155"/>
      <c r="J36" s="161"/>
      <c r="K36" s="137"/>
    </row>
    <row r="37" spans="1:15" ht="26.4" x14ac:dyDescent="0.3">
      <c r="A37" s="242" t="s">
        <v>41</v>
      </c>
      <c r="B37" s="162">
        <v>90</v>
      </c>
      <c r="C37" s="162">
        <v>90</v>
      </c>
      <c r="D37" s="162">
        <v>90</v>
      </c>
      <c r="E37" s="162">
        <v>90</v>
      </c>
      <c r="F37" s="163"/>
      <c r="G37" s="163"/>
      <c r="H37" s="163"/>
      <c r="I37" s="163"/>
      <c r="J37" s="163"/>
      <c r="K37" s="133">
        <v>3</v>
      </c>
    </row>
    <row r="38" spans="1:15" ht="24" customHeight="1" x14ac:dyDescent="0.3">
      <c r="A38" s="413" t="s">
        <v>125</v>
      </c>
      <c r="B38" s="153"/>
      <c r="C38" s="154"/>
      <c r="D38" s="154"/>
      <c r="E38" s="155"/>
      <c r="F38" s="155"/>
      <c r="G38" s="155"/>
      <c r="H38" s="155"/>
      <c r="I38" s="155"/>
      <c r="J38" s="161"/>
      <c r="K38" s="137"/>
    </row>
    <row r="39" spans="1:15" x14ac:dyDescent="0.3">
      <c r="A39" s="413" t="s">
        <v>124</v>
      </c>
      <c r="B39" s="153"/>
      <c r="C39" s="154"/>
      <c r="D39" s="154"/>
      <c r="E39" s="155"/>
      <c r="F39" s="155"/>
      <c r="G39" s="155"/>
      <c r="H39" s="155"/>
      <c r="I39" s="155"/>
      <c r="J39" s="161"/>
      <c r="K39" s="137"/>
    </row>
    <row r="40" spans="1:15" ht="27" thickBot="1" x14ac:dyDescent="0.35">
      <c r="A40" s="419" t="s">
        <v>128</v>
      </c>
      <c r="B40" s="164"/>
      <c r="C40" s="164"/>
      <c r="D40" s="164"/>
      <c r="E40" s="164"/>
      <c r="F40" s="164"/>
      <c r="G40" s="164"/>
      <c r="H40" s="164"/>
      <c r="I40" s="164"/>
      <c r="J40" s="164"/>
      <c r="K40" s="165"/>
    </row>
    <row r="42" spans="1:15" x14ac:dyDescent="0.3">
      <c r="D42" s="41"/>
      <c r="E42" s="41"/>
      <c r="F42" s="41"/>
      <c r="G42" s="41"/>
      <c r="H42" s="41"/>
      <c r="I42" s="41"/>
      <c r="J42" s="41"/>
      <c r="K42" s="41"/>
    </row>
    <row r="43" spans="1:15" x14ac:dyDescent="0.3">
      <c r="A43" s="123" t="s">
        <v>129</v>
      </c>
      <c r="B43" s="49"/>
      <c r="D43" s="41"/>
      <c r="E43" s="41"/>
      <c r="F43" s="41"/>
      <c r="G43" s="41"/>
      <c r="H43" s="41"/>
      <c r="I43" s="41"/>
      <c r="J43" s="41"/>
      <c r="K43" s="41"/>
    </row>
    <row r="44" spans="1:15" x14ac:dyDescent="0.3">
      <c r="A44" s="395">
        <v>1</v>
      </c>
      <c r="B44" s="56" t="s">
        <v>142</v>
      </c>
      <c r="D44" s="41"/>
      <c r="E44" s="41"/>
      <c r="F44" s="41"/>
      <c r="G44" s="41"/>
      <c r="H44" s="41"/>
      <c r="I44" s="41"/>
      <c r="J44" s="41"/>
      <c r="K44" s="41"/>
    </row>
    <row r="45" spans="1:15" x14ac:dyDescent="0.3">
      <c r="A45" s="395">
        <v>2</v>
      </c>
      <c r="B45" s="391" t="s">
        <v>309</v>
      </c>
      <c r="D45" s="41"/>
      <c r="E45" s="41"/>
      <c r="F45" s="41"/>
      <c r="G45" s="41"/>
      <c r="H45" s="41"/>
      <c r="I45" s="41"/>
      <c r="J45" s="41"/>
      <c r="K45" s="41"/>
    </row>
    <row r="46" spans="1:15" x14ac:dyDescent="0.3">
      <c r="A46" s="395">
        <v>3</v>
      </c>
      <c r="B46" s="391" t="s">
        <v>310</v>
      </c>
      <c r="D46" s="41"/>
      <c r="E46" s="41"/>
      <c r="F46" s="41"/>
      <c r="G46" s="41"/>
      <c r="H46" s="41"/>
      <c r="I46" s="41"/>
      <c r="J46" s="41"/>
      <c r="K46" s="41"/>
    </row>
    <row r="47" spans="1:15" x14ac:dyDescent="0.3">
      <c r="A47" s="395">
        <v>4</v>
      </c>
      <c r="B47" s="391" t="s">
        <v>311</v>
      </c>
      <c r="D47" s="41"/>
      <c r="E47" s="41"/>
      <c r="F47" s="41"/>
      <c r="G47" s="41"/>
      <c r="H47" s="41"/>
      <c r="I47" s="41"/>
      <c r="J47" s="41"/>
      <c r="K47" s="41"/>
    </row>
    <row r="48" spans="1:15" x14ac:dyDescent="0.3">
      <c r="A48" s="41">
        <v>5</v>
      </c>
      <c r="B48" s="55" t="s">
        <v>140</v>
      </c>
      <c r="D48" s="41"/>
      <c r="E48" s="41"/>
      <c r="F48" s="41"/>
      <c r="G48" s="41"/>
      <c r="H48" s="41"/>
      <c r="I48" s="41"/>
      <c r="J48" s="41"/>
      <c r="K48" s="41"/>
      <c r="O48" s="54"/>
    </row>
    <row r="49" spans="1:15" x14ac:dyDescent="0.3">
      <c r="A49" s="41">
        <v>6</v>
      </c>
      <c r="B49" s="56" t="s">
        <v>141</v>
      </c>
      <c r="D49" s="41"/>
      <c r="E49" s="41"/>
      <c r="F49" s="41"/>
      <c r="G49" s="41"/>
      <c r="H49" s="41"/>
      <c r="I49" s="41"/>
      <c r="J49" s="41"/>
      <c r="K49" s="50"/>
      <c r="L49" s="49"/>
      <c r="M49" s="49"/>
      <c r="O49" s="49"/>
    </row>
    <row r="50" spans="1:15" x14ac:dyDescent="0.3">
      <c r="A50" s="41">
        <v>7</v>
      </c>
      <c r="B50" s="57" t="s">
        <v>142</v>
      </c>
      <c r="D50" s="41"/>
      <c r="E50" s="41"/>
      <c r="F50" s="41"/>
      <c r="G50" s="41"/>
      <c r="H50" s="41"/>
      <c r="I50" s="41"/>
      <c r="J50" s="41"/>
      <c r="O50" s="49"/>
    </row>
    <row r="51" spans="1:15" x14ac:dyDescent="0.3">
      <c r="A51" s="41">
        <v>8</v>
      </c>
      <c r="B51" s="57" t="s">
        <v>143</v>
      </c>
      <c r="D51" s="41"/>
      <c r="E51" s="41"/>
      <c r="F51" s="41"/>
      <c r="G51" s="41"/>
      <c r="H51" s="41"/>
      <c r="I51" s="41"/>
      <c r="J51" s="41"/>
      <c r="O51" s="49"/>
    </row>
    <row r="52" spans="1:15" x14ac:dyDescent="0.3">
      <c r="A52" s="41">
        <v>9</v>
      </c>
      <c r="B52" s="49" t="s">
        <v>144</v>
      </c>
      <c r="D52" s="41"/>
      <c r="E52" s="41"/>
      <c r="F52" s="41"/>
      <c r="G52" s="41"/>
      <c r="H52" s="41"/>
      <c r="I52" s="41"/>
      <c r="J52" s="41"/>
      <c r="O52" s="49"/>
    </row>
    <row r="53" spans="1:15" x14ac:dyDescent="0.3">
      <c r="A53" s="41">
        <v>10</v>
      </c>
      <c r="B53" s="21" t="s">
        <v>145</v>
      </c>
      <c r="D53" s="41"/>
      <c r="E53" s="41"/>
      <c r="F53" s="41"/>
      <c r="G53" s="41"/>
      <c r="H53" s="41"/>
      <c r="I53" s="41"/>
      <c r="J53" s="41"/>
      <c r="O53" s="49"/>
    </row>
    <row r="54" spans="1:15" x14ac:dyDescent="0.3">
      <c r="A54" s="41">
        <v>11</v>
      </c>
      <c r="B54" s="21" t="s">
        <v>325</v>
      </c>
      <c r="C54" s="21"/>
      <c r="D54" s="41"/>
      <c r="E54" s="41"/>
      <c r="F54" s="41"/>
      <c r="G54" s="41"/>
      <c r="H54" s="41"/>
      <c r="I54" s="41"/>
      <c r="J54" s="41"/>
      <c r="O54" s="49"/>
    </row>
    <row r="55" spans="1:15" x14ac:dyDescent="0.3">
      <c r="A55" s="123" t="s">
        <v>139</v>
      </c>
      <c r="B55" s="49"/>
      <c r="D55" s="41"/>
      <c r="E55" s="41"/>
      <c r="F55" s="41"/>
      <c r="G55" s="41"/>
      <c r="H55" s="41"/>
      <c r="I55" s="41"/>
      <c r="J55" s="41"/>
      <c r="O55" s="49"/>
    </row>
    <row r="56" spans="1:15" x14ac:dyDescent="0.3">
      <c r="A56" s="62" t="s">
        <v>11</v>
      </c>
      <c r="B56" s="54" t="s">
        <v>107</v>
      </c>
      <c r="C56" s="49"/>
      <c r="D56" s="41"/>
      <c r="E56" s="41"/>
      <c r="F56" s="41"/>
      <c r="G56" s="41"/>
      <c r="H56" s="41"/>
      <c r="I56" s="41"/>
      <c r="J56" s="41"/>
      <c r="O56" s="49"/>
    </row>
    <row r="57" spans="1:15" x14ac:dyDescent="0.3">
      <c r="A57" s="62" t="s">
        <v>63</v>
      </c>
      <c r="B57" s="49" t="s">
        <v>94</v>
      </c>
      <c r="C57" s="49"/>
      <c r="D57" s="41"/>
      <c r="E57" s="41"/>
      <c r="F57" s="41"/>
      <c r="G57" s="41"/>
      <c r="H57" s="41"/>
      <c r="I57" s="41"/>
      <c r="J57" s="41"/>
      <c r="O57" s="49"/>
    </row>
    <row r="58" spans="1:15" x14ac:dyDescent="0.3">
      <c r="A58" s="62" t="s">
        <v>30</v>
      </c>
      <c r="B58" s="49" t="s">
        <v>108</v>
      </c>
      <c r="C58" s="49"/>
      <c r="D58" s="41"/>
      <c r="E58" s="41"/>
      <c r="F58" s="41"/>
      <c r="G58" s="41"/>
      <c r="H58" s="41"/>
      <c r="I58" s="41"/>
      <c r="J58" s="41"/>
      <c r="O58" s="49"/>
    </row>
    <row r="59" spans="1:15" x14ac:dyDescent="0.3">
      <c r="A59" s="62" t="s">
        <v>32</v>
      </c>
      <c r="B59" s="49" t="s">
        <v>96</v>
      </c>
      <c r="C59" s="49"/>
      <c r="D59" s="41"/>
      <c r="E59" s="41"/>
      <c r="F59" s="41"/>
      <c r="G59" s="41"/>
      <c r="H59" s="41"/>
      <c r="I59" s="41"/>
      <c r="J59" s="41"/>
      <c r="O59" s="49"/>
    </row>
    <row r="60" spans="1:15" x14ac:dyDescent="0.3">
      <c r="A60" s="62" t="s">
        <v>66</v>
      </c>
      <c r="B60" s="49" t="s">
        <v>97</v>
      </c>
      <c r="C60" s="49"/>
      <c r="D60" s="41"/>
      <c r="E60" s="41"/>
      <c r="F60" s="41"/>
      <c r="G60" s="41"/>
      <c r="H60" s="41"/>
      <c r="I60" s="41"/>
      <c r="J60" s="41"/>
    </row>
    <row r="61" spans="1:15" x14ac:dyDescent="0.3">
      <c r="A61" s="62" t="s">
        <v>71</v>
      </c>
      <c r="B61" s="49" t="s">
        <v>98</v>
      </c>
      <c r="C61" s="49"/>
      <c r="D61" s="41"/>
      <c r="E61" s="41"/>
      <c r="F61" s="41"/>
      <c r="G61" s="41"/>
      <c r="H61" s="41"/>
      <c r="I61" s="41"/>
      <c r="J61" s="41"/>
    </row>
    <row r="62" spans="1:15" x14ac:dyDescent="0.3">
      <c r="A62" s="62" t="s">
        <v>72</v>
      </c>
      <c r="B62" s="49" t="s">
        <v>114</v>
      </c>
      <c r="C62" s="49"/>
      <c r="D62" s="41"/>
      <c r="E62" s="41"/>
      <c r="F62" s="41"/>
      <c r="G62" s="41"/>
      <c r="H62" s="41"/>
      <c r="I62" s="41"/>
      <c r="J62" s="41"/>
      <c r="K62" s="55"/>
      <c r="L62" s="49"/>
      <c r="M62" s="49"/>
    </row>
    <row r="63" spans="1:15" x14ac:dyDescent="0.3">
      <c r="A63" s="62" t="s">
        <v>99</v>
      </c>
      <c r="B63" s="47" t="s">
        <v>127</v>
      </c>
      <c r="C63" s="49"/>
      <c r="D63" s="41"/>
      <c r="E63" s="41"/>
      <c r="F63" s="41"/>
      <c r="G63" s="41"/>
      <c r="H63" s="41"/>
      <c r="I63" s="41"/>
      <c r="J63" s="41"/>
      <c r="K63" s="56"/>
      <c r="L63" s="49"/>
      <c r="M63" s="49"/>
    </row>
    <row r="64" spans="1:15" x14ac:dyDescent="0.3">
      <c r="A64" s="62" t="s">
        <v>91</v>
      </c>
      <c r="B64" s="49" t="s">
        <v>314</v>
      </c>
      <c r="C64" s="49"/>
      <c r="K64" s="57"/>
      <c r="L64" s="49"/>
      <c r="M64" s="49"/>
    </row>
    <row r="65" spans="1:13" x14ac:dyDescent="0.3">
      <c r="A65" s="62" t="s">
        <v>109</v>
      </c>
      <c r="B65" s="49" t="s">
        <v>101</v>
      </c>
      <c r="C65" s="49"/>
      <c r="K65" s="57"/>
      <c r="L65" s="21"/>
      <c r="M65" s="21"/>
    </row>
    <row r="66" spans="1:13" x14ac:dyDescent="0.3">
      <c r="K66" s="49"/>
      <c r="L66" s="21"/>
      <c r="M66" s="21"/>
    </row>
    <row r="67" spans="1:13" x14ac:dyDescent="0.3">
      <c r="A67" s="62" t="s">
        <v>320</v>
      </c>
      <c r="B67" t="s">
        <v>321</v>
      </c>
      <c r="K67" s="21"/>
      <c r="L67" s="41"/>
      <c r="M67" s="41"/>
    </row>
    <row r="68" spans="1:13" x14ac:dyDescent="0.3">
      <c r="A68" s="62" t="s">
        <v>322</v>
      </c>
      <c r="B68" t="s">
        <v>323</v>
      </c>
    </row>
  </sheetData>
  <mergeCells count="74">
    <mergeCell ref="B2:K2"/>
    <mergeCell ref="Q2:Q5"/>
    <mergeCell ref="R2:S4"/>
    <mergeCell ref="T2:U4"/>
    <mergeCell ref="F3:G3"/>
    <mergeCell ref="H3:I3"/>
    <mergeCell ref="N3:N5"/>
    <mergeCell ref="O4:O5"/>
    <mergeCell ref="J3:J4"/>
    <mergeCell ref="K3:K4"/>
    <mergeCell ref="P4:P5"/>
    <mergeCell ref="V2:W4"/>
    <mergeCell ref="X2:Y4"/>
    <mergeCell ref="Z2:AA4"/>
    <mergeCell ref="Y6:Y8"/>
    <mergeCell ref="AK6:AK8"/>
    <mergeCell ref="V6:V8"/>
    <mergeCell ref="W6:W8"/>
    <mergeCell ref="X6:X8"/>
    <mergeCell ref="AJ6:AJ8"/>
    <mergeCell ref="Z6:Z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AP9:AP13"/>
    <mergeCell ref="AL6:AL8"/>
    <mergeCell ref="AM6:AM8"/>
    <mergeCell ref="AN6:AN8"/>
    <mergeCell ref="AO6:AO8"/>
    <mergeCell ref="AJ9:AJ13"/>
    <mergeCell ref="AK9:AK13"/>
    <mergeCell ref="AL9:AL13"/>
    <mergeCell ref="AM9:AM13"/>
    <mergeCell ref="AN9:AN13"/>
    <mergeCell ref="A3:A4"/>
    <mergeCell ref="B3:B4"/>
    <mergeCell ref="C3:C4"/>
    <mergeCell ref="D3:D4"/>
    <mergeCell ref="E3:E4"/>
    <mergeCell ref="AH9:AH13"/>
    <mergeCell ref="R9:R13"/>
    <mergeCell ref="S9:S13"/>
    <mergeCell ref="T9:T13"/>
    <mergeCell ref="U9:U13"/>
    <mergeCell ref="V9:V13"/>
    <mergeCell ref="W9:W13"/>
    <mergeCell ref="X9:X13"/>
    <mergeCell ref="Y9:Y13"/>
    <mergeCell ref="Z9:Z13"/>
    <mergeCell ref="AA9:AA13"/>
    <mergeCell ref="N6:N14"/>
    <mergeCell ref="AC6:AC14"/>
    <mergeCell ref="O9:O13"/>
    <mergeCell ref="AD9:AD13"/>
    <mergeCell ref="AG9:AG13"/>
    <mergeCell ref="AA6:AA8"/>
    <mergeCell ref="O6:O8"/>
    <mergeCell ref="R6:R8"/>
    <mergeCell ref="S6:S8"/>
    <mergeCell ref="T6:T8"/>
    <mergeCell ref="U6:U8"/>
  </mergeCells>
  <hyperlinks>
    <hyperlink ref="B2" location="INDEX" display="Hot water boiler, Wood chips (Condensing)"/>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59"/>
  <sheetViews>
    <sheetView zoomScale="90" zoomScaleNormal="90"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row r="2" spans="1:42" ht="21" customHeight="1" thickBot="1" x14ac:dyDescent="0.35">
      <c r="A2" s="1" t="s">
        <v>0</v>
      </c>
      <c r="B2" s="443" t="s">
        <v>116</v>
      </c>
      <c r="C2" s="444"/>
      <c r="D2" s="444"/>
      <c r="E2" s="444"/>
      <c r="F2" s="444"/>
      <c r="G2" s="444"/>
      <c r="H2" s="444"/>
      <c r="I2" s="444"/>
      <c r="J2" s="444"/>
      <c r="K2" s="445"/>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27.6" customHeight="1" thickBot="1" x14ac:dyDescent="0.35">
      <c r="A3" s="467" t="s">
        <v>7</v>
      </c>
      <c r="B3" s="463">
        <v>2020</v>
      </c>
      <c r="C3" s="463">
        <v>2030</v>
      </c>
      <c r="D3" s="463">
        <v>2040</v>
      </c>
      <c r="E3" s="463">
        <v>2050</v>
      </c>
      <c r="F3" s="446" t="s">
        <v>83</v>
      </c>
      <c r="G3" s="447"/>
      <c r="H3" s="446" t="s">
        <v>2</v>
      </c>
      <c r="I3" s="447"/>
      <c r="J3" s="463" t="s">
        <v>3</v>
      </c>
      <c r="K3" s="463" t="s">
        <v>4</v>
      </c>
      <c r="N3" s="451" t="s">
        <v>0</v>
      </c>
      <c r="O3" s="306"/>
      <c r="P3" s="306"/>
      <c r="Q3" s="459"/>
      <c r="R3" s="462"/>
      <c r="S3" s="429"/>
      <c r="T3" s="462"/>
      <c r="U3" s="429"/>
      <c r="V3" s="462"/>
      <c r="W3" s="429"/>
      <c r="X3" s="462"/>
      <c r="Y3" s="429"/>
      <c r="Z3" s="462"/>
      <c r="AA3" s="429"/>
      <c r="AC3" s="451" t="s">
        <v>0</v>
      </c>
      <c r="AD3" s="306"/>
      <c r="AE3" s="30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29.4" thickBot="1" x14ac:dyDescent="0.35">
      <c r="A5" s="415" t="s">
        <v>8</v>
      </c>
      <c r="B5" s="5">
        <v>3</v>
      </c>
      <c r="C5" s="6">
        <v>3</v>
      </c>
      <c r="D5" s="6">
        <v>3</v>
      </c>
      <c r="E5" s="6">
        <v>3</v>
      </c>
      <c r="F5" s="6">
        <v>0.5</v>
      </c>
      <c r="G5" s="6">
        <v>5</v>
      </c>
      <c r="H5" s="6">
        <v>0.5</v>
      </c>
      <c r="I5" s="6">
        <v>5</v>
      </c>
      <c r="J5" s="241" t="s">
        <v>11</v>
      </c>
      <c r="K5" s="203" t="s">
        <v>9</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5">
        <v>533</v>
      </c>
      <c r="C6" s="7">
        <f>B6*1.03</f>
        <v>548.99</v>
      </c>
      <c r="D6" s="7">
        <f>C6*1.02</f>
        <v>559.96979999999996</v>
      </c>
      <c r="E6" s="7">
        <f>D6*1.01</f>
        <v>565.56949799999995</v>
      </c>
      <c r="F6" s="6">
        <f>B6</f>
        <v>533</v>
      </c>
      <c r="G6" s="7">
        <f>B6*1.05</f>
        <v>559.65</v>
      </c>
      <c r="H6" s="7">
        <f>E6*0.97</f>
        <v>548.60241305999989</v>
      </c>
      <c r="I6" s="7">
        <f>E6*1.02</f>
        <v>576.88088796</v>
      </c>
      <c r="J6" s="241" t="s">
        <v>63</v>
      </c>
      <c r="K6" s="203" t="s">
        <v>9</v>
      </c>
      <c r="N6" s="448" t="str">
        <f>B2</f>
        <v>Heat pump, up to 60 °C, Temp lift = 40 K</v>
      </c>
      <c r="O6" s="435" t="s">
        <v>52</v>
      </c>
      <c r="P6" s="29" t="s">
        <v>53</v>
      </c>
      <c r="Q6" s="30"/>
      <c r="R6" s="432">
        <v>0</v>
      </c>
      <c r="S6" s="440">
        <v>0</v>
      </c>
      <c r="T6" s="432">
        <v>0</v>
      </c>
      <c r="U6" s="440">
        <v>0</v>
      </c>
      <c r="V6" s="432">
        <v>0</v>
      </c>
      <c r="W6" s="440">
        <v>0</v>
      </c>
      <c r="X6" s="432">
        <v>0</v>
      </c>
      <c r="Y6" s="440">
        <v>0</v>
      </c>
      <c r="Z6" s="432">
        <v>0</v>
      </c>
      <c r="AA6" s="440">
        <v>0</v>
      </c>
      <c r="AC6" s="448" t="str">
        <f>N6</f>
        <v>Heat pump, up to 60 °C, Temp lift = 40 K</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8">
        <f>B6-5</f>
        <v>528</v>
      </c>
      <c r="C7" s="8">
        <f t="shared" ref="C7:I7" si="0">C6-5</f>
        <v>543.99</v>
      </c>
      <c r="D7" s="8">
        <f t="shared" si="0"/>
        <v>554.96979999999996</v>
      </c>
      <c r="E7" s="8">
        <f t="shared" si="0"/>
        <v>560.56949799999995</v>
      </c>
      <c r="F7" s="8">
        <f t="shared" si="0"/>
        <v>528</v>
      </c>
      <c r="G7" s="8">
        <f t="shared" si="0"/>
        <v>554.65</v>
      </c>
      <c r="H7" s="8">
        <f t="shared" si="0"/>
        <v>543.60241305999989</v>
      </c>
      <c r="I7" s="8">
        <f t="shared" si="0"/>
        <v>571.88088796</v>
      </c>
      <c r="J7" s="241" t="s">
        <v>76</v>
      </c>
      <c r="K7" s="203"/>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2</v>
      </c>
      <c r="C8" s="6">
        <v>2</v>
      </c>
      <c r="D8" s="6">
        <v>2</v>
      </c>
      <c r="E8" s="6">
        <v>2</v>
      </c>
      <c r="F8" s="9">
        <v>1</v>
      </c>
      <c r="G8" s="9">
        <v>4</v>
      </c>
      <c r="H8" s="9">
        <v>1</v>
      </c>
      <c r="I8" s="9">
        <v>4</v>
      </c>
      <c r="J8" s="241"/>
      <c r="K8" s="203">
        <v>1.4</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5">
        <v>0</v>
      </c>
      <c r="C9" s="6">
        <v>0</v>
      </c>
      <c r="D9" s="6">
        <v>0</v>
      </c>
      <c r="E9" s="6">
        <v>0</v>
      </c>
      <c r="F9" s="9">
        <v>0</v>
      </c>
      <c r="G9" s="9">
        <v>1</v>
      </c>
      <c r="H9" s="9">
        <v>0</v>
      </c>
      <c r="I9" s="9">
        <v>1</v>
      </c>
      <c r="J9" s="241" t="s">
        <v>32</v>
      </c>
      <c r="K9" s="203"/>
      <c r="N9" s="449"/>
      <c r="O9" s="435" t="s">
        <v>56</v>
      </c>
      <c r="P9" s="35" t="s">
        <v>57</v>
      </c>
      <c r="Q9" s="36" t="s">
        <v>58</v>
      </c>
      <c r="R9" s="432">
        <v>0</v>
      </c>
      <c r="S9" s="432">
        <v>0.16</v>
      </c>
      <c r="T9" s="432">
        <v>0</v>
      </c>
      <c r="U9" s="432">
        <v>0.16</v>
      </c>
      <c r="V9" s="432">
        <v>0</v>
      </c>
      <c r="W9" s="432">
        <v>0.13</v>
      </c>
      <c r="X9" s="432">
        <v>0</v>
      </c>
      <c r="Y9" s="432">
        <v>7.0000000000000007E-2</v>
      </c>
      <c r="Z9" s="432">
        <v>0</v>
      </c>
      <c r="AA9" s="440">
        <v>0.11</v>
      </c>
      <c r="AC9" s="449"/>
      <c r="AD9" s="435" t="s">
        <v>56</v>
      </c>
      <c r="AE9" s="35" t="s">
        <v>57</v>
      </c>
      <c r="AF9" s="36" t="s">
        <v>58</v>
      </c>
      <c r="AG9" s="432">
        <v>0</v>
      </c>
      <c r="AH9" s="432">
        <f>S9/4</f>
        <v>0.04</v>
      </c>
      <c r="AI9" s="432">
        <v>0</v>
      </c>
      <c r="AJ9" s="432">
        <f>U9/4</f>
        <v>0.04</v>
      </c>
      <c r="AK9" s="432">
        <v>0</v>
      </c>
      <c r="AL9" s="432">
        <f>W9/4</f>
        <v>3.2500000000000001E-2</v>
      </c>
      <c r="AM9" s="432">
        <v>0</v>
      </c>
      <c r="AN9" s="432">
        <f>Y9/4</f>
        <v>1.7500000000000002E-2</v>
      </c>
      <c r="AO9" s="432">
        <v>0</v>
      </c>
      <c r="AP9" s="440">
        <f>AA9/4</f>
        <v>2.75E-2</v>
      </c>
    </row>
    <row r="10" spans="1:42" x14ac:dyDescent="0.3">
      <c r="A10" s="242" t="s">
        <v>15</v>
      </c>
      <c r="B10" s="5">
        <v>1</v>
      </c>
      <c r="C10" s="6">
        <v>1</v>
      </c>
      <c r="D10" s="6">
        <v>1</v>
      </c>
      <c r="E10" s="135">
        <v>1</v>
      </c>
      <c r="F10" s="6">
        <v>0.5</v>
      </c>
      <c r="G10" s="6">
        <v>2</v>
      </c>
      <c r="H10" s="6">
        <v>0.5</v>
      </c>
      <c r="I10" s="6">
        <v>2</v>
      </c>
      <c r="J10" s="241"/>
      <c r="K10" s="203">
        <v>1.4</v>
      </c>
      <c r="N10" s="449"/>
      <c r="O10" s="436"/>
      <c r="P10" s="35" t="s">
        <v>59</v>
      </c>
      <c r="Q10" s="36" t="s">
        <v>58</v>
      </c>
      <c r="R10" s="433"/>
      <c r="S10" s="433"/>
      <c r="T10" s="433"/>
      <c r="U10" s="433"/>
      <c r="V10" s="433"/>
      <c r="W10" s="433"/>
      <c r="X10" s="433"/>
      <c r="Y10" s="433"/>
      <c r="Z10" s="433"/>
      <c r="AA10" s="465"/>
      <c r="AC10" s="449"/>
      <c r="AD10" s="436"/>
      <c r="AE10" s="35" t="s">
        <v>59</v>
      </c>
      <c r="AF10" s="36" t="s">
        <v>58</v>
      </c>
      <c r="AG10" s="433"/>
      <c r="AH10" s="433"/>
      <c r="AI10" s="433"/>
      <c r="AJ10" s="433"/>
      <c r="AK10" s="433"/>
      <c r="AL10" s="433"/>
      <c r="AM10" s="433"/>
      <c r="AN10" s="433"/>
      <c r="AO10" s="433"/>
      <c r="AP10" s="465"/>
    </row>
    <row r="11" spans="1:42" ht="15.75" customHeight="1" x14ac:dyDescent="0.3">
      <c r="A11" s="242" t="s">
        <v>16</v>
      </c>
      <c r="B11" s="5">
        <v>20</v>
      </c>
      <c r="C11" s="6">
        <v>20</v>
      </c>
      <c r="D11" s="6">
        <v>20</v>
      </c>
      <c r="E11" s="135">
        <v>20</v>
      </c>
      <c r="F11" s="6">
        <v>15</v>
      </c>
      <c r="G11" s="6">
        <v>30</v>
      </c>
      <c r="H11" s="6">
        <v>15</v>
      </c>
      <c r="I11" s="6">
        <v>30</v>
      </c>
      <c r="J11" s="6"/>
      <c r="K11" s="203">
        <v>4</v>
      </c>
      <c r="N11" s="449"/>
      <c r="O11" s="436"/>
      <c r="P11" s="35" t="s">
        <v>60</v>
      </c>
      <c r="Q11" s="36"/>
      <c r="R11" s="433"/>
      <c r="S11" s="433"/>
      <c r="T11" s="433"/>
      <c r="U11" s="433"/>
      <c r="V11" s="433"/>
      <c r="W11" s="433"/>
      <c r="X11" s="433"/>
      <c r="Y11" s="433"/>
      <c r="Z11" s="433"/>
      <c r="AA11" s="465"/>
      <c r="AC11" s="449"/>
      <c r="AD11" s="436"/>
      <c r="AE11" s="35" t="s">
        <v>60</v>
      </c>
      <c r="AF11" s="96" t="s">
        <v>153</v>
      </c>
      <c r="AG11" s="433"/>
      <c r="AH11" s="433"/>
      <c r="AI11" s="433"/>
      <c r="AJ11" s="433"/>
      <c r="AK11" s="433"/>
      <c r="AL11" s="433"/>
      <c r="AM11" s="433"/>
      <c r="AN11" s="433"/>
      <c r="AO11" s="433"/>
      <c r="AP11" s="465"/>
    </row>
    <row r="12" spans="1:42" ht="30.75" customHeight="1" thickBot="1" x14ac:dyDescent="0.35">
      <c r="A12" s="242" t="s">
        <v>17</v>
      </c>
      <c r="B12" s="5">
        <v>0.5</v>
      </c>
      <c r="C12" s="6">
        <v>0.5</v>
      </c>
      <c r="D12" s="6">
        <v>0.5</v>
      </c>
      <c r="E12" s="135">
        <v>0.5</v>
      </c>
      <c r="F12" s="6">
        <v>0.3</v>
      </c>
      <c r="G12" s="6">
        <v>0.7</v>
      </c>
      <c r="H12" s="6">
        <v>0.3</v>
      </c>
      <c r="I12" s="6">
        <v>0.7</v>
      </c>
      <c r="J12" s="6"/>
      <c r="K12" s="203">
        <v>4</v>
      </c>
      <c r="N12" s="449"/>
      <c r="O12" s="436"/>
      <c r="P12" s="35" t="s">
        <v>61</v>
      </c>
      <c r="Q12" s="36"/>
      <c r="R12" s="433"/>
      <c r="S12" s="433"/>
      <c r="T12" s="433"/>
      <c r="U12" s="433"/>
      <c r="V12" s="433"/>
      <c r="W12" s="433"/>
      <c r="X12" s="433"/>
      <c r="Y12" s="433"/>
      <c r="Z12" s="433"/>
      <c r="AA12" s="465"/>
      <c r="AC12" s="449"/>
      <c r="AD12" s="436"/>
      <c r="AE12" s="35" t="s">
        <v>61</v>
      </c>
      <c r="AF12" s="36" t="s">
        <v>58</v>
      </c>
      <c r="AG12" s="433"/>
      <c r="AH12" s="433"/>
      <c r="AI12" s="433"/>
      <c r="AJ12" s="433"/>
      <c r="AK12" s="433"/>
      <c r="AL12" s="433"/>
      <c r="AM12" s="433"/>
      <c r="AN12" s="433"/>
      <c r="AO12" s="433"/>
      <c r="AP12" s="465"/>
    </row>
    <row r="13" spans="1:42" ht="15" thickBot="1" x14ac:dyDescent="0.35">
      <c r="A13" s="417" t="s">
        <v>18</v>
      </c>
      <c r="B13" s="10"/>
      <c r="C13" s="2"/>
      <c r="D13" s="11"/>
      <c r="E13" s="60"/>
      <c r="F13" s="3"/>
      <c r="G13" s="3"/>
      <c r="H13" s="3"/>
      <c r="I13" s="3"/>
      <c r="J13" s="243"/>
      <c r="K13" s="244"/>
      <c r="N13" s="449"/>
      <c r="O13" s="436"/>
      <c r="P13" s="37" t="s">
        <v>62</v>
      </c>
      <c r="Q13" s="38" t="s">
        <v>58</v>
      </c>
      <c r="R13" s="434"/>
      <c r="S13" s="434"/>
      <c r="T13" s="434"/>
      <c r="U13" s="434"/>
      <c r="V13" s="434"/>
      <c r="W13" s="434"/>
      <c r="X13" s="434"/>
      <c r="Y13" s="434"/>
      <c r="Z13" s="434"/>
      <c r="AA13" s="466"/>
      <c r="AC13" s="449"/>
      <c r="AD13" s="436"/>
      <c r="AE13" s="37" t="s">
        <v>62</v>
      </c>
      <c r="AF13" s="38" t="s">
        <v>58</v>
      </c>
      <c r="AG13" s="434"/>
      <c r="AH13" s="434"/>
      <c r="AI13" s="434"/>
      <c r="AJ13" s="434"/>
      <c r="AK13" s="434"/>
      <c r="AL13" s="434"/>
      <c r="AM13" s="434"/>
      <c r="AN13" s="434"/>
      <c r="AO13" s="434"/>
      <c r="AP13" s="466"/>
    </row>
    <row r="14" spans="1:42" ht="15.75" customHeight="1" thickBot="1" x14ac:dyDescent="0.35">
      <c r="A14" s="242" t="s">
        <v>19</v>
      </c>
      <c r="B14" s="5">
        <v>10</v>
      </c>
      <c r="C14" s="6">
        <v>10</v>
      </c>
      <c r="D14" s="6">
        <v>10</v>
      </c>
      <c r="E14" s="135">
        <v>10</v>
      </c>
      <c r="F14" s="6"/>
      <c r="G14" s="6"/>
      <c r="H14" s="6"/>
      <c r="I14" s="6"/>
      <c r="J14" s="241"/>
      <c r="K14" s="245">
        <v>4</v>
      </c>
      <c r="N14" s="450"/>
      <c r="O14" s="63" t="s">
        <v>146</v>
      </c>
      <c r="P14" s="64" t="s">
        <v>147</v>
      </c>
      <c r="Q14" s="59" t="s">
        <v>58</v>
      </c>
      <c r="R14" s="287">
        <v>0</v>
      </c>
      <c r="S14" s="288">
        <f>R14</f>
        <v>0</v>
      </c>
      <c r="T14" s="287">
        <v>0</v>
      </c>
      <c r="U14" s="288">
        <f>T14</f>
        <v>0</v>
      </c>
      <c r="V14" s="287">
        <v>0</v>
      </c>
      <c r="W14" s="288">
        <f>V14</f>
        <v>0</v>
      </c>
      <c r="X14" s="287">
        <v>0</v>
      </c>
      <c r="Y14" s="288">
        <f>X14</f>
        <v>0</v>
      </c>
      <c r="Z14" s="287">
        <v>0</v>
      </c>
      <c r="AA14" s="289">
        <f>Z14</f>
        <v>0</v>
      </c>
      <c r="AC14" s="450"/>
      <c r="AD14" s="63" t="s">
        <v>146</v>
      </c>
      <c r="AE14" s="480" t="s">
        <v>147</v>
      </c>
      <c r="AF14" s="481"/>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3">
      <c r="A15" s="242" t="s">
        <v>20</v>
      </c>
      <c r="B15" s="141">
        <v>0.25</v>
      </c>
      <c r="C15" s="141">
        <v>0.25</v>
      </c>
      <c r="D15" s="141">
        <v>0.25</v>
      </c>
      <c r="E15" s="141">
        <v>0.25</v>
      </c>
      <c r="F15" s="6"/>
      <c r="G15" s="6"/>
      <c r="H15" s="6"/>
      <c r="I15" s="6"/>
      <c r="J15" s="241"/>
      <c r="K15" s="245">
        <v>4</v>
      </c>
    </row>
    <row r="16" spans="1:42" x14ac:dyDescent="0.3">
      <c r="A16" s="242" t="s">
        <v>21</v>
      </c>
      <c r="B16" s="141">
        <v>1</v>
      </c>
      <c r="C16" s="141">
        <v>1</v>
      </c>
      <c r="D16" s="141">
        <v>1</v>
      </c>
      <c r="E16" s="141">
        <v>1</v>
      </c>
      <c r="F16" s="6"/>
      <c r="G16" s="6"/>
      <c r="H16" s="6"/>
      <c r="I16" s="6"/>
      <c r="J16" s="241"/>
      <c r="K16" s="207">
        <v>1</v>
      </c>
    </row>
    <row r="17" spans="1:11" ht="15.75" customHeight="1" x14ac:dyDescent="0.3">
      <c r="A17" s="420" t="s">
        <v>22</v>
      </c>
      <c r="B17" s="12"/>
      <c r="C17" s="13"/>
      <c r="D17" s="13"/>
      <c r="E17" s="14"/>
      <c r="F17" s="13"/>
      <c r="G17" s="13"/>
      <c r="H17" s="13"/>
      <c r="I17" s="13"/>
      <c r="J17" s="241"/>
      <c r="K17" s="245"/>
    </row>
    <row r="18" spans="1:11" ht="30.75" customHeight="1" x14ac:dyDescent="0.3">
      <c r="A18" s="242" t="s">
        <v>334</v>
      </c>
      <c r="B18" s="469" t="s">
        <v>23</v>
      </c>
      <c r="C18" s="470"/>
      <c r="D18" s="470"/>
      <c r="E18" s="471"/>
      <c r="F18" s="144"/>
      <c r="G18" s="144"/>
      <c r="H18" s="144"/>
      <c r="I18" s="144"/>
      <c r="J18" s="241"/>
      <c r="K18" s="245"/>
    </row>
    <row r="19" spans="1:11" ht="15" customHeight="1" x14ac:dyDescent="0.3">
      <c r="A19" s="242" t="s">
        <v>24</v>
      </c>
      <c r="B19" s="472"/>
      <c r="C19" s="473"/>
      <c r="D19" s="473"/>
      <c r="E19" s="474"/>
      <c r="F19" s="144"/>
      <c r="G19" s="144"/>
      <c r="H19" s="144"/>
      <c r="I19" s="144"/>
      <c r="J19" s="241"/>
      <c r="K19" s="245"/>
    </row>
    <row r="20" spans="1:11" ht="15.6" x14ac:dyDescent="0.3">
      <c r="A20" s="242" t="s">
        <v>333</v>
      </c>
      <c r="B20" s="472"/>
      <c r="C20" s="473"/>
      <c r="D20" s="473"/>
      <c r="E20" s="474"/>
      <c r="F20" s="144"/>
      <c r="G20" s="144"/>
      <c r="H20" s="144"/>
      <c r="I20" s="144"/>
      <c r="J20" s="241"/>
      <c r="K20" s="245"/>
    </row>
    <row r="21" spans="1:11" x14ac:dyDescent="0.3">
      <c r="A21" s="242" t="s">
        <v>25</v>
      </c>
      <c r="B21" s="472"/>
      <c r="C21" s="473"/>
      <c r="D21" s="473"/>
      <c r="E21" s="474"/>
      <c r="F21" s="144"/>
      <c r="G21" s="144"/>
      <c r="H21" s="144"/>
      <c r="I21" s="144"/>
      <c r="J21" s="241"/>
      <c r="K21" s="245"/>
    </row>
    <row r="22" spans="1:11" ht="15" thickBot="1" x14ac:dyDescent="0.35">
      <c r="A22" s="413" t="s">
        <v>26</v>
      </c>
      <c r="B22" s="472"/>
      <c r="C22" s="473"/>
      <c r="D22" s="473"/>
      <c r="E22" s="474"/>
      <c r="F22" s="6"/>
      <c r="G22" s="6"/>
      <c r="H22" s="6"/>
      <c r="I22" s="6"/>
      <c r="J22" s="241"/>
      <c r="K22" s="245"/>
    </row>
    <row r="23" spans="1:11" ht="15" thickBot="1" x14ac:dyDescent="0.35">
      <c r="A23" s="414" t="s">
        <v>27</v>
      </c>
      <c r="B23" s="281"/>
      <c r="C23" s="2"/>
      <c r="D23" s="2"/>
      <c r="E23" s="282"/>
      <c r="F23" s="279"/>
      <c r="G23" s="3"/>
      <c r="H23" s="3"/>
      <c r="I23" s="3"/>
      <c r="J23" s="243"/>
      <c r="K23" s="244"/>
    </row>
    <row r="24" spans="1:11" x14ac:dyDescent="0.3">
      <c r="A24" s="415" t="s">
        <v>28</v>
      </c>
      <c r="B24" s="274">
        <v>0.73</v>
      </c>
      <c r="C24" s="269">
        <v>0.65</v>
      </c>
      <c r="D24" s="269">
        <v>0.6</v>
      </c>
      <c r="E24" s="267">
        <v>0.57999999999999996</v>
      </c>
      <c r="F24" s="144"/>
      <c r="G24" s="144"/>
      <c r="H24" s="144"/>
      <c r="I24" s="144"/>
      <c r="J24" s="241"/>
      <c r="K24" s="245">
        <v>1</v>
      </c>
    </row>
    <row r="25" spans="1:11" x14ac:dyDescent="0.3">
      <c r="A25" s="242" t="s">
        <v>29</v>
      </c>
      <c r="B25" s="153">
        <v>60</v>
      </c>
      <c r="C25" s="154">
        <v>60</v>
      </c>
      <c r="D25" s="154">
        <v>60</v>
      </c>
      <c r="E25" s="155">
        <v>60</v>
      </c>
      <c r="F25" s="144"/>
      <c r="G25" s="144"/>
      <c r="H25" s="144"/>
      <c r="I25" s="144"/>
      <c r="J25" s="241" t="s">
        <v>66</v>
      </c>
      <c r="K25" s="245">
        <v>6</v>
      </c>
    </row>
    <row r="26" spans="1:11" x14ac:dyDescent="0.3">
      <c r="A26" s="242" t="s">
        <v>31</v>
      </c>
      <c r="B26" s="153">
        <v>40</v>
      </c>
      <c r="C26" s="154">
        <v>40</v>
      </c>
      <c r="D26" s="154">
        <v>40</v>
      </c>
      <c r="E26" s="155">
        <v>40</v>
      </c>
      <c r="F26" s="144"/>
      <c r="G26" s="144"/>
      <c r="H26" s="144"/>
      <c r="I26" s="144"/>
      <c r="J26" s="241" t="s">
        <v>71</v>
      </c>
      <c r="K26" s="245">
        <v>6</v>
      </c>
    </row>
    <row r="27" spans="1:11" x14ac:dyDescent="0.3">
      <c r="A27" s="242" t="s">
        <v>33</v>
      </c>
      <c r="B27" s="153">
        <v>2000</v>
      </c>
      <c r="C27" s="156">
        <v>2000</v>
      </c>
      <c r="D27" s="156">
        <v>2000</v>
      </c>
      <c r="E27" s="157">
        <v>2000</v>
      </c>
      <c r="F27" s="144"/>
      <c r="G27" s="144"/>
      <c r="H27" s="144"/>
      <c r="I27" s="144"/>
      <c r="J27" s="241"/>
      <c r="K27" s="245">
        <v>4.5</v>
      </c>
    </row>
    <row r="28" spans="1:11" x14ac:dyDescent="0.3">
      <c r="A28" s="242" t="s">
        <v>34</v>
      </c>
      <c r="B28" s="152">
        <f>SUM(B29:B30)</f>
        <v>3.26</v>
      </c>
      <c r="C28" s="152">
        <f>SUM(C29:C30)</f>
        <v>3.2</v>
      </c>
      <c r="D28" s="152">
        <f>(C28+E28)/2</f>
        <v>3.16</v>
      </c>
      <c r="E28" s="152">
        <f>SUM(E29:E30)</f>
        <v>3.12</v>
      </c>
      <c r="F28" s="144"/>
      <c r="G28" s="144"/>
      <c r="H28" s="144"/>
      <c r="I28" s="144"/>
      <c r="J28" s="241"/>
      <c r="K28" s="245">
        <v>4</v>
      </c>
    </row>
    <row r="29" spans="1:11" x14ac:dyDescent="0.3">
      <c r="A29" s="242" t="s">
        <v>35</v>
      </c>
      <c r="B29" s="151">
        <f>B8/100*73</f>
        <v>1.46</v>
      </c>
      <c r="C29" s="151">
        <f>C8/100*75</f>
        <v>1.5</v>
      </c>
      <c r="D29" s="151">
        <f>D8/100*76</f>
        <v>1.52</v>
      </c>
      <c r="E29" s="151">
        <f>E8/100*76</f>
        <v>1.52</v>
      </c>
      <c r="F29" s="144"/>
      <c r="G29" s="144"/>
      <c r="H29" s="144"/>
      <c r="I29" s="144"/>
      <c r="J29" s="241" t="s">
        <v>72</v>
      </c>
      <c r="K29" s="245">
        <v>4</v>
      </c>
    </row>
    <row r="30" spans="1:11" x14ac:dyDescent="0.3">
      <c r="A30" s="242" t="s">
        <v>36</v>
      </c>
      <c r="B30" s="152">
        <v>1.8</v>
      </c>
      <c r="C30" s="152">
        <v>1.7</v>
      </c>
      <c r="D30" s="152">
        <f>(C30+E30)/2</f>
        <v>1.65</v>
      </c>
      <c r="E30" s="152">
        <v>1.6</v>
      </c>
      <c r="F30" s="144"/>
      <c r="G30" s="144"/>
      <c r="H30" s="144"/>
      <c r="I30" s="144"/>
      <c r="J30" s="251"/>
      <c r="K30" s="245">
        <v>4</v>
      </c>
    </row>
    <row r="31" spans="1:11" x14ac:dyDescent="0.3">
      <c r="A31" s="416"/>
      <c r="B31" s="153"/>
      <c r="C31" s="154"/>
      <c r="D31" s="154"/>
      <c r="E31" s="155"/>
      <c r="F31" s="144"/>
      <c r="G31" s="144"/>
      <c r="H31" s="144"/>
      <c r="I31" s="144"/>
      <c r="J31" s="241"/>
      <c r="K31" s="245"/>
    </row>
    <row r="32" spans="1:11" ht="15" thickBot="1" x14ac:dyDescent="0.35">
      <c r="A32" s="416"/>
      <c r="B32" s="153"/>
      <c r="C32" s="154"/>
      <c r="D32" s="154"/>
      <c r="E32" s="155"/>
      <c r="F32" s="144"/>
      <c r="G32" s="144"/>
      <c r="H32" s="144"/>
      <c r="I32" s="144"/>
      <c r="J32" s="241"/>
      <c r="K32" s="245"/>
    </row>
    <row r="33" spans="1:12" ht="15" thickBot="1" x14ac:dyDescent="0.35">
      <c r="A33" s="417" t="s">
        <v>37</v>
      </c>
      <c r="B33" s="15"/>
      <c r="C33" s="16"/>
      <c r="D33" s="17"/>
      <c r="E33" s="18"/>
      <c r="F33" s="19"/>
      <c r="G33" s="19"/>
      <c r="H33" s="19"/>
      <c r="I33" s="19"/>
      <c r="J33" s="246"/>
      <c r="K33" s="249"/>
    </row>
    <row r="34" spans="1:12" x14ac:dyDescent="0.3">
      <c r="A34" s="418" t="s">
        <v>38</v>
      </c>
      <c r="B34" s="149">
        <f>B24*0.2</f>
        <v>0.14599999999999999</v>
      </c>
      <c r="C34" s="149">
        <f>C24*0.2</f>
        <v>0.13</v>
      </c>
      <c r="D34" s="149">
        <f>D24*0.2</f>
        <v>0.12</v>
      </c>
      <c r="E34" s="149">
        <f>E24*0.2</f>
        <v>0.11599999999999999</v>
      </c>
      <c r="F34" s="20"/>
      <c r="G34" s="20"/>
      <c r="H34" s="20"/>
      <c r="I34" s="20"/>
      <c r="J34" s="248" t="s">
        <v>99</v>
      </c>
      <c r="K34" s="250"/>
    </row>
    <row r="35" spans="1:12" x14ac:dyDescent="0.3">
      <c r="A35" s="242" t="s">
        <v>39</v>
      </c>
      <c r="B35" s="154" t="s">
        <v>90</v>
      </c>
      <c r="C35" s="154" t="s">
        <v>90</v>
      </c>
      <c r="D35" s="154" t="s">
        <v>90</v>
      </c>
      <c r="E35" s="154" t="s">
        <v>90</v>
      </c>
      <c r="F35" s="144"/>
      <c r="G35" s="144"/>
      <c r="H35" s="144"/>
      <c r="I35" s="144"/>
      <c r="J35" s="241"/>
      <c r="K35" s="245"/>
    </row>
    <row r="36" spans="1:12" x14ac:dyDescent="0.3">
      <c r="A36" s="242" t="s">
        <v>40</v>
      </c>
      <c r="B36" s="154" t="s">
        <v>90</v>
      </c>
      <c r="C36" s="154" t="s">
        <v>90</v>
      </c>
      <c r="D36" s="154" t="s">
        <v>90</v>
      </c>
      <c r="E36" s="154" t="s">
        <v>90</v>
      </c>
      <c r="F36" s="144"/>
      <c r="G36" s="144"/>
      <c r="H36" s="144"/>
      <c r="I36" s="144"/>
      <c r="J36" s="241"/>
      <c r="K36" s="245"/>
    </row>
    <row r="37" spans="1:12" ht="48" customHeight="1" x14ac:dyDescent="0.3">
      <c r="A37" s="242" t="s">
        <v>41</v>
      </c>
      <c r="B37" s="475" t="s">
        <v>23</v>
      </c>
      <c r="C37" s="476"/>
      <c r="D37" s="476"/>
      <c r="E37" s="477"/>
      <c r="F37" s="144"/>
      <c r="G37" s="144"/>
      <c r="H37" s="144"/>
      <c r="I37" s="144"/>
      <c r="J37" s="241"/>
      <c r="K37" s="245"/>
    </row>
    <row r="38" spans="1:12" ht="24" customHeight="1" x14ac:dyDescent="0.3">
      <c r="A38" s="413" t="s">
        <v>125</v>
      </c>
      <c r="B38" s="154">
        <v>30</v>
      </c>
      <c r="C38" s="154">
        <v>30</v>
      </c>
      <c r="D38" s="154">
        <v>30</v>
      </c>
      <c r="E38" s="154">
        <v>30</v>
      </c>
      <c r="F38" s="163"/>
      <c r="G38" s="163"/>
      <c r="H38" s="163"/>
      <c r="I38" s="163"/>
      <c r="J38" s="236" t="s">
        <v>91</v>
      </c>
      <c r="K38" s="237"/>
    </row>
    <row r="39" spans="1:12" x14ac:dyDescent="0.3">
      <c r="A39" s="413" t="s">
        <v>124</v>
      </c>
      <c r="B39" s="225">
        <v>20</v>
      </c>
      <c r="C39" s="225">
        <v>20</v>
      </c>
      <c r="D39" s="225">
        <v>20</v>
      </c>
      <c r="E39" s="225">
        <v>20</v>
      </c>
      <c r="F39" s="163"/>
      <c r="G39" s="163"/>
      <c r="H39" s="163"/>
      <c r="I39" s="163"/>
      <c r="J39" s="236" t="s">
        <v>91</v>
      </c>
      <c r="K39" s="237"/>
    </row>
    <row r="40" spans="1:12" ht="27" thickBot="1" x14ac:dyDescent="0.35">
      <c r="A40" s="419" t="s">
        <v>128</v>
      </c>
      <c r="B40" s="180" t="s">
        <v>90</v>
      </c>
      <c r="C40" s="180" t="s">
        <v>90</v>
      </c>
      <c r="D40" s="180" t="s">
        <v>90</v>
      </c>
      <c r="E40" s="180" t="s">
        <v>90</v>
      </c>
      <c r="F40" s="164"/>
      <c r="G40" s="164"/>
      <c r="H40" s="164"/>
      <c r="I40" s="164"/>
      <c r="J40" s="238"/>
      <c r="K40" s="239"/>
    </row>
    <row r="42" spans="1:12" x14ac:dyDescent="0.3">
      <c r="A42" s="21"/>
      <c r="B42" s="21"/>
      <c r="C42" s="21"/>
      <c r="D42" s="21"/>
      <c r="E42" s="21"/>
      <c r="F42" s="21"/>
      <c r="G42" s="21"/>
      <c r="H42" s="21"/>
      <c r="I42" s="21"/>
      <c r="J42" s="21"/>
      <c r="K42" s="21"/>
    </row>
    <row r="43" spans="1:12" x14ac:dyDescent="0.3">
      <c r="A43" s="130" t="s">
        <v>129</v>
      </c>
      <c r="B43" s="21"/>
      <c r="C43" s="21"/>
      <c r="D43" s="21"/>
      <c r="E43" s="21"/>
      <c r="F43" s="21"/>
      <c r="G43" s="21"/>
      <c r="H43" s="21"/>
      <c r="I43" s="21"/>
      <c r="J43" s="21"/>
      <c r="K43" s="21"/>
      <c r="L43" s="41"/>
    </row>
    <row r="44" spans="1:12" x14ac:dyDescent="0.3">
      <c r="A44" s="41">
        <v>1</v>
      </c>
      <c r="B44" s="22" t="s">
        <v>130</v>
      </c>
      <c r="C44" s="21"/>
      <c r="D44" s="21"/>
      <c r="E44" s="21"/>
      <c r="F44" s="21"/>
      <c r="G44" s="21"/>
      <c r="H44" s="21"/>
      <c r="I44" s="21"/>
      <c r="J44" s="21"/>
      <c r="K44" s="21"/>
      <c r="L44" s="41"/>
    </row>
    <row r="45" spans="1:12" x14ac:dyDescent="0.3">
      <c r="A45" s="41">
        <v>2</v>
      </c>
      <c r="B45" s="22" t="s">
        <v>131</v>
      </c>
      <c r="C45" s="21"/>
      <c r="D45" s="21"/>
      <c r="E45" s="21"/>
      <c r="F45" s="21"/>
      <c r="G45" s="21"/>
      <c r="H45" s="21"/>
      <c r="I45" s="21"/>
      <c r="J45" s="21"/>
      <c r="K45" s="21"/>
      <c r="L45" s="41"/>
    </row>
    <row r="46" spans="1:12" x14ac:dyDescent="0.3">
      <c r="A46" s="41">
        <v>3</v>
      </c>
      <c r="B46" s="21" t="s">
        <v>302</v>
      </c>
      <c r="C46" s="21"/>
      <c r="D46" s="21"/>
      <c r="E46" s="21"/>
      <c r="F46" s="21"/>
      <c r="G46" s="21"/>
      <c r="H46" s="21"/>
      <c r="I46" s="21"/>
      <c r="J46" s="21"/>
      <c r="K46" s="21"/>
      <c r="L46" s="41"/>
    </row>
    <row r="47" spans="1:12" x14ac:dyDescent="0.3">
      <c r="A47" s="41">
        <v>4</v>
      </c>
      <c r="B47" s="21" t="s">
        <v>132</v>
      </c>
      <c r="C47" s="21"/>
      <c r="D47" s="21"/>
      <c r="E47" s="21"/>
      <c r="F47" s="21"/>
      <c r="G47" s="21"/>
      <c r="H47" s="21"/>
      <c r="I47" s="21"/>
      <c r="J47" s="21"/>
      <c r="K47" s="21"/>
      <c r="L47" s="41"/>
    </row>
    <row r="48" spans="1:12" x14ac:dyDescent="0.3">
      <c r="A48" s="41">
        <v>5</v>
      </c>
      <c r="B48" s="61" t="s">
        <v>133</v>
      </c>
      <c r="C48" s="21"/>
      <c r="D48" s="21"/>
      <c r="E48" s="21"/>
      <c r="F48" s="21"/>
      <c r="G48" s="21"/>
      <c r="H48" s="21"/>
      <c r="I48" s="21"/>
      <c r="J48" s="21"/>
      <c r="K48" s="21"/>
      <c r="L48" s="41"/>
    </row>
    <row r="49" spans="1:12" x14ac:dyDescent="0.3">
      <c r="A49" s="41">
        <v>6</v>
      </c>
      <c r="B49" s="21" t="s">
        <v>134</v>
      </c>
      <c r="C49" s="21"/>
      <c r="D49" s="21"/>
      <c r="E49" s="21"/>
      <c r="F49" s="21"/>
      <c r="G49" s="21"/>
      <c r="H49" s="21"/>
      <c r="I49" s="21"/>
      <c r="J49" s="21"/>
      <c r="K49" s="21"/>
      <c r="L49" s="41"/>
    </row>
    <row r="50" spans="1:12" x14ac:dyDescent="0.3">
      <c r="A50" s="130" t="s">
        <v>139</v>
      </c>
      <c r="B50" s="41"/>
      <c r="C50" s="21"/>
      <c r="D50" s="21"/>
      <c r="E50" s="21"/>
      <c r="F50" s="21"/>
      <c r="G50" s="21"/>
      <c r="H50" s="21"/>
      <c r="I50" s="21"/>
      <c r="J50" s="21"/>
      <c r="K50" s="21"/>
      <c r="L50" s="41"/>
    </row>
    <row r="51" spans="1:12" x14ac:dyDescent="0.3">
      <c r="A51" s="43" t="s">
        <v>11</v>
      </c>
      <c r="B51" s="21" t="s">
        <v>70</v>
      </c>
      <c r="C51" s="21"/>
      <c r="D51" s="21"/>
      <c r="E51" s="21"/>
      <c r="F51" s="21"/>
      <c r="G51" s="21"/>
      <c r="H51" s="21"/>
      <c r="I51" s="21"/>
      <c r="J51" s="21"/>
      <c r="K51" s="21"/>
      <c r="L51" s="41"/>
    </row>
    <row r="52" spans="1:12" x14ac:dyDescent="0.3">
      <c r="A52" s="43" t="s">
        <v>63</v>
      </c>
      <c r="B52" s="21" t="s">
        <v>135</v>
      </c>
      <c r="C52" s="21"/>
      <c r="D52" s="21"/>
      <c r="E52" s="21"/>
      <c r="F52" s="21"/>
      <c r="G52" s="21"/>
      <c r="H52" s="21"/>
      <c r="I52" s="21"/>
      <c r="J52" s="21"/>
      <c r="K52" s="21"/>
      <c r="L52" s="41"/>
    </row>
    <row r="53" spans="1:12" x14ac:dyDescent="0.3">
      <c r="A53" s="43" t="s">
        <v>30</v>
      </c>
      <c r="B53" s="21" t="s">
        <v>136</v>
      </c>
      <c r="C53" s="21"/>
      <c r="D53" s="21"/>
      <c r="E53" s="21"/>
      <c r="F53" s="21"/>
      <c r="G53" s="21"/>
      <c r="H53" s="21"/>
      <c r="I53" s="21"/>
      <c r="J53" s="21"/>
      <c r="K53" s="21"/>
      <c r="L53" s="41"/>
    </row>
    <row r="54" spans="1:12" x14ac:dyDescent="0.3">
      <c r="A54" s="43" t="s">
        <v>32</v>
      </c>
      <c r="B54" s="21" t="s">
        <v>113</v>
      </c>
      <c r="C54" s="21"/>
      <c r="D54" s="21"/>
      <c r="E54" s="21"/>
      <c r="F54" s="21"/>
      <c r="G54" s="21"/>
      <c r="H54" s="21"/>
      <c r="I54" s="21"/>
      <c r="J54" s="21"/>
      <c r="K54" s="21"/>
      <c r="L54" s="41"/>
    </row>
    <row r="55" spans="1:12" x14ac:dyDescent="0.3">
      <c r="A55" s="43" t="s">
        <v>66</v>
      </c>
      <c r="B55" s="21" t="s">
        <v>137</v>
      </c>
      <c r="C55" s="21"/>
      <c r="D55" s="21"/>
      <c r="E55" s="21"/>
      <c r="F55" s="21"/>
      <c r="G55" s="21"/>
      <c r="H55" s="21"/>
      <c r="I55" s="21"/>
      <c r="J55" s="21"/>
      <c r="K55" s="21"/>
      <c r="L55" s="41"/>
    </row>
    <row r="56" spans="1:12" x14ac:dyDescent="0.3">
      <c r="A56" s="43" t="s">
        <v>71</v>
      </c>
      <c r="B56" s="21" t="s">
        <v>138</v>
      </c>
      <c r="C56" s="41"/>
      <c r="D56" s="41"/>
      <c r="E56" s="41"/>
      <c r="F56" s="41"/>
      <c r="G56" s="41"/>
      <c r="H56" s="41"/>
      <c r="I56" s="41"/>
      <c r="J56" s="41"/>
      <c r="K56" s="41"/>
      <c r="L56" s="41"/>
    </row>
    <row r="57" spans="1:12" x14ac:dyDescent="0.3">
      <c r="A57" s="43" t="s">
        <v>72</v>
      </c>
      <c r="B57" s="49" t="s">
        <v>127</v>
      </c>
      <c r="C57" s="41"/>
      <c r="D57" s="41"/>
      <c r="E57" s="41"/>
      <c r="F57" s="41"/>
      <c r="G57" s="41"/>
      <c r="H57" s="41"/>
      <c r="I57" s="41"/>
      <c r="J57" s="41"/>
      <c r="K57" s="41"/>
      <c r="L57" s="41"/>
    </row>
    <row r="58" spans="1:12" x14ac:dyDescent="0.3">
      <c r="A58" s="43" t="s">
        <v>99</v>
      </c>
      <c r="B58" s="21" t="s">
        <v>110</v>
      </c>
      <c r="C58" s="41"/>
      <c r="D58" s="41"/>
      <c r="E58" s="41"/>
      <c r="F58" s="41"/>
      <c r="G58" s="41"/>
      <c r="H58" s="41"/>
      <c r="I58" s="41"/>
      <c r="J58" s="41"/>
      <c r="K58" s="41"/>
      <c r="L58" s="41"/>
    </row>
    <row r="59" spans="1:12" x14ac:dyDescent="0.3">
      <c r="A59" s="43" t="s">
        <v>91</v>
      </c>
      <c r="B59" s="21" t="s">
        <v>186</v>
      </c>
    </row>
  </sheetData>
  <mergeCells count="77">
    <mergeCell ref="AE14:AF14"/>
    <mergeCell ref="AI9:AI13"/>
    <mergeCell ref="AJ9:AJ13"/>
    <mergeCell ref="AO2:AP4"/>
    <mergeCell ref="AF2:AF5"/>
    <mergeCell ref="AG2:AH4"/>
    <mergeCell ref="AI2:AJ4"/>
    <mergeCell ref="AO6:AO8"/>
    <mergeCell ref="AP6:AP8"/>
    <mergeCell ref="AK9:AK13"/>
    <mergeCell ref="AL9:AL13"/>
    <mergeCell ref="AM9:AM13"/>
    <mergeCell ref="AN9:AN13"/>
    <mergeCell ref="AO9:AO13"/>
    <mergeCell ref="AP9:AP13"/>
    <mergeCell ref="AK2:AL4"/>
    <mergeCell ref="AM2:AN4"/>
    <mergeCell ref="AD6:AD8"/>
    <mergeCell ref="AG6:AG8"/>
    <mergeCell ref="AH6:AH8"/>
    <mergeCell ref="AI6:AI8"/>
    <mergeCell ref="AJ6:AJ8"/>
    <mergeCell ref="AK6:AK8"/>
    <mergeCell ref="AL6:AL8"/>
    <mergeCell ref="AM6:AM8"/>
    <mergeCell ref="AN6:AN8"/>
    <mergeCell ref="AD4:AD5"/>
    <mergeCell ref="AE4:AE5"/>
    <mergeCell ref="B18:E22"/>
    <mergeCell ref="B37:E37"/>
    <mergeCell ref="T2:U4"/>
    <mergeCell ref="V2:W4"/>
    <mergeCell ref="AA6:AA8"/>
    <mergeCell ref="W6:W8"/>
    <mergeCell ref="X6:X8"/>
    <mergeCell ref="Y6:Y8"/>
    <mergeCell ref="Z6:Z8"/>
    <mergeCell ref="V6:V8"/>
    <mergeCell ref="T6:T8"/>
    <mergeCell ref="U6:U8"/>
    <mergeCell ref="X2:Y4"/>
    <mergeCell ref="Z2:AA4"/>
    <mergeCell ref="Y9:Y13"/>
    <mergeCell ref="Z9:Z13"/>
    <mergeCell ref="A3:A4"/>
    <mergeCell ref="B3:B4"/>
    <mergeCell ref="C3:C4"/>
    <mergeCell ref="D3:D4"/>
    <mergeCell ref="E3:E4"/>
    <mergeCell ref="B2:K2"/>
    <mergeCell ref="F3:G3"/>
    <mergeCell ref="N6:N14"/>
    <mergeCell ref="AC6:AC14"/>
    <mergeCell ref="AD9:AD13"/>
    <mergeCell ref="N3:N5"/>
    <mergeCell ref="O4:O5"/>
    <mergeCell ref="P4:P5"/>
    <mergeCell ref="Q2:Q5"/>
    <mergeCell ref="R2:S4"/>
    <mergeCell ref="H3:I3"/>
    <mergeCell ref="J3:J4"/>
    <mergeCell ref="K3:K4"/>
    <mergeCell ref="AA9:AA13"/>
    <mergeCell ref="AC3:AC5"/>
    <mergeCell ref="AG9:AG13"/>
    <mergeCell ref="AH9:AH13"/>
    <mergeCell ref="O6:O8"/>
    <mergeCell ref="R6:R8"/>
    <mergeCell ref="S6:S8"/>
    <mergeCell ref="O9:O13"/>
    <mergeCell ref="R9:R13"/>
    <mergeCell ref="S9:S13"/>
    <mergeCell ref="T9:T13"/>
    <mergeCell ref="U9:U13"/>
    <mergeCell ref="V9:V13"/>
    <mergeCell ref="W9:W13"/>
    <mergeCell ref="X9:X13"/>
  </mergeCells>
  <hyperlinks>
    <hyperlink ref="B48" r:id="rId1"/>
    <hyperlink ref="B2" location="INDEX" display="Heat pump, up to 60 °C, Temp lift = 40 K"/>
  </hyperlinks>
  <pageMargins left="0.7" right="0.7" top="0.75" bottom="0.75" header="0.3" footer="0.3"/>
  <pageSetup paperSize="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P62"/>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21" customHeight="1" thickBot="1" x14ac:dyDescent="0.35"/>
    <row r="2" spans="1:42" ht="21" customHeight="1" thickBot="1" x14ac:dyDescent="0.35">
      <c r="A2" s="1" t="s">
        <v>0</v>
      </c>
      <c r="B2" s="565" t="s">
        <v>254</v>
      </c>
      <c r="C2" s="575"/>
      <c r="D2" s="575"/>
      <c r="E2" s="575"/>
      <c r="F2" s="575"/>
      <c r="G2" s="575"/>
      <c r="H2" s="575"/>
      <c r="I2" s="575"/>
      <c r="J2" s="575"/>
      <c r="K2" s="57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54" t="s">
        <v>48</v>
      </c>
      <c r="AE4" s="456" t="s">
        <v>49</v>
      </c>
      <c r="AF4" s="460"/>
      <c r="AG4" s="462"/>
      <c r="AH4" s="429"/>
      <c r="AI4" s="462"/>
      <c r="AJ4" s="429"/>
      <c r="AK4" s="462"/>
      <c r="AL4" s="429"/>
      <c r="AM4" s="462"/>
      <c r="AN4" s="429"/>
      <c r="AO4" s="462"/>
      <c r="AP4" s="429"/>
    </row>
    <row r="5" spans="1:42" ht="15.75" customHeight="1" thickBot="1" x14ac:dyDescent="0.35">
      <c r="A5" s="415" t="s">
        <v>8</v>
      </c>
      <c r="B5" s="132">
        <v>2.5</v>
      </c>
      <c r="C5" s="132">
        <v>2.5</v>
      </c>
      <c r="D5" s="132">
        <v>2.5</v>
      </c>
      <c r="E5" s="132">
        <v>2.5</v>
      </c>
      <c r="F5" s="132">
        <v>1</v>
      </c>
      <c r="G5" s="132">
        <v>10</v>
      </c>
      <c r="H5" s="132">
        <v>1</v>
      </c>
      <c r="I5" s="132">
        <v>10</v>
      </c>
      <c r="J5" s="132"/>
      <c r="K5" s="133">
        <v>2</v>
      </c>
      <c r="N5" s="453"/>
      <c r="O5" s="455"/>
      <c r="P5" s="457"/>
      <c r="Q5" s="455"/>
      <c r="R5" s="27" t="s">
        <v>50</v>
      </c>
      <c r="S5" s="28" t="s">
        <v>51</v>
      </c>
      <c r="T5" s="27" t="s">
        <v>50</v>
      </c>
      <c r="U5" s="28" t="s">
        <v>51</v>
      </c>
      <c r="V5" s="27" t="s">
        <v>50</v>
      </c>
      <c r="W5" s="28" t="s">
        <v>51</v>
      </c>
      <c r="X5" s="27" t="s">
        <v>50</v>
      </c>
      <c r="Y5" s="28" t="s">
        <v>51</v>
      </c>
      <c r="Z5" s="27" t="s">
        <v>50</v>
      </c>
      <c r="AA5" s="28" t="s">
        <v>51</v>
      </c>
      <c r="AC5" s="453"/>
      <c r="AD5" s="455"/>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226">
        <v>100</v>
      </c>
      <c r="C6" s="226">
        <v>100</v>
      </c>
      <c r="D6" s="226">
        <v>100</v>
      </c>
      <c r="E6" s="226">
        <v>100</v>
      </c>
      <c r="F6" s="226">
        <v>100</v>
      </c>
      <c r="G6" s="226">
        <v>100</v>
      </c>
      <c r="H6" s="226">
        <v>100</v>
      </c>
      <c r="I6" s="226">
        <v>100</v>
      </c>
      <c r="J6" s="132" t="s">
        <v>11</v>
      </c>
      <c r="K6" s="133">
        <v>2</v>
      </c>
      <c r="N6" s="448" t="str">
        <f>B2</f>
        <v>Direct Firing, Natural Gas</v>
      </c>
      <c r="O6" s="435" t="s">
        <v>52</v>
      </c>
      <c r="P6" s="29" t="s">
        <v>53</v>
      </c>
      <c r="Q6" s="30" t="s">
        <v>58</v>
      </c>
      <c r="R6" s="432">
        <v>1</v>
      </c>
      <c r="S6" s="440">
        <v>0</v>
      </c>
      <c r="T6" s="432">
        <v>1</v>
      </c>
      <c r="U6" s="440">
        <v>0</v>
      </c>
      <c r="V6" s="432">
        <v>1</v>
      </c>
      <c r="W6" s="440">
        <v>0</v>
      </c>
      <c r="X6" s="432">
        <v>0.2</v>
      </c>
      <c r="Y6" s="440">
        <v>0</v>
      </c>
      <c r="Z6" s="482">
        <v>1</v>
      </c>
      <c r="AA6" s="440">
        <v>0</v>
      </c>
      <c r="AC6" s="448" t="str">
        <f>N6</f>
        <v>Direct Firing, Natural Gas</v>
      </c>
      <c r="AD6" s="435" t="s">
        <v>52</v>
      </c>
      <c r="AE6" s="29" t="s">
        <v>53</v>
      </c>
      <c r="AF6" s="30" t="str">
        <f>Q6</f>
        <v>x</v>
      </c>
      <c r="AG6" s="432">
        <v>0.75</v>
      </c>
      <c r="AH6" s="440">
        <v>0</v>
      </c>
      <c r="AI6" s="432">
        <v>0.75</v>
      </c>
      <c r="AJ6" s="440">
        <v>0</v>
      </c>
      <c r="AK6" s="432">
        <v>0.4</v>
      </c>
      <c r="AL6" s="440">
        <v>0</v>
      </c>
      <c r="AM6" s="432">
        <v>0.2</v>
      </c>
      <c r="AN6" s="440">
        <v>0</v>
      </c>
      <c r="AO6" s="482">
        <v>0.1</v>
      </c>
      <c r="AP6" s="440">
        <v>0</v>
      </c>
    </row>
    <row r="7" spans="1:42" x14ac:dyDescent="0.3">
      <c r="A7" s="242" t="s">
        <v>12</v>
      </c>
      <c r="B7" s="226">
        <v>100</v>
      </c>
      <c r="C7" s="226">
        <v>100</v>
      </c>
      <c r="D7" s="226">
        <v>100</v>
      </c>
      <c r="E7" s="226">
        <v>100</v>
      </c>
      <c r="F7" s="226">
        <v>100</v>
      </c>
      <c r="G7" s="226">
        <v>100</v>
      </c>
      <c r="H7" s="226">
        <v>100</v>
      </c>
      <c r="I7" s="226">
        <v>100</v>
      </c>
      <c r="J7" s="132" t="s">
        <v>11</v>
      </c>
      <c r="K7" s="133">
        <v>2</v>
      </c>
      <c r="N7" s="573"/>
      <c r="O7" s="436"/>
      <c r="P7" s="31" t="s">
        <v>54</v>
      </c>
      <c r="Q7" s="32" t="s">
        <v>58</v>
      </c>
      <c r="R7" s="438"/>
      <c r="S7" s="441"/>
      <c r="T7" s="438"/>
      <c r="U7" s="441"/>
      <c r="V7" s="438"/>
      <c r="W7" s="441"/>
      <c r="X7" s="438"/>
      <c r="Y7" s="441"/>
      <c r="Z7" s="514"/>
      <c r="AA7" s="441"/>
      <c r="AC7" s="573"/>
      <c r="AD7" s="436"/>
      <c r="AE7" s="31" t="s">
        <v>54</v>
      </c>
      <c r="AF7" s="32" t="s">
        <v>58</v>
      </c>
      <c r="AG7" s="438"/>
      <c r="AH7" s="441"/>
      <c r="AI7" s="438"/>
      <c r="AJ7" s="441"/>
      <c r="AK7" s="438"/>
      <c r="AL7" s="441"/>
      <c r="AM7" s="438"/>
      <c r="AN7" s="441"/>
      <c r="AO7" s="514"/>
      <c r="AP7" s="441"/>
    </row>
    <row r="8" spans="1:42" ht="30.75" customHeight="1" thickBot="1" x14ac:dyDescent="0.35">
      <c r="A8" s="242" t="s">
        <v>13</v>
      </c>
      <c r="B8" s="360">
        <v>0.25</v>
      </c>
      <c r="C8" s="360">
        <v>0.25</v>
      </c>
      <c r="D8" s="360">
        <v>0.25</v>
      </c>
      <c r="E8" s="360">
        <v>0.25</v>
      </c>
      <c r="F8" s="360">
        <v>0.1</v>
      </c>
      <c r="G8" s="360">
        <v>1</v>
      </c>
      <c r="H8" s="360">
        <v>0.1</v>
      </c>
      <c r="I8" s="360">
        <v>1</v>
      </c>
      <c r="J8" s="132"/>
      <c r="K8" s="133" t="s">
        <v>255</v>
      </c>
      <c r="N8" s="573"/>
      <c r="O8" s="437"/>
      <c r="P8" s="33" t="s">
        <v>55</v>
      </c>
      <c r="Q8" s="34" t="s">
        <v>58</v>
      </c>
      <c r="R8" s="439"/>
      <c r="S8" s="442"/>
      <c r="T8" s="439"/>
      <c r="U8" s="442"/>
      <c r="V8" s="439"/>
      <c r="W8" s="442"/>
      <c r="X8" s="439"/>
      <c r="Y8" s="442"/>
      <c r="Z8" s="515"/>
      <c r="AA8" s="442"/>
      <c r="AC8" s="573"/>
      <c r="AD8" s="437"/>
      <c r="AE8" s="33" t="s">
        <v>55</v>
      </c>
      <c r="AF8" s="34" t="s">
        <v>58</v>
      </c>
      <c r="AG8" s="439"/>
      <c r="AH8" s="442"/>
      <c r="AI8" s="439"/>
      <c r="AJ8" s="442"/>
      <c r="AK8" s="439"/>
      <c r="AL8" s="442"/>
      <c r="AM8" s="439"/>
      <c r="AN8" s="442"/>
      <c r="AO8" s="515"/>
      <c r="AP8" s="442"/>
    </row>
    <row r="9" spans="1:42" ht="24" customHeight="1" x14ac:dyDescent="0.3">
      <c r="A9" s="242" t="s">
        <v>14</v>
      </c>
      <c r="B9" s="318">
        <v>0.25</v>
      </c>
      <c r="C9" s="318">
        <v>0.25</v>
      </c>
      <c r="D9" s="318">
        <v>0.25</v>
      </c>
      <c r="E9" s="318">
        <v>0.25</v>
      </c>
      <c r="F9" s="318">
        <v>0</v>
      </c>
      <c r="G9" s="318">
        <v>0.5</v>
      </c>
      <c r="H9" s="318">
        <v>0</v>
      </c>
      <c r="I9" s="318">
        <v>0.5</v>
      </c>
      <c r="J9" s="132"/>
      <c r="K9" s="133">
        <v>2</v>
      </c>
      <c r="N9" s="573"/>
      <c r="O9" s="511" t="s">
        <v>56</v>
      </c>
      <c r="P9" s="35" t="s">
        <v>57</v>
      </c>
      <c r="Q9" s="36" t="s">
        <v>58</v>
      </c>
      <c r="R9" s="432">
        <v>1</v>
      </c>
      <c r="S9" s="432">
        <v>0</v>
      </c>
      <c r="T9" s="432">
        <v>1</v>
      </c>
      <c r="U9" s="432">
        <v>0</v>
      </c>
      <c r="V9" s="432">
        <v>1</v>
      </c>
      <c r="W9" s="432">
        <v>0</v>
      </c>
      <c r="X9" s="432">
        <v>1</v>
      </c>
      <c r="Y9" s="432">
        <v>0</v>
      </c>
      <c r="Z9" s="432">
        <v>0</v>
      </c>
      <c r="AA9" s="432">
        <v>0</v>
      </c>
      <c r="AC9" s="573"/>
      <c r="AD9" s="511" t="s">
        <v>56</v>
      </c>
      <c r="AE9" s="35" t="s">
        <v>57</v>
      </c>
      <c r="AF9" s="36" t="s">
        <v>58</v>
      </c>
      <c r="AG9" s="432">
        <v>0.75</v>
      </c>
      <c r="AH9" s="432">
        <v>0</v>
      </c>
      <c r="AI9" s="432">
        <v>0.75</v>
      </c>
      <c r="AJ9" s="432">
        <v>0</v>
      </c>
      <c r="AK9" s="432">
        <v>0.3</v>
      </c>
      <c r="AL9" s="432">
        <v>0</v>
      </c>
      <c r="AM9" s="432">
        <v>0.75</v>
      </c>
      <c r="AN9" s="432">
        <v>0</v>
      </c>
      <c r="AO9" s="432">
        <v>0</v>
      </c>
      <c r="AP9" s="432">
        <v>0</v>
      </c>
    </row>
    <row r="10" spans="1:42" x14ac:dyDescent="0.3">
      <c r="A10" s="242" t="s">
        <v>15</v>
      </c>
      <c r="B10" s="5">
        <v>0.5</v>
      </c>
      <c r="C10" s="5">
        <v>0.5</v>
      </c>
      <c r="D10" s="5">
        <v>0.5</v>
      </c>
      <c r="E10" s="5">
        <v>0.5</v>
      </c>
      <c r="F10" s="5">
        <v>0</v>
      </c>
      <c r="G10" s="5">
        <v>1</v>
      </c>
      <c r="H10" s="5">
        <v>0</v>
      </c>
      <c r="I10" s="5">
        <v>1</v>
      </c>
      <c r="J10" s="132"/>
      <c r="K10" s="133">
        <v>2</v>
      </c>
      <c r="N10" s="573"/>
      <c r="O10" s="587"/>
      <c r="P10" s="35" t="s">
        <v>59</v>
      </c>
      <c r="Q10" s="36" t="s">
        <v>58</v>
      </c>
      <c r="R10" s="568"/>
      <c r="S10" s="568"/>
      <c r="T10" s="568"/>
      <c r="U10" s="568"/>
      <c r="V10" s="568"/>
      <c r="W10" s="568"/>
      <c r="X10" s="568"/>
      <c r="Y10" s="568"/>
      <c r="Z10" s="438"/>
      <c r="AA10" s="568"/>
      <c r="AC10" s="573"/>
      <c r="AD10" s="587"/>
      <c r="AE10" s="35" t="s">
        <v>59</v>
      </c>
      <c r="AF10" s="36" t="s">
        <v>58</v>
      </c>
      <c r="AG10" s="568"/>
      <c r="AH10" s="568"/>
      <c r="AI10" s="568"/>
      <c r="AJ10" s="568"/>
      <c r="AK10" s="568"/>
      <c r="AL10" s="568"/>
      <c r="AM10" s="568"/>
      <c r="AN10" s="568"/>
      <c r="AO10" s="438"/>
      <c r="AP10" s="568"/>
    </row>
    <row r="11" spans="1:42" ht="15.75" customHeight="1" x14ac:dyDescent="0.3">
      <c r="A11" s="242" t="s">
        <v>16</v>
      </c>
      <c r="B11" s="220">
        <v>15</v>
      </c>
      <c r="C11" s="220">
        <v>15</v>
      </c>
      <c r="D11" s="220">
        <v>15</v>
      </c>
      <c r="E11" s="220">
        <v>15</v>
      </c>
      <c r="F11" s="220">
        <v>10</v>
      </c>
      <c r="G11" s="220">
        <v>20</v>
      </c>
      <c r="H11" s="220">
        <v>10</v>
      </c>
      <c r="I11" s="220">
        <v>20</v>
      </c>
      <c r="J11" s="132"/>
      <c r="K11" s="133">
        <v>4</v>
      </c>
      <c r="N11" s="573"/>
      <c r="O11" s="587"/>
      <c r="P11" s="35" t="s">
        <v>60</v>
      </c>
      <c r="Q11" s="36"/>
      <c r="R11" s="568"/>
      <c r="S11" s="568"/>
      <c r="T11" s="568"/>
      <c r="U11" s="568"/>
      <c r="V11" s="568"/>
      <c r="W11" s="568"/>
      <c r="X11" s="568"/>
      <c r="Y11" s="568"/>
      <c r="Z11" s="438"/>
      <c r="AA11" s="568"/>
      <c r="AC11" s="573"/>
      <c r="AD11" s="587"/>
      <c r="AE11" s="35" t="s">
        <v>60</v>
      </c>
      <c r="AF11" s="36"/>
      <c r="AG11" s="568"/>
      <c r="AH11" s="568"/>
      <c r="AI11" s="568"/>
      <c r="AJ11" s="568"/>
      <c r="AK11" s="568"/>
      <c r="AL11" s="568"/>
      <c r="AM11" s="568"/>
      <c r="AN11" s="568"/>
      <c r="AO11" s="438"/>
      <c r="AP11" s="568"/>
    </row>
    <row r="12" spans="1:42" ht="30.75" customHeight="1" thickBot="1" x14ac:dyDescent="0.35">
      <c r="A12" s="242" t="s">
        <v>17</v>
      </c>
      <c r="B12" s="5">
        <v>0.01</v>
      </c>
      <c r="C12" s="5">
        <v>0.01</v>
      </c>
      <c r="D12" s="5">
        <v>0.01</v>
      </c>
      <c r="E12" s="5">
        <v>0.01</v>
      </c>
      <c r="F12" s="5">
        <v>0.01</v>
      </c>
      <c r="G12" s="5">
        <v>0.04</v>
      </c>
      <c r="H12" s="5">
        <v>0.01</v>
      </c>
      <c r="I12" s="5">
        <v>0.04</v>
      </c>
      <c r="J12" s="132"/>
      <c r="K12" s="133">
        <v>2</v>
      </c>
      <c r="N12" s="573"/>
      <c r="O12" s="587"/>
      <c r="P12" s="35" t="s">
        <v>61</v>
      </c>
      <c r="Q12" s="36"/>
      <c r="R12" s="568"/>
      <c r="S12" s="568"/>
      <c r="T12" s="568"/>
      <c r="U12" s="568"/>
      <c r="V12" s="568"/>
      <c r="W12" s="568"/>
      <c r="X12" s="568"/>
      <c r="Y12" s="568"/>
      <c r="Z12" s="438"/>
      <c r="AA12" s="568"/>
      <c r="AC12" s="573"/>
      <c r="AD12" s="587"/>
      <c r="AE12" s="35" t="s">
        <v>61</v>
      </c>
      <c r="AF12" s="36"/>
      <c r="AG12" s="568"/>
      <c r="AH12" s="568"/>
      <c r="AI12" s="568"/>
      <c r="AJ12" s="568"/>
      <c r="AK12" s="568"/>
      <c r="AL12" s="568"/>
      <c r="AM12" s="568"/>
      <c r="AN12" s="568"/>
      <c r="AO12" s="438"/>
      <c r="AP12" s="568"/>
    </row>
    <row r="13" spans="1:42" ht="15" thickBot="1" x14ac:dyDescent="0.35">
      <c r="A13" s="417" t="s">
        <v>18</v>
      </c>
      <c r="B13" s="361"/>
      <c r="C13" s="362"/>
      <c r="D13" s="363"/>
      <c r="E13" s="364"/>
      <c r="F13" s="3"/>
      <c r="G13" s="3"/>
      <c r="H13" s="3"/>
      <c r="I13" s="3"/>
      <c r="J13" s="138"/>
      <c r="K13" s="365"/>
      <c r="N13" s="573"/>
      <c r="O13" s="588"/>
      <c r="P13" s="37" t="s">
        <v>62</v>
      </c>
      <c r="Q13" s="38" t="s">
        <v>58</v>
      </c>
      <c r="R13" s="569"/>
      <c r="S13" s="569"/>
      <c r="T13" s="569"/>
      <c r="U13" s="569"/>
      <c r="V13" s="569"/>
      <c r="W13" s="569"/>
      <c r="X13" s="569"/>
      <c r="Y13" s="569"/>
      <c r="Z13" s="439"/>
      <c r="AA13" s="569"/>
      <c r="AC13" s="573"/>
      <c r="AD13" s="588"/>
      <c r="AE13" s="37" t="s">
        <v>62</v>
      </c>
      <c r="AF13" s="38" t="s">
        <v>58</v>
      </c>
      <c r="AG13" s="569"/>
      <c r="AH13" s="569"/>
      <c r="AI13" s="569"/>
      <c r="AJ13" s="569"/>
      <c r="AK13" s="569"/>
      <c r="AL13" s="569"/>
      <c r="AM13" s="569"/>
      <c r="AN13" s="569"/>
      <c r="AO13" s="439"/>
      <c r="AP13" s="569"/>
    </row>
    <row r="14" spans="1:42" ht="15.75" customHeight="1" thickBot="1" x14ac:dyDescent="0.35">
      <c r="A14" s="242" t="s">
        <v>19</v>
      </c>
      <c r="B14" s="8">
        <v>10</v>
      </c>
      <c r="C14" s="8">
        <v>10</v>
      </c>
      <c r="D14" s="8">
        <v>10</v>
      </c>
      <c r="E14" s="8">
        <v>10</v>
      </c>
      <c r="F14" s="324"/>
      <c r="G14" s="324"/>
      <c r="H14" s="6"/>
      <c r="I14" s="6"/>
      <c r="J14" s="140"/>
      <c r="K14" s="133">
        <v>6</v>
      </c>
      <c r="N14" s="574"/>
      <c r="O14" s="63" t="s">
        <v>146</v>
      </c>
      <c r="P14" s="64" t="s">
        <v>147</v>
      </c>
      <c r="Q14" s="65"/>
      <c r="R14" s="387">
        <v>0</v>
      </c>
      <c r="S14" s="385">
        <v>0</v>
      </c>
      <c r="T14" s="384">
        <v>0</v>
      </c>
      <c r="U14" s="385">
        <v>0</v>
      </c>
      <c r="V14" s="384">
        <v>0</v>
      </c>
      <c r="W14" s="385">
        <v>0</v>
      </c>
      <c r="X14" s="384">
        <v>0</v>
      </c>
      <c r="Y14" s="385">
        <v>0</v>
      </c>
      <c r="Z14" s="384">
        <v>0</v>
      </c>
      <c r="AA14" s="386">
        <v>0</v>
      </c>
      <c r="AC14" s="574"/>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3">
      <c r="A15" s="242" t="s">
        <v>20</v>
      </c>
      <c r="B15" s="5">
        <v>0.01</v>
      </c>
      <c r="C15" s="5">
        <v>0.01</v>
      </c>
      <c r="D15" s="5">
        <v>0.01</v>
      </c>
      <c r="E15" s="5">
        <v>0.01</v>
      </c>
      <c r="F15" s="141"/>
      <c r="G15" s="141"/>
      <c r="H15" s="141"/>
      <c r="I15" s="141"/>
      <c r="J15" s="142"/>
      <c r="K15" s="133">
        <v>2</v>
      </c>
    </row>
    <row r="16" spans="1:42" ht="20.25" customHeight="1" x14ac:dyDescent="0.3">
      <c r="A16" s="242" t="s">
        <v>21</v>
      </c>
      <c r="B16" s="5">
        <v>0.01</v>
      </c>
      <c r="C16" s="5">
        <v>0.01</v>
      </c>
      <c r="D16" s="5">
        <v>0.01</v>
      </c>
      <c r="E16" s="5">
        <v>0.01</v>
      </c>
      <c r="F16" s="141"/>
      <c r="G16" s="141"/>
      <c r="H16" s="141"/>
      <c r="I16" s="141"/>
      <c r="J16" s="142"/>
      <c r="K16" s="133">
        <v>2</v>
      </c>
    </row>
    <row r="17" spans="1:24" ht="15.75" customHeight="1" x14ac:dyDescent="0.3">
      <c r="A17" s="420" t="s">
        <v>22</v>
      </c>
      <c r="B17" s="5"/>
      <c r="C17" s="5"/>
      <c r="D17" s="5"/>
      <c r="E17" s="5"/>
      <c r="F17" s="13"/>
      <c r="G17" s="13"/>
      <c r="H17" s="13"/>
      <c r="I17" s="13"/>
      <c r="J17" s="142"/>
      <c r="K17" s="366"/>
    </row>
    <row r="18" spans="1:24" ht="30.75" customHeight="1" x14ac:dyDescent="0.3">
      <c r="A18" s="242" t="s">
        <v>334</v>
      </c>
      <c r="B18" s="5">
        <v>0.3</v>
      </c>
      <c r="C18" s="5">
        <v>0.3</v>
      </c>
      <c r="D18" s="5">
        <v>0.3</v>
      </c>
      <c r="E18" s="5">
        <v>0.3</v>
      </c>
      <c r="F18" s="13"/>
      <c r="G18" s="144"/>
      <c r="H18" s="144"/>
      <c r="I18" s="144"/>
      <c r="J18" s="145"/>
      <c r="K18" s="146">
        <v>1</v>
      </c>
      <c r="N18" t="s">
        <v>298</v>
      </c>
    </row>
    <row r="19" spans="1:24" ht="15" customHeight="1" x14ac:dyDescent="0.3">
      <c r="A19" s="242" t="s">
        <v>24</v>
      </c>
      <c r="B19" s="5">
        <v>0.1</v>
      </c>
      <c r="C19" s="5">
        <v>0.1</v>
      </c>
      <c r="D19" s="5">
        <v>0.1</v>
      </c>
      <c r="E19" s="5">
        <v>0.1</v>
      </c>
      <c r="F19" s="144"/>
      <c r="G19" s="144"/>
      <c r="H19" s="144"/>
      <c r="I19" s="144"/>
      <c r="J19" s="142"/>
      <c r="K19" s="146">
        <v>1</v>
      </c>
      <c r="Q19" s="39"/>
      <c r="R19" s="39"/>
      <c r="V19" t="s">
        <v>256</v>
      </c>
      <c r="W19" s="39">
        <v>2.4250679451608859E-2</v>
      </c>
      <c r="X19" s="39">
        <v>1</v>
      </c>
    </row>
    <row r="20" spans="1:24" ht="15" customHeight="1" x14ac:dyDescent="0.3">
      <c r="A20" s="242" t="s">
        <v>333</v>
      </c>
      <c r="B20" s="5">
        <v>9</v>
      </c>
      <c r="C20" s="5">
        <v>7</v>
      </c>
      <c r="D20" s="5">
        <v>6</v>
      </c>
      <c r="E20" s="5">
        <v>6</v>
      </c>
      <c r="F20" s="144"/>
      <c r="G20" s="144"/>
      <c r="H20" s="144"/>
      <c r="I20" s="144"/>
      <c r="J20" s="142"/>
      <c r="K20" s="146">
        <v>1</v>
      </c>
      <c r="Q20" s="39"/>
      <c r="R20" s="39"/>
      <c r="V20" t="s">
        <v>257</v>
      </c>
      <c r="W20" s="39">
        <v>0.28627081724875636</v>
      </c>
      <c r="X20" s="39">
        <v>0.84145399080378702</v>
      </c>
    </row>
    <row r="21" spans="1:24" x14ac:dyDescent="0.3">
      <c r="A21" s="242" t="s">
        <v>25</v>
      </c>
      <c r="B21" s="5">
        <v>3</v>
      </c>
      <c r="C21" s="5">
        <v>2</v>
      </c>
      <c r="D21" s="5">
        <v>2</v>
      </c>
      <c r="E21" s="5">
        <v>2</v>
      </c>
      <c r="F21" s="144"/>
      <c r="G21" s="144"/>
      <c r="H21" s="144"/>
      <c r="I21" s="144"/>
      <c r="J21" s="142"/>
      <c r="K21" s="146">
        <v>1</v>
      </c>
      <c r="Q21" s="39"/>
      <c r="R21" s="39"/>
      <c r="V21" t="s">
        <v>258</v>
      </c>
      <c r="W21" s="39">
        <v>0</v>
      </c>
      <c r="X21" s="39">
        <v>0.3930659134024605</v>
      </c>
    </row>
    <row r="22" spans="1:24" ht="15" thickBot="1" x14ac:dyDescent="0.35">
      <c r="A22" s="413" t="s">
        <v>26</v>
      </c>
      <c r="B22" s="5">
        <v>1</v>
      </c>
      <c r="C22" s="5">
        <v>1</v>
      </c>
      <c r="D22" s="5">
        <v>1</v>
      </c>
      <c r="E22" s="5">
        <v>1</v>
      </c>
      <c r="F22" s="144"/>
      <c r="G22" s="144"/>
      <c r="H22" s="144"/>
      <c r="I22" s="144"/>
      <c r="J22" s="142"/>
      <c r="K22" s="146">
        <v>1</v>
      </c>
    </row>
    <row r="23" spans="1:24" ht="15.75" customHeight="1" thickBot="1" x14ac:dyDescent="0.35">
      <c r="A23" s="414" t="s">
        <v>27</v>
      </c>
      <c r="B23" s="367"/>
      <c r="C23" s="362"/>
      <c r="D23" s="362"/>
      <c r="E23" s="368"/>
      <c r="F23" s="279"/>
      <c r="G23" s="3"/>
      <c r="H23" s="3"/>
      <c r="I23" s="3"/>
      <c r="J23" s="138"/>
      <c r="K23" s="365"/>
    </row>
    <row r="24" spans="1:24" x14ac:dyDescent="0.3">
      <c r="A24" s="415" t="s">
        <v>28</v>
      </c>
      <c r="B24" s="369">
        <v>1.4999999999999999E-2</v>
      </c>
      <c r="C24" s="369">
        <v>1.4999999999999999E-2</v>
      </c>
      <c r="D24" s="369">
        <v>1.4999999999999999E-2</v>
      </c>
      <c r="E24" s="369">
        <v>1.4999999999999999E-2</v>
      </c>
      <c r="F24" s="144"/>
      <c r="G24" s="144"/>
      <c r="H24" s="144"/>
      <c r="I24" s="144"/>
      <c r="J24" s="145" t="s">
        <v>63</v>
      </c>
      <c r="K24" s="147" t="s">
        <v>259</v>
      </c>
    </row>
    <row r="25" spans="1:24" x14ac:dyDescent="0.3">
      <c r="A25" s="242" t="s">
        <v>335</v>
      </c>
      <c r="B25" s="370">
        <v>66.666666666666657</v>
      </c>
      <c r="C25" s="370">
        <v>66.666666666666657</v>
      </c>
      <c r="D25" s="370">
        <v>66.666666666666657</v>
      </c>
      <c r="E25" s="370">
        <v>66.666666666666657</v>
      </c>
      <c r="F25" s="144"/>
      <c r="G25" s="144"/>
      <c r="H25" s="144"/>
      <c r="I25" s="144"/>
      <c r="J25" s="140"/>
      <c r="K25" s="133">
        <v>7</v>
      </c>
    </row>
    <row r="26" spans="1:24" x14ac:dyDescent="0.3">
      <c r="A26" s="242" t="s">
        <v>89</v>
      </c>
      <c r="B26" s="370">
        <v>33.333333333333343</v>
      </c>
      <c r="C26" s="370">
        <v>33.333333333333343</v>
      </c>
      <c r="D26" s="370">
        <v>33.333333333333343</v>
      </c>
      <c r="E26" s="370">
        <v>33.333333333333343</v>
      </c>
      <c r="F26" s="144"/>
      <c r="G26" s="144"/>
      <c r="H26" s="144"/>
      <c r="I26" s="144"/>
      <c r="J26" s="140"/>
      <c r="K26" s="133">
        <v>7</v>
      </c>
    </row>
    <row r="27" spans="1:24" x14ac:dyDescent="0.3">
      <c r="A27" s="242" t="s">
        <v>33</v>
      </c>
      <c r="B27" s="167">
        <v>181.81818181818181</v>
      </c>
      <c r="C27" s="176">
        <v>177.27272727272725</v>
      </c>
      <c r="D27" s="176">
        <v>172.72727272727272</v>
      </c>
      <c r="E27" s="177">
        <v>154.54545454545453</v>
      </c>
      <c r="F27" s="144"/>
      <c r="G27" s="144"/>
      <c r="H27" s="144"/>
      <c r="I27" s="144"/>
      <c r="J27" s="140" t="s">
        <v>30</v>
      </c>
      <c r="K27" s="133" t="s">
        <v>260</v>
      </c>
    </row>
    <row r="28" spans="1:24" x14ac:dyDescent="0.3">
      <c r="A28" s="242" t="s">
        <v>34</v>
      </c>
      <c r="B28" s="371">
        <f>B29+B30</f>
        <v>0.28249999999999997</v>
      </c>
      <c r="C28" s="371">
        <f t="shared" ref="C28:E28" si="0">C29+C30</f>
        <v>0.27750000000000002</v>
      </c>
      <c r="D28" s="371">
        <f t="shared" si="0"/>
        <v>0.28000000000000003</v>
      </c>
      <c r="E28" s="371">
        <f t="shared" si="0"/>
        <v>0.28000000000000003</v>
      </c>
      <c r="F28" s="144"/>
      <c r="G28" s="144"/>
      <c r="H28" s="144"/>
      <c r="I28" s="144"/>
      <c r="J28" s="140"/>
      <c r="K28" s="133">
        <v>1</v>
      </c>
    </row>
    <row r="29" spans="1:24" ht="28.5" customHeight="1" x14ac:dyDescent="0.3">
      <c r="A29" s="242" t="s">
        <v>35</v>
      </c>
      <c r="B29" s="151">
        <f>B8/100*73</f>
        <v>0.1825</v>
      </c>
      <c r="C29" s="151">
        <f>C8/100*75</f>
        <v>0.1875</v>
      </c>
      <c r="D29" s="151">
        <f>D8/100*76</f>
        <v>0.19</v>
      </c>
      <c r="E29" s="151">
        <f>E8/100*76</f>
        <v>0.19</v>
      </c>
      <c r="F29" s="144"/>
      <c r="G29" s="144"/>
      <c r="H29" s="144"/>
      <c r="I29" s="144"/>
      <c r="J29" s="140" t="s">
        <v>32</v>
      </c>
      <c r="K29" s="133">
        <v>7</v>
      </c>
    </row>
    <row r="30" spans="1:24" x14ac:dyDescent="0.3">
      <c r="A30" s="242" t="s">
        <v>36</v>
      </c>
      <c r="B30" s="371">
        <v>0.1</v>
      </c>
      <c r="C30" s="371">
        <v>9.0000000000000011E-2</v>
      </c>
      <c r="D30" s="371">
        <v>9.0000000000000011E-2</v>
      </c>
      <c r="E30" s="371">
        <v>9.0000000000000011E-2</v>
      </c>
      <c r="F30" s="144"/>
      <c r="G30" s="144"/>
      <c r="H30" s="144"/>
      <c r="I30" s="144"/>
      <c r="J30" s="140" t="s">
        <v>30</v>
      </c>
      <c r="K30" s="133">
        <v>1</v>
      </c>
    </row>
    <row r="31" spans="1:24" x14ac:dyDescent="0.3">
      <c r="A31" s="242"/>
      <c r="B31" s="372"/>
      <c r="C31" s="140"/>
      <c r="D31" s="140"/>
      <c r="E31" s="161"/>
      <c r="F31" s="142"/>
      <c r="G31" s="142"/>
      <c r="H31" s="142"/>
      <c r="I31" s="142"/>
      <c r="J31" s="140"/>
      <c r="K31" s="366"/>
    </row>
    <row r="32" spans="1:24" ht="15" thickBot="1" x14ac:dyDescent="0.35">
      <c r="A32" s="413"/>
      <c r="B32" s="372"/>
      <c r="C32" s="373"/>
      <c r="D32" s="373"/>
      <c r="E32" s="374"/>
      <c r="F32" s="142"/>
      <c r="G32" s="142"/>
      <c r="H32" s="142"/>
      <c r="I32" s="142"/>
      <c r="J32" s="140"/>
      <c r="K32" s="366"/>
    </row>
    <row r="33" spans="1:11" ht="15" thickBot="1" x14ac:dyDescent="0.35">
      <c r="A33" s="417" t="s">
        <v>37</v>
      </c>
      <c r="B33" s="361"/>
      <c r="C33" s="362"/>
      <c r="D33" s="363"/>
      <c r="E33" s="364"/>
      <c r="F33" s="3"/>
      <c r="G33" s="3"/>
      <c r="H33" s="3"/>
      <c r="I33" s="3"/>
      <c r="J33" s="138"/>
      <c r="K33" s="365"/>
    </row>
    <row r="34" spans="1:11" x14ac:dyDescent="0.3">
      <c r="A34" s="418" t="s">
        <v>38</v>
      </c>
      <c r="B34" s="333" t="s">
        <v>90</v>
      </c>
      <c r="C34" s="333" t="s">
        <v>90</v>
      </c>
      <c r="D34" s="333" t="s">
        <v>90</v>
      </c>
      <c r="E34" s="333" t="s">
        <v>90</v>
      </c>
      <c r="F34" s="333"/>
      <c r="G34" s="333"/>
      <c r="H34" s="333"/>
      <c r="I34" s="333"/>
      <c r="J34" s="333" t="s">
        <v>66</v>
      </c>
      <c r="K34" s="335" t="s">
        <v>90</v>
      </c>
    </row>
    <row r="35" spans="1:11" x14ac:dyDescent="0.3">
      <c r="A35" s="242" t="s">
        <v>39</v>
      </c>
      <c r="B35" s="160" t="s">
        <v>90</v>
      </c>
      <c r="C35" s="160" t="s">
        <v>90</v>
      </c>
      <c r="D35" s="160" t="s">
        <v>90</v>
      </c>
      <c r="E35" s="160" t="s">
        <v>90</v>
      </c>
      <c r="F35" s="161"/>
      <c r="G35" s="161"/>
      <c r="H35" s="161"/>
      <c r="I35" s="161"/>
      <c r="J35" s="161"/>
      <c r="K35" s="133" t="s">
        <v>90</v>
      </c>
    </row>
    <row r="36" spans="1:11" x14ac:dyDescent="0.3">
      <c r="A36" s="242" t="s">
        <v>40</v>
      </c>
      <c r="B36" s="160" t="s">
        <v>90</v>
      </c>
      <c r="C36" s="160" t="s">
        <v>90</v>
      </c>
      <c r="D36" s="160" t="s">
        <v>90</v>
      </c>
      <c r="E36" s="160" t="s">
        <v>90</v>
      </c>
      <c r="F36" s="161"/>
      <c r="G36" s="161"/>
      <c r="H36" s="161"/>
      <c r="I36" s="161"/>
      <c r="J36" s="161"/>
      <c r="K36" s="133"/>
    </row>
    <row r="37" spans="1:11" ht="26.4" x14ac:dyDescent="0.3">
      <c r="A37" s="242" t="s">
        <v>41</v>
      </c>
      <c r="B37" s="162">
        <v>90</v>
      </c>
      <c r="C37" s="162">
        <v>90</v>
      </c>
      <c r="D37" s="162">
        <v>90</v>
      </c>
      <c r="E37" s="162">
        <v>90</v>
      </c>
      <c r="F37" s="375"/>
      <c r="G37" s="375"/>
      <c r="H37" s="375"/>
      <c r="I37" s="375"/>
      <c r="J37" s="375"/>
      <c r="K37" s="133">
        <v>5</v>
      </c>
    </row>
    <row r="38" spans="1:11" ht="24" customHeight="1" x14ac:dyDescent="0.3">
      <c r="A38" s="413" t="s">
        <v>125</v>
      </c>
      <c r="B38" s="160" t="s">
        <v>90</v>
      </c>
      <c r="C38" s="160" t="s">
        <v>90</v>
      </c>
      <c r="D38" s="160" t="s">
        <v>90</v>
      </c>
      <c r="E38" s="160" t="s">
        <v>90</v>
      </c>
      <c r="F38" s="161"/>
      <c r="G38" s="161"/>
      <c r="H38" s="161"/>
      <c r="I38" s="161"/>
      <c r="J38" s="161"/>
      <c r="K38" s="133"/>
    </row>
    <row r="39" spans="1:11" x14ac:dyDescent="0.3">
      <c r="A39" s="413" t="s">
        <v>124</v>
      </c>
      <c r="B39" s="160" t="s">
        <v>90</v>
      </c>
      <c r="C39" s="160" t="s">
        <v>90</v>
      </c>
      <c r="D39" s="160" t="s">
        <v>90</v>
      </c>
      <c r="E39" s="160" t="s">
        <v>90</v>
      </c>
      <c r="F39" s="161"/>
      <c r="G39" s="161"/>
      <c r="H39" s="161"/>
      <c r="I39" s="161"/>
      <c r="J39" s="161"/>
      <c r="K39" s="133"/>
    </row>
    <row r="40" spans="1:11" ht="27" thickBot="1" x14ac:dyDescent="0.35">
      <c r="A40" s="419" t="s">
        <v>128</v>
      </c>
      <c r="B40" s="336" t="s">
        <v>90</v>
      </c>
      <c r="C40" s="336" t="s">
        <v>90</v>
      </c>
      <c r="D40" s="336" t="s">
        <v>90</v>
      </c>
      <c r="E40" s="336" t="s">
        <v>90</v>
      </c>
      <c r="F40" s="376"/>
      <c r="G40" s="376"/>
      <c r="H40" s="376"/>
      <c r="I40" s="376"/>
      <c r="J40" s="376"/>
      <c r="K40" s="377"/>
    </row>
    <row r="42" spans="1:11" x14ac:dyDescent="0.3">
      <c r="D42" s="41"/>
      <c r="E42" s="41"/>
      <c r="F42" s="41"/>
      <c r="G42" s="41"/>
      <c r="H42" s="41"/>
      <c r="I42" s="41"/>
      <c r="J42" s="41"/>
      <c r="K42" s="41"/>
    </row>
    <row r="43" spans="1:11" x14ac:dyDescent="0.3">
      <c r="A43" s="124" t="s">
        <v>129</v>
      </c>
      <c r="B43" s="49"/>
      <c r="D43" s="41"/>
      <c r="E43" s="41"/>
      <c r="F43" s="41"/>
      <c r="G43" s="41"/>
      <c r="H43" s="41"/>
      <c r="I43" s="41"/>
      <c r="J43" s="41"/>
      <c r="K43" s="41"/>
    </row>
    <row r="44" spans="1:11" x14ac:dyDescent="0.3">
      <c r="A44" s="41">
        <v>1</v>
      </c>
      <c r="B44" s="21" t="s">
        <v>261</v>
      </c>
      <c r="E44" s="41"/>
      <c r="F44" s="41"/>
      <c r="G44" s="41"/>
      <c r="H44" s="41"/>
      <c r="I44" s="41"/>
      <c r="J44" s="41"/>
      <c r="K44" s="41"/>
    </row>
    <row r="45" spans="1:11" x14ac:dyDescent="0.3">
      <c r="A45" s="41">
        <v>2</v>
      </c>
      <c r="B45" s="21" t="s">
        <v>262</v>
      </c>
      <c r="E45" s="41"/>
      <c r="F45" s="41"/>
      <c r="G45" s="41"/>
      <c r="H45" s="41"/>
      <c r="I45" s="41"/>
      <c r="J45" s="41"/>
      <c r="K45" s="41"/>
    </row>
    <row r="46" spans="1:11" x14ac:dyDescent="0.3">
      <c r="A46" s="41">
        <v>3</v>
      </c>
      <c r="B46" s="21" t="s">
        <v>144</v>
      </c>
      <c r="E46" s="41"/>
      <c r="F46" s="41"/>
      <c r="G46" s="41"/>
      <c r="H46" s="41"/>
      <c r="I46" s="41"/>
      <c r="J46" s="41"/>
      <c r="K46" s="41"/>
    </row>
    <row r="47" spans="1:11" x14ac:dyDescent="0.3">
      <c r="A47" s="41">
        <v>4</v>
      </c>
      <c r="B47" s="21" t="s">
        <v>263</v>
      </c>
      <c r="E47" s="41"/>
      <c r="F47" s="41"/>
      <c r="G47" s="41"/>
      <c r="H47" s="41"/>
      <c r="I47" s="41"/>
      <c r="J47" s="41"/>
      <c r="K47" s="41"/>
    </row>
    <row r="48" spans="1:11" x14ac:dyDescent="0.3">
      <c r="A48" s="41">
        <v>5</v>
      </c>
      <c r="B48" s="21" t="s">
        <v>211</v>
      </c>
      <c r="E48" s="41"/>
      <c r="F48" s="41"/>
      <c r="G48" s="41"/>
      <c r="H48" s="41"/>
      <c r="I48" s="41"/>
      <c r="J48" s="41"/>
      <c r="K48" s="41"/>
    </row>
    <row r="49" spans="1:11" x14ac:dyDescent="0.3">
      <c r="A49" s="41">
        <v>6</v>
      </c>
      <c r="B49" s="21" t="s">
        <v>264</v>
      </c>
      <c r="E49" s="41"/>
      <c r="F49" s="41"/>
      <c r="G49" s="41"/>
      <c r="H49" s="41"/>
      <c r="I49" s="41"/>
      <c r="J49" s="41"/>
      <c r="K49" s="41"/>
    </row>
    <row r="50" spans="1:11" x14ac:dyDescent="0.3">
      <c r="A50" s="41">
        <v>7</v>
      </c>
      <c r="B50" s="21" t="s">
        <v>265</v>
      </c>
      <c r="E50" s="41"/>
      <c r="F50" s="41"/>
      <c r="G50" s="41"/>
      <c r="H50" s="41"/>
      <c r="I50" s="41"/>
      <c r="J50" s="41"/>
      <c r="K50" s="41"/>
    </row>
    <row r="51" spans="1:11" x14ac:dyDescent="0.3">
      <c r="A51" s="41">
        <v>8</v>
      </c>
      <c r="B51" s="302" t="s">
        <v>266</v>
      </c>
      <c r="E51" s="41"/>
      <c r="F51" s="41"/>
      <c r="G51" s="41"/>
      <c r="H51" s="41"/>
      <c r="I51" s="41"/>
      <c r="J51" s="41"/>
      <c r="K51" s="41"/>
    </row>
    <row r="52" spans="1:11" x14ac:dyDescent="0.3">
      <c r="A52" s="41">
        <v>9</v>
      </c>
      <c r="B52" s="21" t="s">
        <v>267</v>
      </c>
      <c r="E52" s="41"/>
      <c r="F52" s="41"/>
      <c r="G52" s="41"/>
      <c r="H52" s="41"/>
      <c r="I52" s="41"/>
      <c r="J52" s="41"/>
      <c r="K52" s="41"/>
    </row>
    <row r="53" spans="1:11" x14ac:dyDescent="0.3">
      <c r="A53" s="124" t="s">
        <v>139</v>
      </c>
      <c r="B53" s="49"/>
      <c r="E53" s="41"/>
      <c r="F53" s="41"/>
      <c r="G53" s="41"/>
      <c r="H53" s="41"/>
      <c r="I53" s="41"/>
      <c r="J53" s="41"/>
      <c r="K53" s="41"/>
    </row>
    <row r="54" spans="1:11" x14ac:dyDescent="0.3">
      <c r="A54" s="62" t="s">
        <v>11</v>
      </c>
      <c r="B54" s="21" t="s">
        <v>268</v>
      </c>
      <c r="C54" s="49"/>
      <c r="E54" s="41"/>
      <c r="F54" s="41"/>
      <c r="G54" s="41"/>
      <c r="H54" s="41"/>
      <c r="I54" s="41"/>
      <c r="J54" s="41"/>
      <c r="K54" s="41"/>
    </row>
    <row r="55" spans="1:11" x14ac:dyDescent="0.3">
      <c r="A55" s="62" t="s">
        <v>63</v>
      </c>
      <c r="B55" s="21" t="s">
        <v>269</v>
      </c>
      <c r="C55" s="49"/>
      <c r="E55" s="41"/>
      <c r="F55" s="41"/>
      <c r="G55" s="41"/>
      <c r="H55" s="41"/>
      <c r="I55" s="41"/>
      <c r="J55" s="41"/>
      <c r="K55" s="41"/>
    </row>
    <row r="56" spans="1:11" x14ac:dyDescent="0.3">
      <c r="A56" s="62" t="s">
        <v>30</v>
      </c>
      <c r="B56" s="21" t="s">
        <v>270</v>
      </c>
      <c r="C56" s="49"/>
      <c r="E56" s="41"/>
      <c r="F56" s="41"/>
      <c r="G56" s="41"/>
      <c r="H56" s="41"/>
      <c r="I56" s="41"/>
      <c r="J56" s="41"/>
      <c r="K56" s="41"/>
    </row>
    <row r="57" spans="1:11" x14ac:dyDescent="0.3">
      <c r="A57" s="62" t="s">
        <v>32</v>
      </c>
      <c r="B57" s="21" t="s">
        <v>214</v>
      </c>
      <c r="C57" s="49"/>
      <c r="E57" s="41"/>
      <c r="F57" s="41"/>
      <c r="G57" s="41"/>
      <c r="H57" s="41"/>
      <c r="I57" s="41"/>
      <c r="J57" s="41"/>
      <c r="K57" s="41"/>
    </row>
    <row r="58" spans="1:11" ht="15.75" customHeight="1" x14ac:dyDescent="0.3">
      <c r="A58" s="62" t="s">
        <v>66</v>
      </c>
      <c r="B58" s="21" t="s">
        <v>301</v>
      </c>
      <c r="C58" s="49"/>
      <c r="E58" s="41"/>
      <c r="F58" s="41"/>
      <c r="G58" s="41"/>
      <c r="H58" s="41"/>
      <c r="I58" s="41"/>
      <c r="J58" s="41"/>
      <c r="K58" s="41"/>
    </row>
    <row r="59" spans="1:11" ht="15.75" customHeight="1" x14ac:dyDescent="0.3">
      <c r="A59" s="62"/>
      <c r="B59" s="21"/>
      <c r="C59" s="49"/>
      <c r="E59" s="41"/>
      <c r="F59" s="41"/>
      <c r="G59" s="41"/>
      <c r="H59" s="41"/>
      <c r="I59" s="41"/>
      <c r="J59" s="41"/>
      <c r="K59" s="41"/>
    </row>
    <row r="60" spans="1:11" x14ac:dyDescent="0.3">
      <c r="A60" s="62"/>
      <c r="B60" s="21"/>
      <c r="C60" s="49"/>
      <c r="E60" s="41"/>
      <c r="F60" s="41"/>
      <c r="G60" s="41"/>
      <c r="H60" s="41"/>
      <c r="I60" s="41"/>
      <c r="J60" s="41"/>
      <c r="K60" s="41"/>
    </row>
    <row r="61" spans="1:11" x14ac:dyDescent="0.3">
      <c r="A61" s="62"/>
      <c r="B61" s="21"/>
      <c r="C61" s="49"/>
      <c r="E61" s="41"/>
      <c r="F61" s="41"/>
      <c r="G61" s="41"/>
    </row>
    <row r="62" spans="1:11" x14ac:dyDescent="0.3">
      <c r="A62" s="62"/>
      <c r="B62" s="21"/>
      <c r="C62" s="49"/>
      <c r="E62" s="41"/>
      <c r="F62" s="41"/>
      <c r="G62" s="41"/>
    </row>
  </sheetData>
  <mergeCells count="74">
    <mergeCell ref="AC3:AC5"/>
    <mergeCell ref="AD4:AD5"/>
    <mergeCell ref="AE4:AE5"/>
    <mergeCell ref="B2:K2"/>
    <mergeCell ref="Q2:Q5"/>
    <mergeCell ref="R2:S4"/>
    <mergeCell ref="T2:U4"/>
    <mergeCell ref="V2:W4"/>
    <mergeCell ref="X2:Y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U6:U8"/>
    <mergeCell ref="O9:O13"/>
    <mergeCell ref="R9:R13"/>
    <mergeCell ref="S9:S13"/>
    <mergeCell ref="T9:T13"/>
    <mergeCell ref="U9:U13"/>
    <mergeCell ref="N6:N14"/>
    <mergeCell ref="O6:O8"/>
    <mergeCell ref="R6:R8"/>
    <mergeCell ref="S6:S8"/>
    <mergeCell ref="T6:T8"/>
    <mergeCell ref="V6:V8"/>
    <mergeCell ref="W6:W8"/>
    <mergeCell ref="X6:X8"/>
    <mergeCell ref="Y6:Y8"/>
    <mergeCell ref="Z6:Z8"/>
    <mergeCell ref="AO6:AO8"/>
    <mergeCell ref="AP6:AP8"/>
    <mergeCell ref="AC6:AC14"/>
    <mergeCell ref="AD6:AD8"/>
    <mergeCell ref="AG6:AG8"/>
    <mergeCell ref="AH6:AH8"/>
    <mergeCell ref="AI6:AI8"/>
    <mergeCell ref="AJ6:AJ8"/>
    <mergeCell ref="Z9:Z13"/>
    <mergeCell ref="AK6:AK8"/>
    <mergeCell ref="AL6:AL8"/>
    <mergeCell ref="AM6:AM8"/>
    <mergeCell ref="AN6:AN8"/>
    <mergeCell ref="AA6:AA8"/>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s>
  <hyperlinks>
    <hyperlink ref="B2" location="INDEX" display="Direct Firing, Natural Gas"/>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P63"/>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25.88671875" bestFit="1" customWidth="1"/>
  </cols>
  <sheetData>
    <row r="1" spans="1:42" ht="21" customHeight="1" thickBot="1" x14ac:dyDescent="0.35"/>
    <row r="2" spans="1:42" ht="21" customHeight="1" thickBot="1" x14ac:dyDescent="0.35">
      <c r="A2" s="1" t="s">
        <v>0</v>
      </c>
      <c r="B2" s="565" t="s">
        <v>271</v>
      </c>
      <c r="C2" s="575"/>
      <c r="D2" s="575"/>
      <c r="E2" s="575"/>
      <c r="F2" s="575"/>
      <c r="G2" s="575"/>
      <c r="H2" s="575"/>
      <c r="I2" s="575"/>
      <c r="J2" s="575"/>
      <c r="K2" s="57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81.7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54" t="s">
        <v>48</v>
      </c>
      <c r="AE4" s="456" t="s">
        <v>49</v>
      </c>
      <c r="AF4" s="460"/>
      <c r="AG4" s="462"/>
      <c r="AH4" s="429"/>
      <c r="AI4" s="462"/>
      <c r="AJ4" s="429"/>
      <c r="AK4" s="462"/>
      <c r="AL4" s="429"/>
      <c r="AM4" s="462"/>
      <c r="AN4" s="429"/>
      <c r="AO4" s="462"/>
      <c r="AP4" s="429"/>
    </row>
    <row r="5" spans="1:42" ht="15.75" customHeight="1" thickBot="1" x14ac:dyDescent="0.35">
      <c r="A5" s="415" t="s">
        <v>8</v>
      </c>
      <c r="B5" s="132">
        <v>10</v>
      </c>
      <c r="C5" s="132">
        <v>10</v>
      </c>
      <c r="D5" s="132">
        <v>10</v>
      </c>
      <c r="E5" s="132">
        <v>10</v>
      </c>
      <c r="F5" s="132">
        <v>10</v>
      </c>
      <c r="G5" s="132">
        <v>10</v>
      </c>
      <c r="H5" s="132">
        <v>10</v>
      </c>
      <c r="I5" s="132">
        <v>10</v>
      </c>
      <c r="J5" s="132"/>
      <c r="K5" s="133"/>
      <c r="N5" s="453"/>
      <c r="O5" s="455"/>
      <c r="P5" s="457"/>
      <c r="Q5" s="455"/>
      <c r="R5" s="27" t="s">
        <v>50</v>
      </c>
      <c r="S5" s="28" t="s">
        <v>51</v>
      </c>
      <c r="T5" s="27" t="s">
        <v>50</v>
      </c>
      <c r="U5" s="28" t="s">
        <v>51</v>
      </c>
      <c r="V5" s="27" t="s">
        <v>50</v>
      </c>
      <c r="W5" s="28" t="s">
        <v>51</v>
      </c>
      <c r="X5" s="27" t="s">
        <v>50</v>
      </c>
      <c r="Y5" s="28" t="s">
        <v>51</v>
      </c>
      <c r="Z5" s="27" t="s">
        <v>50</v>
      </c>
      <c r="AA5" s="28" t="s">
        <v>51</v>
      </c>
      <c r="AC5" s="453"/>
      <c r="AD5" s="455"/>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100</v>
      </c>
      <c r="C6" s="134">
        <v>100</v>
      </c>
      <c r="D6" s="134">
        <v>100</v>
      </c>
      <c r="E6" s="134">
        <v>100</v>
      </c>
      <c r="F6" s="134">
        <v>100</v>
      </c>
      <c r="G6" s="134">
        <v>100</v>
      </c>
      <c r="H6" s="134">
        <v>100</v>
      </c>
      <c r="I6" s="134">
        <v>100</v>
      </c>
      <c r="J6" s="132" t="s">
        <v>11</v>
      </c>
      <c r="K6" s="133">
        <v>2</v>
      </c>
      <c r="N6" s="448" t="str">
        <f>B2</f>
        <v>Direct Firing Solid Fuels</v>
      </c>
      <c r="O6" s="435" t="s">
        <v>52</v>
      </c>
      <c r="P6" s="29" t="s">
        <v>53</v>
      </c>
      <c r="Q6" s="30" t="s">
        <v>58</v>
      </c>
      <c r="R6" s="432">
        <v>0</v>
      </c>
      <c r="S6" s="440">
        <v>0</v>
      </c>
      <c r="T6" s="432">
        <v>0</v>
      </c>
      <c r="U6" s="440">
        <v>0</v>
      </c>
      <c r="V6" s="432">
        <v>0.9</v>
      </c>
      <c r="W6" s="440">
        <v>0</v>
      </c>
      <c r="X6" s="432">
        <v>0</v>
      </c>
      <c r="Y6" s="440">
        <v>0</v>
      </c>
      <c r="Z6" s="432">
        <v>0</v>
      </c>
      <c r="AA6" s="440">
        <v>0</v>
      </c>
      <c r="AC6" s="448" t="str">
        <f>N6</f>
        <v>Direct Firing Solid Fuels</v>
      </c>
      <c r="AD6" s="435" t="s">
        <v>52</v>
      </c>
      <c r="AE6" s="29" t="s">
        <v>53</v>
      </c>
      <c r="AF6" s="30" t="s">
        <v>58</v>
      </c>
      <c r="AG6" s="432">
        <v>0</v>
      </c>
      <c r="AH6" s="440">
        <v>0</v>
      </c>
      <c r="AI6" s="432">
        <v>0</v>
      </c>
      <c r="AJ6" s="440">
        <v>0</v>
      </c>
      <c r="AK6" s="432">
        <v>0.6</v>
      </c>
      <c r="AL6" s="440">
        <v>0</v>
      </c>
      <c r="AM6" s="432">
        <v>0</v>
      </c>
      <c r="AN6" s="440">
        <v>0</v>
      </c>
      <c r="AO6" s="432">
        <v>0</v>
      </c>
      <c r="AP6" s="440">
        <v>0</v>
      </c>
    </row>
    <row r="7" spans="1:42" x14ac:dyDescent="0.3">
      <c r="A7" s="242" t="s">
        <v>12</v>
      </c>
      <c r="B7" s="134">
        <v>100</v>
      </c>
      <c r="C7" s="134">
        <v>100</v>
      </c>
      <c r="D7" s="134">
        <v>100</v>
      </c>
      <c r="E7" s="134">
        <v>100</v>
      </c>
      <c r="F7" s="134">
        <v>100</v>
      </c>
      <c r="G7" s="134">
        <v>100</v>
      </c>
      <c r="H7" s="134">
        <v>100</v>
      </c>
      <c r="I7" s="134">
        <v>100</v>
      </c>
      <c r="J7" s="132" t="s">
        <v>11</v>
      </c>
      <c r="K7" s="133">
        <v>2</v>
      </c>
      <c r="N7" s="573"/>
      <c r="O7" s="436"/>
      <c r="P7" s="31" t="s">
        <v>54</v>
      </c>
      <c r="Q7" s="32" t="s">
        <v>58</v>
      </c>
      <c r="R7" s="438"/>
      <c r="S7" s="441"/>
      <c r="T7" s="438"/>
      <c r="U7" s="441"/>
      <c r="V7" s="438"/>
      <c r="W7" s="441"/>
      <c r="X7" s="438"/>
      <c r="Y7" s="441"/>
      <c r="Z7" s="438"/>
      <c r="AA7" s="441"/>
      <c r="AC7" s="573"/>
      <c r="AD7" s="436"/>
      <c r="AE7" s="31" t="s">
        <v>54</v>
      </c>
      <c r="AF7" s="32" t="s">
        <v>58</v>
      </c>
      <c r="AG7" s="438"/>
      <c r="AH7" s="441"/>
      <c r="AI7" s="438"/>
      <c r="AJ7" s="441"/>
      <c r="AK7" s="438"/>
      <c r="AL7" s="441"/>
      <c r="AM7" s="438"/>
      <c r="AN7" s="441"/>
      <c r="AO7" s="438"/>
      <c r="AP7" s="441"/>
    </row>
    <row r="8" spans="1:42" ht="30.75" customHeight="1" thickBot="1" x14ac:dyDescent="0.35">
      <c r="A8" s="242" t="s">
        <v>13</v>
      </c>
      <c r="B8" s="5">
        <v>0.25</v>
      </c>
      <c r="C8" s="6">
        <v>0.25</v>
      </c>
      <c r="D8" s="6">
        <v>0.25</v>
      </c>
      <c r="E8" s="135">
        <v>0.25</v>
      </c>
      <c r="F8" s="6">
        <v>0.1</v>
      </c>
      <c r="G8" s="6">
        <v>1</v>
      </c>
      <c r="H8" s="6">
        <v>0.1</v>
      </c>
      <c r="I8" s="6">
        <v>1</v>
      </c>
      <c r="J8" s="132" t="s">
        <v>63</v>
      </c>
      <c r="K8" s="133" t="s">
        <v>255</v>
      </c>
      <c r="N8" s="573"/>
      <c r="O8" s="437"/>
      <c r="P8" s="33" t="s">
        <v>55</v>
      </c>
      <c r="Q8" s="34" t="s">
        <v>58</v>
      </c>
      <c r="R8" s="439"/>
      <c r="S8" s="442"/>
      <c r="T8" s="439"/>
      <c r="U8" s="442"/>
      <c r="V8" s="439"/>
      <c r="W8" s="442"/>
      <c r="X8" s="439"/>
      <c r="Y8" s="442"/>
      <c r="Z8" s="439"/>
      <c r="AA8" s="442"/>
      <c r="AC8" s="573"/>
      <c r="AD8" s="437"/>
      <c r="AE8" s="33" t="s">
        <v>55</v>
      </c>
      <c r="AF8" s="34" t="s">
        <v>58</v>
      </c>
      <c r="AG8" s="439"/>
      <c r="AH8" s="442"/>
      <c r="AI8" s="439"/>
      <c r="AJ8" s="442"/>
      <c r="AK8" s="439"/>
      <c r="AL8" s="442"/>
      <c r="AM8" s="439"/>
      <c r="AN8" s="442"/>
      <c r="AO8" s="439"/>
      <c r="AP8" s="442"/>
    </row>
    <row r="9" spans="1:42" ht="24" customHeight="1" x14ac:dyDescent="0.3">
      <c r="A9" s="242" t="s">
        <v>14</v>
      </c>
      <c r="B9" s="8">
        <v>0.25</v>
      </c>
      <c r="C9" s="7">
        <v>0.25</v>
      </c>
      <c r="D9" s="7">
        <v>0.25</v>
      </c>
      <c r="E9" s="136">
        <v>0.25</v>
      </c>
      <c r="F9" s="7">
        <v>0</v>
      </c>
      <c r="G9" s="7">
        <v>0.5</v>
      </c>
      <c r="H9" s="7">
        <v>0</v>
      </c>
      <c r="I9" s="7">
        <v>0.5</v>
      </c>
      <c r="J9" s="132"/>
      <c r="K9" s="133">
        <v>2</v>
      </c>
      <c r="N9" s="573"/>
      <c r="O9" s="570" t="s">
        <v>56</v>
      </c>
      <c r="P9" s="35" t="s">
        <v>57</v>
      </c>
      <c r="Q9" s="36" t="s">
        <v>58</v>
      </c>
      <c r="R9" s="432">
        <v>0</v>
      </c>
      <c r="S9" s="432">
        <v>0</v>
      </c>
      <c r="T9" s="432">
        <v>0</v>
      </c>
      <c r="U9" s="432">
        <v>0</v>
      </c>
      <c r="V9" s="432">
        <v>1</v>
      </c>
      <c r="W9" s="432">
        <v>0</v>
      </c>
      <c r="X9" s="432">
        <v>0</v>
      </c>
      <c r="Y9" s="432">
        <v>0</v>
      </c>
      <c r="Z9" s="432">
        <v>0</v>
      </c>
      <c r="AA9" s="432">
        <v>0</v>
      </c>
      <c r="AC9" s="573"/>
      <c r="AD9" s="570" t="s">
        <v>56</v>
      </c>
      <c r="AE9" s="35" t="s">
        <v>57</v>
      </c>
      <c r="AF9" s="36" t="s">
        <v>58</v>
      </c>
      <c r="AG9" s="432">
        <v>0</v>
      </c>
      <c r="AH9" s="432">
        <v>0</v>
      </c>
      <c r="AI9" s="432">
        <v>0</v>
      </c>
      <c r="AJ9" s="432">
        <v>0</v>
      </c>
      <c r="AK9" s="432">
        <v>0.7</v>
      </c>
      <c r="AL9" s="432">
        <v>0</v>
      </c>
      <c r="AM9" s="432">
        <v>0</v>
      </c>
      <c r="AN9" s="432">
        <v>0</v>
      </c>
      <c r="AO9" s="432">
        <v>0</v>
      </c>
      <c r="AP9" s="432">
        <v>0</v>
      </c>
    </row>
    <row r="10" spans="1:42" x14ac:dyDescent="0.3">
      <c r="A10" s="242" t="s">
        <v>15</v>
      </c>
      <c r="B10" s="5">
        <v>3.5</v>
      </c>
      <c r="C10" s="6">
        <v>3.5</v>
      </c>
      <c r="D10" s="6">
        <v>3.5</v>
      </c>
      <c r="E10" s="135">
        <v>3.5</v>
      </c>
      <c r="F10" s="6">
        <v>2</v>
      </c>
      <c r="G10" s="6">
        <v>5</v>
      </c>
      <c r="H10" s="6">
        <v>2</v>
      </c>
      <c r="I10" s="6">
        <v>5</v>
      </c>
      <c r="J10" s="132"/>
      <c r="K10" s="133">
        <v>4</v>
      </c>
      <c r="N10" s="573"/>
      <c r="O10" s="571"/>
      <c r="P10" s="35" t="s">
        <v>59</v>
      </c>
      <c r="Q10" s="36" t="s">
        <v>297</v>
      </c>
      <c r="R10" s="568"/>
      <c r="S10" s="568"/>
      <c r="T10" s="568"/>
      <c r="U10" s="568"/>
      <c r="V10" s="568"/>
      <c r="W10" s="568"/>
      <c r="X10" s="568"/>
      <c r="Y10" s="568"/>
      <c r="Z10" s="568"/>
      <c r="AA10" s="568"/>
      <c r="AC10" s="573"/>
      <c r="AD10" s="571"/>
      <c r="AE10" s="35" t="s">
        <v>59</v>
      </c>
      <c r="AF10" s="36" t="s">
        <v>58</v>
      </c>
      <c r="AG10" s="568"/>
      <c r="AH10" s="568"/>
      <c r="AI10" s="568"/>
      <c r="AJ10" s="568"/>
      <c r="AK10" s="568"/>
      <c r="AL10" s="568"/>
      <c r="AM10" s="568"/>
      <c r="AN10" s="568"/>
      <c r="AO10" s="568"/>
      <c r="AP10" s="568"/>
    </row>
    <row r="11" spans="1:42" ht="15.75" customHeight="1" x14ac:dyDescent="0.3">
      <c r="A11" s="242" t="s">
        <v>16</v>
      </c>
      <c r="B11" s="5">
        <v>15</v>
      </c>
      <c r="C11" s="6">
        <v>15</v>
      </c>
      <c r="D11" s="6">
        <v>15</v>
      </c>
      <c r="E11" s="135">
        <v>15</v>
      </c>
      <c r="F11" s="6">
        <v>10</v>
      </c>
      <c r="G11" s="6">
        <v>20</v>
      </c>
      <c r="H11" s="6">
        <v>10</v>
      </c>
      <c r="I11" s="6">
        <v>20</v>
      </c>
      <c r="J11" s="132"/>
      <c r="K11" s="133" t="s">
        <v>272</v>
      </c>
      <c r="N11" s="573"/>
      <c r="O11" s="571"/>
      <c r="P11" s="35" t="s">
        <v>60</v>
      </c>
      <c r="Q11" s="36"/>
      <c r="R11" s="568"/>
      <c r="S11" s="568"/>
      <c r="T11" s="568"/>
      <c r="U11" s="568"/>
      <c r="V11" s="568"/>
      <c r="W11" s="568"/>
      <c r="X11" s="568"/>
      <c r="Y11" s="568"/>
      <c r="Z11" s="568"/>
      <c r="AA11" s="568"/>
      <c r="AC11" s="573"/>
      <c r="AD11" s="571"/>
      <c r="AE11" s="35" t="s">
        <v>60</v>
      </c>
      <c r="AF11" s="36"/>
      <c r="AG11" s="568"/>
      <c r="AH11" s="568"/>
      <c r="AI11" s="568"/>
      <c r="AJ11" s="568"/>
      <c r="AK11" s="568"/>
      <c r="AL11" s="568"/>
      <c r="AM11" s="568"/>
      <c r="AN11" s="568"/>
      <c r="AO11" s="568"/>
      <c r="AP11" s="568"/>
    </row>
    <row r="12" spans="1:42" ht="30.75" customHeight="1" thickBot="1" x14ac:dyDescent="0.35">
      <c r="A12" s="242" t="s">
        <v>17</v>
      </c>
      <c r="B12" s="5">
        <v>0.01</v>
      </c>
      <c r="C12" s="6">
        <v>0.01</v>
      </c>
      <c r="D12" s="6">
        <v>0.01</v>
      </c>
      <c r="E12" s="135">
        <v>0.01</v>
      </c>
      <c r="F12" s="6">
        <v>1E-3</v>
      </c>
      <c r="G12" s="6">
        <v>1.4999999999999999E-2</v>
      </c>
      <c r="H12" s="6">
        <v>1E-3</v>
      </c>
      <c r="I12" s="6">
        <v>1.4999999999999999E-2</v>
      </c>
      <c r="J12" s="132" t="s">
        <v>91</v>
      </c>
      <c r="K12" s="133" t="s">
        <v>272</v>
      </c>
      <c r="N12" s="573"/>
      <c r="O12" s="571"/>
      <c r="P12" s="35" t="s">
        <v>61</v>
      </c>
      <c r="Q12" s="36"/>
      <c r="R12" s="568"/>
      <c r="S12" s="568"/>
      <c r="T12" s="568"/>
      <c r="U12" s="568"/>
      <c r="V12" s="568"/>
      <c r="W12" s="568"/>
      <c r="X12" s="568"/>
      <c r="Y12" s="568"/>
      <c r="Z12" s="568"/>
      <c r="AA12" s="568"/>
      <c r="AC12" s="573"/>
      <c r="AD12" s="571"/>
      <c r="AE12" s="35" t="s">
        <v>61</v>
      </c>
      <c r="AF12" s="36"/>
      <c r="AG12" s="568"/>
      <c r="AH12" s="568"/>
      <c r="AI12" s="568"/>
      <c r="AJ12" s="568"/>
      <c r="AK12" s="568"/>
      <c r="AL12" s="568"/>
      <c r="AM12" s="568"/>
      <c r="AN12" s="568"/>
      <c r="AO12" s="568"/>
      <c r="AP12" s="568"/>
    </row>
    <row r="13" spans="1:42" ht="15" thickBot="1" x14ac:dyDescent="0.35">
      <c r="A13" s="417" t="s">
        <v>18</v>
      </c>
      <c r="B13" s="10"/>
      <c r="C13" s="2"/>
      <c r="D13" s="11"/>
      <c r="E13" s="60"/>
      <c r="F13" s="3"/>
      <c r="G13" s="3"/>
      <c r="H13" s="3"/>
      <c r="I13" s="3"/>
      <c r="J13" s="138"/>
      <c r="K13" s="139"/>
      <c r="N13" s="573"/>
      <c r="O13" s="572"/>
      <c r="P13" s="37" t="s">
        <v>62</v>
      </c>
      <c r="Q13" s="38" t="s">
        <v>58</v>
      </c>
      <c r="R13" s="569"/>
      <c r="S13" s="569"/>
      <c r="T13" s="569"/>
      <c r="U13" s="569"/>
      <c r="V13" s="569"/>
      <c r="W13" s="569"/>
      <c r="X13" s="569"/>
      <c r="Y13" s="569"/>
      <c r="Z13" s="569"/>
      <c r="AA13" s="569"/>
      <c r="AC13" s="573"/>
      <c r="AD13" s="572"/>
      <c r="AE13" s="37" t="s">
        <v>62</v>
      </c>
      <c r="AF13" s="38" t="s">
        <v>58</v>
      </c>
      <c r="AG13" s="569"/>
      <c r="AH13" s="569"/>
      <c r="AI13" s="569"/>
      <c r="AJ13" s="569"/>
      <c r="AK13" s="569"/>
      <c r="AL13" s="569"/>
      <c r="AM13" s="569"/>
      <c r="AN13" s="569"/>
      <c r="AO13" s="569"/>
      <c r="AP13" s="569"/>
    </row>
    <row r="14" spans="1:42" ht="15.75" customHeight="1" thickBot="1" x14ac:dyDescent="0.35">
      <c r="A14" s="242" t="s">
        <v>19</v>
      </c>
      <c r="B14" s="8">
        <v>10</v>
      </c>
      <c r="C14" s="8">
        <v>10</v>
      </c>
      <c r="D14" s="8">
        <v>10</v>
      </c>
      <c r="E14" s="8">
        <v>10</v>
      </c>
      <c r="F14" s="324"/>
      <c r="G14" s="324"/>
      <c r="H14" s="6"/>
      <c r="I14" s="6"/>
      <c r="J14" s="140"/>
      <c r="K14" s="133">
        <v>6</v>
      </c>
      <c r="N14" s="574"/>
      <c r="O14" s="63" t="s">
        <v>146</v>
      </c>
      <c r="P14" s="64" t="s">
        <v>147</v>
      </c>
      <c r="Q14" s="65"/>
      <c r="R14" s="387">
        <v>0</v>
      </c>
      <c r="S14" s="385">
        <v>0</v>
      </c>
      <c r="T14" s="384">
        <v>0</v>
      </c>
      <c r="U14" s="385">
        <v>0</v>
      </c>
      <c r="V14" s="384">
        <v>0</v>
      </c>
      <c r="W14" s="385">
        <v>0</v>
      </c>
      <c r="X14" s="384">
        <v>0</v>
      </c>
      <c r="Y14" s="385">
        <v>0</v>
      </c>
      <c r="Z14" s="384">
        <v>0</v>
      </c>
      <c r="AA14" s="386">
        <v>0</v>
      </c>
      <c r="AC14" s="574"/>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3">
      <c r="A15" s="242" t="s">
        <v>20</v>
      </c>
      <c r="B15" s="5">
        <v>0.01</v>
      </c>
      <c r="C15" s="5">
        <v>0.01</v>
      </c>
      <c r="D15" s="5">
        <v>0.01</v>
      </c>
      <c r="E15" s="5">
        <v>0.01</v>
      </c>
      <c r="F15" s="141"/>
      <c r="G15" s="141"/>
      <c r="H15" s="141"/>
      <c r="I15" s="141"/>
      <c r="J15" s="132" t="s">
        <v>71</v>
      </c>
      <c r="K15" s="133">
        <v>2</v>
      </c>
    </row>
    <row r="16" spans="1:42" ht="20.25" customHeight="1" x14ac:dyDescent="0.3">
      <c r="A16" s="242" t="s">
        <v>21</v>
      </c>
      <c r="B16" s="5">
        <v>0.01</v>
      </c>
      <c r="C16" s="5">
        <v>0.01</v>
      </c>
      <c r="D16" s="5">
        <v>0.01</v>
      </c>
      <c r="E16" s="5">
        <v>0.01</v>
      </c>
      <c r="F16" s="141"/>
      <c r="G16" s="141"/>
      <c r="H16" s="141"/>
      <c r="I16" s="141"/>
      <c r="J16" s="132" t="s">
        <v>71</v>
      </c>
      <c r="K16" s="133">
        <v>2</v>
      </c>
      <c r="N16" s="124" t="s">
        <v>139</v>
      </c>
      <c r="O16" s="49"/>
    </row>
    <row r="17" spans="1:24" ht="15.75" customHeight="1" x14ac:dyDescent="0.3">
      <c r="A17" s="420" t="s">
        <v>22</v>
      </c>
      <c r="B17" s="12"/>
      <c r="C17" s="13"/>
      <c r="D17" s="13"/>
      <c r="E17" s="14"/>
      <c r="F17" s="13"/>
      <c r="G17" s="13"/>
      <c r="H17" s="13"/>
      <c r="I17" s="13"/>
      <c r="J17" s="142"/>
      <c r="K17" s="143"/>
      <c r="N17" s="62" t="s">
        <v>11</v>
      </c>
      <c r="O17" s="396" t="s">
        <v>312</v>
      </c>
    </row>
    <row r="18" spans="1:24" ht="30.75" customHeight="1" x14ac:dyDescent="0.3">
      <c r="A18" s="242" t="s">
        <v>334</v>
      </c>
      <c r="B18" s="589" t="s">
        <v>273</v>
      </c>
      <c r="C18" s="590"/>
      <c r="D18" s="590"/>
      <c r="E18" s="591"/>
      <c r="F18" s="5"/>
      <c r="G18" s="144"/>
      <c r="H18" s="144"/>
      <c r="I18" s="144"/>
      <c r="J18" s="145"/>
      <c r="K18" s="146"/>
      <c r="N18" t="s">
        <v>300</v>
      </c>
    </row>
    <row r="19" spans="1:24" ht="15" customHeight="1" x14ac:dyDescent="0.3">
      <c r="A19" s="242" t="s">
        <v>24</v>
      </c>
      <c r="B19" s="592"/>
      <c r="C19" s="593"/>
      <c r="D19" s="593"/>
      <c r="E19" s="594"/>
      <c r="F19" s="5"/>
      <c r="G19" s="144"/>
      <c r="H19" s="144"/>
      <c r="I19" s="144"/>
      <c r="J19" s="142"/>
      <c r="K19" s="146"/>
      <c r="Q19" s="39"/>
      <c r="R19" s="39"/>
      <c r="V19" t="s">
        <v>256</v>
      </c>
      <c r="W19" s="39">
        <v>2.4250679451608859E-2</v>
      </c>
      <c r="X19" s="39">
        <v>1</v>
      </c>
    </row>
    <row r="20" spans="1:24" ht="15" customHeight="1" x14ac:dyDescent="0.3">
      <c r="A20" s="242" t="s">
        <v>333</v>
      </c>
      <c r="B20" s="592"/>
      <c r="C20" s="593"/>
      <c r="D20" s="593"/>
      <c r="E20" s="594"/>
      <c r="F20" s="5"/>
      <c r="G20" s="144"/>
      <c r="H20" s="144"/>
      <c r="I20" s="144"/>
      <c r="J20" s="142"/>
      <c r="K20" s="146"/>
      <c r="Q20" s="39"/>
      <c r="R20" s="39"/>
      <c r="V20" t="s">
        <v>257</v>
      </c>
      <c r="W20" s="39">
        <v>0.28627081724875636</v>
      </c>
      <c r="X20" s="39">
        <v>0.84145399080378702</v>
      </c>
    </row>
    <row r="21" spans="1:24" x14ac:dyDescent="0.3">
      <c r="A21" s="242" t="s">
        <v>25</v>
      </c>
      <c r="B21" s="592"/>
      <c r="C21" s="593"/>
      <c r="D21" s="593"/>
      <c r="E21" s="594"/>
      <c r="F21" s="5"/>
      <c r="G21" s="144"/>
      <c r="H21" s="144"/>
      <c r="I21" s="144"/>
      <c r="J21" s="142"/>
      <c r="K21" s="146"/>
      <c r="Q21" s="39"/>
      <c r="R21" s="39"/>
      <c r="V21" t="s">
        <v>258</v>
      </c>
      <c r="W21" s="39">
        <v>0</v>
      </c>
      <c r="X21" s="39">
        <v>0.3930659134024605</v>
      </c>
    </row>
    <row r="22" spans="1:24" ht="15" thickBot="1" x14ac:dyDescent="0.35">
      <c r="A22" s="413" t="s">
        <v>26</v>
      </c>
      <c r="B22" s="595"/>
      <c r="C22" s="596"/>
      <c r="D22" s="596"/>
      <c r="E22" s="597"/>
      <c r="F22" s="5"/>
      <c r="G22" s="144"/>
      <c r="H22" s="144"/>
      <c r="I22" s="144"/>
      <c r="J22" s="142"/>
      <c r="K22" s="146"/>
    </row>
    <row r="23" spans="1:24" ht="15.75" customHeight="1" thickBot="1" x14ac:dyDescent="0.35">
      <c r="A23" s="414" t="s">
        <v>27</v>
      </c>
      <c r="B23" s="281"/>
      <c r="C23" s="2"/>
      <c r="D23" s="2"/>
      <c r="E23" s="282"/>
      <c r="F23" s="279"/>
      <c r="G23" s="3"/>
      <c r="H23" s="3"/>
      <c r="I23" s="3"/>
      <c r="J23" s="138"/>
      <c r="K23" s="139"/>
    </row>
    <row r="24" spans="1:24" x14ac:dyDescent="0.3">
      <c r="A24" s="415" t="s">
        <v>28</v>
      </c>
      <c r="B24" s="378">
        <v>0.22</v>
      </c>
      <c r="C24" s="378">
        <v>0.22</v>
      </c>
      <c r="D24" s="378">
        <v>0.22</v>
      </c>
      <c r="E24" s="378">
        <v>0.22</v>
      </c>
      <c r="F24" s="144"/>
      <c r="G24" s="144"/>
      <c r="H24" s="144"/>
      <c r="I24" s="144"/>
      <c r="J24" s="145" t="s">
        <v>274</v>
      </c>
      <c r="K24" s="147" t="s">
        <v>259</v>
      </c>
    </row>
    <row r="25" spans="1:24" x14ac:dyDescent="0.3">
      <c r="A25" s="242" t="s">
        <v>335</v>
      </c>
      <c r="B25" s="370">
        <v>66.666666666666657</v>
      </c>
      <c r="C25" s="370">
        <v>66.666666666666657</v>
      </c>
      <c r="D25" s="370">
        <v>66.666666666666657</v>
      </c>
      <c r="E25" s="370">
        <v>66.666666666666657</v>
      </c>
      <c r="F25" s="144"/>
      <c r="G25" s="144"/>
      <c r="H25" s="144"/>
      <c r="I25" s="144"/>
      <c r="J25" s="140"/>
      <c r="K25" s="133">
        <v>7</v>
      </c>
    </row>
    <row r="26" spans="1:24" x14ac:dyDescent="0.3">
      <c r="A26" s="242" t="s">
        <v>89</v>
      </c>
      <c r="B26" s="370">
        <v>33.333333333333343</v>
      </c>
      <c r="C26" s="370">
        <v>33.333333333333343</v>
      </c>
      <c r="D26" s="370">
        <v>33.333333333333343</v>
      </c>
      <c r="E26" s="370">
        <v>33.333333333333343</v>
      </c>
      <c r="F26" s="144"/>
      <c r="G26" s="144"/>
      <c r="H26" s="144"/>
      <c r="I26" s="144"/>
      <c r="J26" s="140"/>
      <c r="K26" s="133">
        <v>7</v>
      </c>
    </row>
    <row r="27" spans="1:24" x14ac:dyDescent="0.3">
      <c r="A27" s="242" t="s">
        <v>33</v>
      </c>
      <c r="B27" s="379">
        <v>3400</v>
      </c>
      <c r="C27" s="379">
        <v>3300</v>
      </c>
      <c r="D27" s="379">
        <v>3200</v>
      </c>
      <c r="E27" s="379">
        <v>3100</v>
      </c>
      <c r="F27" s="144"/>
      <c r="G27" s="144"/>
      <c r="H27" s="144"/>
      <c r="I27" s="144"/>
      <c r="J27" s="140" t="s">
        <v>30</v>
      </c>
      <c r="K27" s="133" t="s">
        <v>260</v>
      </c>
    </row>
    <row r="28" spans="1:24" x14ac:dyDescent="0.3">
      <c r="A28" s="242" t="s">
        <v>34</v>
      </c>
      <c r="B28" s="371">
        <f>B29+B30</f>
        <v>0.32530000000000003</v>
      </c>
      <c r="C28" s="371">
        <f t="shared" ref="C28:E28" si="0">C29+C30</f>
        <v>0.33030000000000004</v>
      </c>
      <c r="D28" s="371">
        <f t="shared" si="0"/>
        <v>0.33279999999999998</v>
      </c>
      <c r="E28" s="371">
        <f t="shared" si="0"/>
        <v>0.33279999999999998</v>
      </c>
      <c r="F28" s="144"/>
      <c r="G28" s="144"/>
      <c r="H28" s="144"/>
      <c r="I28" s="144"/>
      <c r="J28" s="140"/>
      <c r="K28" s="133" t="s">
        <v>275</v>
      </c>
    </row>
    <row r="29" spans="1:24" ht="28.5" customHeight="1" x14ac:dyDescent="0.3">
      <c r="A29" s="242" t="s">
        <v>35</v>
      </c>
      <c r="B29" s="151">
        <f>B8/100*73</f>
        <v>0.1825</v>
      </c>
      <c r="C29" s="151">
        <f>C8/100*75</f>
        <v>0.1875</v>
      </c>
      <c r="D29" s="151">
        <f>D8/100*76</f>
        <v>0.19</v>
      </c>
      <c r="E29" s="151">
        <f>E8/100*76</f>
        <v>0.19</v>
      </c>
      <c r="F29" s="144"/>
      <c r="G29" s="144"/>
      <c r="H29" s="144"/>
      <c r="I29" s="144"/>
      <c r="J29" s="140" t="s">
        <v>32</v>
      </c>
      <c r="K29" s="133">
        <v>7</v>
      </c>
    </row>
    <row r="30" spans="1:24" x14ac:dyDescent="0.3">
      <c r="A30" s="242" t="s">
        <v>36</v>
      </c>
      <c r="B30" s="371">
        <v>0.14280000000000001</v>
      </c>
      <c r="C30" s="371">
        <v>0.14280000000000001</v>
      </c>
      <c r="D30" s="371">
        <v>0.14280000000000001</v>
      </c>
      <c r="E30" s="371">
        <v>0.14280000000000001</v>
      </c>
      <c r="F30" s="144"/>
      <c r="G30" s="144"/>
      <c r="H30" s="144"/>
      <c r="I30" s="144"/>
      <c r="J30" s="140" t="s">
        <v>30</v>
      </c>
      <c r="K30" s="133">
        <v>7</v>
      </c>
    </row>
    <row r="31" spans="1:24" x14ac:dyDescent="0.3">
      <c r="A31" s="242"/>
      <c r="B31" s="286"/>
      <c r="C31" s="154"/>
      <c r="D31" s="154"/>
      <c r="E31" s="285"/>
      <c r="F31" s="144"/>
      <c r="G31" s="144"/>
      <c r="H31" s="144"/>
      <c r="I31" s="144"/>
      <c r="J31" s="140"/>
      <c r="K31" s="143"/>
    </row>
    <row r="32" spans="1:24" ht="15" thickBot="1" x14ac:dyDescent="0.35">
      <c r="A32" s="413"/>
      <c r="B32" s="286"/>
      <c r="C32" s="156"/>
      <c r="D32" s="156"/>
      <c r="E32" s="157"/>
      <c r="F32" s="144"/>
      <c r="G32" s="144"/>
      <c r="H32" s="144"/>
      <c r="I32" s="144"/>
      <c r="J32" s="150"/>
      <c r="K32" s="143"/>
    </row>
    <row r="33" spans="1:11" ht="15" thickBot="1" x14ac:dyDescent="0.35">
      <c r="A33" s="417" t="s">
        <v>37</v>
      </c>
      <c r="B33" s="10"/>
      <c r="C33" s="2"/>
      <c r="D33" s="11"/>
      <c r="E33" s="60"/>
      <c r="F33" s="3"/>
      <c r="G33" s="3"/>
      <c r="H33" s="3"/>
      <c r="I33" s="3"/>
      <c r="J33" s="158"/>
      <c r="K33" s="159"/>
    </row>
    <row r="34" spans="1:11" x14ac:dyDescent="0.3">
      <c r="A34" s="418" t="s">
        <v>38</v>
      </c>
      <c r="B34" s="333" t="s">
        <v>90</v>
      </c>
      <c r="C34" s="333" t="s">
        <v>90</v>
      </c>
      <c r="D34" s="333" t="s">
        <v>90</v>
      </c>
      <c r="E34" s="333" t="s">
        <v>90</v>
      </c>
      <c r="F34" s="333"/>
      <c r="G34" s="333"/>
      <c r="H34" s="333"/>
      <c r="I34" s="333"/>
      <c r="J34" s="333" t="s">
        <v>109</v>
      </c>
      <c r="K34" s="380" t="s">
        <v>90</v>
      </c>
    </row>
    <row r="35" spans="1:11" x14ac:dyDescent="0.3">
      <c r="A35" s="242" t="s">
        <v>39</v>
      </c>
      <c r="B35" s="160" t="s">
        <v>90</v>
      </c>
      <c r="C35" s="160" t="s">
        <v>90</v>
      </c>
      <c r="D35" s="160" t="s">
        <v>90</v>
      </c>
      <c r="E35" s="160" t="s">
        <v>90</v>
      </c>
      <c r="F35" s="285"/>
      <c r="G35" s="285"/>
      <c r="H35" s="285"/>
      <c r="I35" s="285"/>
      <c r="J35" s="161"/>
      <c r="K35" s="137" t="s">
        <v>90</v>
      </c>
    </row>
    <row r="36" spans="1:11" x14ac:dyDescent="0.3">
      <c r="A36" s="242" t="s">
        <v>40</v>
      </c>
      <c r="B36" s="160" t="s">
        <v>90</v>
      </c>
      <c r="C36" s="160" t="s">
        <v>90</v>
      </c>
      <c r="D36" s="160" t="s">
        <v>90</v>
      </c>
      <c r="E36" s="160" t="s">
        <v>90</v>
      </c>
      <c r="F36" s="285"/>
      <c r="G36" s="285"/>
      <c r="H36" s="285"/>
      <c r="I36" s="285"/>
      <c r="J36" s="161"/>
      <c r="K36" s="137"/>
    </row>
    <row r="37" spans="1:11" ht="26.4" x14ac:dyDescent="0.3">
      <c r="A37" s="242" t="s">
        <v>41</v>
      </c>
      <c r="B37" s="162">
        <v>90</v>
      </c>
      <c r="C37" s="162">
        <v>90</v>
      </c>
      <c r="D37" s="162">
        <v>90</v>
      </c>
      <c r="E37" s="162">
        <v>90</v>
      </c>
      <c r="F37" s="163"/>
      <c r="G37" s="163"/>
      <c r="H37" s="163"/>
      <c r="I37" s="163"/>
      <c r="J37" s="163"/>
      <c r="K37" s="133">
        <v>5</v>
      </c>
    </row>
    <row r="38" spans="1:11" ht="24" customHeight="1" x14ac:dyDescent="0.3">
      <c r="A38" s="413" t="s">
        <v>125</v>
      </c>
      <c r="B38" s="160" t="s">
        <v>90</v>
      </c>
      <c r="C38" s="160" t="s">
        <v>90</v>
      </c>
      <c r="D38" s="160" t="s">
        <v>90</v>
      </c>
      <c r="E38" s="160" t="s">
        <v>90</v>
      </c>
      <c r="F38" s="285"/>
      <c r="G38" s="285"/>
      <c r="H38" s="285"/>
      <c r="I38" s="285"/>
      <c r="J38" s="161"/>
      <c r="K38" s="137"/>
    </row>
    <row r="39" spans="1:11" x14ac:dyDescent="0.3">
      <c r="A39" s="413" t="s">
        <v>124</v>
      </c>
      <c r="B39" s="160" t="s">
        <v>90</v>
      </c>
      <c r="C39" s="160" t="s">
        <v>90</v>
      </c>
      <c r="D39" s="160" t="s">
        <v>90</v>
      </c>
      <c r="E39" s="160" t="s">
        <v>90</v>
      </c>
      <c r="F39" s="285"/>
      <c r="G39" s="285"/>
      <c r="H39" s="285"/>
      <c r="I39" s="285"/>
      <c r="J39" s="161"/>
      <c r="K39" s="137"/>
    </row>
    <row r="40" spans="1:11" ht="27" thickBot="1" x14ac:dyDescent="0.35">
      <c r="A40" s="419" t="s">
        <v>128</v>
      </c>
      <c r="B40" s="336" t="s">
        <v>90</v>
      </c>
      <c r="C40" s="336" t="s">
        <v>90</v>
      </c>
      <c r="D40" s="336" t="s">
        <v>90</v>
      </c>
      <c r="E40" s="336" t="s">
        <v>90</v>
      </c>
      <c r="F40" s="164"/>
      <c r="G40" s="164"/>
      <c r="H40" s="164"/>
      <c r="I40" s="164"/>
      <c r="J40" s="164"/>
      <c r="K40" s="165"/>
    </row>
    <row r="42" spans="1:11" x14ac:dyDescent="0.3">
      <c r="D42" s="41"/>
      <c r="E42" s="41"/>
      <c r="F42" s="41"/>
      <c r="G42" s="41"/>
      <c r="H42" s="41"/>
      <c r="I42" s="41"/>
      <c r="J42" s="41"/>
      <c r="K42" s="41"/>
    </row>
    <row r="43" spans="1:11" x14ac:dyDescent="0.3">
      <c r="A43" s="124" t="s">
        <v>129</v>
      </c>
      <c r="B43" s="49"/>
      <c r="D43" s="41"/>
      <c r="E43" s="41"/>
      <c r="F43" s="41"/>
      <c r="G43" s="41"/>
      <c r="H43" s="41"/>
      <c r="I43" s="41"/>
      <c r="J43" s="41"/>
      <c r="K43" s="41"/>
    </row>
    <row r="44" spans="1:11" x14ac:dyDescent="0.3">
      <c r="A44" s="41">
        <v>1</v>
      </c>
      <c r="B44" s="21" t="s">
        <v>261</v>
      </c>
      <c r="E44" s="41"/>
      <c r="F44" s="41"/>
      <c r="G44" s="41"/>
      <c r="H44" s="41"/>
      <c r="I44" s="41"/>
      <c r="J44" s="41"/>
      <c r="K44" s="41"/>
    </row>
    <row r="45" spans="1:11" x14ac:dyDescent="0.3">
      <c r="A45" s="41">
        <v>2</v>
      </c>
      <c r="B45" s="21" t="s">
        <v>262</v>
      </c>
      <c r="E45" s="41"/>
      <c r="F45" s="41"/>
      <c r="G45" s="41"/>
      <c r="H45" s="41"/>
      <c r="I45" s="41"/>
      <c r="J45" s="41"/>
      <c r="K45" s="41"/>
    </row>
    <row r="46" spans="1:11" x14ac:dyDescent="0.3">
      <c r="A46" s="41">
        <v>3</v>
      </c>
      <c r="B46" s="21" t="s">
        <v>144</v>
      </c>
      <c r="E46" s="41"/>
      <c r="F46" s="41"/>
      <c r="G46" s="41"/>
      <c r="H46" s="41"/>
      <c r="I46" s="41"/>
      <c r="J46" s="41"/>
      <c r="K46" s="41"/>
    </row>
    <row r="47" spans="1:11" x14ac:dyDescent="0.3">
      <c r="A47" s="41">
        <v>4</v>
      </c>
      <c r="B47" s="21" t="s">
        <v>276</v>
      </c>
      <c r="E47" s="41"/>
      <c r="F47" s="41"/>
      <c r="G47" s="41"/>
      <c r="H47" s="41"/>
      <c r="I47" s="41"/>
      <c r="J47" s="41"/>
      <c r="K47" s="41"/>
    </row>
    <row r="48" spans="1:11" x14ac:dyDescent="0.3">
      <c r="A48" s="41">
        <v>5</v>
      </c>
      <c r="B48" s="21" t="s">
        <v>211</v>
      </c>
      <c r="E48" s="41"/>
      <c r="F48" s="41"/>
      <c r="G48" s="41"/>
      <c r="H48" s="41"/>
      <c r="I48" s="41"/>
      <c r="J48" s="41"/>
      <c r="K48" s="41"/>
    </row>
    <row r="49" spans="1:19" x14ac:dyDescent="0.3">
      <c r="A49" s="41">
        <v>6</v>
      </c>
      <c r="B49" s="21" t="s">
        <v>277</v>
      </c>
      <c r="E49" s="41"/>
      <c r="F49" s="41"/>
      <c r="G49" s="41"/>
      <c r="H49" s="41"/>
      <c r="I49" s="41"/>
      <c r="J49" s="41"/>
      <c r="K49" s="41"/>
    </row>
    <row r="50" spans="1:19" x14ac:dyDescent="0.3">
      <c r="A50" s="41">
        <v>7</v>
      </c>
      <c r="B50" s="21" t="s">
        <v>265</v>
      </c>
      <c r="E50" s="41"/>
      <c r="F50" s="41"/>
      <c r="G50" s="41"/>
      <c r="H50" s="41"/>
      <c r="I50" s="41"/>
      <c r="J50" s="41"/>
      <c r="K50" s="41"/>
    </row>
    <row r="51" spans="1:19" x14ac:dyDescent="0.3">
      <c r="A51" s="41">
        <v>8</v>
      </c>
      <c r="B51" s="302" t="s">
        <v>266</v>
      </c>
      <c r="C51" s="49"/>
      <c r="E51" s="41"/>
      <c r="F51" s="41"/>
      <c r="G51" s="41"/>
      <c r="H51" s="41"/>
      <c r="I51" s="41"/>
      <c r="J51" s="41"/>
      <c r="K51" s="41"/>
    </row>
    <row r="52" spans="1:19" x14ac:dyDescent="0.3">
      <c r="A52" s="41">
        <v>9</v>
      </c>
      <c r="B52" s="21" t="s">
        <v>267</v>
      </c>
      <c r="C52" s="49"/>
      <c r="E52" s="41"/>
      <c r="F52" s="41"/>
      <c r="G52" s="41"/>
      <c r="H52" s="41"/>
      <c r="I52" s="41"/>
      <c r="J52" s="41"/>
      <c r="K52" s="41"/>
    </row>
    <row r="53" spans="1:19" x14ac:dyDescent="0.3">
      <c r="A53" s="124" t="s">
        <v>139</v>
      </c>
      <c r="B53" s="49"/>
      <c r="C53" s="49"/>
      <c r="E53" s="41"/>
      <c r="F53" s="41"/>
      <c r="G53" s="41"/>
      <c r="H53" s="41"/>
      <c r="I53" s="41"/>
      <c r="J53" s="41"/>
      <c r="K53" s="41"/>
    </row>
    <row r="54" spans="1:19" x14ac:dyDescent="0.3">
      <c r="A54" s="62" t="s">
        <v>11</v>
      </c>
      <c r="B54" s="21" t="s">
        <v>268</v>
      </c>
      <c r="C54" s="49"/>
      <c r="E54" s="41"/>
      <c r="F54" s="41"/>
      <c r="G54" s="41"/>
      <c r="H54" s="41"/>
      <c r="I54" s="41"/>
      <c r="J54" s="41"/>
      <c r="K54" s="41"/>
    </row>
    <row r="55" spans="1:19" x14ac:dyDescent="0.3">
      <c r="A55" s="62" t="s">
        <v>63</v>
      </c>
      <c r="B55" s="21" t="s">
        <v>278</v>
      </c>
      <c r="C55" s="49"/>
      <c r="E55" s="41"/>
      <c r="F55" s="41"/>
      <c r="G55" s="41"/>
      <c r="H55" s="41"/>
      <c r="I55" s="41"/>
      <c r="J55" s="41"/>
      <c r="K55" s="41"/>
      <c r="Q55" s="50"/>
      <c r="R55" s="49"/>
      <c r="S55" s="49"/>
    </row>
    <row r="56" spans="1:19" ht="21" customHeight="1" x14ac:dyDescent="0.3">
      <c r="A56" s="62" t="s">
        <v>30</v>
      </c>
      <c r="B56" s="21" t="s">
        <v>279</v>
      </c>
      <c r="C56" s="49"/>
      <c r="E56" s="41"/>
      <c r="F56" s="41"/>
      <c r="G56" s="41"/>
      <c r="H56" s="41"/>
      <c r="I56" s="41"/>
      <c r="J56" s="41"/>
      <c r="K56" s="41"/>
      <c r="Q56" s="55"/>
      <c r="R56" s="49"/>
      <c r="S56" s="49"/>
    </row>
    <row r="57" spans="1:19" ht="15.75" customHeight="1" x14ac:dyDescent="0.3">
      <c r="A57" s="62" t="s">
        <v>32</v>
      </c>
      <c r="B57" s="21" t="s">
        <v>214</v>
      </c>
      <c r="C57" s="49"/>
      <c r="E57" s="41"/>
      <c r="F57" s="41"/>
      <c r="G57" s="41"/>
      <c r="H57" s="41"/>
      <c r="I57" s="41"/>
      <c r="J57" s="41"/>
      <c r="K57" s="41"/>
      <c r="Q57" s="56"/>
      <c r="R57" s="49"/>
      <c r="S57" s="49"/>
    </row>
    <row r="58" spans="1:19" x14ac:dyDescent="0.3">
      <c r="A58" s="62" t="s">
        <v>66</v>
      </c>
      <c r="B58" s="251" t="s">
        <v>280</v>
      </c>
      <c r="C58" s="49"/>
      <c r="E58" s="21"/>
      <c r="F58" s="21"/>
      <c r="G58" s="41"/>
      <c r="H58" s="41"/>
      <c r="I58" s="41"/>
      <c r="J58" s="41"/>
      <c r="K58" s="41"/>
      <c r="Q58" s="57"/>
      <c r="R58" s="49"/>
      <c r="S58" s="49"/>
    </row>
    <row r="59" spans="1:19" x14ac:dyDescent="0.3">
      <c r="A59" s="62" t="s">
        <v>71</v>
      </c>
      <c r="B59" s="21" t="s">
        <v>281</v>
      </c>
      <c r="C59" s="49"/>
      <c r="Q59" s="57"/>
      <c r="R59" s="21"/>
      <c r="S59" s="21"/>
    </row>
    <row r="60" spans="1:19" x14ac:dyDescent="0.3">
      <c r="A60" s="62" t="s">
        <v>72</v>
      </c>
      <c r="B60" s="21" t="s">
        <v>282</v>
      </c>
      <c r="C60" s="49"/>
      <c r="Q60" s="49"/>
      <c r="R60" s="21"/>
      <c r="S60" s="21"/>
    </row>
    <row r="61" spans="1:19" x14ac:dyDescent="0.3">
      <c r="A61" s="62" t="s">
        <v>99</v>
      </c>
      <c r="B61" s="21" t="s">
        <v>299</v>
      </c>
      <c r="Q61" s="21"/>
      <c r="R61" s="21"/>
      <c r="S61" s="21"/>
    </row>
    <row r="62" spans="1:19" x14ac:dyDescent="0.3">
      <c r="A62" s="62" t="s">
        <v>91</v>
      </c>
      <c r="B62" s="21" t="s">
        <v>283</v>
      </c>
    </row>
    <row r="63" spans="1:19" x14ac:dyDescent="0.3">
      <c r="A63" s="62" t="s">
        <v>109</v>
      </c>
      <c r="B63" s="21" t="s">
        <v>301</v>
      </c>
      <c r="C63" s="49"/>
    </row>
  </sheetData>
  <mergeCells count="75">
    <mergeCell ref="AC3:AC5"/>
    <mergeCell ref="AD4:AD5"/>
    <mergeCell ref="AE4:AE5"/>
    <mergeCell ref="B2:K2"/>
    <mergeCell ref="Q2:Q5"/>
    <mergeCell ref="R2:S4"/>
    <mergeCell ref="T2:U4"/>
    <mergeCell ref="V2:W4"/>
    <mergeCell ref="X2:Y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s>
  <hyperlinks>
    <hyperlink ref="B2" location="INDEX" display="Direct Firing Solid Fuels"/>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P63"/>
  <sheetViews>
    <sheetView topLeftCell="A5"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21" customHeight="1" thickBot="1" x14ac:dyDescent="0.35"/>
    <row r="2" spans="1:42" ht="21" customHeight="1" thickBot="1" x14ac:dyDescent="0.35">
      <c r="A2" s="1" t="s">
        <v>0</v>
      </c>
      <c r="B2" s="565" t="s">
        <v>284</v>
      </c>
      <c r="C2" s="575"/>
      <c r="D2" s="575"/>
      <c r="E2" s="575"/>
      <c r="F2" s="575"/>
      <c r="G2" s="575"/>
      <c r="H2" s="575"/>
      <c r="I2" s="575"/>
      <c r="J2" s="575"/>
      <c r="K2" s="57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83</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54" t="s">
        <v>48</v>
      </c>
      <c r="AE4" s="456" t="s">
        <v>49</v>
      </c>
      <c r="AF4" s="460"/>
      <c r="AG4" s="462"/>
      <c r="AH4" s="429"/>
      <c r="AI4" s="462"/>
      <c r="AJ4" s="429"/>
      <c r="AK4" s="462"/>
      <c r="AL4" s="429"/>
      <c r="AM4" s="462"/>
      <c r="AN4" s="429"/>
      <c r="AO4" s="462"/>
      <c r="AP4" s="429"/>
    </row>
    <row r="5" spans="1:42" ht="15.75" customHeight="1" thickBot="1" x14ac:dyDescent="0.35">
      <c r="A5" s="415" t="s">
        <v>8</v>
      </c>
      <c r="B5" s="132">
        <v>5</v>
      </c>
      <c r="C5" s="132">
        <v>5</v>
      </c>
      <c r="D5" s="132">
        <v>5</v>
      </c>
      <c r="E5" s="132">
        <v>5</v>
      </c>
      <c r="F5" s="132">
        <v>1</v>
      </c>
      <c r="G5" s="132">
        <v>10</v>
      </c>
      <c r="H5" s="132">
        <v>1</v>
      </c>
      <c r="I5" s="132">
        <v>10</v>
      </c>
      <c r="J5" s="132"/>
      <c r="K5" s="133">
        <v>4</v>
      </c>
      <c r="L5" s="251"/>
      <c r="N5" s="453"/>
      <c r="O5" s="455"/>
      <c r="P5" s="457"/>
      <c r="Q5" s="455"/>
      <c r="R5" s="27" t="s">
        <v>50</v>
      </c>
      <c r="S5" s="28" t="s">
        <v>51</v>
      </c>
      <c r="T5" s="27" t="s">
        <v>50</v>
      </c>
      <c r="U5" s="28" t="s">
        <v>51</v>
      </c>
      <c r="V5" s="27" t="s">
        <v>50</v>
      </c>
      <c r="W5" s="28" t="s">
        <v>51</v>
      </c>
      <c r="X5" s="27" t="s">
        <v>50</v>
      </c>
      <c r="Y5" s="28" t="s">
        <v>51</v>
      </c>
      <c r="Z5" s="27" t="s">
        <v>50</v>
      </c>
      <c r="AA5" s="28" t="s">
        <v>51</v>
      </c>
      <c r="AC5" s="453"/>
      <c r="AD5" s="455"/>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134">
        <v>100</v>
      </c>
      <c r="C6" s="134">
        <v>100</v>
      </c>
      <c r="D6" s="134">
        <v>100</v>
      </c>
      <c r="E6" s="134">
        <v>100</v>
      </c>
      <c r="F6" s="134">
        <v>100</v>
      </c>
      <c r="G6" s="134">
        <v>100</v>
      </c>
      <c r="H6" s="134">
        <v>100</v>
      </c>
      <c r="I6" s="134">
        <v>100</v>
      </c>
      <c r="J6" s="132" t="s">
        <v>11</v>
      </c>
      <c r="K6" s="133">
        <v>2</v>
      </c>
      <c r="L6" s="251"/>
      <c r="N6" s="448" t="str">
        <f>B2</f>
        <v>Direct Firing, Electricity</v>
      </c>
      <c r="O6" s="435" t="s">
        <v>52</v>
      </c>
      <c r="P6" s="29" t="s">
        <v>53</v>
      </c>
      <c r="Q6" s="30" t="s">
        <v>58</v>
      </c>
      <c r="R6" s="432">
        <v>1</v>
      </c>
      <c r="S6" s="440">
        <v>0</v>
      </c>
      <c r="T6" s="432">
        <v>1</v>
      </c>
      <c r="U6" s="440">
        <v>0</v>
      </c>
      <c r="V6" s="432">
        <v>0</v>
      </c>
      <c r="W6" s="440">
        <v>0</v>
      </c>
      <c r="X6" s="432">
        <v>0.2</v>
      </c>
      <c r="Y6" s="440">
        <v>0</v>
      </c>
      <c r="Z6" s="432">
        <v>0.05</v>
      </c>
      <c r="AA6" s="440">
        <v>0</v>
      </c>
      <c r="AC6" s="448" t="str">
        <f>N6</f>
        <v>Direct Firing, Electricity</v>
      </c>
      <c r="AD6" s="435" t="s">
        <v>52</v>
      </c>
      <c r="AE6" s="29" t="s">
        <v>53</v>
      </c>
      <c r="AF6" s="30" t="s">
        <v>58</v>
      </c>
      <c r="AG6" s="432">
        <v>0.5</v>
      </c>
      <c r="AH6" s="440">
        <v>0</v>
      </c>
      <c r="AI6" s="432">
        <v>0.5</v>
      </c>
      <c r="AJ6" s="440">
        <v>0</v>
      </c>
      <c r="AK6" s="432">
        <v>0</v>
      </c>
      <c r="AL6" s="440">
        <v>0</v>
      </c>
      <c r="AM6" s="432">
        <v>0.2</v>
      </c>
      <c r="AN6" s="440">
        <v>0</v>
      </c>
      <c r="AO6" s="432">
        <v>0</v>
      </c>
      <c r="AP6" s="440">
        <v>0</v>
      </c>
    </row>
    <row r="7" spans="1:42" x14ac:dyDescent="0.3">
      <c r="A7" s="242" t="s">
        <v>12</v>
      </c>
      <c r="B7" s="134">
        <v>100</v>
      </c>
      <c r="C7" s="134">
        <v>100</v>
      </c>
      <c r="D7" s="134">
        <v>100</v>
      </c>
      <c r="E7" s="134">
        <v>100</v>
      </c>
      <c r="F7" s="134">
        <v>100</v>
      </c>
      <c r="G7" s="134">
        <v>100</v>
      </c>
      <c r="H7" s="134">
        <v>100</v>
      </c>
      <c r="I7" s="134">
        <v>100</v>
      </c>
      <c r="J7" s="132" t="s">
        <v>11</v>
      </c>
      <c r="K7" s="133">
        <v>2</v>
      </c>
      <c r="L7" s="251"/>
      <c r="N7" s="573"/>
      <c r="O7" s="436"/>
      <c r="P7" s="31" t="s">
        <v>54</v>
      </c>
      <c r="Q7" s="32" t="s">
        <v>58</v>
      </c>
      <c r="R7" s="438"/>
      <c r="S7" s="441"/>
      <c r="T7" s="438"/>
      <c r="U7" s="441"/>
      <c r="V7" s="438"/>
      <c r="W7" s="441"/>
      <c r="X7" s="438"/>
      <c r="Y7" s="441"/>
      <c r="Z7" s="438"/>
      <c r="AA7" s="441"/>
      <c r="AC7" s="573"/>
      <c r="AD7" s="436"/>
      <c r="AE7" s="31" t="s">
        <v>54</v>
      </c>
      <c r="AF7" s="32" t="s">
        <v>58</v>
      </c>
      <c r="AG7" s="438"/>
      <c r="AH7" s="441"/>
      <c r="AI7" s="438"/>
      <c r="AJ7" s="441"/>
      <c r="AK7" s="438"/>
      <c r="AL7" s="441"/>
      <c r="AM7" s="438"/>
      <c r="AN7" s="441"/>
      <c r="AO7" s="438"/>
      <c r="AP7" s="441"/>
    </row>
    <row r="8" spans="1:42" ht="30.75" customHeight="1" thickBot="1" x14ac:dyDescent="0.35">
      <c r="A8" s="242" t="s">
        <v>13</v>
      </c>
      <c r="B8" s="5">
        <v>0.25</v>
      </c>
      <c r="C8" s="6">
        <v>0.25</v>
      </c>
      <c r="D8" s="6">
        <v>0.25</v>
      </c>
      <c r="E8" s="135">
        <v>0.25</v>
      </c>
      <c r="F8" s="6">
        <v>0.1</v>
      </c>
      <c r="G8" s="6">
        <v>1</v>
      </c>
      <c r="H8" s="6">
        <v>0.1</v>
      </c>
      <c r="I8" s="6">
        <v>1</v>
      </c>
      <c r="J8" s="132" t="s">
        <v>63</v>
      </c>
      <c r="K8" s="133" t="s">
        <v>285</v>
      </c>
      <c r="L8" s="251"/>
      <c r="N8" s="573"/>
      <c r="O8" s="437"/>
      <c r="P8" s="33" t="s">
        <v>55</v>
      </c>
      <c r="Q8" s="34" t="s">
        <v>58</v>
      </c>
      <c r="R8" s="439"/>
      <c r="S8" s="442"/>
      <c r="T8" s="439"/>
      <c r="U8" s="442"/>
      <c r="V8" s="439"/>
      <c r="W8" s="442"/>
      <c r="X8" s="439"/>
      <c r="Y8" s="442"/>
      <c r="Z8" s="439"/>
      <c r="AA8" s="442"/>
      <c r="AC8" s="573"/>
      <c r="AD8" s="437"/>
      <c r="AE8" s="33" t="s">
        <v>55</v>
      </c>
      <c r="AF8" s="34" t="s">
        <v>58</v>
      </c>
      <c r="AG8" s="439"/>
      <c r="AH8" s="442"/>
      <c r="AI8" s="439"/>
      <c r="AJ8" s="442"/>
      <c r="AK8" s="439"/>
      <c r="AL8" s="442"/>
      <c r="AM8" s="439"/>
      <c r="AN8" s="442"/>
      <c r="AO8" s="439"/>
      <c r="AP8" s="442"/>
    </row>
    <row r="9" spans="1:42" ht="24" customHeight="1" x14ac:dyDescent="0.3">
      <c r="A9" s="242" t="s">
        <v>14</v>
      </c>
      <c r="B9" s="8">
        <v>0</v>
      </c>
      <c r="C9" s="7">
        <v>0</v>
      </c>
      <c r="D9" s="7">
        <v>0</v>
      </c>
      <c r="E9" s="136">
        <v>0</v>
      </c>
      <c r="F9" s="7">
        <v>0</v>
      </c>
      <c r="G9" s="7">
        <v>0.5</v>
      </c>
      <c r="H9" s="7">
        <v>0</v>
      </c>
      <c r="I9" s="7">
        <v>0.5</v>
      </c>
      <c r="J9" s="132" t="s">
        <v>71</v>
      </c>
      <c r="K9" s="133">
        <v>4</v>
      </c>
      <c r="L9" s="251"/>
      <c r="N9" s="573"/>
      <c r="O9" s="511" t="s">
        <v>56</v>
      </c>
      <c r="P9" s="35" t="s">
        <v>57</v>
      </c>
      <c r="Q9" s="36" t="s">
        <v>58</v>
      </c>
      <c r="R9" s="432">
        <v>1</v>
      </c>
      <c r="S9" s="432">
        <v>0</v>
      </c>
      <c r="T9" s="432">
        <v>1</v>
      </c>
      <c r="U9" s="432">
        <v>0</v>
      </c>
      <c r="V9" s="432">
        <v>0.5</v>
      </c>
      <c r="W9" s="432">
        <v>0</v>
      </c>
      <c r="X9" s="432">
        <v>1</v>
      </c>
      <c r="Y9" s="432">
        <v>0</v>
      </c>
      <c r="Z9" s="432">
        <v>0</v>
      </c>
      <c r="AA9" s="432">
        <v>0</v>
      </c>
      <c r="AC9" s="573"/>
      <c r="AD9" s="511" t="s">
        <v>56</v>
      </c>
      <c r="AE9" s="35" t="s">
        <v>57</v>
      </c>
      <c r="AF9" s="36" t="s">
        <v>58</v>
      </c>
      <c r="AG9" s="432">
        <v>0.5</v>
      </c>
      <c r="AH9" s="432">
        <v>0</v>
      </c>
      <c r="AI9" s="432">
        <v>0.5</v>
      </c>
      <c r="AJ9" s="432">
        <v>0</v>
      </c>
      <c r="AK9" s="432">
        <v>0.25</v>
      </c>
      <c r="AL9" s="432">
        <v>0</v>
      </c>
      <c r="AM9" s="432">
        <v>0.4</v>
      </c>
      <c r="AN9" s="432">
        <v>0</v>
      </c>
      <c r="AO9" s="432">
        <v>0</v>
      </c>
      <c r="AP9" s="432">
        <v>0</v>
      </c>
    </row>
    <row r="10" spans="1:42" x14ac:dyDescent="0.3">
      <c r="A10" s="242" t="s">
        <v>15</v>
      </c>
      <c r="B10" s="5">
        <v>0</v>
      </c>
      <c r="C10" s="6">
        <v>0</v>
      </c>
      <c r="D10" s="6">
        <v>0</v>
      </c>
      <c r="E10" s="135">
        <v>0</v>
      </c>
      <c r="F10" s="6">
        <v>0</v>
      </c>
      <c r="G10" s="6">
        <v>1</v>
      </c>
      <c r="H10" s="6">
        <v>0</v>
      </c>
      <c r="I10" s="6">
        <v>1</v>
      </c>
      <c r="J10" s="132" t="s">
        <v>71</v>
      </c>
      <c r="K10" s="133">
        <v>4</v>
      </c>
      <c r="L10" s="251"/>
      <c r="N10" s="573"/>
      <c r="O10" s="587"/>
      <c r="P10" s="35" t="s">
        <v>59</v>
      </c>
      <c r="Q10" s="36" t="s">
        <v>297</v>
      </c>
      <c r="R10" s="568"/>
      <c r="S10" s="568"/>
      <c r="T10" s="568"/>
      <c r="U10" s="568"/>
      <c r="V10" s="568"/>
      <c r="W10" s="568"/>
      <c r="X10" s="568"/>
      <c r="Y10" s="568"/>
      <c r="Z10" s="568"/>
      <c r="AA10" s="568"/>
      <c r="AC10" s="573"/>
      <c r="AD10" s="587"/>
      <c r="AE10" s="35" t="s">
        <v>59</v>
      </c>
      <c r="AF10" s="36" t="s">
        <v>58</v>
      </c>
      <c r="AG10" s="568"/>
      <c r="AH10" s="568"/>
      <c r="AI10" s="568"/>
      <c r="AJ10" s="568"/>
      <c r="AK10" s="568"/>
      <c r="AL10" s="568"/>
      <c r="AM10" s="568"/>
      <c r="AN10" s="568"/>
      <c r="AO10" s="568"/>
      <c r="AP10" s="568"/>
    </row>
    <row r="11" spans="1:42" ht="15.75" customHeight="1" x14ac:dyDescent="0.3">
      <c r="A11" s="242" t="s">
        <v>16</v>
      </c>
      <c r="B11" s="5">
        <v>12.5</v>
      </c>
      <c r="C11" s="6">
        <v>12.5</v>
      </c>
      <c r="D11" s="6">
        <v>12.5</v>
      </c>
      <c r="E11" s="135">
        <v>12.5</v>
      </c>
      <c r="F11" s="6">
        <v>10</v>
      </c>
      <c r="G11" s="6">
        <v>15</v>
      </c>
      <c r="H11" s="6">
        <v>10</v>
      </c>
      <c r="I11" s="6">
        <v>15</v>
      </c>
      <c r="J11" s="132"/>
      <c r="K11" s="133">
        <v>4</v>
      </c>
      <c r="L11" s="251"/>
      <c r="N11" s="573"/>
      <c r="O11" s="587"/>
      <c r="P11" s="35" t="s">
        <v>60</v>
      </c>
      <c r="Q11" s="36"/>
      <c r="R11" s="568"/>
      <c r="S11" s="568"/>
      <c r="T11" s="568"/>
      <c r="U11" s="568"/>
      <c r="V11" s="568"/>
      <c r="W11" s="568"/>
      <c r="X11" s="568"/>
      <c r="Y11" s="568"/>
      <c r="Z11" s="568"/>
      <c r="AA11" s="568"/>
      <c r="AC11" s="573"/>
      <c r="AD11" s="587"/>
      <c r="AE11" s="35" t="s">
        <v>60</v>
      </c>
      <c r="AF11" s="36"/>
      <c r="AG11" s="568"/>
      <c r="AH11" s="568"/>
      <c r="AI11" s="568"/>
      <c r="AJ11" s="568"/>
      <c r="AK11" s="568"/>
      <c r="AL11" s="568"/>
      <c r="AM11" s="568"/>
      <c r="AN11" s="568"/>
      <c r="AO11" s="568"/>
      <c r="AP11" s="568"/>
    </row>
    <row r="12" spans="1:42" ht="30.75" customHeight="1" thickBot="1" x14ac:dyDescent="0.35">
      <c r="A12" s="242" t="s">
        <v>17</v>
      </c>
      <c r="B12" s="5">
        <v>0.04</v>
      </c>
      <c r="C12" s="6">
        <v>0.04</v>
      </c>
      <c r="D12" s="6">
        <v>0.04</v>
      </c>
      <c r="E12" s="135">
        <v>0.04</v>
      </c>
      <c r="F12" s="6">
        <v>0.02</v>
      </c>
      <c r="G12" s="6">
        <v>0.06</v>
      </c>
      <c r="H12" s="6">
        <v>0.02</v>
      </c>
      <c r="I12" s="6">
        <v>0.06</v>
      </c>
      <c r="J12" s="132"/>
      <c r="K12" s="133">
        <v>5</v>
      </c>
      <c r="L12" s="251"/>
      <c r="N12" s="573"/>
      <c r="O12" s="587"/>
      <c r="P12" s="35" t="s">
        <v>61</v>
      </c>
      <c r="Q12" s="36"/>
      <c r="R12" s="568"/>
      <c r="S12" s="568"/>
      <c r="T12" s="568"/>
      <c r="U12" s="568"/>
      <c r="V12" s="568"/>
      <c r="W12" s="568"/>
      <c r="X12" s="568"/>
      <c r="Y12" s="568"/>
      <c r="Z12" s="568"/>
      <c r="AA12" s="568"/>
      <c r="AC12" s="573"/>
      <c r="AD12" s="587"/>
      <c r="AE12" s="35" t="s">
        <v>61</v>
      </c>
      <c r="AF12" s="36"/>
      <c r="AG12" s="568"/>
      <c r="AH12" s="568"/>
      <c r="AI12" s="568"/>
      <c r="AJ12" s="568"/>
      <c r="AK12" s="568"/>
      <c r="AL12" s="568"/>
      <c r="AM12" s="568"/>
      <c r="AN12" s="568"/>
      <c r="AO12" s="568"/>
      <c r="AP12" s="568"/>
    </row>
    <row r="13" spans="1:42" ht="15" thickBot="1" x14ac:dyDescent="0.35">
      <c r="A13" s="417" t="s">
        <v>18</v>
      </c>
      <c r="B13" s="10"/>
      <c r="C13" s="2"/>
      <c r="D13" s="11"/>
      <c r="E13" s="60"/>
      <c r="F13" s="3"/>
      <c r="G13" s="3"/>
      <c r="H13" s="3"/>
      <c r="I13" s="3"/>
      <c r="J13" s="138"/>
      <c r="K13" s="139"/>
      <c r="L13" s="251"/>
      <c r="N13" s="573"/>
      <c r="O13" s="588"/>
      <c r="P13" s="37" t="s">
        <v>62</v>
      </c>
      <c r="Q13" s="38" t="s">
        <v>58</v>
      </c>
      <c r="R13" s="569"/>
      <c r="S13" s="569"/>
      <c r="T13" s="569"/>
      <c r="U13" s="569"/>
      <c r="V13" s="569"/>
      <c r="W13" s="569"/>
      <c r="X13" s="569"/>
      <c r="Y13" s="569"/>
      <c r="Z13" s="569"/>
      <c r="AA13" s="569"/>
      <c r="AC13" s="573"/>
      <c r="AD13" s="588"/>
      <c r="AE13" s="37" t="s">
        <v>62</v>
      </c>
      <c r="AF13" s="38" t="s">
        <v>58</v>
      </c>
      <c r="AG13" s="569"/>
      <c r="AH13" s="569"/>
      <c r="AI13" s="569"/>
      <c r="AJ13" s="569"/>
      <c r="AK13" s="569"/>
      <c r="AL13" s="569"/>
      <c r="AM13" s="569"/>
      <c r="AN13" s="569"/>
      <c r="AO13" s="569"/>
      <c r="AP13" s="569"/>
    </row>
    <row r="14" spans="1:42" ht="15.75" customHeight="1" thickBot="1" x14ac:dyDescent="0.35">
      <c r="A14" s="242" t="s">
        <v>19</v>
      </c>
      <c r="B14" s="8">
        <v>15</v>
      </c>
      <c r="C14" s="8">
        <v>15</v>
      </c>
      <c r="D14" s="8">
        <v>15</v>
      </c>
      <c r="E14" s="8">
        <v>15</v>
      </c>
      <c r="F14" s="324"/>
      <c r="G14" s="324"/>
      <c r="H14" s="6"/>
      <c r="I14" s="6"/>
      <c r="J14" s="140" t="s">
        <v>30</v>
      </c>
      <c r="K14" s="133">
        <v>4</v>
      </c>
      <c r="L14" s="251"/>
      <c r="N14" s="574"/>
      <c r="O14" s="63" t="s">
        <v>146</v>
      </c>
      <c r="P14" s="64" t="s">
        <v>147</v>
      </c>
      <c r="Q14" s="65"/>
      <c r="R14" s="387">
        <v>0</v>
      </c>
      <c r="S14" s="385">
        <v>0</v>
      </c>
      <c r="T14" s="384">
        <v>0</v>
      </c>
      <c r="U14" s="385">
        <v>0</v>
      </c>
      <c r="V14" s="384">
        <v>0</v>
      </c>
      <c r="W14" s="385">
        <v>0</v>
      </c>
      <c r="X14" s="384">
        <v>0</v>
      </c>
      <c r="Y14" s="385">
        <v>0</v>
      </c>
      <c r="Z14" s="384">
        <v>0</v>
      </c>
      <c r="AA14" s="386">
        <v>0</v>
      </c>
      <c r="AC14" s="574"/>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3">
      <c r="A15" s="242" t="s">
        <v>20</v>
      </c>
      <c r="B15" s="5">
        <v>0.01</v>
      </c>
      <c r="C15" s="5">
        <v>0.01</v>
      </c>
      <c r="D15" s="5">
        <v>0.01</v>
      </c>
      <c r="E15" s="5">
        <v>0.01</v>
      </c>
      <c r="F15" s="141"/>
      <c r="G15" s="141"/>
      <c r="H15" s="141"/>
      <c r="I15" s="141"/>
      <c r="J15" s="132"/>
      <c r="K15" s="133">
        <v>5</v>
      </c>
      <c r="L15" s="251"/>
    </row>
    <row r="16" spans="1:42" ht="20.25" customHeight="1" x14ac:dyDescent="0.3">
      <c r="A16" s="242" t="s">
        <v>21</v>
      </c>
      <c r="B16" s="5">
        <v>0.01</v>
      </c>
      <c r="C16" s="5">
        <v>0.01</v>
      </c>
      <c r="D16" s="5">
        <v>0.01</v>
      </c>
      <c r="E16" s="5">
        <v>0.01</v>
      </c>
      <c r="F16" s="141"/>
      <c r="G16" s="141"/>
      <c r="H16" s="141"/>
      <c r="I16" s="141"/>
      <c r="J16" s="132"/>
      <c r="K16" s="133">
        <v>5</v>
      </c>
      <c r="L16" s="251"/>
      <c r="N16" s="124" t="s">
        <v>139</v>
      </c>
      <c r="O16" s="49"/>
    </row>
    <row r="17" spans="1:24" ht="15.75" customHeight="1" x14ac:dyDescent="0.3">
      <c r="A17" s="420" t="s">
        <v>22</v>
      </c>
      <c r="B17" s="12"/>
      <c r="C17" s="13"/>
      <c r="D17" s="13"/>
      <c r="E17" s="14"/>
      <c r="F17" s="13"/>
      <c r="G17" s="13"/>
      <c r="H17" s="13"/>
      <c r="I17" s="13"/>
      <c r="J17" s="142"/>
      <c r="K17" s="143"/>
      <c r="L17" s="251"/>
      <c r="N17" s="62" t="s">
        <v>11</v>
      </c>
      <c r="O17" s="21" t="s">
        <v>296</v>
      </c>
    </row>
    <row r="18" spans="1:24" ht="21" customHeight="1" x14ac:dyDescent="0.3">
      <c r="A18" s="242" t="s">
        <v>334</v>
      </c>
      <c r="B18" s="589" t="s">
        <v>23</v>
      </c>
      <c r="C18" s="590"/>
      <c r="D18" s="590"/>
      <c r="E18" s="591"/>
      <c r="F18" s="5"/>
      <c r="G18" s="144"/>
      <c r="H18" s="144"/>
      <c r="I18" s="144"/>
      <c r="J18" s="145"/>
      <c r="K18" s="146"/>
      <c r="L18" s="251"/>
      <c r="P18" s="49"/>
    </row>
    <row r="19" spans="1:24" ht="15" customHeight="1" x14ac:dyDescent="0.3">
      <c r="A19" s="242" t="s">
        <v>24</v>
      </c>
      <c r="B19" s="592"/>
      <c r="C19" s="593"/>
      <c r="D19" s="593"/>
      <c r="E19" s="594"/>
      <c r="F19" s="5"/>
      <c r="G19" s="144"/>
      <c r="H19" s="144"/>
      <c r="I19" s="144"/>
      <c r="J19" s="142"/>
      <c r="K19" s="146"/>
      <c r="L19" s="251"/>
      <c r="N19" t="s">
        <v>298</v>
      </c>
      <c r="P19" s="49"/>
      <c r="Q19" s="39"/>
      <c r="R19" s="39"/>
    </row>
    <row r="20" spans="1:24" ht="15" customHeight="1" x14ac:dyDescent="0.3">
      <c r="A20" s="242" t="s">
        <v>333</v>
      </c>
      <c r="B20" s="592"/>
      <c r="C20" s="593"/>
      <c r="D20" s="593"/>
      <c r="E20" s="594"/>
      <c r="F20" s="5"/>
      <c r="G20" s="144"/>
      <c r="H20" s="144"/>
      <c r="I20" s="144"/>
      <c r="J20" s="142"/>
      <c r="K20" s="146"/>
      <c r="L20" s="251"/>
      <c r="Q20" s="39"/>
      <c r="R20" s="39"/>
    </row>
    <row r="21" spans="1:24" x14ac:dyDescent="0.3">
      <c r="A21" s="242" t="s">
        <v>25</v>
      </c>
      <c r="B21" s="592"/>
      <c r="C21" s="593"/>
      <c r="D21" s="593"/>
      <c r="E21" s="594"/>
      <c r="F21" s="5"/>
      <c r="G21" s="144"/>
      <c r="H21" s="144"/>
      <c r="I21" s="144"/>
      <c r="J21" s="142"/>
      <c r="K21" s="146"/>
      <c r="L21" s="251"/>
      <c r="Q21" s="39"/>
      <c r="R21" s="39"/>
      <c r="V21" t="s">
        <v>256</v>
      </c>
      <c r="W21" s="39">
        <v>2.4250679451608859E-2</v>
      </c>
      <c r="X21" s="39">
        <v>1</v>
      </c>
    </row>
    <row r="22" spans="1:24" ht="15" thickBot="1" x14ac:dyDescent="0.35">
      <c r="A22" s="413" t="s">
        <v>26</v>
      </c>
      <c r="B22" s="595"/>
      <c r="C22" s="596"/>
      <c r="D22" s="596"/>
      <c r="E22" s="597"/>
      <c r="F22" s="5"/>
      <c r="G22" s="144"/>
      <c r="H22" s="144"/>
      <c r="I22" s="144"/>
      <c r="J22" s="142"/>
      <c r="K22" s="146"/>
      <c r="L22" s="251"/>
      <c r="V22" t="s">
        <v>257</v>
      </c>
      <c r="W22" s="39">
        <v>0.28627081724875636</v>
      </c>
      <c r="X22" s="39">
        <v>0.84145399080378702</v>
      </c>
    </row>
    <row r="23" spans="1:24" ht="15.75" customHeight="1" thickBot="1" x14ac:dyDescent="0.35">
      <c r="A23" s="414" t="s">
        <v>27</v>
      </c>
      <c r="B23" s="281"/>
      <c r="C23" s="2"/>
      <c r="D23" s="2"/>
      <c r="E23" s="282"/>
      <c r="F23" s="279"/>
      <c r="G23" s="3"/>
      <c r="H23" s="3"/>
      <c r="I23" s="3"/>
      <c r="J23" s="138"/>
      <c r="K23" s="139"/>
      <c r="L23" s="251"/>
      <c r="V23" t="s">
        <v>258</v>
      </c>
      <c r="W23" s="39">
        <v>0</v>
      </c>
      <c r="X23" s="39">
        <v>0.3930659134024605</v>
      </c>
    </row>
    <row r="24" spans="1:24" x14ac:dyDescent="0.3">
      <c r="A24" s="415" t="s">
        <v>28</v>
      </c>
      <c r="B24" s="378">
        <v>0.06</v>
      </c>
      <c r="C24" s="378">
        <v>0.06</v>
      </c>
      <c r="D24" s="378">
        <v>0.06</v>
      </c>
      <c r="E24" s="378">
        <v>0.06</v>
      </c>
      <c r="F24" s="144"/>
      <c r="G24" s="144"/>
      <c r="H24" s="144"/>
      <c r="I24" s="144"/>
      <c r="J24" s="145" t="s">
        <v>66</v>
      </c>
      <c r="K24" s="147" t="s">
        <v>286</v>
      </c>
      <c r="L24" s="251"/>
    </row>
    <row r="25" spans="1:24" x14ac:dyDescent="0.3">
      <c r="A25" s="242" t="s">
        <v>335</v>
      </c>
      <c r="B25" s="370">
        <v>66.666666666666657</v>
      </c>
      <c r="C25" s="370">
        <v>66.666666666666657</v>
      </c>
      <c r="D25" s="370">
        <v>66.666666666666657</v>
      </c>
      <c r="E25" s="370">
        <v>66.666666666666657</v>
      </c>
      <c r="F25" s="144"/>
      <c r="G25" s="144"/>
      <c r="H25" s="144"/>
      <c r="I25" s="144"/>
      <c r="J25" s="140"/>
      <c r="K25" s="133">
        <v>5</v>
      </c>
      <c r="L25" s="251"/>
    </row>
    <row r="26" spans="1:24" x14ac:dyDescent="0.3">
      <c r="A26" s="242" t="s">
        <v>89</v>
      </c>
      <c r="B26" s="370">
        <v>33.333333333333343</v>
      </c>
      <c r="C26" s="370">
        <v>33.333333333333343</v>
      </c>
      <c r="D26" s="370">
        <v>33.333333333333343</v>
      </c>
      <c r="E26" s="370">
        <v>33.333333333333343</v>
      </c>
      <c r="F26" s="144"/>
      <c r="G26" s="144"/>
      <c r="H26" s="144"/>
      <c r="I26" s="144"/>
      <c r="J26" s="140"/>
      <c r="K26" s="133">
        <v>5</v>
      </c>
      <c r="L26" s="251"/>
    </row>
    <row r="27" spans="1:24" x14ac:dyDescent="0.3">
      <c r="A27" s="242" t="s">
        <v>33</v>
      </c>
      <c r="B27" s="379">
        <v>0</v>
      </c>
      <c r="C27" s="379">
        <v>0</v>
      </c>
      <c r="D27" s="379">
        <v>0</v>
      </c>
      <c r="E27" s="379">
        <v>0</v>
      </c>
      <c r="F27" s="144"/>
      <c r="G27" s="144"/>
      <c r="H27" s="144"/>
      <c r="I27" s="144"/>
      <c r="J27" s="140" t="s">
        <v>71</v>
      </c>
      <c r="K27" s="133">
        <v>4</v>
      </c>
      <c r="L27" s="251"/>
    </row>
    <row r="28" spans="1:24" x14ac:dyDescent="0.3">
      <c r="A28" s="242" t="s">
        <v>34</v>
      </c>
      <c r="B28" s="371">
        <f>B29+B30</f>
        <v>0.1825</v>
      </c>
      <c r="C28" s="371">
        <f t="shared" ref="C28:E28" si="0">C29+C30</f>
        <v>0.1875</v>
      </c>
      <c r="D28" s="371">
        <f t="shared" si="0"/>
        <v>0.19</v>
      </c>
      <c r="E28" s="371">
        <f t="shared" si="0"/>
        <v>0.19</v>
      </c>
      <c r="F28" s="144"/>
      <c r="G28" s="144"/>
      <c r="H28" s="144"/>
      <c r="I28" s="144"/>
      <c r="J28" s="140"/>
      <c r="K28" s="133" t="s">
        <v>287</v>
      </c>
      <c r="L28" s="251"/>
    </row>
    <row r="29" spans="1:24" ht="28.5" customHeight="1" x14ac:dyDescent="0.3">
      <c r="A29" s="242" t="s">
        <v>35</v>
      </c>
      <c r="B29" s="151">
        <f>B8/100*73</f>
        <v>0.1825</v>
      </c>
      <c r="C29" s="151">
        <f>C8/100*75</f>
        <v>0.1875</v>
      </c>
      <c r="D29" s="151">
        <f>D8/100*76</f>
        <v>0.19</v>
      </c>
      <c r="E29" s="151">
        <f>E8/100*76</f>
        <v>0.19</v>
      </c>
      <c r="F29" s="144"/>
      <c r="G29" s="144"/>
      <c r="H29" s="144"/>
      <c r="I29" s="144"/>
      <c r="J29" s="140" t="s">
        <v>32</v>
      </c>
      <c r="K29" s="133">
        <v>5</v>
      </c>
      <c r="L29" s="251"/>
    </row>
    <row r="30" spans="1:24" x14ac:dyDescent="0.3">
      <c r="A30" s="242" t="s">
        <v>36</v>
      </c>
      <c r="B30" s="371">
        <v>0</v>
      </c>
      <c r="C30" s="371">
        <v>0</v>
      </c>
      <c r="D30" s="371">
        <v>0</v>
      </c>
      <c r="E30" s="371">
        <v>0</v>
      </c>
      <c r="F30" s="144"/>
      <c r="G30" s="144"/>
      <c r="H30" s="144"/>
      <c r="I30" s="144"/>
      <c r="J30" s="140" t="s">
        <v>71</v>
      </c>
      <c r="K30" s="133">
        <v>4</v>
      </c>
      <c r="L30" s="251"/>
    </row>
    <row r="31" spans="1:24" x14ac:dyDescent="0.3">
      <c r="A31" s="242"/>
      <c r="B31" s="286"/>
      <c r="C31" s="154"/>
      <c r="D31" s="154"/>
      <c r="E31" s="285"/>
      <c r="F31" s="144"/>
      <c r="G31" s="144"/>
      <c r="H31" s="144"/>
      <c r="I31" s="144"/>
      <c r="J31" s="140"/>
      <c r="K31" s="143"/>
      <c r="L31" s="251"/>
    </row>
    <row r="32" spans="1:24" ht="15" thickBot="1" x14ac:dyDescent="0.35">
      <c r="A32" s="413"/>
      <c r="B32" s="286"/>
      <c r="C32" s="156"/>
      <c r="D32" s="156"/>
      <c r="E32" s="157"/>
      <c r="F32" s="144"/>
      <c r="G32" s="144"/>
      <c r="H32" s="144"/>
      <c r="I32" s="144"/>
      <c r="J32" s="150"/>
      <c r="K32" s="143"/>
      <c r="L32" s="251"/>
    </row>
    <row r="33" spans="1:12" ht="15" thickBot="1" x14ac:dyDescent="0.35">
      <c r="A33" s="417" t="s">
        <v>37</v>
      </c>
      <c r="B33" s="10"/>
      <c r="C33" s="2"/>
      <c r="D33" s="11"/>
      <c r="E33" s="60"/>
      <c r="F33" s="3"/>
      <c r="G33" s="3"/>
      <c r="H33" s="3"/>
      <c r="I33" s="3"/>
      <c r="J33" s="158"/>
      <c r="K33" s="159"/>
      <c r="L33" s="251"/>
    </row>
    <row r="34" spans="1:12" x14ac:dyDescent="0.3">
      <c r="A34" s="418" t="s">
        <v>38</v>
      </c>
      <c r="B34" s="381" t="s">
        <v>90</v>
      </c>
      <c r="C34" s="381" t="s">
        <v>90</v>
      </c>
      <c r="D34" s="381" t="s">
        <v>90</v>
      </c>
      <c r="E34" s="381" t="s">
        <v>90</v>
      </c>
      <c r="F34" s="381"/>
      <c r="G34" s="333"/>
      <c r="H34" s="333"/>
      <c r="I34" s="333"/>
      <c r="J34" s="333" t="s">
        <v>72</v>
      </c>
      <c r="K34" s="380"/>
      <c r="L34" s="251"/>
    </row>
    <row r="35" spans="1:12" x14ac:dyDescent="0.3">
      <c r="A35" s="242" t="s">
        <v>39</v>
      </c>
      <c r="B35" s="285" t="s">
        <v>90</v>
      </c>
      <c r="C35" s="285" t="s">
        <v>90</v>
      </c>
      <c r="D35" s="285" t="s">
        <v>90</v>
      </c>
      <c r="E35" s="285" t="s">
        <v>90</v>
      </c>
      <c r="F35" s="285"/>
      <c r="G35" s="285"/>
      <c r="H35" s="285"/>
      <c r="I35" s="285"/>
      <c r="J35" s="161"/>
      <c r="K35" s="137"/>
      <c r="L35" s="251"/>
    </row>
    <row r="36" spans="1:12" x14ac:dyDescent="0.3">
      <c r="A36" s="242" t="s">
        <v>40</v>
      </c>
      <c r="B36" s="285" t="s">
        <v>90</v>
      </c>
      <c r="C36" s="285" t="s">
        <v>90</v>
      </c>
      <c r="D36" s="285" t="s">
        <v>90</v>
      </c>
      <c r="E36" s="285" t="s">
        <v>90</v>
      </c>
      <c r="F36" s="285"/>
      <c r="G36" s="285"/>
      <c r="H36" s="285"/>
      <c r="I36" s="285"/>
      <c r="J36" s="161"/>
      <c r="K36" s="137"/>
      <c r="L36" s="251"/>
    </row>
    <row r="37" spans="1:12" ht="26.4" x14ac:dyDescent="0.3">
      <c r="A37" s="242" t="s">
        <v>41</v>
      </c>
      <c r="B37" s="598" t="s">
        <v>23</v>
      </c>
      <c r="C37" s="599"/>
      <c r="D37" s="599"/>
      <c r="E37" s="600"/>
      <c r="F37" s="163"/>
      <c r="G37" s="163"/>
      <c r="H37" s="163"/>
      <c r="I37" s="163"/>
      <c r="J37" s="163"/>
      <c r="K37" s="133"/>
      <c r="L37" s="251"/>
    </row>
    <row r="38" spans="1:12" ht="24" customHeight="1" x14ac:dyDescent="0.3">
      <c r="A38" s="413" t="s">
        <v>125</v>
      </c>
      <c r="B38" s="285" t="s">
        <v>90</v>
      </c>
      <c r="C38" s="285" t="s">
        <v>90</v>
      </c>
      <c r="D38" s="285" t="s">
        <v>90</v>
      </c>
      <c r="E38" s="285" t="s">
        <v>90</v>
      </c>
      <c r="F38" s="285"/>
      <c r="G38" s="285"/>
      <c r="H38" s="285"/>
      <c r="I38" s="285"/>
      <c r="J38" s="161"/>
      <c r="K38" s="137"/>
      <c r="L38" s="251"/>
    </row>
    <row r="39" spans="1:12" x14ac:dyDescent="0.3">
      <c r="A39" s="413" t="s">
        <v>124</v>
      </c>
      <c r="B39" s="285" t="s">
        <v>90</v>
      </c>
      <c r="C39" s="285" t="s">
        <v>90</v>
      </c>
      <c r="D39" s="285" t="s">
        <v>90</v>
      </c>
      <c r="E39" s="285" t="s">
        <v>90</v>
      </c>
      <c r="F39" s="285"/>
      <c r="G39" s="285"/>
      <c r="H39" s="285"/>
      <c r="I39" s="285"/>
      <c r="J39" s="161"/>
      <c r="K39" s="137"/>
      <c r="L39" s="251"/>
    </row>
    <row r="40" spans="1:12" ht="27" thickBot="1" x14ac:dyDescent="0.35">
      <c r="A40" s="419" t="s">
        <v>128</v>
      </c>
      <c r="B40" s="181" t="s">
        <v>90</v>
      </c>
      <c r="C40" s="181" t="s">
        <v>90</v>
      </c>
      <c r="D40" s="181" t="s">
        <v>90</v>
      </c>
      <c r="E40" s="181" t="s">
        <v>90</v>
      </c>
      <c r="F40" s="164"/>
      <c r="G40" s="164"/>
      <c r="H40" s="164"/>
      <c r="I40" s="164"/>
      <c r="J40" s="164"/>
      <c r="K40" s="165"/>
      <c r="L40" s="251"/>
    </row>
    <row r="42" spans="1:12" x14ac:dyDescent="0.3">
      <c r="D42" s="41"/>
      <c r="E42" s="41"/>
      <c r="F42" s="41"/>
      <c r="G42" s="41"/>
      <c r="H42" s="41"/>
      <c r="I42" s="41"/>
      <c r="J42" s="41"/>
      <c r="K42" s="41"/>
    </row>
    <row r="43" spans="1:12" x14ac:dyDescent="0.3">
      <c r="A43" s="124" t="s">
        <v>129</v>
      </c>
      <c r="B43" s="49"/>
      <c r="D43" s="41"/>
      <c r="E43" s="41"/>
      <c r="F43" s="41"/>
      <c r="G43" s="41"/>
      <c r="H43" s="41"/>
      <c r="I43" s="41"/>
      <c r="J43" s="41"/>
      <c r="K43" s="41"/>
    </row>
    <row r="44" spans="1:12" x14ac:dyDescent="0.3">
      <c r="A44" s="41">
        <v>1</v>
      </c>
      <c r="B44" s="21" t="s">
        <v>261</v>
      </c>
      <c r="E44" s="41"/>
      <c r="F44" s="41"/>
      <c r="G44" s="41"/>
      <c r="H44" s="41"/>
      <c r="I44" s="41"/>
      <c r="J44" s="41"/>
      <c r="K44" s="41"/>
    </row>
    <row r="45" spans="1:12" x14ac:dyDescent="0.3">
      <c r="A45" s="41">
        <v>2</v>
      </c>
      <c r="B45" s="21" t="s">
        <v>262</v>
      </c>
      <c r="E45" s="41"/>
      <c r="F45" s="41"/>
      <c r="G45" s="41"/>
      <c r="H45" s="41"/>
      <c r="I45" s="41"/>
      <c r="J45" s="41"/>
      <c r="K45" s="41"/>
    </row>
    <row r="46" spans="1:12" x14ac:dyDescent="0.3">
      <c r="A46" s="41">
        <v>3</v>
      </c>
      <c r="B46" s="21" t="s">
        <v>144</v>
      </c>
      <c r="E46" s="41"/>
      <c r="F46" s="41"/>
      <c r="G46" s="41"/>
      <c r="H46" s="41"/>
      <c r="I46" s="41"/>
      <c r="J46" s="41"/>
      <c r="K46" s="41"/>
    </row>
    <row r="47" spans="1:12" x14ac:dyDescent="0.3">
      <c r="A47" s="41">
        <v>4</v>
      </c>
      <c r="B47" s="21" t="s">
        <v>288</v>
      </c>
      <c r="E47" s="41"/>
      <c r="F47" s="41"/>
      <c r="G47" s="41"/>
      <c r="H47" s="41"/>
      <c r="I47" s="41"/>
      <c r="J47" s="41"/>
      <c r="K47" s="41"/>
    </row>
    <row r="48" spans="1:12" x14ac:dyDescent="0.3">
      <c r="A48" s="41">
        <v>5</v>
      </c>
      <c r="B48" s="21" t="s">
        <v>265</v>
      </c>
      <c r="E48" s="41"/>
      <c r="F48" s="41"/>
      <c r="G48" s="41"/>
      <c r="H48" s="41"/>
      <c r="I48" s="41"/>
      <c r="J48" s="41"/>
      <c r="K48" s="41"/>
    </row>
    <row r="49" spans="1:19" x14ac:dyDescent="0.3">
      <c r="A49" s="41">
        <v>6</v>
      </c>
      <c r="B49" s="21" t="s">
        <v>266</v>
      </c>
      <c r="E49" s="41"/>
      <c r="F49" s="41"/>
      <c r="G49" s="41"/>
      <c r="H49" s="41"/>
      <c r="I49" s="41"/>
      <c r="J49" s="41"/>
      <c r="K49" s="41"/>
    </row>
    <row r="50" spans="1:19" x14ac:dyDescent="0.3">
      <c r="A50" s="41">
        <v>7</v>
      </c>
      <c r="B50" s="21" t="s">
        <v>267</v>
      </c>
      <c r="E50" s="41"/>
      <c r="F50" s="41"/>
      <c r="G50" s="41"/>
      <c r="H50" s="41"/>
      <c r="I50" s="41"/>
      <c r="J50" s="41"/>
      <c r="K50" s="41"/>
    </row>
    <row r="51" spans="1:19" x14ac:dyDescent="0.3">
      <c r="A51" s="124" t="s">
        <v>139</v>
      </c>
      <c r="B51" s="49"/>
      <c r="C51" s="49"/>
      <c r="E51" s="41"/>
      <c r="F51" s="41"/>
      <c r="G51" s="41"/>
      <c r="H51" s="41"/>
      <c r="I51" s="41"/>
      <c r="J51" s="41"/>
      <c r="K51" s="41"/>
    </row>
    <row r="52" spans="1:19" x14ac:dyDescent="0.3">
      <c r="A52" s="62" t="s">
        <v>11</v>
      </c>
      <c r="B52" s="21" t="s">
        <v>289</v>
      </c>
      <c r="C52" s="49"/>
      <c r="E52" s="41"/>
      <c r="F52" s="41"/>
      <c r="G52" s="41"/>
      <c r="H52" s="41"/>
      <c r="I52" s="41"/>
      <c r="J52" s="41"/>
      <c r="K52" s="41"/>
    </row>
    <row r="53" spans="1:19" x14ac:dyDescent="0.3">
      <c r="A53" s="62" t="s">
        <v>63</v>
      </c>
      <c r="B53" s="21" t="s">
        <v>290</v>
      </c>
      <c r="C53" s="49"/>
      <c r="E53" s="41"/>
      <c r="F53" s="41"/>
      <c r="G53" s="41"/>
      <c r="H53" s="41"/>
      <c r="I53" s="41"/>
      <c r="J53" s="41"/>
      <c r="K53" s="41"/>
    </row>
    <row r="54" spans="1:19" x14ac:dyDescent="0.3">
      <c r="A54" s="62" t="s">
        <v>30</v>
      </c>
      <c r="B54" s="21" t="s">
        <v>291</v>
      </c>
      <c r="C54" s="49"/>
      <c r="E54" s="41"/>
      <c r="F54" s="41"/>
      <c r="G54" s="41"/>
      <c r="H54" s="41"/>
      <c r="I54" s="41"/>
      <c r="J54" s="41"/>
      <c r="K54" s="41"/>
    </row>
    <row r="55" spans="1:19" x14ac:dyDescent="0.3">
      <c r="A55" s="62" t="s">
        <v>32</v>
      </c>
      <c r="B55" s="21" t="s">
        <v>214</v>
      </c>
      <c r="C55" s="49"/>
      <c r="E55" s="41"/>
      <c r="F55" s="41"/>
      <c r="G55" s="41"/>
      <c r="H55" s="41"/>
      <c r="I55" s="41"/>
      <c r="J55" s="41"/>
      <c r="K55" s="41"/>
    </row>
    <row r="56" spans="1:19" x14ac:dyDescent="0.3">
      <c r="A56" s="62" t="s">
        <v>66</v>
      </c>
      <c r="B56" s="251" t="s">
        <v>292</v>
      </c>
      <c r="C56" s="49"/>
      <c r="E56" s="41"/>
      <c r="F56" s="41"/>
      <c r="G56" s="41"/>
      <c r="H56" s="41"/>
      <c r="I56" s="41"/>
      <c r="J56" s="41"/>
      <c r="K56" s="41"/>
    </row>
    <row r="57" spans="1:19" x14ac:dyDescent="0.3">
      <c r="A57" s="62" t="s">
        <v>71</v>
      </c>
      <c r="B57" s="21" t="s">
        <v>293</v>
      </c>
      <c r="C57" s="49"/>
      <c r="E57" s="41"/>
      <c r="F57" s="41"/>
      <c r="G57" s="41"/>
      <c r="H57" s="41"/>
      <c r="I57" s="41"/>
      <c r="J57" s="41"/>
      <c r="K57" s="41"/>
      <c r="Q57" s="50"/>
      <c r="R57" s="49"/>
      <c r="S57" s="49"/>
    </row>
    <row r="58" spans="1:19" ht="14.25" customHeight="1" x14ac:dyDescent="0.3">
      <c r="A58" s="62" t="s">
        <v>72</v>
      </c>
      <c r="B58" s="21" t="s">
        <v>301</v>
      </c>
      <c r="C58" s="49"/>
      <c r="F58" s="41"/>
      <c r="G58" s="41"/>
      <c r="H58" s="41"/>
      <c r="I58" s="41"/>
      <c r="J58" s="41"/>
      <c r="K58" s="41"/>
      <c r="Q58" s="55"/>
      <c r="R58" s="49"/>
      <c r="S58" s="49"/>
    </row>
    <row r="59" spans="1:19" ht="15.75" customHeight="1" x14ac:dyDescent="0.3">
      <c r="A59" s="382"/>
      <c r="B59" s="49"/>
      <c r="C59" s="49"/>
      <c r="E59" s="41"/>
      <c r="F59" s="41"/>
      <c r="G59" s="41"/>
      <c r="H59" s="41"/>
      <c r="I59" s="41"/>
      <c r="J59" s="41"/>
      <c r="K59" s="41"/>
      <c r="Q59" s="56"/>
      <c r="R59" s="49"/>
      <c r="S59" s="49"/>
    </row>
    <row r="60" spans="1:19" x14ac:dyDescent="0.3">
      <c r="A60" s="383"/>
      <c r="B60" s="47"/>
      <c r="C60" s="49"/>
      <c r="E60" s="21"/>
      <c r="F60" s="21"/>
      <c r="G60" s="41"/>
      <c r="H60" s="41"/>
      <c r="I60" s="41"/>
      <c r="J60" s="41"/>
      <c r="K60" s="41"/>
      <c r="Q60" s="57"/>
      <c r="R60" s="49"/>
      <c r="S60" s="49"/>
    </row>
    <row r="61" spans="1:19" x14ac:dyDescent="0.3">
      <c r="A61" s="383"/>
      <c r="B61" s="49"/>
      <c r="C61" s="49"/>
      <c r="Q61" s="57"/>
      <c r="R61" s="21"/>
      <c r="S61" s="21"/>
    </row>
    <row r="62" spans="1:19" x14ac:dyDescent="0.3">
      <c r="A62" s="62"/>
      <c r="B62" s="49"/>
      <c r="C62" s="49"/>
      <c r="Q62" s="49"/>
      <c r="R62" s="21"/>
      <c r="S62" s="21"/>
    </row>
    <row r="63" spans="1:19" x14ac:dyDescent="0.3">
      <c r="Q63" s="21"/>
      <c r="R63" s="21"/>
      <c r="S63" s="21"/>
    </row>
  </sheetData>
  <mergeCells count="76">
    <mergeCell ref="AC3:AC5"/>
    <mergeCell ref="AD4:AD5"/>
    <mergeCell ref="AE4:AE5"/>
    <mergeCell ref="B2:K2"/>
    <mergeCell ref="Q2:Q5"/>
    <mergeCell ref="R2:S4"/>
    <mergeCell ref="T2:U4"/>
    <mergeCell ref="V2:W4"/>
    <mergeCell ref="X2:Y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s>
  <hyperlinks>
    <hyperlink ref="B2" location="INDEX" display="Direct Firing, Electricity"/>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P59"/>
  <sheetViews>
    <sheetView workbookViewId="0">
      <selection activeCell="F25" sqref="F25"/>
    </sheetView>
  </sheetViews>
  <sheetFormatPr defaultRowHeight="14.4" x14ac:dyDescent="0.3"/>
  <cols>
    <col min="1" max="1" width="37.33203125" bestFit="1" customWidth="1"/>
    <col min="2" max="9" width="7.33203125" customWidth="1"/>
    <col min="10" max="11" width="8.6640625" customWidth="1"/>
    <col min="16" max="16" width="27.33203125" bestFit="1" customWidth="1"/>
    <col min="31" max="31" width="10.5546875" customWidth="1"/>
  </cols>
  <sheetData>
    <row r="1" spans="1:42" ht="15" thickBot="1" x14ac:dyDescent="0.35">
      <c r="A1" s="251"/>
    </row>
    <row r="2" spans="1:42" ht="21" customHeight="1" thickBot="1" x14ac:dyDescent="0.35">
      <c r="A2" s="1" t="s">
        <v>0</v>
      </c>
      <c r="B2" s="443" t="s">
        <v>117</v>
      </c>
      <c r="C2" s="444"/>
      <c r="D2" s="444"/>
      <c r="E2" s="444"/>
      <c r="F2" s="444"/>
      <c r="G2" s="444"/>
      <c r="H2" s="444"/>
      <c r="I2" s="444"/>
      <c r="J2" s="444"/>
      <c r="K2" s="445"/>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1</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5">
        <v>3</v>
      </c>
      <c r="C5" s="6">
        <v>3</v>
      </c>
      <c r="D5" s="6">
        <v>3</v>
      </c>
      <c r="E5" s="6">
        <v>3</v>
      </c>
      <c r="F5" s="6">
        <v>0.5</v>
      </c>
      <c r="G5" s="6">
        <v>5</v>
      </c>
      <c r="H5" s="6">
        <v>0.5</v>
      </c>
      <c r="I5" s="6">
        <v>5</v>
      </c>
      <c r="J5" s="241" t="s">
        <v>11</v>
      </c>
      <c r="K5" s="203" t="s">
        <v>9</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40">
        <v>447</v>
      </c>
      <c r="C6" s="40">
        <v>460.41</v>
      </c>
      <c r="D6" s="40">
        <v>469.61820000000006</v>
      </c>
      <c r="E6" s="40">
        <v>474.31438200000008</v>
      </c>
      <c r="F6" s="6">
        <f>B6</f>
        <v>447</v>
      </c>
      <c r="G6" s="7">
        <f>B6*1.05</f>
        <v>469.35</v>
      </c>
      <c r="H6" s="7">
        <f>E6*0.97</f>
        <v>460.08495054000008</v>
      </c>
      <c r="I6" s="7">
        <f>E6*1.02</f>
        <v>483.80066964000008</v>
      </c>
      <c r="J6" s="241" t="s">
        <v>63</v>
      </c>
      <c r="K6" s="203" t="s">
        <v>9</v>
      </c>
      <c r="N6" s="448" t="str">
        <f>B2</f>
        <v>Heat pump, up to 70 °C, Temp lift = 50 K</v>
      </c>
      <c r="O6" s="435" t="s">
        <v>52</v>
      </c>
      <c r="P6" s="29" t="s">
        <v>53</v>
      </c>
      <c r="Q6" s="30"/>
      <c r="R6" s="432">
        <v>0</v>
      </c>
      <c r="S6" s="440">
        <v>0</v>
      </c>
      <c r="T6" s="432">
        <v>0</v>
      </c>
      <c r="U6" s="440">
        <v>0</v>
      </c>
      <c r="V6" s="432">
        <v>0</v>
      </c>
      <c r="W6" s="440">
        <v>0</v>
      </c>
      <c r="X6" s="432">
        <v>0</v>
      </c>
      <c r="Y6" s="440">
        <v>0</v>
      </c>
      <c r="Z6" s="432">
        <v>0</v>
      </c>
      <c r="AA6" s="440">
        <v>0</v>
      </c>
      <c r="AC6" s="448" t="str">
        <f>N6</f>
        <v>Heat pump, up to 70 °C, Temp lift = 50 K</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8">
        <f>B6-5</f>
        <v>442</v>
      </c>
      <c r="C7" s="8">
        <f t="shared" ref="C7:I7" si="0">C6-5</f>
        <v>455.41</v>
      </c>
      <c r="D7" s="8">
        <f t="shared" si="0"/>
        <v>464.61820000000006</v>
      </c>
      <c r="E7" s="8">
        <f t="shared" si="0"/>
        <v>469.31438200000008</v>
      </c>
      <c r="F7" s="8">
        <f t="shared" si="0"/>
        <v>442</v>
      </c>
      <c r="G7" s="8">
        <f t="shared" si="0"/>
        <v>464.35</v>
      </c>
      <c r="H7" s="8">
        <f t="shared" si="0"/>
        <v>455.08495054000008</v>
      </c>
      <c r="I7" s="8">
        <f t="shared" si="0"/>
        <v>478.80066964000008</v>
      </c>
      <c r="J7" s="241" t="s">
        <v>76</v>
      </c>
      <c r="K7" s="203"/>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2</v>
      </c>
      <c r="C8" s="6">
        <v>2</v>
      </c>
      <c r="D8" s="6">
        <v>2</v>
      </c>
      <c r="E8" s="6">
        <v>2</v>
      </c>
      <c r="F8" s="9">
        <v>1</v>
      </c>
      <c r="G8" s="9">
        <v>4</v>
      </c>
      <c r="H8" s="9">
        <v>1</v>
      </c>
      <c r="I8" s="9">
        <v>4</v>
      </c>
      <c r="J8" s="241"/>
      <c r="K8" s="203">
        <v>1.4</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5">
        <v>0</v>
      </c>
      <c r="C9" s="6">
        <v>0</v>
      </c>
      <c r="D9" s="6">
        <v>0</v>
      </c>
      <c r="E9" s="6">
        <v>0</v>
      </c>
      <c r="F9" s="9">
        <v>0</v>
      </c>
      <c r="G9" s="9">
        <v>1</v>
      </c>
      <c r="H9" s="9">
        <v>0</v>
      </c>
      <c r="I9" s="9">
        <v>1</v>
      </c>
      <c r="J9" s="241" t="s">
        <v>32</v>
      </c>
      <c r="K9" s="203"/>
      <c r="N9" s="449"/>
      <c r="O9" s="435" t="s">
        <v>56</v>
      </c>
      <c r="P9" s="35" t="s">
        <v>57</v>
      </c>
      <c r="Q9" s="36" t="s">
        <v>58</v>
      </c>
      <c r="R9" s="432">
        <v>0</v>
      </c>
      <c r="S9" s="432">
        <f>19%</f>
        <v>0.19</v>
      </c>
      <c r="T9" s="432">
        <v>0</v>
      </c>
      <c r="U9" s="432">
        <f>19%</f>
        <v>0.19</v>
      </c>
      <c r="V9" s="432">
        <v>0</v>
      </c>
      <c r="W9" s="432">
        <f>14%</f>
        <v>0.14000000000000001</v>
      </c>
      <c r="X9" s="432">
        <v>0</v>
      </c>
      <c r="Y9" s="432">
        <f>11%</f>
        <v>0.11</v>
      </c>
      <c r="Z9" s="432">
        <v>0</v>
      </c>
      <c r="AA9" s="432">
        <f>12%</f>
        <v>0.12</v>
      </c>
      <c r="AC9" s="449"/>
      <c r="AD9" s="435" t="s">
        <v>56</v>
      </c>
      <c r="AE9" s="35" t="s">
        <v>57</v>
      </c>
      <c r="AF9" s="36" t="s">
        <v>58</v>
      </c>
      <c r="AG9" s="432">
        <v>0</v>
      </c>
      <c r="AH9" s="432">
        <f>S9/4</f>
        <v>4.7500000000000001E-2</v>
      </c>
      <c r="AI9" s="432">
        <v>0</v>
      </c>
      <c r="AJ9" s="432">
        <f>U9/4</f>
        <v>4.7500000000000001E-2</v>
      </c>
      <c r="AK9" s="432">
        <v>0</v>
      </c>
      <c r="AL9" s="432">
        <f>W9/4</f>
        <v>3.5000000000000003E-2</v>
      </c>
      <c r="AM9" s="432">
        <v>0</v>
      </c>
      <c r="AN9" s="432">
        <f>Y9/4</f>
        <v>2.75E-2</v>
      </c>
      <c r="AO9" s="432">
        <v>0</v>
      </c>
      <c r="AP9" s="432">
        <f>AA9/4</f>
        <v>0.03</v>
      </c>
    </row>
    <row r="10" spans="1:42" x14ac:dyDescent="0.3">
      <c r="A10" s="242" t="s">
        <v>15</v>
      </c>
      <c r="B10" s="5">
        <v>1</v>
      </c>
      <c r="C10" s="6">
        <v>1</v>
      </c>
      <c r="D10" s="6">
        <v>1</v>
      </c>
      <c r="E10" s="135">
        <v>1</v>
      </c>
      <c r="F10" s="6">
        <v>0.5</v>
      </c>
      <c r="G10" s="6">
        <v>2</v>
      </c>
      <c r="H10" s="6">
        <v>0.5</v>
      </c>
      <c r="I10" s="6">
        <v>2</v>
      </c>
      <c r="J10" s="241"/>
      <c r="K10" s="203">
        <v>1.4</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20</v>
      </c>
      <c r="C11" s="6">
        <v>20</v>
      </c>
      <c r="D11" s="6">
        <v>20</v>
      </c>
      <c r="E11" s="135">
        <v>20</v>
      </c>
      <c r="F11" s="6">
        <v>15</v>
      </c>
      <c r="G11" s="6">
        <v>30</v>
      </c>
      <c r="H11" s="6">
        <v>15</v>
      </c>
      <c r="I11" s="6">
        <v>30</v>
      </c>
      <c r="J11" s="6"/>
      <c r="K11" s="203">
        <v>4</v>
      </c>
      <c r="N11" s="449"/>
      <c r="O11" s="436"/>
      <c r="P11" s="35" t="s">
        <v>60</v>
      </c>
      <c r="Q11" s="36"/>
      <c r="R11" s="433"/>
      <c r="S11" s="433"/>
      <c r="T11" s="433"/>
      <c r="U11" s="433"/>
      <c r="V11" s="433"/>
      <c r="W11" s="433"/>
      <c r="X11" s="433"/>
      <c r="Y11" s="433"/>
      <c r="Z11" s="433"/>
      <c r="AA11" s="433"/>
      <c r="AC11" s="449"/>
      <c r="AD11" s="436"/>
      <c r="AE11" s="35" t="s">
        <v>60</v>
      </c>
      <c r="AF11" s="36"/>
      <c r="AG11" s="433"/>
      <c r="AH11" s="433"/>
      <c r="AI11" s="433"/>
      <c r="AJ11" s="433"/>
      <c r="AK11" s="433"/>
      <c r="AL11" s="433"/>
      <c r="AM11" s="433"/>
      <c r="AN11" s="433"/>
      <c r="AO11" s="433"/>
      <c r="AP11" s="433"/>
    </row>
    <row r="12" spans="1:42" ht="30.75" customHeight="1" thickBot="1" x14ac:dyDescent="0.35">
      <c r="A12" s="242" t="s">
        <v>17</v>
      </c>
      <c r="B12" s="5">
        <v>0.5</v>
      </c>
      <c r="C12" s="6">
        <v>0.5</v>
      </c>
      <c r="D12" s="6">
        <v>0.5</v>
      </c>
      <c r="E12" s="135">
        <v>0.5</v>
      </c>
      <c r="F12" s="6">
        <v>0.3</v>
      </c>
      <c r="G12" s="6">
        <v>0.7</v>
      </c>
      <c r="H12" s="6">
        <v>0.3</v>
      </c>
      <c r="I12" s="6">
        <v>0.7</v>
      </c>
      <c r="J12" s="6"/>
      <c r="K12" s="203">
        <v>4</v>
      </c>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243"/>
      <c r="K13" s="244"/>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10</v>
      </c>
      <c r="C14" s="6">
        <v>10</v>
      </c>
      <c r="D14" s="6">
        <v>10</v>
      </c>
      <c r="E14" s="135">
        <v>10</v>
      </c>
      <c r="F14" s="6"/>
      <c r="G14" s="6"/>
      <c r="H14" s="6"/>
      <c r="I14" s="6"/>
      <c r="J14" s="241"/>
      <c r="K14" s="245">
        <v>4</v>
      </c>
      <c r="N14" s="450"/>
      <c r="O14" s="63" t="s">
        <v>146</v>
      </c>
      <c r="P14" s="64" t="s">
        <v>147</v>
      </c>
      <c r="Q14" s="65" t="s">
        <v>58</v>
      </c>
      <c r="R14" s="287">
        <v>0</v>
      </c>
      <c r="S14" s="288">
        <f>R14</f>
        <v>0</v>
      </c>
      <c r="T14" s="287">
        <v>0</v>
      </c>
      <c r="U14" s="288">
        <f>T14</f>
        <v>0</v>
      </c>
      <c r="V14" s="287">
        <v>0</v>
      </c>
      <c r="W14" s="288">
        <f>V14</f>
        <v>0</v>
      </c>
      <c r="X14" s="287">
        <v>0</v>
      </c>
      <c r="Y14" s="288">
        <f>X14</f>
        <v>0</v>
      </c>
      <c r="Z14" s="287">
        <v>0</v>
      </c>
      <c r="AA14" s="289">
        <f>Z14</f>
        <v>0</v>
      </c>
      <c r="AC14" s="450"/>
      <c r="AD14" s="63" t="s">
        <v>146</v>
      </c>
      <c r="AE14" s="64" t="s">
        <v>147</v>
      </c>
      <c r="AF14" s="65" t="s">
        <v>58</v>
      </c>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3">
      <c r="A15" s="242" t="s">
        <v>20</v>
      </c>
      <c r="B15" s="141">
        <v>0.25</v>
      </c>
      <c r="C15" s="141">
        <v>0.25</v>
      </c>
      <c r="D15" s="141">
        <v>0.25</v>
      </c>
      <c r="E15" s="141">
        <v>0.25</v>
      </c>
      <c r="F15" s="6"/>
      <c r="G15" s="6"/>
      <c r="H15" s="6"/>
      <c r="I15" s="6"/>
      <c r="J15" s="241"/>
      <c r="K15" s="245">
        <v>4</v>
      </c>
    </row>
    <row r="16" spans="1:42" x14ac:dyDescent="0.3">
      <c r="A16" s="242" t="s">
        <v>21</v>
      </c>
      <c r="B16" s="141">
        <v>1</v>
      </c>
      <c r="C16" s="141">
        <v>1</v>
      </c>
      <c r="D16" s="141">
        <v>1</v>
      </c>
      <c r="E16" s="141">
        <v>1</v>
      </c>
      <c r="F16" s="6"/>
      <c r="G16" s="6"/>
      <c r="H16" s="6"/>
      <c r="I16" s="6"/>
      <c r="J16" s="241"/>
      <c r="K16" s="207">
        <v>1</v>
      </c>
    </row>
    <row r="17" spans="1:11" ht="15.75" customHeight="1" x14ac:dyDescent="0.3">
      <c r="A17" s="420" t="s">
        <v>22</v>
      </c>
      <c r="B17" s="12"/>
      <c r="C17" s="13"/>
      <c r="D17" s="13"/>
      <c r="E17" s="14"/>
      <c r="F17" s="13"/>
      <c r="G17" s="13"/>
      <c r="H17" s="13"/>
      <c r="I17" s="13"/>
      <c r="J17" s="241"/>
      <c r="K17" s="245"/>
    </row>
    <row r="18" spans="1:11" ht="30.75" customHeight="1" x14ac:dyDescent="0.3">
      <c r="A18" s="242" t="s">
        <v>334</v>
      </c>
      <c r="B18" s="469" t="s">
        <v>23</v>
      </c>
      <c r="C18" s="470"/>
      <c r="D18" s="470"/>
      <c r="E18" s="471"/>
      <c r="F18" s="144"/>
      <c r="G18" s="144"/>
      <c r="H18" s="144"/>
      <c r="I18" s="144"/>
      <c r="J18" s="241"/>
      <c r="K18" s="245"/>
    </row>
    <row r="19" spans="1:11" ht="15" customHeight="1" x14ac:dyDescent="0.3">
      <c r="A19" s="242" t="s">
        <v>24</v>
      </c>
      <c r="B19" s="472"/>
      <c r="C19" s="473"/>
      <c r="D19" s="473"/>
      <c r="E19" s="474"/>
      <c r="F19" s="144"/>
      <c r="G19" s="144"/>
      <c r="H19" s="144"/>
      <c r="I19" s="144"/>
      <c r="J19" s="241"/>
      <c r="K19" s="245"/>
    </row>
    <row r="20" spans="1:11" ht="15.6" x14ac:dyDescent="0.3">
      <c r="A20" s="242" t="s">
        <v>333</v>
      </c>
      <c r="B20" s="472"/>
      <c r="C20" s="473"/>
      <c r="D20" s="473"/>
      <c r="E20" s="474"/>
      <c r="F20" s="144"/>
      <c r="G20" s="144"/>
      <c r="H20" s="144"/>
      <c r="I20" s="144"/>
      <c r="J20" s="241"/>
      <c r="K20" s="245"/>
    </row>
    <row r="21" spans="1:11" x14ac:dyDescent="0.3">
      <c r="A21" s="242" t="s">
        <v>25</v>
      </c>
      <c r="B21" s="472"/>
      <c r="C21" s="473"/>
      <c r="D21" s="473"/>
      <c r="E21" s="474"/>
      <c r="F21" s="144"/>
      <c r="G21" s="144"/>
      <c r="H21" s="144"/>
      <c r="I21" s="144"/>
      <c r="J21" s="241"/>
      <c r="K21" s="245"/>
    </row>
    <row r="22" spans="1:11" ht="15" thickBot="1" x14ac:dyDescent="0.35">
      <c r="A22" s="413" t="s">
        <v>26</v>
      </c>
      <c r="B22" s="472"/>
      <c r="C22" s="473"/>
      <c r="D22" s="473"/>
      <c r="E22" s="474"/>
      <c r="F22" s="6"/>
      <c r="G22" s="6"/>
      <c r="H22" s="6"/>
      <c r="I22" s="6"/>
      <c r="J22" s="241"/>
      <c r="K22" s="245"/>
    </row>
    <row r="23" spans="1:11" ht="15" thickBot="1" x14ac:dyDescent="0.35">
      <c r="A23" s="414" t="s">
        <v>27</v>
      </c>
      <c r="B23" s="281"/>
      <c r="C23" s="2"/>
      <c r="D23" s="2"/>
      <c r="E23" s="282"/>
      <c r="F23" s="279"/>
      <c r="G23" s="3"/>
      <c r="H23" s="3"/>
      <c r="I23" s="3"/>
      <c r="J23" s="243"/>
      <c r="K23" s="244"/>
    </row>
    <row r="24" spans="1:11" x14ac:dyDescent="0.3">
      <c r="A24" s="415" t="s">
        <v>28</v>
      </c>
      <c r="B24" s="274">
        <v>0.73</v>
      </c>
      <c r="C24" s="269">
        <v>0.65</v>
      </c>
      <c r="D24" s="269">
        <v>0.6</v>
      </c>
      <c r="E24" s="267">
        <v>0.57999999999999996</v>
      </c>
      <c r="F24" s="144"/>
      <c r="G24" s="144"/>
      <c r="H24" s="144"/>
      <c r="I24" s="144"/>
      <c r="J24" s="241"/>
      <c r="K24" s="245">
        <v>1</v>
      </c>
    </row>
    <row r="25" spans="1:11" x14ac:dyDescent="0.3">
      <c r="A25" s="242" t="s">
        <v>29</v>
      </c>
      <c r="B25" s="153">
        <v>60</v>
      </c>
      <c r="C25" s="154">
        <v>60</v>
      </c>
      <c r="D25" s="154">
        <v>60</v>
      </c>
      <c r="E25" s="155">
        <v>60</v>
      </c>
      <c r="F25" s="144"/>
      <c r="G25" s="144"/>
      <c r="H25" s="144"/>
      <c r="I25" s="144"/>
      <c r="J25" s="241" t="s">
        <v>66</v>
      </c>
      <c r="K25" s="245">
        <v>6</v>
      </c>
    </row>
    <row r="26" spans="1:11" x14ac:dyDescent="0.3">
      <c r="A26" s="242" t="s">
        <v>31</v>
      </c>
      <c r="B26" s="153">
        <v>40</v>
      </c>
      <c r="C26" s="154">
        <v>40</v>
      </c>
      <c r="D26" s="154">
        <v>40</v>
      </c>
      <c r="E26" s="155">
        <v>40</v>
      </c>
      <c r="F26" s="144"/>
      <c r="G26" s="144"/>
      <c r="H26" s="144"/>
      <c r="I26" s="144"/>
      <c r="J26" s="241" t="s">
        <v>71</v>
      </c>
      <c r="K26" s="245">
        <v>6</v>
      </c>
    </row>
    <row r="27" spans="1:11" x14ac:dyDescent="0.3">
      <c r="A27" s="242" t="s">
        <v>33</v>
      </c>
      <c r="B27" s="153">
        <v>2000</v>
      </c>
      <c r="C27" s="156">
        <v>2000</v>
      </c>
      <c r="D27" s="156">
        <v>2000</v>
      </c>
      <c r="E27" s="157">
        <v>2000</v>
      </c>
      <c r="F27" s="144"/>
      <c r="G27" s="144"/>
      <c r="H27" s="144"/>
      <c r="I27" s="144"/>
      <c r="J27" s="241"/>
      <c r="K27" s="245">
        <v>4.5</v>
      </c>
    </row>
    <row r="28" spans="1:11" x14ac:dyDescent="0.3">
      <c r="A28" s="242" t="s">
        <v>34</v>
      </c>
      <c r="B28" s="152">
        <f>SUM(B29:B30)</f>
        <v>3.26</v>
      </c>
      <c r="C28" s="152">
        <f>SUM(C29:C30)</f>
        <v>3.2</v>
      </c>
      <c r="D28" s="152">
        <f>(C28+E28)/2</f>
        <v>3.16</v>
      </c>
      <c r="E28" s="152">
        <f>SUM(E29:E30)</f>
        <v>3.12</v>
      </c>
      <c r="F28" s="144"/>
      <c r="G28" s="144"/>
      <c r="H28" s="144"/>
      <c r="I28" s="144"/>
      <c r="J28" s="241"/>
      <c r="K28" s="245">
        <v>4</v>
      </c>
    </row>
    <row r="29" spans="1:11" x14ac:dyDescent="0.3">
      <c r="A29" s="242" t="s">
        <v>35</v>
      </c>
      <c r="B29" s="151">
        <f>B8/100*73</f>
        <v>1.46</v>
      </c>
      <c r="C29" s="151">
        <f>C8/100*75</f>
        <v>1.5</v>
      </c>
      <c r="D29" s="151">
        <f>D8/100*76</f>
        <v>1.52</v>
      </c>
      <c r="E29" s="151">
        <f>E8/100*76</f>
        <v>1.52</v>
      </c>
      <c r="F29" s="144"/>
      <c r="G29" s="144"/>
      <c r="H29" s="144"/>
      <c r="I29" s="144"/>
      <c r="J29" s="241" t="s">
        <v>72</v>
      </c>
      <c r="K29" s="245">
        <v>4</v>
      </c>
    </row>
    <row r="30" spans="1:11" x14ac:dyDescent="0.3">
      <c r="A30" s="242" t="s">
        <v>36</v>
      </c>
      <c r="B30" s="152">
        <v>1.8</v>
      </c>
      <c r="C30" s="152">
        <v>1.7</v>
      </c>
      <c r="D30" s="152">
        <f>(C30+E30)/2</f>
        <v>1.65</v>
      </c>
      <c r="E30" s="152">
        <v>1.6</v>
      </c>
      <c r="F30" s="144"/>
      <c r="G30" s="144"/>
      <c r="H30" s="144"/>
      <c r="I30" s="144"/>
      <c r="J30" s="241"/>
      <c r="K30" s="245">
        <v>4</v>
      </c>
    </row>
    <row r="31" spans="1:11" x14ac:dyDescent="0.3">
      <c r="A31" s="416"/>
      <c r="B31" s="153"/>
      <c r="C31" s="154"/>
      <c r="D31" s="154"/>
      <c r="E31" s="155"/>
      <c r="F31" s="144"/>
      <c r="G31" s="144"/>
      <c r="H31" s="144"/>
      <c r="I31" s="144"/>
      <c r="J31" s="241"/>
      <c r="K31" s="245"/>
    </row>
    <row r="32" spans="1:11" ht="15" thickBot="1" x14ac:dyDescent="0.35">
      <c r="A32" s="416"/>
      <c r="B32" s="153"/>
      <c r="C32" s="154"/>
      <c r="D32" s="154"/>
      <c r="E32" s="155"/>
      <c r="F32" s="144"/>
      <c r="G32" s="144"/>
      <c r="H32" s="144"/>
      <c r="I32" s="144"/>
      <c r="J32" s="241"/>
      <c r="K32" s="245"/>
    </row>
    <row r="33" spans="1:11" ht="15" thickBot="1" x14ac:dyDescent="0.35">
      <c r="A33" s="417" t="s">
        <v>37</v>
      </c>
      <c r="B33" s="15"/>
      <c r="C33" s="16"/>
      <c r="D33" s="17"/>
      <c r="E33" s="18"/>
      <c r="F33" s="19"/>
      <c r="G33" s="19"/>
      <c r="H33" s="19"/>
      <c r="I33" s="19"/>
      <c r="J33" s="246"/>
      <c r="K33" s="249"/>
    </row>
    <row r="34" spans="1:11" x14ac:dyDescent="0.3">
      <c r="A34" s="418" t="s">
        <v>38</v>
      </c>
      <c r="B34" s="149">
        <f>B24*0.2</f>
        <v>0.14599999999999999</v>
      </c>
      <c r="C34" s="149">
        <f>C24*0.2</f>
        <v>0.13</v>
      </c>
      <c r="D34" s="149">
        <f>D24*0.2</f>
        <v>0.12</v>
      </c>
      <c r="E34" s="149">
        <f>E24*0.2</f>
        <v>0.11599999999999999</v>
      </c>
      <c r="F34" s="20"/>
      <c r="G34" s="20"/>
      <c r="H34" s="20"/>
      <c r="I34" s="20"/>
      <c r="J34" s="248" t="s">
        <v>99</v>
      </c>
      <c r="K34" s="250"/>
    </row>
    <row r="35" spans="1:11" x14ac:dyDescent="0.3">
      <c r="A35" s="242" t="s">
        <v>39</v>
      </c>
      <c r="B35" s="154" t="s">
        <v>90</v>
      </c>
      <c r="C35" s="154" t="s">
        <v>90</v>
      </c>
      <c r="D35" s="154" t="s">
        <v>90</v>
      </c>
      <c r="E35" s="154" t="s">
        <v>90</v>
      </c>
      <c r="F35" s="144"/>
      <c r="G35" s="144"/>
      <c r="H35" s="144"/>
      <c r="I35" s="144"/>
      <c r="J35" s="241"/>
      <c r="K35" s="245"/>
    </row>
    <row r="36" spans="1:11" x14ac:dyDescent="0.3">
      <c r="A36" s="242" t="s">
        <v>40</v>
      </c>
      <c r="B36" s="154" t="s">
        <v>90</v>
      </c>
      <c r="C36" s="154" t="s">
        <v>90</v>
      </c>
      <c r="D36" s="154" t="s">
        <v>90</v>
      </c>
      <c r="E36" s="154" t="s">
        <v>90</v>
      </c>
      <c r="F36" s="144"/>
      <c r="G36" s="144"/>
      <c r="H36" s="144"/>
      <c r="I36" s="144"/>
      <c r="J36" s="241"/>
      <c r="K36" s="245"/>
    </row>
    <row r="37" spans="1:11" ht="48" customHeight="1" x14ac:dyDescent="0.3">
      <c r="A37" s="242" t="s">
        <v>41</v>
      </c>
      <c r="B37" s="475" t="s">
        <v>23</v>
      </c>
      <c r="C37" s="476"/>
      <c r="D37" s="476"/>
      <c r="E37" s="477"/>
      <c r="F37" s="144"/>
      <c r="G37" s="144"/>
      <c r="H37" s="144"/>
      <c r="I37" s="144"/>
      <c r="J37" s="241"/>
      <c r="K37" s="245"/>
    </row>
    <row r="38" spans="1:11" ht="24" customHeight="1" x14ac:dyDescent="0.3">
      <c r="A38" s="413" t="s">
        <v>125</v>
      </c>
      <c r="B38" s="154">
        <v>30</v>
      </c>
      <c r="C38" s="154">
        <v>30</v>
      </c>
      <c r="D38" s="154">
        <v>30</v>
      </c>
      <c r="E38" s="154">
        <v>30</v>
      </c>
      <c r="F38" s="163"/>
      <c r="G38" s="163"/>
      <c r="H38" s="163"/>
      <c r="I38" s="163"/>
      <c r="J38" s="236" t="s">
        <v>91</v>
      </c>
      <c r="K38" s="237"/>
    </row>
    <row r="39" spans="1:11" x14ac:dyDescent="0.3">
      <c r="A39" s="413" t="s">
        <v>124</v>
      </c>
      <c r="B39" s="225">
        <v>20</v>
      </c>
      <c r="C39" s="225">
        <v>20</v>
      </c>
      <c r="D39" s="225">
        <v>20</v>
      </c>
      <c r="E39" s="225">
        <v>20</v>
      </c>
      <c r="F39" s="163"/>
      <c r="G39" s="163"/>
      <c r="H39" s="163"/>
      <c r="I39" s="163"/>
      <c r="J39" s="236" t="s">
        <v>91</v>
      </c>
      <c r="K39" s="237"/>
    </row>
    <row r="40" spans="1:11" ht="27" thickBot="1" x14ac:dyDescent="0.35">
      <c r="A40" s="419" t="s">
        <v>128</v>
      </c>
      <c r="B40" s="180" t="s">
        <v>90</v>
      </c>
      <c r="C40" s="180" t="s">
        <v>90</v>
      </c>
      <c r="D40" s="180" t="s">
        <v>90</v>
      </c>
      <c r="E40" s="180" t="s">
        <v>90</v>
      </c>
      <c r="F40" s="164"/>
      <c r="G40" s="164"/>
      <c r="H40" s="164"/>
      <c r="I40" s="164"/>
      <c r="J40" s="238"/>
      <c r="K40" s="239"/>
    </row>
    <row r="42" spans="1:11" x14ac:dyDescent="0.3">
      <c r="B42" s="21"/>
      <c r="C42" s="21"/>
      <c r="D42" s="21"/>
      <c r="E42" s="21"/>
      <c r="F42" s="21"/>
      <c r="G42" s="21"/>
      <c r="H42" s="21"/>
      <c r="I42" s="21"/>
      <c r="J42" s="21"/>
      <c r="K42" s="21"/>
    </row>
    <row r="43" spans="1:11" x14ac:dyDescent="0.3">
      <c r="A43" s="125" t="s">
        <v>129</v>
      </c>
      <c r="B43" s="21"/>
      <c r="C43" s="21"/>
      <c r="D43" s="21"/>
      <c r="E43" s="21"/>
      <c r="F43" s="21"/>
      <c r="G43" s="21"/>
      <c r="H43" s="21"/>
      <c r="I43" s="21"/>
      <c r="J43" s="21"/>
      <c r="K43" s="21"/>
    </row>
    <row r="44" spans="1:11" x14ac:dyDescent="0.3">
      <c r="A44" s="41">
        <v>1</v>
      </c>
      <c r="B44" s="22" t="s">
        <v>130</v>
      </c>
      <c r="C44" s="21"/>
      <c r="D44" s="21"/>
      <c r="E44" s="21"/>
      <c r="F44" s="21"/>
      <c r="G44" s="21"/>
      <c r="H44" s="21"/>
      <c r="I44" s="21"/>
      <c r="J44" s="21"/>
      <c r="K44" s="21"/>
    </row>
    <row r="45" spans="1:11" x14ac:dyDescent="0.3">
      <c r="A45" s="41">
        <v>2</v>
      </c>
      <c r="B45" s="22" t="s">
        <v>131</v>
      </c>
      <c r="C45" s="21"/>
      <c r="D45" s="21"/>
      <c r="E45" s="21"/>
      <c r="F45" s="21"/>
      <c r="G45" s="21"/>
      <c r="H45" s="21"/>
      <c r="I45" s="21"/>
      <c r="J45" s="21"/>
      <c r="K45" s="21"/>
    </row>
    <row r="46" spans="1:11" x14ac:dyDescent="0.3">
      <c r="A46" s="41">
        <v>3</v>
      </c>
      <c r="B46" s="391" t="s">
        <v>302</v>
      </c>
      <c r="C46" s="21"/>
      <c r="D46" s="21"/>
      <c r="E46" s="21"/>
      <c r="F46" s="21"/>
      <c r="G46" s="21"/>
      <c r="H46" s="21"/>
      <c r="I46" s="21"/>
      <c r="J46" s="21"/>
      <c r="K46" s="21"/>
    </row>
    <row r="47" spans="1:11" x14ac:dyDescent="0.3">
      <c r="A47" s="41">
        <v>4</v>
      </c>
      <c r="B47" s="21" t="s">
        <v>132</v>
      </c>
      <c r="C47" s="21"/>
      <c r="D47" s="21"/>
      <c r="E47" s="21"/>
      <c r="F47" s="21"/>
      <c r="G47" s="21"/>
      <c r="H47" s="21"/>
      <c r="I47" s="21"/>
      <c r="J47" s="21"/>
      <c r="K47" s="21"/>
    </row>
    <row r="48" spans="1:11" x14ac:dyDescent="0.3">
      <c r="A48" s="41">
        <v>5</v>
      </c>
      <c r="B48" s="61" t="s">
        <v>133</v>
      </c>
      <c r="C48" s="21"/>
      <c r="D48" s="21"/>
      <c r="E48" s="21"/>
      <c r="F48" s="21"/>
      <c r="G48" s="21"/>
      <c r="H48" s="21"/>
      <c r="I48" s="21"/>
      <c r="J48" s="21"/>
      <c r="K48" s="21"/>
    </row>
    <row r="49" spans="1:11" x14ac:dyDescent="0.3">
      <c r="A49" s="41">
        <v>6</v>
      </c>
      <c r="B49" s="21" t="s">
        <v>134</v>
      </c>
      <c r="C49" s="21"/>
      <c r="D49" s="21"/>
      <c r="E49" s="21"/>
      <c r="F49" s="21"/>
      <c r="G49" s="21"/>
      <c r="H49" s="21"/>
      <c r="I49" s="21"/>
      <c r="J49" s="21"/>
      <c r="K49" s="21"/>
    </row>
    <row r="50" spans="1:11" x14ac:dyDescent="0.3">
      <c r="A50" s="125" t="s">
        <v>139</v>
      </c>
      <c r="B50" s="41"/>
      <c r="C50" s="21"/>
      <c r="D50" s="21"/>
      <c r="E50" s="21"/>
      <c r="F50" s="21"/>
      <c r="G50" s="21"/>
      <c r="H50" s="21"/>
      <c r="I50" s="21"/>
      <c r="J50" s="21"/>
      <c r="K50" s="21"/>
    </row>
    <row r="51" spans="1:11" x14ac:dyDescent="0.3">
      <c r="A51" s="43" t="s">
        <v>11</v>
      </c>
      <c r="B51" s="21" t="s">
        <v>70</v>
      </c>
      <c r="C51" s="21"/>
      <c r="D51" s="21"/>
      <c r="E51" s="21"/>
      <c r="F51" s="21"/>
      <c r="G51" s="21"/>
      <c r="H51" s="21"/>
      <c r="I51" s="21"/>
      <c r="J51" s="21"/>
      <c r="K51" s="21"/>
    </row>
    <row r="52" spans="1:11" x14ac:dyDescent="0.3">
      <c r="A52" s="43" t="s">
        <v>63</v>
      </c>
      <c r="B52" s="21" t="s">
        <v>135</v>
      </c>
      <c r="C52" s="21"/>
      <c r="D52" s="21"/>
      <c r="E52" s="21"/>
      <c r="F52" s="21"/>
      <c r="G52" s="21"/>
      <c r="H52" s="21"/>
      <c r="I52" s="21"/>
      <c r="J52" s="21"/>
      <c r="K52" s="21"/>
    </row>
    <row r="53" spans="1:11" x14ac:dyDescent="0.3">
      <c r="A53" s="43" t="s">
        <v>30</v>
      </c>
      <c r="B53" s="21" t="s">
        <v>136</v>
      </c>
    </row>
    <row r="54" spans="1:11" x14ac:dyDescent="0.3">
      <c r="A54" s="43" t="s">
        <v>32</v>
      </c>
      <c r="B54" s="21" t="s">
        <v>113</v>
      </c>
    </row>
    <row r="55" spans="1:11" x14ac:dyDescent="0.3">
      <c r="A55" s="43" t="s">
        <v>66</v>
      </c>
      <c r="B55" s="21" t="s">
        <v>137</v>
      </c>
    </row>
    <row r="56" spans="1:11" x14ac:dyDescent="0.3">
      <c r="A56" s="43" t="s">
        <v>71</v>
      </c>
      <c r="B56" s="21" t="s">
        <v>138</v>
      </c>
    </row>
    <row r="57" spans="1:11" x14ac:dyDescent="0.3">
      <c r="A57" s="43" t="s">
        <v>72</v>
      </c>
      <c r="B57" s="49" t="s">
        <v>127</v>
      </c>
    </row>
    <row r="58" spans="1:11" x14ac:dyDescent="0.3">
      <c r="A58" s="43" t="s">
        <v>99</v>
      </c>
      <c r="B58" s="21" t="s">
        <v>110</v>
      </c>
    </row>
    <row r="59" spans="1:11" x14ac:dyDescent="0.3">
      <c r="A59" s="43" t="s">
        <v>91</v>
      </c>
      <c r="B59" s="21" t="s">
        <v>186</v>
      </c>
    </row>
  </sheetData>
  <mergeCells count="76">
    <mergeCell ref="AO6:AO8"/>
    <mergeCell ref="AP6:AP8"/>
    <mergeCell ref="AJ6:AJ8"/>
    <mergeCell ref="AM6:AM8"/>
    <mergeCell ref="AN6:AN8"/>
    <mergeCell ref="AK6:AK8"/>
    <mergeCell ref="AL6:AL8"/>
    <mergeCell ref="AO2:AP4"/>
    <mergeCell ref="AC3:AC5"/>
    <mergeCell ref="AD4:AD5"/>
    <mergeCell ref="AE4:AE5"/>
    <mergeCell ref="AG2:AH4"/>
    <mergeCell ref="AM2:AN4"/>
    <mergeCell ref="AI2:AJ4"/>
    <mergeCell ref="AK2:AL4"/>
    <mergeCell ref="AF2:AF5"/>
    <mergeCell ref="B2:K2"/>
    <mergeCell ref="Q2:Q5"/>
    <mergeCell ref="R2:S4"/>
    <mergeCell ref="T2:U4"/>
    <mergeCell ref="F3:G3"/>
    <mergeCell ref="H3:I3"/>
    <mergeCell ref="N3:N5"/>
    <mergeCell ref="O4:O5"/>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S6:S8"/>
    <mergeCell ref="T6:T8"/>
    <mergeCell ref="A3:A4"/>
    <mergeCell ref="B3:B4"/>
    <mergeCell ref="C3:C4"/>
    <mergeCell ref="D3:D4"/>
    <mergeCell ref="E3:E4"/>
    <mergeCell ref="AJ9:AJ13"/>
    <mergeCell ref="AC6:AC14"/>
    <mergeCell ref="AI6:AI8"/>
    <mergeCell ref="Y6:Y8"/>
    <mergeCell ref="Z6:Z8"/>
    <mergeCell ref="AD6:AD8"/>
    <mergeCell ref="AG6:AG8"/>
    <mergeCell ref="AH6:AH8"/>
    <mergeCell ref="O9:O13"/>
    <mergeCell ref="AD9:AD13"/>
    <mergeCell ref="AG9:AG13"/>
    <mergeCell ref="AH9:AH13"/>
    <mergeCell ref="AI9:AI13"/>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s>
  <hyperlinks>
    <hyperlink ref="B48" r:id="rId1"/>
    <hyperlink ref="B2" location="INDEX" display="Heat pump, up to 70 °C, Temp lift = 50 K"/>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P59"/>
  <sheetViews>
    <sheetView workbookViewId="0">
      <selection activeCell="F25" sqref="F25"/>
    </sheetView>
  </sheetViews>
  <sheetFormatPr defaultRowHeight="14.4" x14ac:dyDescent="0.3"/>
  <cols>
    <col min="1" max="1" width="35.6640625" customWidth="1"/>
    <col min="2"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443" t="s">
        <v>118</v>
      </c>
      <c r="C2" s="444"/>
      <c r="D2" s="444"/>
      <c r="E2" s="444"/>
      <c r="F2" s="444"/>
      <c r="G2" s="444"/>
      <c r="H2" s="444"/>
      <c r="I2" s="444"/>
      <c r="J2" s="444"/>
      <c r="K2" s="445"/>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446" t="s">
        <v>1</v>
      </c>
      <c r="G3" s="447"/>
      <c r="H3" s="446" t="s">
        <v>2</v>
      </c>
      <c r="I3" s="447"/>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5">
        <v>3</v>
      </c>
      <c r="C5" s="6">
        <v>3</v>
      </c>
      <c r="D5" s="6">
        <v>3</v>
      </c>
      <c r="E5" s="6">
        <v>3</v>
      </c>
      <c r="F5" s="6">
        <v>0.5</v>
      </c>
      <c r="G5" s="6">
        <v>5</v>
      </c>
      <c r="H5" s="6">
        <v>0.5</v>
      </c>
      <c r="I5" s="6">
        <v>5</v>
      </c>
      <c r="J5" s="241" t="s">
        <v>11</v>
      </c>
      <c r="K5" s="203" t="s">
        <v>9</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
        <v>388</v>
      </c>
      <c r="C6" s="8">
        <v>399.64</v>
      </c>
      <c r="D6" s="8">
        <v>407.63279999999997</v>
      </c>
      <c r="E6" s="8">
        <v>411.70912799999996</v>
      </c>
      <c r="F6" s="6">
        <f>B6</f>
        <v>388</v>
      </c>
      <c r="G6" s="7">
        <f>B6*1.05</f>
        <v>407.40000000000003</v>
      </c>
      <c r="H6" s="7">
        <f>E6*0.97</f>
        <v>399.35785415999993</v>
      </c>
      <c r="I6" s="7">
        <f>E6*1.02</f>
        <v>419.94331055999999</v>
      </c>
      <c r="J6" s="241" t="s">
        <v>63</v>
      </c>
      <c r="K6" s="203" t="s">
        <v>9</v>
      </c>
      <c r="N6" s="448" t="str">
        <f>B2</f>
        <v>Heat pump, up to 80 °C, Temp lift = 60 K</v>
      </c>
      <c r="O6" s="435" t="s">
        <v>52</v>
      </c>
      <c r="P6" s="29" t="s">
        <v>53</v>
      </c>
      <c r="Q6" s="30"/>
      <c r="R6" s="432">
        <v>0</v>
      </c>
      <c r="S6" s="440">
        <v>0</v>
      </c>
      <c r="T6" s="432">
        <v>0</v>
      </c>
      <c r="U6" s="440">
        <v>0</v>
      </c>
      <c r="V6" s="432">
        <v>0</v>
      </c>
      <c r="W6" s="440">
        <v>0</v>
      </c>
      <c r="X6" s="432">
        <v>0</v>
      </c>
      <c r="Y6" s="440">
        <v>0</v>
      </c>
      <c r="Z6" s="432">
        <v>0</v>
      </c>
      <c r="AA6" s="440">
        <v>0</v>
      </c>
      <c r="AC6" s="448" t="str">
        <f>N6</f>
        <v>Heat pump, up to 80 °C, Temp lift = 60 K</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8">
        <f>B6-5</f>
        <v>383</v>
      </c>
      <c r="C7" s="8">
        <f t="shared" ref="C7:I7" si="0">C6-5</f>
        <v>394.64</v>
      </c>
      <c r="D7" s="8">
        <f t="shared" si="0"/>
        <v>402.63279999999997</v>
      </c>
      <c r="E7" s="8">
        <f t="shared" si="0"/>
        <v>406.70912799999996</v>
      </c>
      <c r="F7" s="8">
        <f t="shared" si="0"/>
        <v>383</v>
      </c>
      <c r="G7" s="8">
        <f t="shared" si="0"/>
        <v>402.40000000000003</v>
      </c>
      <c r="H7" s="8">
        <f t="shared" si="0"/>
        <v>394.35785415999993</v>
      </c>
      <c r="I7" s="8">
        <f t="shared" si="0"/>
        <v>414.94331055999999</v>
      </c>
      <c r="J7" s="241" t="s">
        <v>76</v>
      </c>
      <c r="K7" s="203"/>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2</v>
      </c>
      <c r="C8" s="6">
        <v>2</v>
      </c>
      <c r="D8" s="6">
        <v>2</v>
      </c>
      <c r="E8" s="6">
        <v>2</v>
      </c>
      <c r="F8" s="9">
        <v>1</v>
      </c>
      <c r="G8" s="9">
        <v>4</v>
      </c>
      <c r="H8" s="9">
        <v>1</v>
      </c>
      <c r="I8" s="9">
        <v>4</v>
      </c>
      <c r="J8" s="241"/>
      <c r="K8" s="203">
        <v>1.4</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5">
        <v>0</v>
      </c>
      <c r="C9" s="6">
        <v>0</v>
      </c>
      <c r="D9" s="6">
        <v>0</v>
      </c>
      <c r="E9" s="6">
        <v>0</v>
      </c>
      <c r="F9" s="9">
        <v>0</v>
      </c>
      <c r="G9" s="9">
        <v>1</v>
      </c>
      <c r="H9" s="9">
        <v>0</v>
      </c>
      <c r="I9" s="9">
        <v>1</v>
      </c>
      <c r="J9" s="241" t="s">
        <v>32</v>
      </c>
      <c r="K9" s="203"/>
      <c r="N9" s="449"/>
      <c r="O9" s="435" t="s">
        <v>56</v>
      </c>
      <c r="P9" s="35" t="s">
        <v>57</v>
      </c>
      <c r="Q9" s="36" t="s">
        <v>58</v>
      </c>
      <c r="R9" s="432">
        <v>0</v>
      </c>
      <c r="S9" s="432">
        <f>21%</f>
        <v>0.21</v>
      </c>
      <c r="T9" s="432">
        <v>0</v>
      </c>
      <c r="U9" s="432">
        <f>22%</f>
        <v>0.22</v>
      </c>
      <c r="V9" s="432">
        <v>0</v>
      </c>
      <c r="W9" s="432">
        <f>15%</f>
        <v>0.15</v>
      </c>
      <c r="X9" s="432">
        <v>0</v>
      </c>
      <c r="Y9" s="432">
        <f>14%</f>
        <v>0.14000000000000001</v>
      </c>
      <c r="Z9" s="432">
        <v>0</v>
      </c>
      <c r="AA9" s="432">
        <f>14%</f>
        <v>0.14000000000000001</v>
      </c>
      <c r="AC9" s="449"/>
      <c r="AD9" s="435" t="s">
        <v>56</v>
      </c>
      <c r="AE9" s="35" t="s">
        <v>57</v>
      </c>
      <c r="AF9" s="36" t="s">
        <v>58</v>
      </c>
      <c r="AG9" s="432">
        <v>0</v>
      </c>
      <c r="AH9" s="432">
        <f>S9/4</f>
        <v>5.2499999999999998E-2</v>
      </c>
      <c r="AI9" s="432">
        <v>0</v>
      </c>
      <c r="AJ9" s="432">
        <f>U9/4</f>
        <v>5.5E-2</v>
      </c>
      <c r="AK9" s="432">
        <v>0</v>
      </c>
      <c r="AL9" s="432">
        <f>W9/4</f>
        <v>3.7499999999999999E-2</v>
      </c>
      <c r="AM9" s="432">
        <v>0</v>
      </c>
      <c r="AN9" s="432">
        <f>Y9/4</f>
        <v>3.5000000000000003E-2</v>
      </c>
      <c r="AO9" s="432">
        <v>0</v>
      </c>
      <c r="AP9" s="432">
        <f>AA9/4</f>
        <v>3.5000000000000003E-2</v>
      </c>
    </row>
    <row r="10" spans="1:42" x14ac:dyDescent="0.3">
      <c r="A10" s="242" t="s">
        <v>15</v>
      </c>
      <c r="B10" s="5">
        <v>1</v>
      </c>
      <c r="C10" s="6">
        <v>1</v>
      </c>
      <c r="D10" s="6">
        <v>1</v>
      </c>
      <c r="E10" s="135">
        <v>1</v>
      </c>
      <c r="F10" s="6">
        <v>0.5</v>
      </c>
      <c r="G10" s="6">
        <v>2</v>
      </c>
      <c r="H10" s="6">
        <v>0.5</v>
      </c>
      <c r="I10" s="6">
        <v>2</v>
      </c>
      <c r="J10" s="241"/>
      <c r="K10" s="203">
        <v>1.4</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20</v>
      </c>
      <c r="C11" s="6">
        <v>20</v>
      </c>
      <c r="D11" s="6">
        <v>20</v>
      </c>
      <c r="E11" s="135">
        <v>20</v>
      </c>
      <c r="F11" s="6">
        <v>15</v>
      </c>
      <c r="G11" s="6">
        <v>30</v>
      </c>
      <c r="H11" s="6">
        <v>15</v>
      </c>
      <c r="I11" s="6">
        <v>30</v>
      </c>
      <c r="J11" s="6"/>
      <c r="K11" s="203">
        <v>4</v>
      </c>
      <c r="N11" s="449"/>
      <c r="O11" s="436"/>
      <c r="P11" s="35" t="s">
        <v>60</v>
      </c>
      <c r="Q11" s="36"/>
      <c r="R11" s="433"/>
      <c r="S11" s="433"/>
      <c r="T11" s="433"/>
      <c r="U11" s="433"/>
      <c r="V11" s="433"/>
      <c r="W11" s="433"/>
      <c r="X11" s="433"/>
      <c r="Y11" s="433"/>
      <c r="Z11" s="433"/>
      <c r="AA11" s="433"/>
      <c r="AC11" s="449"/>
      <c r="AD11" s="436"/>
      <c r="AE11" s="35" t="s">
        <v>60</v>
      </c>
      <c r="AF11" s="36"/>
      <c r="AG11" s="433"/>
      <c r="AH11" s="433"/>
      <c r="AI11" s="433"/>
      <c r="AJ11" s="433"/>
      <c r="AK11" s="433"/>
      <c r="AL11" s="433"/>
      <c r="AM11" s="433"/>
      <c r="AN11" s="433"/>
      <c r="AO11" s="433"/>
      <c r="AP11" s="433"/>
    </row>
    <row r="12" spans="1:42" ht="30.75" customHeight="1" thickBot="1" x14ac:dyDescent="0.35">
      <c r="A12" s="242" t="s">
        <v>17</v>
      </c>
      <c r="B12" s="5">
        <v>0.5</v>
      </c>
      <c r="C12" s="6">
        <v>0.5</v>
      </c>
      <c r="D12" s="6">
        <v>0.5</v>
      </c>
      <c r="E12" s="135">
        <v>0.5</v>
      </c>
      <c r="F12" s="6">
        <v>0.3</v>
      </c>
      <c r="G12" s="6">
        <v>0.7</v>
      </c>
      <c r="H12" s="6">
        <v>0.3</v>
      </c>
      <c r="I12" s="6">
        <v>0.7</v>
      </c>
      <c r="J12" s="6"/>
      <c r="K12" s="203">
        <v>4</v>
      </c>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243"/>
      <c r="K13" s="244"/>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5">
        <v>10</v>
      </c>
      <c r="C14" s="6">
        <v>10</v>
      </c>
      <c r="D14" s="6">
        <v>10</v>
      </c>
      <c r="E14" s="135">
        <v>10</v>
      </c>
      <c r="F14" s="6"/>
      <c r="G14" s="6"/>
      <c r="H14" s="6"/>
      <c r="I14" s="6"/>
      <c r="J14" s="241"/>
      <c r="K14" s="245">
        <v>4</v>
      </c>
      <c r="N14" s="450"/>
      <c r="O14" s="63" t="s">
        <v>146</v>
      </c>
      <c r="P14" s="64" t="s">
        <v>147</v>
      </c>
      <c r="Q14" s="66"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0.25</v>
      </c>
      <c r="C15" s="141">
        <v>0.25</v>
      </c>
      <c r="D15" s="141">
        <v>0.25</v>
      </c>
      <c r="E15" s="141">
        <v>0.25</v>
      </c>
      <c r="F15" s="6"/>
      <c r="G15" s="6"/>
      <c r="H15" s="6"/>
      <c r="I15" s="6"/>
      <c r="J15" s="241"/>
      <c r="K15" s="245">
        <v>4</v>
      </c>
    </row>
    <row r="16" spans="1:42" x14ac:dyDescent="0.3">
      <c r="A16" s="242" t="s">
        <v>21</v>
      </c>
      <c r="B16" s="141">
        <v>1</v>
      </c>
      <c r="C16" s="141">
        <v>1</v>
      </c>
      <c r="D16" s="141">
        <v>1</v>
      </c>
      <c r="E16" s="141">
        <v>1</v>
      </c>
      <c r="F16" s="6"/>
      <c r="G16" s="6"/>
      <c r="H16" s="6"/>
      <c r="I16" s="6"/>
      <c r="J16" s="241"/>
      <c r="K16" s="207">
        <v>1</v>
      </c>
    </row>
    <row r="17" spans="1:19" ht="15.75" customHeight="1" x14ac:dyDescent="0.3">
      <c r="A17" s="420" t="s">
        <v>22</v>
      </c>
      <c r="B17" s="12"/>
      <c r="C17" s="13"/>
      <c r="D17" s="13"/>
      <c r="E17" s="14"/>
      <c r="F17" s="13"/>
      <c r="G17" s="13"/>
      <c r="H17" s="13"/>
      <c r="I17" s="13"/>
      <c r="J17" s="241"/>
      <c r="K17" s="245"/>
    </row>
    <row r="18" spans="1:19" ht="30.75" customHeight="1" x14ac:dyDescent="0.3">
      <c r="A18" s="242" t="s">
        <v>334</v>
      </c>
      <c r="B18" s="469" t="s">
        <v>23</v>
      </c>
      <c r="C18" s="470"/>
      <c r="D18" s="470"/>
      <c r="E18" s="471"/>
      <c r="F18" s="144"/>
      <c r="G18" s="144"/>
      <c r="H18" s="144"/>
      <c r="I18" s="144"/>
      <c r="J18" s="241"/>
      <c r="K18" s="245"/>
    </row>
    <row r="19" spans="1:19" ht="15" customHeight="1" x14ac:dyDescent="0.3">
      <c r="A19" s="242" t="s">
        <v>24</v>
      </c>
      <c r="B19" s="472"/>
      <c r="C19" s="473"/>
      <c r="D19" s="473"/>
      <c r="E19" s="474"/>
      <c r="F19" s="144"/>
      <c r="G19" s="144"/>
      <c r="H19" s="144"/>
      <c r="I19" s="144"/>
      <c r="J19" s="241"/>
      <c r="K19" s="245"/>
    </row>
    <row r="20" spans="1:19" ht="15.6" x14ac:dyDescent="0.3">
      <c r="A20" s="242" t="s">
        <v>333</v>
      </c>
      <c r="B20" s="472"/>
      <c r="C20" s="473"/>
      <c r="D20" s="473"/>
      <c r="E20" s="474"/>
      <c r="F20" s="144"/>
      <c r="G20" s="144"/>
      <c r="H20" s="144"/>
      <c r="I20" s="144"/>
      <c r="J20" s="241"/>
      <c r="K20" s="245"/>
    </row>
    <row r="21" spans="1:19" x14ac:dyDescent="0.3">
      <c r="A21" s="242" t="s">
        <v>25</v>
      </c>
      <c r="B21" s="472"/>
      <c r="C21" s="473"/>
      <c r="D21" s="473"/>
      <c r="E21" s="474"/>
      <c r="F21" s="144"/>
      <c r="G21" s="144"/>
      <c r="H21" s="144"/>
      <c r="I21" s="144"/>
      <c r="J21" s="241"/>
      <c r="K21" s="245"/>
    </row>
    <row r="22" spans="1:19" ht="15" thickBot="1" x14ac:dyDescent="0.35">
      <c r="A22" s="413" t="s">
        <v>26</v>
      </c>
      <c r="B22" s="472"/>
      <c r="C22" s="473"/>
      <c r="D22" s="473"/>
      <c r="E22" s="474"/>
      <c r="F22" s="6"/>
      <c r="G22" s="6"/>
      <c r="H22" s="6"/>
      <c r="I22" s="6"/>
      <c r="J22" s="241"/>
      <c r="K22" s="245"/>
    </row>
    <row r="23" spans="1:19" ht="15" thickBot="1" x14ac:dyDescent="0.35">
      <c r="A23" s="414" t="s">
        <v>27</v>
      </c>
      <c r="B23" s="281"/>
      <c r="C23" s="2"/>
      <c r="D23" s="2"/>
      <c r="E23" s="282"/>
      <c r="F23" s="279"/>
      <c r="G23" s="3"/>
      <c r="H23" s="3"/>
      <c r="I23" s="3"/>
      <c r="J23" s="243"/>
      <c r="K23" s="244"/>
    </row>
    <row r="24" spans="1:19" x14ac:dyDescent="0.3">
      <c r="A24" s="415" t="s">
        <v>28</v>
      </c>
      <c r="B24" s="274">
        <v>0.73</v>
      </c>
      <c r="C24" s="269">
        <v>0.65</v>
      </c>
      <c r="D24" s="269">
        <v>0.6</v>
      </c>
      <c r="E24" s="267">
        <v>0.57999999999999996</v>
      </c>
      <c r="F24" s="144"/>
      <c r="G24" s="144"/>
      <c r="H24" s="144"/>
      <c r="I24" s="144"/>
      <c r="J24" s="241"/>
      <c r="K24" s="245">
        <v>1</v>
      </c>
    </row>
    <row r="25" spans="1:19" x14ac:dyDescent="0.3">
      <c r="A25" s="242" t="s">
        <v>29</v>
      </c>
      <c r="B25" s="153">
        <v>60</v>
      </c>
      <c r="C25" s="154">
        <v>60</v>
      </c>
      <c r="D25" s="154">
        <v>60</v>
      </c>
      <c r="E25" s="155">
        <v>60</v>
      </c>
      <c r="F25" s="144"/>
      <c r="G25" s="144"/>
      <c r="H25" s="144"/>
      <c r="I25" s="144"/>
      <c r="J25" s="241" t="s">
        <v>66</v>
      </c>
      <c r="K25" s="245">
        <v>6</v>
      </c>
    </row>
    <row r="26" spans="1:19" x14ac:dyDescent="0.3">
      <c r="A26" s="242" t="s">
        <v>31</v>
      </c>
      <c r="B26" s="153">
        <v>40</v>
      </c>
      <c r="C26" s="154">
        <v>40</v>
      </c>
      <c r="D26" s="154">
        <v>40</v>
      </c>
      <c r="E26" s="155">
        <v>40</v>
      </c>
      <c r="F26" s="144"/>
      <c r="G26" s="144"/>
      <c r="H26" s="144"/>
      <c r="I26" s="144"/>
      <c r="J26" s="241" t="s">
        <v>71</v>
      </c>
      <c r="K26" s="245">
        <v>6</v>
      </c>
    </row>
    <row r="27" spans="1:19" x14ac:dyDescent="0.3">
      <c r="A27" s="242" t="s">
        <v>33</v>
      </c>
      <c r="B27" s="153">
        <v>2000</v>
      </c>
      <c r="C27" s="156">
        <v>2000</v>
      </c>
      <c r="D27" s="156">
        <v>2000</v>
      </c>
      <c r="E27" s="157">
        <v>2000</v>
      </c>
      <c r="F27" s="144"/>
      <c r="G27" s="144"/>
      <c r="H27" s="144"/>
      <c r="I27" s="144"/>
      <c r="J27" s="241"/>
      <c r="K27" s="245">
        <v>4.5</v>
      </c>
    </row>
    <row r="28" spans="1:19" x14ac:dyDescent="0.3">
      <c r="A28" s="242" t="s">
        <v>34</v>
      </c>
      <c r="B28" s="152">
        <f>SUM(B29:B30)</f>
        <v>3.26</v>
      </c>
      <c r="C28" s="152">
        <f>SUM(C29:C30)</f>
        <v>3.2</v>
      </c>
      <c r="D28" s="152">
        <f>(C28+E28)/2</f>
        <v>3.16</v>
      </c>
      <c r="E28" s="152">
        <f>SUM(E29:E30)</f>
        <v>3.12</v>
      </c>
      <c r="F28" s="144"/>
      <c r="G28" s="144"/>
      <c r="H28" s="144"/>
      <c r="I28" s="144"/>
      <c r="J28" s="241"/>
      <c r="K28" s="245">
        <v>4</v>
      </c>
    </row>
    <row r="29" spans="1:19" x14ac:dyDescent="0.3">
      <c r="A29" s="242" t="s">
        <v>35</v>
      </c>
      <c r="B29" s="151">
        <f>B8/100*73</f>
        <v>1.46</v>
      </c>
      <c r="C29" s="151">
        <f>C8/100*75</f>
        <v>1.5</v>
      </c>
      <c r="D29" s="151">
        <f>D8/100*76</f>
        <v>1.52</v>
      </c>
      <c r="E29" s="151">
        <f>E8/100*76</f>
        <v>1.52</v>
      </c>
      <c r="F29" s="144"/>
      <c r="G29" s="144"/>
      <c r="H29" s="144"/>
      <c r="I29" s="144"/>
      <c r="J29" s="241" t="s">
        <v>72</v>
      </c>
      <c r="K29" s="245">
        <v>4</v>
      </c>
    </row>
    <row r="30" spans="1:19" x14ac:dyDescent="0.3">
      <c r="A30" s="242" t="s">
        <v>36</v>
      </c>
      <c r="B30" s="152">
        <v>1.8</v>
      </c>
      <c r="C30" s="152">
        <v>1.7</v>
      </c>
      <c r="D30" s="152">
        <f>(C30+E30)/2</f>
        <v>1.65</v>
      </c>
      <c r="E30" s="152">
        <v>1.6</v>
      </c>
      <c r="F30" s="144"/>
      <c r="G30" s="144"/>
      <c r="H30" s="144"/>
      <c r="I30" s="144"/>
      <c r="J30" s="241"/>
      <c r="K30" s="245">
        <v>4</v>
      </c>
      <c r="S30" s="58"/>
    </row>
    <row r="31" spans="1:19" x14ac:dyDescent="0.3">
      <c r="A31" s="416"/>
      <c r="B31" s="153"/>
      <c r="C31" s="154"/>
      <c r="D31" s="154"/>
      <c r="E31" s="155"/>
      <c r="F31" s="144"/>
      <c r="G31" s="144"/>
      <c r="H31" s="144"/>
      <c r="I31" s="144"/>
      <c r="J31" s="241"/>
      <c r="K31" s="231"/>
    </row>
    <row r="32" spans="1:19" ht="15" thickBot="1" x14ac:dyDescent="0.35">
      <c r="A32" s="416"/>
      <c r="B32" s="153"/>
      <c r="C32" s="154"/>
      <c r="D32" s="154"/>
      <c r="E32" s="155"/>
      <c r="F32" s="144"/>
      <c r="G32" s="144"/>
      <c r="H32" s="144"/>
      <c r="I32" s="144"/>
      <c r="J32" s="241"/>
      <c r="K32" s="231"/>
      <c r="S32" s="58"/>
    </row>
    <row r="33" spans="1:11" ht="15" thickBot="1" x14ac:dyDescent="0.35">
      <c r="A33" s="417" t="s">
        <v>37</v>
      </c>
      <c r="B33" s="15"/>
      <c r="C33" s="16"/>
      <c r="D33" s="17"/>
      <c r="E33" s="18"/>
      <c r="F33" s="19"/>
      <c r="G33" s="19"/>
      <c r="H33" s="19"/>
      <c r="I33" s="19"/>
      <c r="J33" s="246"/>
      <c r="K33" s="247"/>
    </row>
    <row r="34" spans="1:11" x14ac:dyDescent="0.3">
      <c r="A34" s="418" t="s">
        <v>38</v>
      </c>
      <c r="B34" s="149">
        <f>B24*0.2</f>
        <v>0.14599999999999999</v>
      </c>
      <c r="C34" s="149">
        <f>C24*0.2</f>
        <v>0.13</v>
      </c>
      <c r="D34" s="149">
        <f>D24*0.2</f>
        <v>0.12</v>
      </c>
      <c r="E34" s="149">
        <f>E24*0.2</f>
        <v>0.11599999999999999</v>
      </c>
      <c r="F34" s="20"/>
      <c r="G34" s="20"/>
      <c r="H34" s="20"/>
      <c r="I34" s="20"/>
      <c r="J34" s="248" t="s">
        <v>99</v>
      </c>
      <c r="K34" s="235"/>
    </row>
    <row r="35" spans="1:11" x14ac:dyDescent="0.3">
      <c r="A35" s="242" t="s">
        <v>39</v>
      </c>
      <c r="B35" s="154" t="s">
        <v>90</v>
      </c>
      <c r="C35" s="154" t="s">
        <v>90</v>
      </c>
      <c r="D35" s="154" t="s">
        <v>90</v>
      </c>
      <c r="E35" s="154" t="s">
        <v>90</v>
      </c>
      <c r="F35" s="144"/>
      <c r="G35" s="144"/>
      <c r="H35" s="144"/>
      <c r="I35" s="144"/>
      <c r="J35" s="241"/>
      <c r="K35" s="231"/>
    </row>
    <row r="36" spans="1:11" x14ac:dyDescent="0.3">
      <c r="A36" s="242" t="s">
        <v>40</v>
      </c>
      <c r="B36" s="154" t="s">
        <v>90</v>
      </c>
      <c r="C36" s="154" t="s">
        <v>90</v>
      </c>
      <c r="D36" s="154" t="s">
        <v>90</v>
      </c>
      <c r="E36" s="154" t="s">
        <v>90</v>
      </c>
      <c r="F36" s="144"/>
      <c r="G36" s="144"/>
      <c r="H36" s="144"/>
      <c r="I36" s="144"/>
      <c r="J36" s="241"/>
      <c r="K36" s="231"/>
    </row>
    <row r="37" spans="1:11" ht="48" customHeight="1" x14ac:dyDescent="0.3">
      <c r="A37" s="242" t="s">
        <v>41</v>
      </c>
      <c r="B37" s="475" t="s">
        <v>23</v>
      </c>
      <c r="C37" s="476"/>
      <c r="D37" s="476"/>
      <c r="E37" s="477"/>
      <c r="F37" s="144"/>
      <c r="G37" s="144"/>
      <c r="H37" s="144"/>
      <c r="I37" s="144"/>
      <c r="J37" s="241"/>
      <c r="K37" s="231"/>
    </row>
    <row r="38" spans="1:11" ht="24" customHeight="1" x14ac:dyDescent="0.3">
      <c r="A38" s="413" t="s">
        <v>125</v>
      </c>
      <c r="B38" s="154">
        <v>30</v>
      </c>
      <c r="C38" s="154">
        <v>30</v>
      </c>
      <c r="D38" s="154">
        <v>30</v>
      </c>
      <c r="E38" s="154">
        <v>30</v>
      </c>
      <c r="F38" s="163"/>
      <c r="G38" s="163"/>
      <c r="H38" s="163"/>
      <c r="I38" s="163"/>
      <c r="J38" s="236" t="s">
        <v>91</v>
      </c>
      <c r="K38" s="237"/>
    </row>
    <row r="39" spans="1:11" x14ac:dyDescent="0.3">
      <c r="A39" s="413" t="s">
        <v>124</v>
      </c>
      <c r="B39" s="225">
        <v>20</v>
      </c>
      <c r="C39" s="225">
        <v>20</v>
      </c>
      <c r="D39" s="225">
        <v>20</v>
      </c>
      <c r="E39" s="225">
        <v>20</v>
      </c>
      <c r="F39" s="163"/>
      <c r="G39" s="163"/>
      <c r="H39" s="163"/>
      <c r="I39" s="163"/>
      <c r="J39" s="236" t="s">
        <v>91</v>
      </c>
      <c r="K39" s="237"/>
    </row>
    <row r="40" spans="1:11" ht="27" thickBot="1" x14ac:dyDescent="0.35">
      <c r="A40" s="419" t="s">
        <v>128</v>
      </c>
      <c r="B40" s="180" t="s">
        <v>90</v>
      </c>
      <c r="C40" s="180" t="s">
        <v>90</v>
      </c>
      <c r="D40" s="180" t="s">
        <v>90</v>
      </c>
      <c r="E40" s="180" t="s">
        <v>90</v>
      </c>
      <c r="F40" s="164"/>
      <c r="G40" s="164"/>
      <c r="H40" s="164"/>
      <c r="I40" s="164"/>
      <c r="J40" s="238"/>
      <c r="K40" s="239"/>
    </row>
    <row r="42" spans="1:11" x14ac:dyDescent="0.3">
      <c r="A42" s="22"/>
      <c r="B42" s="21"/>
      <c r="C42" s="21"/>
      <c r="D42" s="21"/>
      <c r="E42" s="21"/>
      <c r="F42" s="21"/>
      <c r="G42" s="21"/>
      <c r="H42" s="21"/>
      <c r="I42" s="21"/>
      <c r="J42" s="21"/>
      <c r="K42" s="21"/>
    </row>
    <row r="43" spans="1:11" x14ac:dyDescent="0.3">
      <c r="A43" s="125" t="s">
        <v>129</v>
      </c>
      <c r="B43" s="21"/>
      <c r="C43" s="21"/>
      <c r="D43" s="21"/>
      <c r="E43" s="21"/>
      <c r="F43" s="21"/>
      <c r="G43" s="21"/>
      <c r="H43" s="21"/>
      <c r="I43" s="21"/>
      <c r="J43" s="21"/>
      <c r="K43" s="21"/>
    </row>
    <row r="44" spans="1:11" x14ac:dyDescent="0.3">
      <c r="A44" s="41">
        <v>1</v>
      </c>
      <c r="B44" s="22" t="s">
        <v>130</v>
      </c>
      <c r="C44" s="21"/>
      <c r="D44" s="21"/>
      <c r="E44" s="21"/>
      <c r="F44" s="21"/>
      <c r="G44" s="21"/>
      <c r="H44" s="21"/>
      <c r="I44" s="21"/>
      <c r="J44" s="21"/>
      <c r="K44" s="21"/>
    </row>
    <row r="45" spans="1:11" x14ac:dyDescent="0.3">
      <c r="A45" s="41">
        <v>2</v>
      </c>
      <c r="B45" s="22" t="s">
        <v>131</v>
      </c>
      <c r="C45" s="21"/>
      <c r="D45" s="21"/>
      <c r="E45" s="21"/>
      <c r="F45" s="21"/>
      <c r="G45" s="21"/>
      <c r="H45" s="21"/>
      <c r="I45" s="21"/>
      <c r="J45" s="21"/>
      <c r="K45" s="21"/>
    </row>
    <row r="46" spans="1:11" x14ac:dyDescent="0.3">
      <c r="A46" s="41">
        <v>3</v>
      </c>
      <c r="B46" s="391" t="s">
        <v>302</v>
      </c>
      <c r="C46" s="21"/>
      <c r="D46" s="21"/>
      <c r="E46" s="21"/>
      <c r="F46" s="21"/>
      <c r="G46" s="21"/>
      <c r="H46" s="21"/>
      <c r="I46" s="21"/>
      <c r="J46" s="21"/>
      <c r="K46" s="21"/>
    </row>
    <row r="47" spans="1:11" x14ac:dyDescent="0.3">
      <c r="A47" s="41">
        <v>4</v>
      </c>
      <c r="B47" s="21" t="s">
        <v>132</v>
      </c>
      <c r="C47" s="21"/>
      <c r="D47" s="21"/>
      <c r="E47" s="21"/>
      <c r="F47" s="21"/>
      <c r="G47" s="21"/>
      <c r="H47" s="21"/>
      <c r="I47" s="21"/>
      <c r="J47" s="21"/>
      <c r="K47" s="21"/>
    </row>
    <row r="48" spans="1:11" x14ac:dyDescent="0.3">
      <c r="A48" s="41">
        <v>5</v>
      </c>
      <c r="B48" s="61" t="s">
        <v>133</v>
      </c>
      <c r="C48" s="21"/>
      <c r="D48" s="21"/>
      <c r="E48" s="21"/>
      <c r="F48" s="21"/>
      <c r="G48" s="21"/>
      <c r="H48" s="21"/>
      <c r="I48" s="21"/>
      <c r="J48" s="21"/>
      <c r="K48" s="21"/>
    </row>
    <row r="49" spans="1:11" x14ac:dyDescent="0.3">
      <c r="A49" s="41">
        <v>6</v>
      </c>
      <c r="B49" s="21" t="s">
        <v>134</v>
      </c>
      <c r="C49" s="21"/>
      <c r="D49" s="21"/>
      <c r="E49" s="21"/>
      <c r="F49" s="21"/>
      <c r="G49" s="21"/>
      <c r="H49" s="21"/>
      <c r="I49" s="21"/>
      <c r="J49" s="21"/>
      <c r="K49" s="21"/>
    </row>
    <row r="50" spans="1:11" x14ac:dyDescent="0.3">
      <c r="A50" s="125" t="s">
        <v>139</v>
      </c>
      <c r="B50" s="41"/>
      <c r="C50" s="21"/>
      <c r="D50" s="21"/>
      <c r="E50" s="21"/>
      <c r="F50" s="21"/>
      <c r="G50" s="21"/>
      <c r="H50" s="21"/>
      <c r="I50" s="21"/>
      <c r="J50" s="21"/>
      <c r="K50" s="21"/>
    </row>
    <row r="51" spans="1:11" x14ac:dyDescent="0.3">
      <c r="A51" s="43" t="s">
        <v>11</v>
      </c>
      <c r="B51" s="21" t="s">
        <v>70</v>
      </c>
      <c r="C51" s="21"/>
      <c r="D51" s="21"/>
      <c r="E51" s="21"/>
      <c r="F51" s="21"/>
      <c r="G51" s="21"/>
      <c r="H51" s="21"/>
      <c r="I51" s="21"/>
      <c r="J51" s="21"/>
      <c r="K51" s="21"/>
    </row>
    <row r="52" spans="1:11" x14ac:dyDescent="0.3">
      <c r="A52" s="43" t="s">
        <v>63</v>
      </c>
      <c r="B52" s="21" t="s">
        <v>135</v>
      </c>
      <c r="C52" s="21"/>
      <c r="D52" s="21"/>
      <c r="E52" s="21"/>
      <c r="F52" s="21"/>
      <c r="G52" s="21"/>
      <c r="H52" s="21"/>
      <c r="I52" s="21"/>
      <c r="J52" s="21"/>
      <c r="K52" s="21"/>
    </row>
    <row r="53" spans="1:11" x14ac:dyDescent="0.3">
      <c r="A53" s="43" t="s">
        <v>30</v>
      </c>
      <c r="B53" s="21" t="s">
        <v>136</v>
      </c>
    </row>
    <row r="54" spans="1:11" x14ac:dyDescent="0.3">
      <c r="A54" s="43" t="s">
        <v>32</v>
      </c>
      <c r="B54" s="21" t="s">
        <v>113</v>
      </c>
    </row>
    <row r="55" spans="1:11" x14ac:dyDescent="0.3">
      <c r="A55" s="43" t="s">
        <v>66</v>
      </c>
      <c r="B55" s="21" t="s">
        <v>137</v>
      </c>
    </row>
    <row r="56" spans="1:11" x14ac:dyDescent="0.3">
      <c r="A56" s="43" t="s">
        <v>71</v>
      </c>
      <c r="B56" s="21" t="s">
        <v>138</v>
      </c>
    </row>
    <row r="57" spans="1:11" x14ac:dyDescent="0.3">
      <c r="A57" s="43" t="s">
        <v>72</v>
      </c>
      <c r="B57" s="49" t="s">
        <v>127</v>
      </c>
    </row>
    <row r="58" spans="1:11" x14ac:dyDescent="0.3">
      <c r="A58" s="43" t="s">
        <v>99</v>
      </c>
      <c r="B58" s="21" t="s">
        <v>110</v>
      </c>
    </row>
    <row r="59" spans="1:11" x14ac:dyDescent="0.3">
      <c r="A59" s="43" t="s">
        <v>91</v>
      </c>
      <c r="B59" s="21" t="s">
        <v>186</v>
      </c>
    </row>
  </sheetData>
  <mergeCells count="76">
    <mergeCell ref="AO6:AO8"/>
    <mergeCell ref="AP6:AP8"/>
    <mergeCell ref="AJ6:AJ8"/>
    <mergeCell ref="AM6:AM8"/>
    <mergeCell ref="AN6:AN8"/>
    <mergeCell ref="AK6:AK8"/>
    <mergeCell ref="AL6:AL8"/>
    <mergeCell ref="AO2:AP4"/>
    <mergeCell ref="AC3:AC5"/>
    <mergeCell ref="AD4:AD5"/>
    <mergeCell ref="AE4:AE5"/>
    <mergeCell ref="AG2:AH4"/>
    <mergeCell ref="AM2:AN4"/>
    <mergeCell ref="AI2:AJ4"/>
    <mergeCell ref="AK2:AL4"/>
    <mergeCell ref="AF2:AF5"/>
    <mergeCell ref="B2:K2"/>
    <mergeCell ref="Q2:Q5"/>
    <mergeCell ref="R2:S4"/>
    <mergeCell ref="T2:U4"/>
    <mergeCell ref="F3:G3"/>
    <mergeCell ref="H3:I3"/>
    <mergeCell ref="N3:N5"/>
    <mergeCell ref="O4:O5"/>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S6:S8"/>
    <mergeCell ref="T6:T8"/>
    <mergeCell ref="A3:A4"/>
    <mergeCell ref="B3:B4"/>
    <mergeCell ref="C3:C4"/>
    <mergeCell ref="D3:D4"/>
    <mergeCell ref="E3:E4"/>
    <mergeCell ref="AJ9:AJ13"/>
    <mergeCell ref="AC6:AC14"/>
    <mergeCell ref="AI6:AI8"/>
    <mergeCell ref="Y6:Y8"/>
    <mergeCell ref="Z6:Z8"/>
    <mergeCell ref="AD6:AD8"/>
    <mergeCell ref="AG6:AG8"/>
    <mergeCell ref="AH6:AH8"/>
    <mergeCell ref="O9:O13"/>
    <mergeCell ref="AD9:AD13"/>
    <mergeCell ref="AG9:AG13"/>
    <mergeCell ref="AH9:AH13"/>
    <mergeCell ref="AI9:AI13"/>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s>
  <hyperlinks>
    <hyperlink ref="B48" r:id="rId1"/>
    <hyperlink ref="B2" location="INDEX" display="Heat pump, up to 80 °C, Temp lift = 60 K"/>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P62"/>
  <sheetViews>
    <sheetView zoomScale="85" zoomScaleNormal="85"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c r="A1" s="86"/>
    </row>
    <row r="2" spans="1:42" ht="21" customHeight="1" thickBot="1" x14ac:dyDescent="0.35">
      <c r="A2" s="1" t="s">
        <v>0</v>
      </c>
      <c r="B2" s="443" t="s">
        <v>151</v>
      </c>
      <c r="C2" s="485"/>
      <c r="D2" s="485"/>
      <c r="E2" s="485"/>
      <c r="F2" s="485"/>
      <c r="G2" s="485"/>
      <c r="H2" s="485"/>
      <c r="I2" s="485"/>
      <c r="J2" s="485"/>
      <c r="K2" s="48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33" customHeight="1" thickBot="1" x14ac:dyDescent="0.35">
      <c r="A3" s="487" t="s">
        <v>7</v>
      </c>
      <c r="B3" s="487">
        <v>2020</v>
      </c>
      <c r="C3" s="487">
        <v>2030</v>
      </c>
      <c r="D3" s="487">
        <v>2040</v>
      </c>
      <c r="E3" s="487">
        <v>2050</v>
      </c>
      <c r="F3" s="489" t="s">
        <v>83</v>
      </c>
      <c r="G3" s="447"/>
      <c r="H3" s="446" t="s">
        <v>2</v>
      </c>
      <c r="I3" s="447"/>
      <c r="J3" s="487" t="s">
        <v>3</v>
      </c>
      <c r="K3" s="487"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88"/>
      <c r="B4" s="488"/>
      <c r="C4" s="488"/>
      <c r="D4" s="488"/>
      <c r="E4" s="488"/>
      <c r="F4" s="3" t="s">
        <v>5</v>
      </c>
      <c r="G4" s="3" t="s">
        <v>6</v>
      </c>
      <c r="H4" s="3" t="s">
        <v>5</v>
      </c>
      <c r="I4" s="3" t="s">
        <v>6</v>
      </c>
      <c r="J4" s="488"/>
      <c r="K4" s="488"/>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29.4" thickBot="1" x14ac:dyDescent="0.35">
      <c r="A5" s="415" t="s">
        <v>8</v>
      </c>
      <c r="B5" s="87">
        <v>3</v>
      </c>
      <c r="C5" s="88">
        <v>3</v>
      </c>
      <c r="D5" s="88">
        <v>3</v>
      </c>
      <c r="E5" s="88">
        <v>3</v>
      </c>
      <c r="F5" s="88">
        <v>0.5</v>
      </c>
      <c r="G5" s="88">
        <v>5</v>
      </c>
      <c r="H5" s="88">
        <v>0.5</v>
      </c>
      <c r="I5" s="88">
        <v>5</v>
      </c>
      <c r="J5" s="186" t="s">
        <v>11</v>
      </c>
      <c r="K5" s="182" t="s">
        <v>152</v>
      </c>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7">
        <v>333</v>
      </c>
      <c r="C6" s="89">
        <f>B6*1.03</f>
        <v>342.99</v>
      </c>
      <c r="D6" s="89">
        <f>C6*1.02</f>
        <v>349.84980000000002</v>
      </c>
      <c r="E6" s="89">
        <f>D6*1.01</f>
        <v>353.348298</v>
      </c>
      <c r="F6" s="88">
        <f>B6</f>
        <v>333</v>
      </c>
      <c r="G6" s="89">
        <f>B6*1.05</f>
        <v>349.65000000000003</v>
      </c>
      <c r="H6" s="89">
        <f>E6*0.97</f>
        <v>342.74784905999996</v>
      </c>
      <c r="I6" s="89">
        <f>E6*1.02</f>
        <v>360.41526396</v>
      </c>
      <c r="J6" s="186" t="s">
        <v>76</v>
      </c>
      <c r="K6" s="182" t="s">
        <v>152</v>
      </c>
      <c r="N6" s="448" t="str">
        <f>B2</f>
        <v>Combined heating and cooling heat pump, up to 80 °C, Temp lift = 75 K</v>
      </c>
      <c r="O6" s="435" t="s">
        <v>52</v>
      </c>
      <c r="P6" s="29" t="s">
        <v>53</v>
      </c>
      <c r="Q6" s="90" t="s">
        <v>153</v>
      </c>
      <c r="R6" s="432">
        <v>0</v>
      </c>
      <c r="S6" s="440">
        <v>0</v>
      </c>
      <c r="T6" s="432">
        <v>0</v>
      </c>
      <c r="U6" s="440">
        <v>0</v>
      </c>
      <c r="V6" s="432">
        <v>0</v>
      </c>
      <c r="W6" s="440">
        <v>0</v>
      </c>
      <c r="X6" s="432">
        <v>0</v>
      </c>
      <c r="Y6" s="440">
        <v>0</v>
      </c>
      <c r="Z6" s="432">
        <v>0</v>
      </c>
      <c r="AA6" s="440">
        <v>0</v>
      </c>
      <c r="AC6" s="448" t="str">
        <f>N6</f>
        <v>Combined heating and cooling heat pump, up to 80 °C, Temp lift = 75 K</v>
      </c>
      <c r="AD6" s="435" t="s">
        <v>52</v>
      </c>
      <c r="AE6" s="29" t="s">
        <v>53</v>
      </c>
      <c r="AF6" s="90" t="str">
        <f t="shared" ref="AF6:AF8" si="0">Q6</f>
        <v/>
      </c>
      <c r="AG6" s="432">
        <v>0</v>
      </c>
      <c r="AH6" s="440">
        <v>0</v>
      </c>
      <c r="AI6" s="432">
        <v>0</v>
      </c>
      <c r="AJ6" s="440">
        <v>0</v>
      </c>
      <c r="AK6" s="432">
        <v>0</v>
      </c>
      <c r="AL6" s="440">
        <v>0</v>
      </c>
      <c r="AM6" s="432">
        <v>0</v>
      </c>
      <c r="AN6" s="440">
        <v>0</v>
      </c>
      <c r="AO6" s="432">
        <v>0</v>
      </c>
      <c r="AP6" s="440">
        <v>0</v>
      </c>
    </row>
    <row r="7" spans="1:42" x14ac:dyDescent="0.3">
      <c r="A7" s="242" t="s">
        <v>12</v>
      </c>
      <c r="B7" s="91">
        <f>B6-5</f>
        <v>328</v>
      </c>
      <c r="C7" s="91">
        <f t="shared" ref="C7:I7" si="1">C6-5</f>
        <v>337.99</v>
      </c>
      <c r="D7" s="91">
        <f t="shared" si="1"/>
        <v>344.84980000000002</v>
      </c>
      <c r="E7" s="91">
        <f t="shared" si="1"/>
        <v>348.348298</v>
      </c>
      <c r="F7" s="91">
        <f t="shared" si="1"/>
        <v>328</v>
      </c>
      <c r="G7" s="91">
        <f t="shared" si="1"/>
        <v>344.65000000000003</v>
      </c>
      <c r="H7" s="91">
        <f t="shared" si="1"/>
        <v>337.74784905999996</v>
      </c>
      <c r="I7" s="91">
        <f t="shared" si="1"/>
        <v>355.41526396</v>
      </c>
      <c r="J7" s="186" t="s">
        <v>32</v>
      </c>
      <c r="K7" s="182"/>
      <c r="N7" s="449"/>
      <c r="O7" s="436"/>
      <c r="P7" s="31" t="s">
        <v>54</v>
      </c>
      <c r="Q7" s="92" t="s">
        <v>153</v>
      </c>
      <c r="R7" s="438"/>
      <c r="S7" s="441"/>
      <c r="T7" s="438"/>
      <c r="U7" s="441"/>
      <c r="V7" s="438"/>
      <c r="W7" s="441"/>
      <c r="X7" s="438"/>
      <c r="Y7" s="441"/>
      <c r="Z7" s="438"/>
      <c r="AA7" s="441"/>
      <c r="AC7" s="449"/>
      <c r="AD7" s="436"/>
      <c r="AE7" s="31" t="s">
        <v>54</v>
      </c>
      <c r="AF7" s="92" t="str">
        <f t="shared" si="0"/>
        <v/>
      </c>
      <c r="AG7" s="438"/>
      <c r="AH7" s="441"/>
      <c r="AI7" s="438"/>
      <c r="AJ7" s="441"/>
      <c r="AK7" s="438"/>
      <c r="AL7" s="441"/>
      <c r="AM7" s="438"/>
      <c r="AN7" s="441"/>
      <c r="AO7" s="438"/>
      <c r="AP7" s="441"/>
    </row>
    <row r="8" spans="1:42" ht="30.75" customHeight="1" thickBot="1" x14ac:dyDescent="0.35">
      <c r="A8" s="242" t="s">
        <v>13</v>
      </c>
      <c r="B8" s="87">
        <v>2</v>
      </c>
      <c r="C8" s="88">
        <v>2</v>
      </c>
      <c r="D8" s="88">
        <v>2</v>
      </c>
      <c r="E8" s="88">
        <v>2</v>
      </c>
      <c r="F8" s="93">
        <v>1</v>
      </c>
      <c r="G8" s="93">
        <v>4</v>
      </c>
      <c r="H8" s="93">
        <v>1</v>
      </c>
      <c r="I8" s="93">
        <v>4</v>
      </c>
      <c r="J8" s="186"/>
      <c r="K8" s="182">
        <v>4</v>
      </c>
      <c r="N8" s="449"/>
      <c r="O8" s="437"/>
      <c r="P8" s="33" t="s">
        <v>55</v>
      </c>
      <c r="Q8" s="94" t="s">
        <v>153</v>
      </c>
      <c r="R8" s="439"/>
      <c r="S8" s="442"/>
      <c r="T8" s="439"/>
      <c r="U8" s="442"/>
      <c r="V8" s="439"/>
      <c r="W8" s="442"/>
      <c r="X8" s="439"/>
      <c r="Y8" s="442"/>
      <c r="Z8" s="439"/>
      <c r="AA8" s="442"/>
      <c r="AC8" s="449"/>
      <c r="AD8" s="437"/>
      <c r="AE8" s="33" t="s">
        <v>55</v>
      </c>
      <c r="AF8" s="94" t="str">
        <f t="shared" si="0"/>
        <v/>
      </c>
      <c r="AG8" s="439"/>
      <c r="AH8" s="442"/>
      <c r="AI8" s="439"/>
      <c r="AJ8" s="442"/>
      <c r="AK8" s="439"/>
      <c r="AL8" s="442"/>
      <c r="AM8" s="439"/>
      <c r="AN8" s="442"/>
      <c r="AO8" s="439"/>
      <c r="AP8" s="442"/>
    </row>
    <row r="9" spans="1:42" ht="24" customHeight="1" x14ac:dyDescent="0.3">
      <c r="A9" s="242" t="s">
        <v>14</v>
      </c>
      <c r="B9" s="87">
        <v>0</v>
      </c>
      <c r="C9" s="88">
        <v>0</v>
      </c>
      <c r="D9" s="88">
        <v>0</v>
      </c>
      <c r="E9" s="88">
        <v>0</v>
      </c>
      <c r="F9" s="93">
        <v>0</v>
      </c>
      <c r="G9" s="93">
        <v>1</v>
      </c>
      <c r="H9" s="93">
        <v>0</v>
      </c>
      <c r="I9" s="93">
        <v>1</v>
      </c>
      <c r="J9" s="186"/>
      <c r="K9" s="182">
        <v>4</v>
      </c>
      <c r="N9" s="449"/>
      <c r="O9" s="435" t="s">
        <v>56</v>
      </c>
      <c r="P9" s="35" t="s">
        <v>57</v>
      </c>
      <c r="Q9" s="95" t="s">
        <v>58</v>
      </c>
      <c r="R9" s="482">
        <v>0</v>
      </c>
      <c r="S9" s="482">
        <v>0.12</v>
      </c>
      <c r="T9" s="482">
        <v>0</v>
      </c>
      <c r="U9" s="482">
        <v>0.02</v>
      </c>
      <c r="V9" s="482">
        <v>0</v>
      </c>
      <c r="W9" s="482">
        <v>0</v>
      </c>
      <c r="X9" s="482">
        <v>0</v>
      </c>
      <c r="Y9" s="482">
        <v>0.05</v>
      </c>
      <c r="Z9" s="482">
        <v>0</v>
      </c>
      <c r="AA9" s="482">
        <v>0</v>
      </c>
      <c r="AC9" s="449"/>
      <c r="AD9" s="435" t="s">
        <v>56</v>
      </c>
      <c r="AE9" s="35" t="s">
        <v>57</v>
      </c>
      <c r="AF9" s="96" t="str">
        <f>Q9</f>
        <v>x</v>
      </c>
      <c r="AG9" s="482">
        <v>0</v>
      </c>
      <c r="AH9" s="482">
        <f>S9/4</f>
        <v>0.03</v>
      </c>
      <c r="AI9" s="482">
        <v>0</v>
      </c>
      <c r="AJ9" s="482">
        <f>U9/4</f>
        <v>5.0000000000000001E-3</v>
      </c>
      <c r="AK9" s="482">
        <v>0</v>
      </c>
      <c r="AL9" s="482">
        <f>W9/4</f>
        <v>0</v>
      </c>
      <c r="AM9" s="482">
        <v>0</v>
      </c>
      <c r="AN9" s="482">
        <f>Y9/4</f>
        <v>1.2500000000000001E-2</v>
      </c>
      <c r="AO9" s="482">
        <v>0</v>
      </c>
      <c r="AP9" s="482">
        <f>AA9/4</f>
        <v>0</v>
      </c>
    </row>
    <row r="10" spans="1:42" x14ac:dyDescent="0.3">
      <c r="A10" s="242" t="s">
        <v>15</v>
      </c>
      <c r="B10" s="87">
        <v>1</v>
      </c>
      <c r="C10" s="88">
        <v>1</v>
      </c>
      <c r="D10" s="88">
        <v>1</v>
      </c>
      <c r="E10" s="183">
        <v>1</v>
      </c>
      <c r="F10" s="88">
        <v>0.5</v>
      </c>
      <c r="G10" s="88">
        <v>2</v>
      </c>
      <c r="H10" s="88">
        <v>0.5</v>
      </c>
      <c r="I10" s="88">
        <v>2</v>
      </c>
      <c r="J10" s="186" t="s">
        <v>66</v>
      </c>
      <c r="K10" s="182">
        <v>1</v>
      </c>
      <c r="N10" s="449"/>
      <c r="O10" s="436"/>
      <c r="P10" s="35" t="s">
        <v>59</v>
      </c>
      <c r="Q10" s="95" t="s">
        <v>58</v>
      </c>
      <c r="R10" s="483"/>
      <c r="S10" s="483"/>
      <c r="T10" s="483"/>
      <c r="U10" s="483"/>
      <c r="V10" s="483"/>
      <c r="W10" s="483"/>
      <c r="X10" s="483"/>
      <c r="Y10" s="483"/>
      <c r="Z10" s="483"/>
      <c r="AA10" s="483"/>
      <c r="AC10" s="449"/>
      <c r="AD10" s="436"/>
      <c r="AE10" s="35" t="s">
        <v>59</v>
      </c>
      <c r="AF10" s="96" t="str">
        <f>Q10</f>
        <v>x</v>
      </c>
      <c r="AG10" s="483"/>
      <c r="AH10" s="483"/>
      <c r="AI10" s="483"/>
      <c r="AJ10" s="483"/>
      <c r="AK10" s="483"/>
      <c r="AL10" s="483"/>
      <c r="AM10" s="483"/>
      <c r="AN10" s="483"/>
      <c r="AO10" s="483"/>
      <c r="AP10" s="483"/>
    </row>
    <row r="11" spans="1:42" ht="15.75" customHeight="1" x14ac:dyDescent="0.3">
      <c r="A11" s="242" t="s">
        <v>16</v>
      </c>
      <c r="B11" s="87">
        <v>20</v>
      </c>
      <c r="C11" s="88">
        <v>20</v>
      </c>
      <c r="D11" s="88">
        <v>20</v>
      </c>
      <c r="E11" s="183">
        <v>20</v>
      </c>
      <c r="F11" s="88">
        <v>15</v>
      </c>
      <c r="G11" s="88">
        <v>30</v>
      </c>
      <c r="H11" s="88">
        <v>15</v>
      </c>
      <c r="I11" s="88">
        <v>30</v>
      </c>
      <c r="J11" s="88"/>
      <c r="K11" s="182">
        <v>1</v>
      </c>
      <c r="N11" s="449"/>
      <c r="O11" s="436"/>
      <c r="P11" s="35" t="s">
        <v>60</v>
      </c>
      <c r="Q11" s="95" t="s">
        <v>153</v>
      </c>
      <c r="R11" s="483"/>
      <c r="S11" s="483"/>
      <c r="T11" s="483"/>
      <c r="U11" s="483"/>
      <c r="V11" s="483"/>
      <c r="W11" s="483"/>
      <c r="X11" s="483"/>
      <c r="Y11" s="483"/>
      <c r="Z11" s="483"/>
      <c r="AA11" s="483"/>
      <c r="AC11" s="449"/>
      <c r="AD11" s="436"/>
      <c r="AE11" s="35" t="s">
        <v>60</v>
      </c>
      <c r="AF11" s="96" t="str">
        <f>Q11</f>
        <v/>
      </c>
      <c r="AG11" s="483"/>
      <c r="AH11" s="483"/>
      <c r="AI11" s="483"/>
      <c r="AJ11" s="483"/>
      <c r="AK11" s="483"/>
      <c r="AL11" s="483"/>
      <c r="AM11" s="483"/>
      <c r="AN11" s="483"/>
      <c r="AO11" s="483"/>
      <c r="AP11" s="483"/>
    </row>
    <row r="12" spans="1:42" ht="30.75" customHeight="1" thickBot="1" x14ac:dyDescent="0.35">
      <c r="A12" s="242" t="s">
        <v>17</v>
      </c>
      <c r="B12" s="87">
        <v>0.5</v>
      </c>
      <c r="C12" s="88">
        <v>0.5</v>
      </c>
      <c r="D12" s="88">
        <v>0.5</v>
      </c>
      <c r="E12" s="183">
        <v>0.5</v>
      </c>
      <c r="F12" s="88">
        <v>0.3</v>
      </c>
      <c r="G12" s="88">
        <v>0.7</v>
      </c>
      <c r="H12" s="88">
        <v>0.3</v>
      </c>
      <c r="I12" s="88">
        <v>0.7</v>
      </c>
      <c r="J12" s="88"/>
      <c r="K12" s="182">
        <v>4</v>
      </c>
      <c r="N12" s="449"/>
      <c r="O12" s="436"/>
      <c r="P12" s="35" t="s">
        <v>61</v>
      </c>
      <c r="Q12" s="95" t="s">
        <v>58</v>
      </c>
      <c r="R12" s="483"/>
      <c r="S12" s="483"/>
      <c r="T12" s="483"/>
      <c r="U12" s="483"/>
      <c r="V12" s="483"/>
      <c r="W12" s="483"/>
      <c r="X12" s="483"/>
      <c r="Y12" s="483"/>
      <c r="Z12" s="483"/>
      <c r="AA12" s="483"/>
      <c r="AC12" s="449"/>
      <c r="AD12" s="436"/>
      <c r="AE12" s="35" t="s">
        <v>61</v>
      </c>
      <c r="AF12" s="96" t="str">
        <f>Q12</f>
        <v>x</v>
      </c>
      <c r="AG12" s="483"/>
      <c r="AH12" s="483"/>
      <c r="AI12" s="483"/>
      <c r="AJ12" s="483"/>
      <c r="AK12" s="483"/>
      <c r="AL12" s="483"/>
      <c r="AM12" s="483"/>
      <c r="AN12" s="483"/>
      <c r="AO12" s="483"/>
      <c r="AP12" s="483"/>
    </row>
    <row r="13" spans="1:42" ht="15" thickBot="1" x14ac:dyDescent="0.35">
      <c r="A13" s="417" t="s">
        <v>18</v>
      </c>
      <c r="B13" s="97"/>
      <c r="C13" s="98"/>
      <c r="D13" s="99"/>
      <c r="E13" s="100"/>
      <c r="F13" s="101"/>
      <c r="G13" s="101"/>
      <c r="H13" s="101"/>
      <c r="I13" s="101"/>
      <c r="J13" s="184"/>
      <c r="K13" s="185"/>
      <c r="N13" s="449"/>
      <c r="O13" s="436"/>
      <c r="P13" s="37" t="s">
        <v>62</v>
      </c>
      <c r="Q13" s="102" t="s">
        <v>58</v>
      </c>
      <c r="R13" s="484"/>
      <c r="S13" s="484"/>
      <c r="T13" s="484"/>
      <c r="U13" s="484"/>
      <c r="V13" s="484"/>
      <c r="W13" s="484"/>
      <c r="X13" s="484"/>
      <c r="Y13" s="484"/>
      <c r="Z13" s="484"/>
      <c r="AA13" s="484"/>
      <c r="AC13" s="449"/>
      <c r="AD13" s="436"/>
      <c r="AE13" s="37" t="s">
        <v>62</v>
      </c>
      <c r="AF13" s="103" t="str">
        <f>Q13</f>
        <v>x</v>
      </c>
      <c r="AG13" s="484"/>
      <c r="AH13" s="484"/>
      <c r="AI13" s="484"/>
      <c r="AJ13" s="484"/>
      <c r="AK13" s="484"/>
      <c r="AL13" s="484"/>
      <c r="AM13" s="484"/>
      <c r="AN13" s="484"/>
      <c r="AO13" s="484"/>
      <c r="AP13" s="484"/>
    </row>
    <row r="14" spans="1:42" ht="15.75" customHeight="1" thickBot="1" x14ac:dyDescent="0.35">
      <c r="A14" s="242" t="s">
        <v>19</v>
      </c>
      <c r="B14" s="87"/>
      <c r="C14" s="88"/>
      <c r="D14" s="88"/>
      <c r="E14" s="183"/>
      <c r="F14" s="88"/>
      <c r="G14" s="88"/>
      <c r="H14" s="88"/>
      <c r="I14" s="88"/>
      <c r="J14" s="186"/>
      <c r="K14" s="187">
        <v>4</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88">
        <v>0.25</v>
      </c>
      <c r="C15" s="188">
        <v>0.25</v>
      </c>
      <c r="D15" s="188">
        <v>0.25</v>
      </c>
      <c r="E15" s="188">
        <v>0.25</v>
      </c>
      <c r="F15" s="88"/>
      <c r="G15" s="88"/>
      <c r="H15" s="88"/>
      <c r="I15" s="88"/>
      <c r="J15" s="186"/>
      <c r="K15" s="187">
        <v>1</v>
      </c>
    </row>
    <row r="16" spans="1:42" x14ac:dyDescent="0.3">
      <c r="A16" s="242" t="s">
        <v>21</v>
      </c>
      <c r="B16" s="188">
        <v>1</v>
      </c>
      <c r="C16" s="188">
        <v>1</v>
      </c>
      <c r="D16" s="188">
        <v>1</v>
      </c>
      <c r="E16" s="188">
        <v>1</v>
      </c>
      <c r="F16" s="88"/>
      <c r="G16" s="88"/>
      <c r="H16" s="88"/>
      <c r="I16" s="88"/>
      <c r="J16" s="186"/>
      <c r="K16" s="189">
        <v>1</v>
      </c>
    </row>
    <row r="17" spans="1:11" ht="15.75" customHeight="1" x14ac:dyDescent="0.3">
      <c r="A17" s="420" t="s">
        <v>22</v>
      </c>
      <c r="B17" s="104"/>
      <c r="C17" s="105"/>
      <c r="D17" s="105"/>
      <c r="E17" s="106"/>
      <c r="F17" s="105"/>
      <c r="G17" s="105"/>
      <c r="H17" s="105"/>
      <c r="I17" s="105"/>
      <c r="J17" s="186"/>
      <c r="K17" s="187"/>
    </row>
    <row r="18" spans="1:11" ht="30.75" customHeight="1" x14ac:dyDescent="0.3">
      <c r="A18" s="242" t="s">
        <v>334</v>
      </c>
      <c r="B18" s="490" t="s">
        <v>23</v>
      </c>
      <c r="C18" s="491"/>
      <c r="D18" s="491"/>
      <c r="E18" s="492"/>
      <c r="F18" s="190"/>
      <c r="G18" s="190"/>
      <c r="H18" s="190"/>
      <c r="I18" s="190"/>
      <c r="J18" s="186"/>
      <c r="K18" s="187"/>
    </row>
    <row r="19" spans="1:11" ht="30.75" customHeight="1" x14ac:dyDescent="0.3">
      <c r="A19" s="242" t="s">
        <v>24</v>
      </c>
      <c r="B19" s="493"/>
      <c r="C19" s="494"/>
      <c r="D19" s="494"/>
      <c r="E19" s="495"/>
      <c r="F19" s="190"/>
      <c r="G19" s="190"/>
      <c r="H19" s="190"/>
      <c r="I19" s="190"/>
      <c r="J19" s="186"/>
      <c r="K19" s="187"/>
    </row>
    <row r="20" spans="1:11" ht="15" customHeight="1" x14ac:dyDescent="0.3">
      <c r="A20" s="242" t="s">
        <v>333</v>
      </c>
      <c r="B20" s="493"/>
      <c r="C20" s="494"/>
      <c r="D20" s="494"/>
      <c r="E20" s="495"/>
      <c r="F20" s="190"/>
      <c r="G20" s="190"/>
      <c r="H20" s="190"/>
      <c r="I20" s="190"/>
      <c r="J20" s="186"/>
      <c r="K20" s="187"/>
    </row>
    <row r="21" spans="1:11" x14ac:dyDescent="0.3">
      <c r="A21" s="242" t="s">
        <v>25</v>
      </c>
      <c r="B21" s="493"/>
      <c r="C21" s="494"/>
      <c r="D21" s="494"/>
      <c r="E21" s="495"/>
      <c r="F21" s="190"/>
      <c r="G21" s="190"/>
      <c r="H21" s="190"/>
      <c r="I21" s="190"/>
      <c r="J21" s="186"/>
      <c r="K21" s="187"/>
    </row>
    <row r="22" spans="1:11" ht="15" thickBot="1" x14ac:dyDescent="0.35">
      <c r="A22" s="413" t="s">
        <v>26</v>
      </c>
      <c r="B22" s="493"/>
      <c r="C22" s="496"/>
      <c r="D22" s="496"/>
      <c r="E22" s="495"/>
      <c r="F22" s="88"/>
      <c r="G22" s="88"/>
      <c r="H22" s="88"/>
      <c r="I22" s="88"/>
      <c r="J22" s="186"/>
      <c r="K22" s="187"/>
    </row>
    <row r="23" spans="1:11" ht="15" thickBot="1" x14ac:dyDescent="0.35">
      <c r="A23" s="414" t="s">
        <v>27</v>
      </c>
      <c r="B23" s="283"/>
      <c r="C23" s="98"/>
      <c r="D23" s="98"/>
      <c r="E23" s="284"/>
      <c r="F23" s="280"/>
      <c r="G23" s="101"/>
      <c r="H23" s="101"/>
      <c r="I23" s="101"/>
      <c r="J23" s="184"/>
      <c r="K23" s="185"/>
    </row>
    <row r="24" spans="1:11" x14ac:dyDescent="0.3">
      <c r="A24" s="415" t="s">
        <v>28</v>
      </c>
      <c r="B24" s="275">
        <v>0.73</v>
      </c>
      <c r="C24" s="276">
        <v>0.65</v>
      </c>
      <c r="D24" s="276">
        <v>0.6</v>
      </c>
      <c r="E24" s="277">
        <v>0.57999999999999996</v>
      </c>
      <c r="F24" s="190"/>
      <c r="G24" s="190"/>
      <c r="H24" s="190"/>
      <c r="I24" s="190"/>
      <c r="J24" s="186"/>
      <c r="K24" s="187" t="s">
        <v>154</v>
      </c>
    </row>
    <row r="25" spans="1:11" x14ac:dyDescent="0.3">
      <c r="A25" s="242" t="s">
        <v>29</v>
      </c>
      <c r="B25" s="87">
        <v>60</v>
      </c>
      <c r="C25" s="88">
        <v>60</v>
      </c>
      <c r="D25" s="88">
        <v>60</v>
      </c>
      <c r="E25" s="183">
        <v>60</v>
      </c>
      <c r="F25" s="190"/>
      <c r="G25" s="190"/>
      <c r="H25" s="190"/>
      <c r="I25" s="190"/>
      <c r="J25" s="186" t="s">
        <v>71</v>
      </c>
      <c r="K25" s="187">
        <v>6</v>
      </c>
    </row>
    <row r="26" spans="1:11" x14ac:dyDescent="0.3">
      <c r="A26" s="242" t="s">
        <v>31</v>
      </c>
      <c r="B26" s="87">
        <v>40</v>
      </c>
      <c r="C26" s="88">
        <v>40</v>
      </c>
      <c r="D26" s="88">
        <v>40</v>
      </c>
      <c r="E26" s="183">
        <v>40</v>
      </c>
      <c r="F26" s="190"/>
      <c r="G26" s="190"/>
      <c r="H26" s="190"/>
      <c r="I26" s="190"/>
      <c r="J26" s="186" t="s">
        <v>72</v>
      </c>
      <c r="K26" s="187">
        <v>6</v>
      </c>
    </row>
    <row r="27" spans="1:11" x14ac:dyDescent="0.3">
      <c r="A27" s="242" t="s">
        <v>33</v>
      </c>
      <c r="B27" s="87">
        <v>2000</v>
      </c>
      <c r="C27" s="191">
        <v>2000</v>
      </c>
      <c r="D27" s="191">
        <v>2000</v>
      </c>
      <c r="E27" s="192">
        <v>2000</v>
      </c>
      <c r="F27" s="190"/>
      <c r="G27" s="190"/>
      <c r="H27" s="190"/>
      <c r="I27" s="190"/>
      <c r="J27" s="186"/>
      <c r="K27" s="187" t="s">
        <v>155</v>
      </c>
    </row>
    <row r="28" spans="1:11" x14ac:dyDescent="0.3">
      <c r="A28" s="242" t="s">
        <v>34</v>
      </c>
      <c r="B28" s="151">
        <f>SUM(B29:B30)</f>
        <v>3.26</v>
      </c>
      <c r="C28" s="151">
        <f>SUM(C29:C30)</f>
        <v>3.2</v>
      </c>
      <c r="D28" s="151">
        <f>(C28+E28)/2</f>
        <v>3.16</v>
      </c>
      <c r="E28" s="151">
        <f>SUM(E29:E30)</f>
        <v>3.12</v>
      </c>
      <c r="F28" s="190"/>
      <c r="G28" s="190"/>
      <c r="H28" s="190"/>
      <c r="I28" s="190"/>
      <c r="J28" s="186"/>
      <c r="K28" s="187">
        <v>4</v>
      </c>
    </row>
    <row r="29" spans="1:11" x14ac:dyDescent="0.3">
      <c r="A29" s="242" t="s">
        <v>35</v>
      </c>
      <c r="B29" s="151">
        <f>B8/100*73</f>
        <v>1.46</v>
      </c>
      <c r="C29" s="151">
        <f>C8/100*75</f>
        <v>1.5</v>
      </c>
      <c r="D29" s="151">
        <f>D8/100*76</f>
        <v>1.52</v>
      </c>
      <c r="E29" s="151">
        <f>E8/100*76</f>
        <v>1.52</v>
      </c>
      <c r="F29" s="190"/>
      <c r="G29" s="190"/>
      <c r="H29" s="190"/>
      <c r="I29" s="190"/>
      <c r="J29" s="186" t="s">
        <v>99</v>
      </c>
      <c r="K29" s="187"/>
    </row>
    <row r="30" spans="1:11" x14ac:dyDescent="0.3">
      <c r="A30" s="242" t="s">
        <v>36</v>
      </c>
      <c r="B30" s="151">
        <v>1.8</v>
      </c>
      <c r="C30" s="151">
        <v>1.7</v>
      </c>
      <c r="D30" s="151">
        <f>(C30+E30)/2</f>
        <v>1.65</v>
      </c>
      <c r="E30" s="151">
        <v>1.6</v>
      </c>
      <c r="F30" s="190"/>
      <c r="G30" s="190"/>
      <c r="H30" s="190"/>
      <c r="I30" s="190"/>
      <c r="J30" s="186"/>
      <c r="K30" s="187">
        <v>4</v>
      </c>
    </row>
    <row r="31" spans="1:11" x14ac:dyDescent="0.3">
      <c r="A31" s="416"/>
      <c r="B31" s="87"/>
      <c r="C31" s="88"/>
      <c r="D31" s="88"/>
      <c r="E31" s="183"/>
      <c r="F31" s="190"/>
      <c r="G31" s="190"/>
      <c r="H31" s="190"/>
      <c r="I31" s="190"/>
      <c r="J31" s="186"/>
      <c r="K31" s="194"/>
    </row>
    <row r="32" spans="1:11" ht="15" thickBot="1" x14ac:dyDescent="0.35">
      <c r="A32" s="416"/>
      <c r="B32" s="87"/>
      <c r="C32" s="88"/>
      <c r="D32" s="88"/>
      <c r="E32" s="183"/>
      <c r="F32" s="190"/>
      <c r="G32" s="190"/>
      <c r="H32" s="190"/>
      <c r="I32" s="190"/>
      <c r="J32" s="186"/>
      <c r="K32" s="194"/>
    </row>
    <row r="33" spans="1:11" ht="15" thickBot="1" x14ac:dyDescent="0.35">
      <c r="A33" s="417" t="s">
        <v>37</v>
      </c>
      <c r="B33" s="107"/>
      <c r="C33" s="108"/>
      <c r="D33" s="109"/>
      <c r="E33" s="110"/>
      <c r="F33" s="111"/>
      <c r="G33" s="111"/>
      <c r="H33" s="111"/>
      <c r="I33" s="111"/>
      <c r="J33" s="195"/>
      <c r="K33" s="196"/>
    </row>
    <row r="34" spans="1:11" x14ac:dyDescent="0.3">
      <c r="A34" s="418" t="s">
        <v>38</v>
      </c>
      <c r="B34" s="112"/>
      <c r="C34" s="112"/>
      <c r="D34" s="112"/>
      <c r="E34" s="112"/>
      <c r="F34" s="113"/>
      <c r="G34" s="113"/>
      <c r="H34" s="113"/>
      <c r="I34" s="113"/>
      <c r="J34" s="197" t="s">
        <v>91</v>
      </c>
      <c r="K34" s="240"/>
    </row>
    <row r="35" spans="1:11" x14ac:dyDescent="0.3">
      <c r="A35" s="242" t="s">
        <v>39</v>
      </c>
      <c r="B35" s="88" t="s">
        <v>90</v>
      </c>
      <c r="C35" s="88" t="s">
        <v>90</v>
      </c>
      <c r="D35" s="88" t="s">
        <v>90</v>
      </c>
      <c r="E35" s="88" t="s">
        <v>90</v>
      </c>
      <c r="F35" s="190"/>
      <c r="G35" s="190"/>
      <c r="H35" s="190"/>
      <c r="I35" s="190"/>
      <c r="J35" s="186" t="s">
        <v>109</v>
      </c>
      <c r="K35" s="194"/>
    </row>
    <row r="36" spans="1:11" x14ac:dyDescent="0.3">
      <c r="A36" s="242" t="s">
        <v>40</v>
      </c>
      <c r="B36" s="88" t="s">
        <v>90</v>
      </c>
      <c r="C36" s="88" t="s">
        <v>90</v>
      </c>
      <c r="D36" s="88" t="s">
        <v>90</v>
      </c>
      <c r="E36" s="88" t="s">
        <v>90</v>
      </c>
      <c r="F36" s="190"/>
      <c r="G36" s="190"/>
      <c r="H36" s="190"/>
      <c r="I36" s="190"/>
      <c r="J36" s="186"/>
      <c r="K36" s="194"/>
    </row>
    <row r="37" spans="1:11" ht="48" customHeight="1" x14ac:dyDescent="0.3">
      <c r="A37" s="242" t="s">
        <v>41</v>
      </c>
      <c r="B37" s="497" t="s">
        <v>23</v>
      </c>
      <c r="C37" s="498"/>
      <c r="D37" s="498"/>
      <c r="E37" s="499"/>
      <c r="F37" s="190"/>
      <c r="G37" s="190"/>
      <c r="H37" s="190"/>
      <c r="I37" s="190"/>
      <c r="J37" s="186"/>
      <c r="K37" s="194"/>
    </row>
    <row r="38" spans="1:11" ht="24" customHeight="1" x14ac:dyDescent="0.3">
      <c r="A38" s="413" t="s">
        <v>125</v>
      </c>
      <c r="B38" s="88">
        <v>15</v>
      </c>
      <c r="C38" s="88">
        <v>15</v>
      </c>
      <c r="D38" s="88">
        <v>15</v>
      </c>
      <c r="E38" s="88">
        <v>15</v>
      </c>
      <c r="F38" s="222"/>
      <c r="G38" s="222"/>
      <c r="H38" s="222"/>
      <c r="I38" s="222"/>
      <c r="J38" s="223" t="s">
        <v>111</v>
      </c>
      <c r="K38" s="224"/>
    </row>
    <row r="39" spans="1:11" x14ac:dyDescent="0.3">
      <c r="A39" s="413" t="s">
        <v>124</v>
      </c>
      <c r="B39" s="93">
        <v>5</v>
      </c>
      <c r="C39" s="93">
        <v>5</v>
      </c>
      <c r="D39" s="93">
        <v>5</v>
      </c>
      <c r="E39" s="93">
        <v>5</v>
      </c>
      <c r="F39" s="222"/>
      <c r="G39" s="222"/>
      <c r="H39" s="222"/>
      <c r="I39" s="222"/>
      <c r="J39" s="223" t="s">
        <v>111</v>
      </c>
      <c r="K39" s="224"/>
    </row>
    <row r="40" spans="1:11" ht="27" thickBot="1" x14ac:dyDescent="0.35">
      <c r="A40" s="419" t="s">
        <v>128</v>
      </c>
      <c r="B40" s="199">
        <f>B5-B5/(B6/100)</f>
        <v>2.099099099099099</v>
      </c>
      <c r="C40" s="199">
        <f>C5-C5/(C6/100)</f>
        <v>2.1253389311641739</v>
      </c>
      <c r="D40" s="199">
        <f>D5-D5/(D6/100)</f>
        <v>2.1424891482001707</v>
      </c>
      <c r="E40" s="199">
        <f>E5-E5/(E6/100)</f>
        <v>2.150979354653634</v>
      </c>
      <c r="F40" s="200"/>
      <c r="G40" s="200"/>
      <c r="H40" s="200"/>
      <c r="I40" s="200"/>
      <c r="J40" s="201" t="s">
        <v>111</v>
      </c>
      <c r="K40" s="202"/>
    </row>
    <row r="41" spans="1:11" x14ac:dyDescent="0.3">
      <c r="D41" s="21"/>
      <c r="E41" s="21"/>
      <c r="F41" s="21"/>
      <c r="G41" s="21"/>
      <c r="H41" s="21"/>
      <c r="I41" s="21"/>
      <c r="J41" s="21"/>
      <c r="K41" s="21"/>
    </row>
    <row r="42" spans="1:11" x14ac:dyDescent="0.3">
      <c r="D42" s="21"/>
      <c r="E42" s="21"/>
      <c r="F42" s="21"/>
      <c r="G42" s="21"/>
      <c r="H42" s="21"/>
      <c r="I42" s="21"/>
      <c r="J42" s="21"/>
      <c r="K42" s="21"/>
    </row>
    <row r="43" spans="1:11" x14ac:dyDescent="0.3">
      <c r="A43" s="126" t="s">
        <v>129</v>
      </c>
      <c r="D43" s="21"/>
      <c r="E43" s="21"/>
      <c r="F43" s="21"/>
      <c r="G43" s="21"/>
      <c r="H43" s="21"/>
      <c r="I43" s="21"/>
      <c r="J43" s="21"/>
      <c r="K43" s="21"/>
    </row>
    <row r="44" spans="1:11" x14ac:dyDescent="0.3">
      <c r="A44" s="48">
        <v>1</v>
      </c>
      <c r="B44" s="22" t="s">
        <v>130</v>
      </c>
      <c r="D44" s="21"/>
      <c r="E44" s="21"/>
      <c r="F44" s="21"/>
      <c r="G44" s="21"/>
      <c r="H44" s="21"/>
      <c r="I44" s="21"/>
      <c r="J44" s="21"/>
      <c r="K44" s="21"/>
    </row>
    <row r="45" spans="1:11" x14ac:dyDescent="0.3">
      <c r="A45" s="48">
        <v>2</v>
      </c>
      <c r="B45" s="22" t="s">
        <v>156</v>
      </c>
      <c r="C45" s="21"/>
      <c r="D45" s="21"/>
      <c r="E45" s="21"/>
      <c r="F45" s="21"/>
      <c r="G45" s="21"/>
      <c r="H45" s="21"/>
      <c r="I45" s="21"/>
      <c r="J45" s="21"/>
      <c r="K45" s="21"/>
    </row>
    <row r="46" spans="1:11" x14ac:dyDescent="0.3">
      <c r="A46" s="48">
        <v>3</v>
      </c>
      <c r="B46" s="391" t="s">
        <v>302</v>
      </c>
      <c r="C46" s="21"/>
      <c r="D46" s="21"/>
      <c r="E46" s="21"/>
      <c r="F46" s="21"/>
      <c r="G46" s="21"/>
      <c r="H46" s="21"/>
      <c r="I46" s="21"/>
      <c r="J46" s="21"/>
      <c r="K46" s="21"/>
    </row>
    <row r="47" spans="1:11" x14ac:dyDescent="0.3">
      <c r="A47" s="48">
        <v>4</v>
      </c>
      <c r="B47" s="21" t="s">
        <v>132</v>
      </c>
      <c r="C47" s="21"/>
      <c r="D47" s="21"/>
      <c r="E47" s="21"/>
      <c r="F47" s="21"/>
      <c r="G47" s="21"/>
      <c r="H47" s="21"/>
      <c r="I47" s="21"/>
      <c r="J47" s="21"/>
      <c r="K47" s="21"/>
    </row>
    <row r="48" spans="1:11" x14ac:dyDescent="0.3">
      <c r="A48" s="48">
        <v>5</v>
      </c>
      <c r="B48" s="21" t="s">
        <v>157</v>
      </c>
      <c r="C48" s="21"/>
      <c r="D48" s="21"/>
      <c r="E48" s="21"/>
      <c r="F48" s="21"/>
      <c r="G48" s="21"/>
      <c r="H48" s="21"/>
      <c r="I48" s="21"/>
      <c r="J48" s="21"/>
      <c r="K48" s="21"/>
    </row>
    <row r="49" spans="1:11" x14ac:dyDescent="0.3">
      <c r="A49" s="48">
        <v>6</v>
      </c>
      <c r="B49" s="61" t="s">
        <v>133</v>
      </c>
      <c r="C49" s="21"/>
      <c r="D49" s="21"/>
      <c r="E49" s="21"/>
      <c r="F49" s="21"/>
      <c r="G49" s="21"/>
      <c r="H49" s="21"/>
      <c r="I49" s="21"/>
      <c r="J49" s="21"/>
      <c r="K49" s="21"/>
    </row>
    <row r="50" spans="1:11" x14ac:dyDescent="0.3">
      <c r="A50" s="127">
        <v>7</v>
      </c>
      <c r="B50" s="21" t="s">
        <v>134</v>
      </c>
      <c r="C50" s="21"/>
      <c r="D50" s="21"/>
      <c r="E50" s="21"/>
      <c r="F50" s="21"/>
      <c r="G50" s="21"/>
      <c r="H50" s="21"/>
      <c r="I50" s="21"/>
      <c r="J50" s="21"/>
      <c r="K50" s="21"/>
    </row>
    <row r="51" spans="1:11" x14ac:dyDescent="0.3">
      <c r="A51" t="s">
        <v>139</v>
      </c>
      <c r="C51" s="21"/>
      <c r="D51" s="21"/>
      <c r="E51" s="21"/>
      <c r="F51" s="21"/>
      <c r="G51" s="21"/>
      <c r="H51" s="21"/>
      <c r="I51" s="21"/>
      <c r="J51" s="21"/>
      <c r="K51" s="21"/>
    </row>
    <row r="52" spans="1:11" x14ac:dyDescent="0.3">
      <c r="A52" s="48" t="s">
        <v>11</v>
      </c>
      <c r="B52" s="21" t="s">
        <v>70</v>
      </c>
      <c r="C52" s="21"/>
      <c r="D52" s="21"/>
      <c r="E52" s="21"/>
      <c r="F52" s="21"/>
      <c r="G52" s="21"/>
      <c r="H52" s="21"/>
      <c r="I52" s="21"/>
      <c r="J52" s="21"/>
      <c r="K52" s="21"/>
    </row>
    <row r="53" spans="1:11" x14ac:dyDescent="0.3">
      <c r="A53" s="48" t="s">
        <v>63</v>
      </c>
      <c r="B53" s="21" t="s">
        <v>135</v>
      </c>
      <c r="C53" s="21"/>
      <c r="D53" s="21"/>
      <c r="E53" s="21"/>
      <c r="F53" s="21"/>
      <c r="G53" s="21"/>
      <c r="H53" s="21"/>
      <c r="I53" s="21"/>
      <c r="J53" s="21"/>
      <c r="K53" s="21"/>
    </row>
    <row r="54" spans="1:11" x14ac:dyDescent="0.3">
      <c r="A54" s="48" t="s">
        <v>30</v>
      </c>
      <c r="B54" s="21" t="s">
        <v>158</v>
      </c>
      <c r="C54" s="21"/>
      <c r="D54" s="21"/>
      <c r="E54" s="21"/>
      <c r="F54" s="21"/>
      <c r="G54" s="21"/>
      <c r="H54" s="21"/>
      <c r="I54" s="21"/>
      <c r="J54" s="21"/>
      <c r="K54" s="21"/>
    </row>
    <row r="55" spans="1:11" x14ac:dyDescent="0.3">
      <c r="A55" s="48" t="s">
        <v>32</v>
      </c>
      <c r="B55" s="21" t="s">
        <v>159</v>
      </c>
      <c r="C55" s="21"/>
    </row>
    <row r="56" spans="1:11" x14ac:dyDescent="0.3">
      <c r="A56" s="48" t="s">
        <v>66</v>
      </c>
      <c r="B56" s="21" t="s">
        <v>160</v>
      </c>
      <c r="C56" s="21"/>
    </row>
    <row r="57" spans="1:11" x14ac:dyDescent="0.3">
      <c r="A57" s="48" t="s">
        <v>71</v>
      </c>
      <c r="B57" s="21" t="s">
        <v>137</v>
      </c>
      <c r="C57" s="21"/>
    </row>
    <row r="58" spans="1:11" x14ac:dyDescent="0.3">
      <c r="A58" s="48" t="s">
        <v>72</v>
      </c>
      <c r="B58" s="21" t="s">
        <v>138</v>
      </c>
      <c r="C58" s="21"/>
    </row>
    <row r="59" spans="1:11" x14ac:dyDescent="0.3">
      <c r="A59" s="48" t="s">
        <v>99</v>
      </c>
      <c r="B59" s="47" t="s">
        <v>127</v>
      </c>
    </row>
    <row r="60" spans="1:11" x14ac:dyDescent="0.3">
      <c r="A60" s="48" t="s">
        <v>91</v>
      </c>
      <c r="B60" s="21" t="s">
        <v>161</v>
      </c>
    </row>
    <row r="61" spans="1:11" x14ac:dyDescent="0.3">
      <c r="A61" s="48" t="s">
        <v>109</v>
      </c>
      <c r="B61" s="21" t="s">
        <v>101</v>
      </c>
    </row>
    <row r="62" spans="1:11" x14ac:dyDescent="0.3">
      <c r="A62" s="43" t="s">
        <v>111</v>
      </c>
      <c r="B62" s="21" t="s">
        <v>188</v>
      </c>
    </row>
  </sheetData>
  <mergeCells count="76">
    <mergeCell ref="B37:E37"/>
    <mergeCell ref="N6:N14"/>
    <mergeCell ref="O6:O8"/>
    <mergeCell ref="R6:R8"/>
    <mergeCell ref="S6:S8"/>
    <mergeCell ref="O9:O13"/>
    <mergeCell ref="R9:R13"/>
    <mergeCell ref="S9:S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AL6:AL8"/>
    <mergeCell ref="AM6:AM8"/>
    <mergeCell ref="AN6:AN8"/>
    <mergeCell ref="AK9:AK13"/>
    <mergeCell ref="AL9:AL13"/>
    <mergeCell ref="AM9:AM13"/>
    <mergeCell ref="AN9:AN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X2:Y4"/>
    <mergeCell ref="N3:N5"/>
    <mergeCell ref="O4:O5"/>
    <mergeCell ref="P4:P5"/>
    <mergeCell ref="Y6:Y8"/>
    <mergeCell ref="U6:U8"/>
    <mergeCell ref="B2:K2"/>
    <mergeCell ref="Q2:Q5"/>
    <mergeCell ref="R2:S4"/>
    <mergeCell ref="T2:U4"/>
    <mergeCell ref="V2:W4"/>
    <mergeCell ref="AJ6:AJ8"/>
    <mergeCell ref="AJ9:AJ13"/>
    <mergeCell ref="AC3:AC5"/>
    <mergeCell ref="AD4:AD5"/>
    <mergeCell ref="AE4:AE5"/>
    <mergeCell ref="T9:T13"/>
    <mergeCell ref="AI9:AI13"/>
    <mergeCell ref="AC6:AC14"/>
    <mergeCell ref="X9:X13"/>
    <mergeCell ref="Y9:Y13"/>
    <mergeCell ref="Z9:Z13"/>
    <mergeCell ref="AA9:AA13"/>
    <mergeCell ref="AA6:AA8"/>
    <mergeCell ref="AD6:AD8"/>
    <mergeCell ref="AG6:AG8"/>
    <mergeCell ref="AH6:AH8"/>
    <mergeCell ref="AI6:AI8"/>
    <mergeCell ref="Z6:Z8"/>
  </mergeCells>
  <hyperlinks>
    <hyperlink ref="B49" r:id="rId1"/>
    <hyperlink ref="B2" location="INDEX" display="Combined heating and cooling heat pump, up to 80 °C, Temp lift = 75 K"/>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P61"/>
  <sheetViews>
    <sheetView workbookViewId="0">
      <selection activeCell="F25" sqref="F25"/>
    </sheetView>
  </sheetViews>
  <sheetFormatPr defaultRowHeight="14.4" x14ac:dyDescent="0.3"/>
  <cols>
    <col min="1" max="1" width="35.6640625" customWidth="1"/>
    <col min="2"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443" t="s">
        <v>119</v>
      </c>
      <c r="C2" s="444"/>
      <c r="D2" s="444"/>
      <c r="E2" s="444"/>
      <c r="F2" s="444"/>
      <c r="G2" s="444"/>
      <c r="H2" s="444"/>
      <c r="I2" s="444"/>
      <c r="J2" s="444"/>
      <c r="K2" s="445"/>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500" t="s">
        <v>1</v>
      </c>
      <c r="G3" s="501"/>
      <c r="H3" s="500" t="s">
        <v>2</v>
      </c>
      <c r="I3" s="501"/>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1.5</v>
      </c>
      <c r="C5" s="132">
        <v>1.5</v>
      </c>
      <c r="D5" s="132">
        <v>1.5</v>
      </c>
      <c r="E5" s="132">
        <v>1.5</v>
      </c>
      <c r="F5" s="132">
        <v>0.5</v>
      </c>
      <c r="G5" s="132">
        <v>5</v>
      </c>
      <c r="H5" s="132">
        <v>0.5</v>
      </c>
      <c r="I5" s="132">
        <v>5</v>
      </c>
      <c r="J5" s="132" t="s">
        <v>11</v>
      </c>
      <c r="K5" s="137"/>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
        <v>260</v>
      </c>
      <c r="C6" s="7">
        <f>415-140</f>
        <v>275</v>
      </c>
      <c r="D6" s="7">
        <f>425-140</f>
        <v>285</v>
      </c>
      <c r="E6" s="136">
        <f>430-140</f>
        <v>290</v>
      </c>
      <c r="F6" s="7">
        <f>B6</f>
        <v>260</v>
      </c>
      <c r="G6" s="7">
        <f>C6*1.1</f>
        <v>302.5</v>
      </c>
      <c r="H6" s="7">
        <f>B6</f>
        <v>260</v>
      </c>
      <c r="I6" s="7">
        <f>E6*1.1</f>
        <v>319</v>
      </c>
      <c r="J6" s="132"/>
      <c r="K6" s="133">
        <v>1.5</v>
      </c>
      <c r="N6" s="448" t="str">
        <f>B2</f>
        <v>High temperature heat pumps, up to 125 °C</v>
      </c>
      <c r="O6" s="435" t="s">
        <v>52</v>
      </c>
      <c r="P6" s="29" t="s">
        <v>53</v>
      </c>
      <c r="Q6" s="30"/>
      <c r="R6" s="432">
        <v>0</v>
      </c>
      <c r="S6" s="440">
        <v>0</v>
      </c>
      <c r="T6" s="432">
        <v>0</v>
      </c>
      <c r="U6" s="440">
        <v>0</v>
      </c>
      <c r="V6" s="432">
        <v>0</v>
      </c>
      <c r="W6" s="440">
        <v>0</v>
      </c>
      <c r="X6" s="432">
        <v>0</v>
      </c>
      <c r="Y6" s="440">
        <v>0</v>
      </c>
      <c r="Z6" s="432">
        <v>0</v>
      </c>
      <c r="AA6" s="440">
        <v>0</v>
      </c>
      <c r="AC6" s="448" t="str">
        <f>N6</f>
        <v>High temperature heat pumps, up to 125 °C</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8">
        <f>B6-5</f>
        <v>255</v>
      </c>
      <c r="C7" s="8">
        <f t="shared" ref="C7:I7" si="0">C6-5</f>
        <v>270</v>
      </c>
      <c r="D7" s="8">
        <f t="shared" si="0"/>
        <v>280</v>
      </c>
      <c r="E7" s="8">
        <f t="shared" si="0"/>
        <v>285</v>
      </c>
      <c r="F7" s="8">
        <f t="shared" si="0"/>
        <v>255</v>
      </c>
      <c r="G7" s="8">
        <f t="shared" si="0"/>
        <v>297.5</v>
      </c>
      <c r="H7" s="8">
        <f t="shared" si="0"/>
        <v>255</v>
      </c>
      <c r="I7" s="8">
        <f t="shared" si="0"/>
        <v>314</v>
      </c>
      <c r="J7" s="132" t="s">
        <v>63</v>
      </c>
      <c r="K7" s="137"/>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5">
        <v>2</v>
      </c>
      <c r="C8" s="6">
        <v>2</v>
      </c>
      <c r="D8" s="6">
        <v>2</v>
      </c>
      <c r="E8" s="135">
        <v>2</v>
      </c>
      <c r="F8" s="6">
        <v>1</v>
      </c>
      <c r="G8" s="6">
        <v>7</v>
      </c>
      <c r="H8" s="6">
        <v>1</v>
      </c>
      <c r="I8" s="6">
        <v>7</v>
      </c>
      <c r="J8" s="132"/>
      <c r="K8" s="203">
        <v>2</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5">
        <v>0</v>
      </c>
      <c r="C9" s="6">
        <v>0</v>
      </c>
      <c r="D9" s="6">
        <v>0</v>
      </c>
      <c r="E9" s="135">
        <v>0</v>
      </c>
      <c r="F9" s="6">
        <v>0</v>
      </c>
      <c r="G9" s="6">
        <v>0.01</v>
      </c>
      <c r="H9" s="6">
        <v>0</v>
      </c>
      <c r="I9" s="6">
        <v>0.01</v>
      </c>
      <c r="J9" s="132" t="s">
        <v>30</v>
      </c>
      <c r="K9" s="203">
        <v>2</v>
      </c>
      <c r="N9" s="449"/>
      <c r="O9" s="435" t="s">
        <v>56</v>
      </c>
      <c r="P9" s="35" t="s">
        <v>57</v>
      </c>
      <c r="Q9" s="36" t="s">
        <v>58</v>
      </c>
      <c r="R9" s="432">
        <v>0</v>
      </c>
      <c r="S9" s="432">
        <f>0.23</f>
        <v>0.23</v>
      </c>
      <c r="T9" s="432">
        <v>0</v>
      </c>
      <c r="U9" s="432">
        <f>0.26</f>
        <v>0.26</v>
      </c>
      <c r="V9" s="432">
        <v>0</v>
      </c>
      <c r="W9" s="432">
        <f>0.16</f>
        <v>0.16</v>
      </c>
      <c r="X9" s="432">
        <v>0</v>
      </c>
      <c r="Y9" s="432">
        <v>0.17</v>
      </c>
      <c r="Z9" s="432">
        <v>0</v>
      </c>
      <c r="AA9" s="432">
        <f>0.16</f>
        <v>0.16</v>
      </c>
      <c r="AC9" s="449"/>
      <c r="AD9" s="435" t="s">
        <v>56</v>
      </c>
      <c r="AE9" s="35" t="s">
        <v>57</v>
      </c>
      <c r="AF9" s="36" t="s">
        <v>58</v>
      </c>
      <c r="AG9" s="432">
        <v>0</v>
      </c>
      <c r="AH9" s="432">
        <f>S9/4</f>
        <v>5.7500000000000002E-2</v>
      </c>
      <c r="AI9" s="432">
        <v>0</v>
      </c>
      <c r="AJ9" s="432">
        <f>U9/4</f>
        <v>6.5000000000000002E-2</v>
      </c>
      <c r="AK9" s="432">
        <v>0</v>
      </c>
      <c r="AL9" s="432">
        <f>W9/4</f>
        <v>0.04</v>
      </c>
      <c r="AM9" s="432">
        <v>0</v>
      </c>
      <c r="AN9" s="432">
        <f>Y9/4</f>
        <v>4.2500000000000003E-2</v>
      </c>
      <c r="AO9" s="432">
        <v>0</v>
      </c>
      <c r="AP9" s="432">
        <f>AA9/4</f>
        <v>0.04</v>
      </c>
    </row>
    <row r="10" spans="1:42" x14ac:dyDescent="0.3">
      <c r="A10" s="242" t="s">
        <v>15</v>
      </c>
      <c r="B10" s="5">
        <v>0.5</v>
      </c>
      <c r="C10" s="6">
        <v>0.5</v>
      </c>
      <c r="D10" s="6">
        <v>0.5</v>
      </c>
      <c r="E10" s="135">
        <v>0.5</v>
      </c>
      <c r="F10" s="6">
        <v>0</v>
      </c>
      <c r="G10" s="6">
        <v>1</v>
      </c>
      <c r="H10" s="6">
        <v>0</v>
      </c>
      <c r="I10" s="6">
        <v>1</v>
      </c>
      <c r="J10" s="132"/>
      <c r="K10" s="203">
        <v>2</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20</v>
      </c>
      <c r="C11" s="6">
        <v>20</v>
      </c>
      <c r="D11" s="6">
        <v>20</v>
      </c>
      <c r="E11" s="135">
        <v>20</v>
      </c>
      <c r="F11" s="6">
        <v>15</v>
      </c>
      <c r="G11" s="6">
        <v>30</v>
      </c>
      <c r="H11" s="6">
        <v>15</v>
      </c>
      <c r="I11" s="6">
        <v>30</v>
      </c>
      <c r="J11" s="132"/>
      <c r="K11" s="203">
        <v>2</v>
      </c>
      <c r="N11" s="449"/>
      <c r="O11" s="436"/>
      <c r="P11" s="35" t="s">
        <v>60</v>
      </c>
      <c r="Q11" s="36"/>
      <c r="R11" s="433"/>
      <c r="S11" s="433"/>
      <c r="T11" s="433"/>
      <c r="U11" s="433"/>
      <c r="V11" s="433"/>
      <c r="W11" s="433"/>
      <c r="X11" s="433"/>
      <c r="Y11" s="433"/>
      <c r="Z11" s="433"/>
      <c r="AA11" s="433"/>
      <c r="AC11" s="449"/>
      <c r="AD11" s="436"/>
      <c r="AE11" s="35" t="s">
        <v>60</v>
      </c>
      <c r="AF11" s="36"/>
      <c r="AG11" s="433"/>
      <c r="AH11" s="433"/>
      <c r="AI11" s="433"/>
      <c r="AJ11" s="433"/>
      <c r="AK11" s="433"/>
      <c r="AL11" s="433"/>
      <c r="AM11" s="433"/>
      <c r="AN11" s="433"/>
      <c r="AO11" s="433"/>
      <c r="AP11" s="433"/>
    </row>
    <row r="12" spans="1:42" ht="30.75" customHeight="1" thickBot="1" x14ac:dyDescent="0.35">
      <c r="A12" s="242" t="s">
        <v>17</v>
      </c>
      <c r="B12" s="5">
        <v>0.6</v>
      </c>
      <c r="C12" s="6">
        <v>0.6</v>
      </c>
      <c r="D12" s="6">
        <v>0.6</v>
      </c>
      <c r="E12" s="135">
        <v>0.6</v>
      </c>
      <c r="F12" s="6">
        <v>0.4</v>
      </c>
      <c r="G12" s="6">
        <v>0.8</v>
      </c>
      <c r="H12" s="6">
        <v>0.4</v>
      </c>
      <c r="I12" s="6">
        <v>0.8</v>
      </c>
      <c r="J12" s="132" t="s">
        <v>32</v>
      </c>
      <c r="K12" s="203">
        <v>2</v>
      </c>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58"/>
      <c r="K13" s="15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230">
        <v>25</v>
      </c>
      <c r="C14" s="230">
        <v>25</v>
      </c>
      <c r="D14" s="230">
        <v>25</v>
      </c>
      <c r="E14" s="230">
        <v>25</v>
      </c>
      <c r="F14" s="6"/>
      <c r="G14" s="6"/>
      <c r="H14" s="6"/>
      <c r="I14" s="6"/>
      <c r="J14" s="6" t="s">
        <v>66</v>
      </c>
      <c r="K14" s="203">
        <v>4</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0.25</v>
      </c>
      <c r="C15" s="141">
        <v>0.25</v>
      </c>
      <c r="D15" s="141">
        <v>0.25</v>
      </c>
      <c r="E15" s="141">
        <v>0.25</v>
      </c>
      <c r="F15" s="141"/>
      <c r="G15" s="141"/>
      <c r="H15" s="141"/>
      <c r="I15" s="141"/>
      <c r="J15" s="144"/>
      <c r="K15" s="133">
        <v>9</v>
      </c>
    </row>
    <row r="16" spans="1:42" x14ac:dyDescent="0.3">
      <c r="A16" s="242" t="s">
        <v>21</v>
      </c>
      <c r="B16" s="141">
        <v>1</v>
      </c>
      <c r="C16" s="141">
        <v>1</v>
      </c>
      <c r="D16" s="141">
        <v>1</v>
      </c>
      <c r="E16" s="141">
        <v>1</v>
      </c>
      <c r="F16" s="141"/>
      <c r="G16" s="141"/>
      <c r="H16" s="141"/>
      <c r="I16" s="141"/>
      <c r="J16" s="144"/>
      <c r="K16" s="133">
        <v>9</v>
      </c>
    </row>
    <row r="17" spans="1:11" ht="15.75" customHeight="1" x14ac:dyDescent="0.3">
      <c r="A17" s="420" t="s">
        <v>22</v>
      </c>
      <c r="B17" s="12"/>
      <c r="C17" s="13"/>
      <c r="D17" s="13"/>
      <c r="E17" s="14"/>
      <c r="F17" s="13"/>
      <c r="G17" s="13"/>
      <c r="H17" s="13"/>
      <c r="I17" s="13"/>
      <c r="J17" s="144"/>
      <c r="K17" s="231"/>
    </row>
    <row r="18" spans="1:11" ht="30.75" customHeight="1" x14ac:dyDescent="0.3">
      <c r="A18" s="242" t="s">
        <v>334</v>
      </c>
      <c r="B18" s="469" t="s">
        <v>23</v>
      </c>
      <c r="C18" s="470"/>
      <c r="D18" s="470"/>
      <c r="E18" s="471"/>
      <c r="F18" s="13"/>
      <c r="G18" s="144"/>
      <c r="H18" s="144"/>
      <c r="I18" s="144"/>
      <c r="J18" s="144"/>
      <c r="K18" s="231"/>
    </row>
    <row r="19" spans="1:11" ht="15" customHeight="1" x14ac:dyDescent="0.3">
      <c r="A19" s="242" t="s">
        <v>24</v>
      </c>
      <c r="B19" s="472"/>
      <c r="C19" s="473"/>
      <c r="D19" s="473"/>
      <c r="E19" s="474"/>
      <c r="F19" s="144"/>
      <c r="G19" s="144"/>
      <c r="H19" s="144"/>
      <c r="I19" s="144"/>
      <c r="J19" s="144"/>
      <c r="K19" s="231"/>
    </row>
    <row r="20" spans="1:11" ht="15.6" x14ac:dyDescent="0.3">
      <c r="A20" s="242" t="s">
        <v>333</v>
      </c>
      <c r="B20" s="472"/>
      <c r="C20" s="473"/>
      <c r="D20" s="473"/>
      <c r="E20" s="474"/>
      <c r="F20" s="144"/>
      <c r="G20" s="144"/>
      <c r="H20" s="144"/>
      <c r="I20" s="144"/>
      <c r="J20" s="144"/>
      <c r="K20" s="231"/>
    </row>
    <row r="21" spans="1:11" x14ac:dyDescent="0.3">
      <c r="A21" s="242" t="s">
        <v>25</v>
      </c>
      <c r="B21" s="472"/>
      <c r="C21" s="473"/>
      <c r="D21" s="473"/>
      <c r="E21" s="474"/>
      <c r="F21" s="144"/>
      <c r="G21" s="144"/>
      <c r="H21" s="144"/>
      <c r="I21" s="144"/>
      <c r="J21" s="144"/>
      <c r="K21" s="231"/>
    </row>
    <row r="22" spans="1:11" ht="15" thickBot="1" x14ac:dyDescent="0.35">
      <c r="A22" s="413" t="s">
        <v>26</v>
      </c>
      <c r="B22" s="472"/>
      <c r="C22" s="473"/>
      <c r="D22" s="473"/>
      <c r="E22" s="474"/>
      <c r="F22" s="144"/>
      <c r="G22" s="144"/>
      <c r="H22" s="144"/>
      <c r="I22" s="144"/>
      <c r="J22" s="144"/>
      <c r="K22" s="231"/>
    </row>
    <row r="23" spans="1:11" ht="15" thickBot="1" x14ac:dyDescent="0.35">
      <c r="A23" s="414" t="s">
        <v>27</v>
      </c>
      <c r="B23" s="281"/>
      <c r="C23" s="2"/>
      <c r="D23" s="2"/>
      <c r="E23" s="282"/>
      <c r="F23" s="279"/>
      <c r="G23" s="3"/>
      <c r="H23" s="3"/>
      <c r="I23" s="3"/>
      <c r="J23" s="158"/>
      <c r="K23" s="159"/>
    </row>
    <row r="24" spans="1:11" x14ac:dyDescent="0.3">
      <c r="A24" s="415" t="s">
        <v>28</v>
      </c>
      <c r="B24" s="209">
        <v>0.87120000000000009</v>
      </c>
      <c r="C24" s="209">
        <v>0.77880000000000005</v>
      </c>
      <c r="D24" s="209">
        <v>0.73</v>
      </c>
      <c r="E24" s="267">
        <v>0.7</v>
      </c>
      <c r="F24" s="144"/>
      <c r="G24" s="144"/>
      <c r="H24" s="144"/>
      <c r="I24" s="144"/>
      <c r="J24" s="144"/>
      <c r="K24" s="203" t="s">
        <v>304</v>
      </c>
    </row>
    <row r="25" spans="1:11" x14ac:dyDescent="0.3">
      <c r="A25" s="242" t="s">
        <v>29</v>
      </c>
      <c r="B25" s="5">
        <v>40</v>
      </c>
      <c r="C25" s="6">
        <v>40</v>
      </c>
      <c r="D25" s="6">
        <v>40</v>
      </c>
      <c r="E25" s="135">
        <v>40</v>
      </c>
      <c r="F25" s="144"/>
      <c r="G25" s="144"/>
      <c r="H25" s="144"/>
      <c r="I25" s="144"/>
      <c r="J25" s="6"/>
      <c r="K25" s="203">
        <v>4</v>
      </c>
    </row>
    <row r="26" spans="1:11" x14ac:dyDescent="0.3">
      <c r="A26" s="242" t="s">
        <v>31</v>
      </c>
      <c r="B26" s="5">
        <v>60</v>
      </c>
      <c r="C26" s="6">
        <v>60</v>
      </c>
      <c r="D26" s="6">
        <v>60</v>
      </c>
      <c r="E26" s="135">
        <v>60</v>
      </c>
      <c r="F26" s="144"/>
      <c r="G26" s="144"/>
      <c r="H26" s="144"/>
      <c r="I26" s="144"/>
      <c r="J26" s="6"/>
      <c r="K26" s="203">
        <v>4</v>
      </c>
    </row>
    <row r="27" spans="1:11" x14ac:dyDescent="0.3">
      <c r="A27" s="242" t="s">
        <v>33</v>
      </c>
      <c r="B27" s="153">
        <v>970</v>
      </c>
      <c r="C27" s="156">
        <v>870</v>
      </c>
      <c r="D27" s="156">
        <v>800</v>
      </c>
      <c r="E27" s="157">
        <v>720</v>
      </c>
      <c r="F27" s="144"/>
      <c r="G27" s="144"/>
      <c r="H27" s="144"/>
      <c r="I27" s="144"/>
      <c r="J27" s="6"/>
      <c r="K27" s="203">
        <v>5</v>
      </c>
    </row>
    <row r="28" spans="1:11" x14ac:dyDescent="0.3">
      <c r="A28" s="242" t="s">
        <v>34</v>
      </c>
      <c r="B28" s="152">
        <f>SUM(B29:B30)</f>
        <v>3.26</v>
      </c>
      <c r="C28" s="152">
        <f>SUM(C29:C30)</f>
        <v>3.2</v>
      </c>
      <c r="D28" s="152">
        <f>SUM(D29:D30)</f>
        <v>3.2199999999999998</v>
      </c>
      <c r="E28" s="152">
        <f>SUM(E29:E30)</f>
        <v>3.12</v>
      </c>
      <c r="F28" s="144"/>
      <c r="G28" s="144"/>
      <c r="H28" s="144"/>
      <c r="I28" s="144"/>
      <c r="J28" s="6"/>
      <c r="K28" s="203"/>
    </row>
    <row r="29" spans="1:11" x14ac:dyDescent="0.3">
      <c r="A29" s="242" t="s">
        <v>35</v>
      </c>
      <c r="B29" s="151">
        <f>B8/100*73</f>
        <v>1.46</v>
      </c>
      <c r="C29" s="151">
        <f>C8/100*75</f>
        <v>1.5</v>
      </c>
      <c r="D29" s="151">
        <f>D8/100*76</f>
        <v>1.52</v>
      </c>
      <c r="E29" s="151">
        <f>E8/100*76</f>
        <v>1.52</v>
      </c>
      <c r="F29" s="144"/>
      <c r="G29" s="144"/>
      <c r="H29" s="144"/>
      <c r="I29" s="144"/>
      <c r="J29" s="6" t="s">
        <v>71</v>
      </c>
      <c r="K29" s="203">
        <v>3</v>
      </c>
    </row>
    <row r="30" spans="1:11" x14ac:dyDescent="0.3">
      <c r="A30" s="242" t="s">
        <v>36</v>
      </c>
      <c r="B30" s="152">
        <v>1.8</v>
      </c>
      <c r="C30" s="152">
        <v>1.7</v>
      </c>
      <c r="D30" s="152">
        <v>1.7</v>
      </c>
      <c r="E30" s="152">
        <v>1.6</v>
      </c>
      <c r="F30" s="144"/>
      <c r="G30" s="144"/>
      <c r="H30" s="144"/>
      <c r="I30" s="144"/>
      <c r="J30" s="6"/>
      <c r="K30" s="203">
        <v>2</v>
      </c>
    </row>
    <row r="31" spans="1:11" x14ac:dyDescent="0.3">
      <c r="A31" s="413"/>
      <c r="B31" s="152"/>
      <c r="C31" s="152"/>
      <c r="D31" s="152"/>
      <c r="E31" s="232"/>
      <c r="F31" s="144"/>
      <c r="G31" s="144"/>
      <c r="H31" s="144"/>
      <c r="I31" s="144"/>
      <c r="J31" s="6"/>
      <c r="K31" s="203"/>
    </row>
    <row r="32" spans="1:11" ht="15" thickBot="1" x14ac:dyDescent="0.35">
      <c r="A32" s="242"/>
      <c r="B32" s="153"/>
      <c r="C32" s="156"/>
      <c r="D32" s="156"/>
      <c r="E32" s="157"/>
      <c r="F32" s="144"/>
      <c r="G32" s="144"/>
      <c r="H32" s="144"/>
      <c r="I32" s="144"/>
      <c r="J32" s="144"/>
      <c r="K32" s="231"/>
    </row>
    <row r="33" spans="1:11" ht="15" thickBot="1" x14ac:dyDescent="0.35">
      <c r="A33" s="417" t="s">
        <v>37</v>
      </c>
      <c r="B33" s="15"/>
      <c r="C33" s="16"/>
      <c r="D33" s="17"/>
      <c r="E33" s="18"/>
      <c r="F33" s="3"/>
      <c r="G33" s="3"/>
      <c r="H33" s="3"/>
      <c r="I33" s="3"/>
      <c r="J33" s="158"/>
      <c r="K33" s="159"/>
    </row>
    <row r="34" spans="1:11" x14ac:dyDescent="0.3">
      <c r="A34" s="418" t="s">
        <v>38</v>
      </c>
      <c r="B34" s="149">
        <f>B24*0.2</f>
        <v>0.17424000000000003</v>
      </c>
      <c r="C34" s="149">
        <f>C24*0.2</f>
        <v>0.15576000000000001</v>
      </c>
      <c r="D34" s="149">
        <f>D24*0.2</f>
        <v>0.14599999999999999</v>
      </c>
      <c r="E34" s="149">
        <f>E24*0.2</f>
        <v>0.13999999999999999</v>
      </c>
      <c r="F34" s="233"/>
      <c r="G34" s="233"/>
      <c r="H34" s="233"/>
      <c r="I34" s="233"/>
      <c r="J34" s="234" t="s">
        <v>72</v>
      </c>
      <c r="K34" s="235"/>
    </row>
    <row r="35" spans="1:11" x14ac:dyDescent="0.3">
      <c r="A35" s="242" t="s">
        <v>39</v>
      </c>
      <c r="B35" s="154" t="s">
        <v>90</v>
      </c>
      <c r="C35" s="154" t="s">
        <v>90</v>
      </c>
      <c r="D35" s="154" t="s">
        <v>90</v>
      </c>
      <c r="E35" s="154" t="s">
        <v>90</v>
      </c>
      <c r="F35" s="144"/>
      <c r="G35" s="144"/>
      <c r="H35" s="144"/>
      <c r="I35" s="144"/>
      <c r="J35" s="144"/>
      <c r="K35" s="231"/>
    </row>
    <row r="36" spans="1:11" x14ac:dyDescent="0.3">
      <c r="A36" s="242" t="s">
        <v>40</v>
      </c>
      <c r="B36" s="154" t="s">
        <v>90</v>
      </c>
      <c r="C36" s="154" t="s">
        <v>90</v>
      </c>
      <c r="D36" s="154" t="s">
        <v>90</v>
      </c>
      <c r="E36" s="154" t="s">
        <v>90</v>
      </c>
      <c r="F36" s="144"/>
      <c r="G36" s="144"/>
      <c r="H36" s="144"/>
      <c r="I36" s="144"/>
      <c r="J36" s="144"/>
      <c r="K36" s="231"/>
    </row>
    <row r="37" spans="1:11" ht="48" customHeight="1" x14ac:dyDescent="0.3">
      <c r="A37" s="242" t="s">
        <v>41</v>
      </c>
      <c r="B37" s="475" t="s">
        <v>23</v>
      </c>
      <c r="C37" s="476"/>
      <c r="D37" s="476"/>
      <c r="E37" s="477"/>
      <c r="F37" s="163"/>
      <c r="G37" s="163"/>
      <c r="H37" s="163"/>
      <c r="I37" s="163"/>
      <c r="J37" s="163"/>
      <c r="K37" s="178"/>
    </row>
    <row r="38" spans="1:11" ht="24" customHeight="1" x14ac:dyDescent="0.3">
      <c r="A38" s="413" t="s">
        <v>125</v>
      </c>
      <c r="B38" s="154">
        <v>40</v>
      </c>
      <c r="C38" s="154">
        <v>40</v>
      </c>
      <c r="D38" s="154">
        <v>40</v>
      </c>
      <c r="E38" s="154">
        <v>40</v>
      </c>
      <c r="F38" s="163"/>
      <c r="G38" s="163"/>
      <c r="H38" s="163"/>
      <c r="I38" s="163"/>
      <c r="J38" s="236" t="s">
        <v>99</v>
      </c>
      <c r="K38" s="237"/>
    </row>
    <row r="39" spans="1:11" x14ac:dyDescent="0.3">
      <c r="A39" s="413" t="s">
        <v>124</v>
      </c>
      <c r="B39" s="225">
        <v>10</v>
      </c>
      <c r="C39" s="225">
        <v>10</v>
      </c>
      <c r="D39" s="225">
        <v>10</v>
      </c>
      <c r="E39" s="225">
        <v>10</v>
      </c>
      <c r="F39" s="163"/>
      <c r="G39" s="163"/>
      <c r="H39" s="163"/>
      <c r="I39" s="163"/>
      <c r="J39" s="236" t="s">
        <v>99</v>
      </c>
      <c r="K39" s="237"/>
    </row>
    <row r="40" spans="1:11" ht="27" thickBot="1" x14ac:dyDescent="0.35">
      <c r="A40" s="419" t="s">
        <v>128</v>
      </c>
      <c r="B40" s="180"/>
      <c r="C40" s="180"/>
      <c r="D40" s="180"/>
      <c r="E40" s="180"/>
      <c r="F40" s="164"/>
      <c r="G40" s="164"/>
      <c r="H40" s="164"/>
      <c r="I40" s="164"/>
      <c r="J40" s="238"/>
      <c r="K40" s="239"/>
    </row>
    <row r="42" spans="1:11" x14ac:dyDescent="0.3">
      <c r="G42" s="21"/>
      <c r="H42" s="21"/>
      <c r="I42" s="21"/>
      <c r="J42" s="21"/>
      <c r="K42" s="21"/>
    </row>
    <row r="43" spans="1:11" x14ac:dyDescent="0.3">
      <c r="A43" s="86" t="s">
        <v>129</v>
      </c>
      <c r="G43" s="21"/>
      <c r="H43" s="21"/>
      <c r="I43" s="21"/>
      <c r="J43" s="21"/>
      <c r="K43" s="21"/>
    </row>
    <row r="44" spans="1:11" x14ac:dyDescent="0.3">
      <c r="A44" s="41">
        <v>1</v>
      </c>
      <c r="B44" s="21" t="s">
        <v>79</v>
      </c>
      <c r="C44" s="41"/>
      <c r="D44" s="21"/>
      <c r="G44" s="21"/>
      <c r="H44" s="21"/>
      <c r="I44" s="21"/>
      <c r="J44" s="21"/>
      <c r="K44" s="21"/>
    </row>
    <row r="45" spans="1:11" x14ac:dyDescent="0.3">
      <c r="A45" s="41">
        <v>2</v>
      </c>
      <c r="B45" s="42" t="s">
        <v>67</v>
      </c>
      <c r="C45" s="41"/>
      <c r="D45" s="21"/>
      <c r="E45" s="21"/>
      <c r="F45" s="21"/>
      <c r="G45" s="21"/>
      <c r="H45" s="21"/>
      <c r="I45" s="21"/>
      <c r="J45" s="21"/>
      <c r="K45" s="21"/>
    </row>
    <row r="46" spans="1:11" x14ac:dyDescent="0.3">
      <c r="A46" s="127">
        <v>3</v>
      </c>
      <c r="B46" s="44" t="s">
        <v>68</v>
      </c>
      <c r="C46" s="41"/>
      <c r="D46" s="21"/>
      <c r="E46" s="21"/>
      <c r="F46" s="21"/>
      <c r="G46" s="21"/>
      <c r="H46" s="21"/>
      <c r="I46" s="21"/>
      <c r="J46" s="21"/>
      <c r="K46" s="21"/>
    </row>
    <row r="47" spans="1:11" x14ac:dyDescent="0.3">
      <c r="A47" s="21">
        <v>4</v>
      </c>
      <c r="B47" s="44" t="s">
        <v>69</v>
      </c>
      <c r="C47" s="41"/>
      <c r="D47" s="21"/>
      <c r="E47" s="21"/>
      <c r="F47" s="21"/>
      <c r="G47" s="21"/>
      <c r="H47" s="21"/>
      <c r="I47" s="21"/>
      <c r="J47" s="21"/>
      <c r="K47" s="21"/>
    </row>
    <row r="48" spans="1:11" x14ac:dyDescent="0.3">
      <c r="A48" s="21">
        <v>5</v>
      </c>
      <c r="B48" s="391" t="s">
        <v>303</v>
      </c>
      <c r="C48" s="41"/>
      <c r="D48" s="21"/>
      <c r="E48" s="21"/>
      <c r="F48" s="21"/>
      <c r="G48" s="21"/>
      <c r="H48" s="21"/>
      <c r="I48" s="21"/>
      <c r="J48" s="21"/>
      <c r="K48" s="21"/>
    </row>
    <row r="49" spans="1:11" x14ac:dyDescent="0.3">
      <c r="A49" s="86" t="s">
        <v>139</v>
      </c>
      <c r="C49" s="41"/>
      <c r="D49" s="21"/>
      <c r="E49" s="21"/>
      <c r="F49" s="21"/>
      <c r="G49" s="21"/>
      <c r="H49" s="21"/>
      <c r="I49" s="21"/>
      <c r="J49" s="21"/>
      <c r="K49" s="21"/>
    </row>
    <row r="50" spans="1:11" x14ac:dyDescent="0.3">
      <c r="A50" s="43" t="s">
        <v>11</v>
      </c>
      <c r="B50" s="41" t="s">
        <v>70</v>
      </c>
      <c r="C50" s="41"/>
      <c r="D50" s="21"/>
      <c r="E50" s="21"/>
      <c r="F50" s="21"/>
      <c r="G50" s="21"/>
      <c r="H50" s="21"/>
      <c r="I50" s="21"/>
      <c r="J50" s="21"/>
      <c r="K50" s="21"/>
    </row>
    <row r="51" spans="1:11" x14ac:dyDescent="0.3">
      <c r="A51" s="43" t="s">
        <v>63</v>
      </c>
      <c r="B51" s="41" t="s">
        <v>73</v>
      </c>
      <c r="C51" s="41"/>
      <c r="D51" s="21"/>
      <c r="E51" s="21"/>
      <c r="F51" s="21"/>
      <c r="G51" s="21"/>
      <c r="H51" s="21"/>
      <c r="I51" s="21"/>
      <c r="J51" s="21"/>
      <c r="K51" s="21"/>
    </row>
    <row r="52" spans="1:11" x14ac:dyDescent="0.3">
      <c r="A52" s="43" t="s">
        <v>30</v>
      </c>
      <c r="B52" s="41" t="s">
        <v>113</v>
      </c>
      <c r="C52" s="41"/>
      <c r="D52" s="21"/>
      <c r="E52" s="21"/>
      <c r="F52" s="21"/>
      <c r="G52" s="21"/>
      <c r="H52" s="21"/>
      <c r="I52" s="21"/>
      <c r="J52" s="21"/>
      <c r="K52" s="21"/>
    </row>
    <row r="53" spans="1:11" x14ac:dyDescent="0.3">
      <c r="A53" s="43" t="s">
        <v>32</v>
      </c>
      <c r="B53" s="41" t="s">
        <v>74</v>
      </c>
      <c r="E53" s="21"/>
      <c r="F53" s="21"/>
      <c r="G53" s="21"/>
      <c r="H53" s="21"/>
      <c r="I53" s="21"/>
      <c r="J53" s="21"/>
      <c r="K53" s="21"/>
    </row>
    <row r="54" spans="1:11" x14ac:dyDescent="0.3">
      <c r="A54" s="127" t="s">
        <v>66</v>
      </c>
      <c r="B54" s="41" t="s">
        <v>75</v>
      </c>
      <c r="C54" s="41"/>
      <c r="D54" s="21"/>
      <c r="E54" s="21"/>
      <c r="F54" s="21"/>
      <c r="G54" s="21"/>
      <c r="H54" s="21"/>
      <c r="I54" s="21"/>
      <c r="J54" s="21"/>
      <c r="K54" s="21"/>
    </row>
    <row r="55" spans="1:11" x14ac:dyDescent="0.3">
      <c r="A55" s="43" t="s">
        <v>71</v>
      </c>
      <c r="B55" s="47" t="s">
        <v>127</v>
      </c>
      <c r="C55" s="47"/>
      <c r="D55" s="21"/>
      <c r="E55" s="21"/>
      <c r="F55" s="21"/>
      <c r="G55" s="21"/>
      <c r="H55" s="21"/>
      <c r="I55" s="21"/>
      <c r="J55" s="21"/>
      <c r="K55" s="21"/>
    </row>
    <row r="56" spans="1:11" x14ac:dyDescent="0.3">
      <c r="A56" s="48" t="s">
        <v>72</v>
      </c>
      <c r="B56" s="21" t="s">
        <v>110</v>
      </c>
      <c r="D56" s="21"/>
      <c r="E56" s="21"/>
      <c r="F56" s="21"/>
      <c r="G56" s="21"/>
      <c r="H56" s="21"/>
      <c r="I56" s="21"/>
      <c r="J56" s="21"/>
      <c r="K56" s="21"/>
    </row>
    <row r="57" spans="1:11" x14ac:dyDescent="0.3">
      <c r="A57" s="43" t="s">
        <v>99</v>
      </c>
      <c r="B57" s="21" t="s">
        <v>186</v>
      </c>
      <c r="D57" s="21"/>
      <c r="E57" s="21"/>
      <c r="F57" s="21"/>
      <c r="G57" s="21"/>
      <c r="H57" s="21"/>
      <c r="I57" s="21"/>
      <c r="J57" s="21"/>
      <c r="K57" s="21"/>
    </row>
    <row r="58" spans="1:11" x14ac:dyDescent="0.3">
      <c r="D58" s="21"/>
      <c r="E58" s="21"/>
      <c r="F58" s="21"/>
      <c r="G58" s="21"/>
      <c r="H58" s="21"/>
      <c r="I58" s="21"/>
      <c r="J58" s="21"/>
      <c r="K58" s="21"/>
    </row>
    <row r="59" spans="1:11" x14ac:dyDescent="0.3">
      <c r="A59" s="41"/>
      <c r="B59" s="41"/>
      <c r="C59" s="41"/>
      <c r="D59" s="21"/>
      <c r="E59" s="21"/>
      <c r="F59" s="21"/>
      <c r="G59" s="21"/>
      <c r="H59" s="21"/>
      <c r="I59" s="21"/>
      <c r="J59" s="21"/>
      <c r="K59" s="21"/>
    </row>
    <row r="60" spans="1:11" x14ac:dyDescent="0.3">
      <c r="A60" s="41"/>
      <c r="B60" s="41"/>
      <c r="C60" s="21"/>
      <c r="D60" s="21"/>
      <c r="E60" s="45"/>
      <c r="F60" s="45"/>
      <c r="G60" s="45"/>
      <c r="H60" s="45"/>
      <c r="I60" s="45"/>
      <c r="J60" s="45"/>
      <c r="K60" s="45"/>
    </row>
    <row r="61" spans="1:11" x14ac:dyDescent="0.3">
      <c r="A61" s="21"/>
      <c r="B61" s="45"/>
      <c r="C61" s="46"/>
      <c r="D61" s="46"/>
      <c r="E61" s="46"/>
      <c r="F61" s="46"/>
      <c r="G61" s="46"/>
      <c r="H61" s="46"/>
      <c r="I61" s="46"/>
      <c r="J61" s="46"/>
      <c r="K61" s="46"/>
    </row>
  </sheetData>
  <mergeCells count="76">
    <mergeCell ref="AO6:AO8"/>
    <mergeCell ref="AP6:AP8"/>
    <mergeCell ref="AJ6:AJ8"/>
    <mergeCell ref="AM6:AM8"/>
    <mergeCell ref="AN6:AN8"/>
    <mergeCell ref="AK6:AK8"/>
    <mergeCell ref="AL6:AL8"/>
    <mergeCell ref="AO2:AP4"/>
    <mergeCell ref="AC3:AC5"/>
    <mergeCell ref="AD4:AD5"/>
    <mergeCell ref="AE4:AE5"/>
    <mergeCell ref="AG2:AH4"/>
    <mergeCell ref="AM2:AN4"/>
    <mergeCell ref="AI2:AJ4"/>
    <mergeCell ref="AK2:AL4"/>
    <mergeCell ref="AF2:AF5"/>
    <mergeCell ref="B2:K2"/>
    <mergeCell ref="Q2:Q5"/>
    <mergeCell ref="R2:S4"/>
    <mergeCell ref="T2:U4"/>
    <mergeCell ref="F3:G3"/>
    <mergeCell ref="H3:I3"/>
    <mergeCell ref="N3:N5"/>
    <mergeCell ref="O4:O5"/>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S6:S8"/>
    <mergeCell ref="T6:T8"/>
    <mergeCell ref="A3:A4"/>
    <mergeCell ref="B3:B4"/>
    <mergeCell ref="C3:C4"/>
    <mergeCell ref="D3:D4"/>
    <mergeCell ref="E3:E4"/>
    <mergeCell ref="AJ9:AJ13"/>
    <mergeCell ref="AC6:AC14"/>
    <mergeCell ref="AI6:AI8"/>
    <mergeCell ref="Y6:Y8"/>
    <mergeCell ref="Z6:Z8"/>
    <mergeCell ref="AD6:AD8"/>
    <mergeCell ref="AG6:AG8"/>
    <mergeCell ref="AH6:AH8"/>
    <mergeCell ref="O9:O13"/>
    <mergeCell ref="AD9:AD13"/>
    <mergeCell ref="AG9:AG13"/>
    <mergeCell ref="AH9:AH13"/>
    <mergeCell ref="AI9:AI13"/>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s>
  <hyperlinks>
    <hyperlink ref="B45" r:id="rId1"/>
    <hyperlink ref="B2" location="INDEX" display="High temperature heat pumps, up to 125 °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P61"/>
  <sheetViews>
    <sheetView workbookViewId="0">
      <selection activeCell="F25" sqref="F25"/>
    </sheetView>
  </sheetViews>
  <sheetFormatPr defaultRowHeight="14.4" x14ac:dyDescent="0.3"/>
  <cols>
    <col min="1" max="1" width="41.33203125" customWidth="1"/>
    <col min="2"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0</v>
      </c>
      <c r="B2" s="443" t="s">
        <v>120</v>
      </c>
      <c r="C2" s="444"/>
      <c r="D2" s="444"/>
      <c r="E2" s="444"/>
      <c r="F2" s="444"/>
      <c r="G2" s="444"/>
      <c r="H2" s="444"/>
      <c r="I2" s="444"/>
      <c r="J2" s="444"/>
      <c r="K2" s="445"/>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15.75" customHeight="1" thickBot="1" x14ac:dyDescent="0.35">
      <c r="A3" s="467" t="s">
        <v>7</v>
      </c>
      <c r="B3" s="463">
        <v>2020</v>
      </c>
      <c r="C3" s="463">
        <v>2030</v>
      </c>
      <c r="D3" s="463">
        <v>2040</v>
      </c>
      <c r="E3" s="463">
        <v>2050</v>
      </c>
      <c r="F3" s="500" t="s">
        <v>1</v>
      </c>
      <c r="G3" s="501"/>
      <c r="H3" s="500" t="s">
        <v>2</v>
      </c>
      <c r="I3" s="501"/>
      <c r="J3" s="463" t="s">
        <v>3</v>
      </c>
      <c r="K3" s="46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68"/>
      <c r="B4" s="464"/>
      <c r="C4" s="464"/>
      <c r="D4" s="464"/>
      <c r="E4" s="464"/>
      <c r="F4" s="3" t="s">
        <v>5</v>
      </c>
      <c r="G4" s="3" t="s">
        <v>6</v>
      </c>
      <c r="H4" s="3" t="s">
        <v>5</v>
      </c>
      <c r="I4" s="3" t="s">
        <v>6</v>
      </c>
      <c r="J4" s="464"/>
      <c r="K4" s="46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15.75" customHeight="1" thickBot="1" x14ac:dyDescent="0.35">
      <c r="A5" s="415" t="s">
        <v>8</v>
      </c>
      <c r="B5" s="132">
        <v>1.5</v>
      </c>
      <c r="C5" s="132">
        <v>1.5</v>
      </c>
      <c r="D5" s="132">
        <v>1.5</v>
      </c>
      <c r="E5" s="132">
        <v>1.5</v>
      </c>
      <c r="F5" s="132">
        <v>0.5</v>
      </c>
      <c r="G5" s="132">
        <v>5</v>
      </c>
      <c r="H5" s="132">
        <v>0.5</v>
      </c>
      <c r="I5" s="132">
        <v>5</v>
      </c>
      <c r="J5" s="132" t="s">
        <v>11</v>
      </c>
      <c r="K5" s="137"/>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226">
        <v>300</v>
      </c>
      <c r="C6" s="226">
        <v>310</v>
      </c>
      <c r="D6" s="226">
        <v>320</v>
      </c>
      <c r="E6" s="226">
        <v>325</v>
      </c>
      <c r="F6" s="226">
        <f>C6</f>
        <v>310</v>
      </c>
      <c r="G6" s="226">
        <f>C6*1.1</f>
        <v>341</v>
      </c>
      <c r="H6" s="226">
        <f>C6</f>
        <v>310</v>
      </c>
      <c r="I6" s="226">
        <f>E6*1.1</f>
        <v>357.50000000000006</v>
      </c>
      <c r="J6" s="132"/>
      <c r="K6" s="133">
        <v>1.5</v>
      </c>
      <c r="N6" s="448" t="str">
        <f>B2</f>
        <v>High temperature heat pumps, up to 150 °C</v>
      </c>
      <c r="O6" s="435" t="s">
        <v>52</v>
      </c>
      <c r="P6" s="29" t="s">
        <v>53</v>
      </c>
      <c r="Q6" s="30"/>
      <c r="R6" s="432">
        <v>0</v>
      </c>
      <c r="S6" s="440">
        <v>0</v>
      </c>
      <c r="T6" s="432">
        <v>0</v>
      </c>
      <c r="U6" s="440">
        <v>0</v>
      </c>
      <c r="V6" s="432">
        <v>0</v>
      </c>
      <c r="W6" s="440">
        <v>0</v>
      </c>
      <c r="X6" s="432">
        <v>0</v>
      </c>
      <c r="Y6" s="440">
        <v>0</v>
      </c>
      <c r="Z6" s="432">
        <v>0</v>
      </c>
      <c r="AA6" s="440">
        <v>0</v>
      </c>
      <c r="AC6" s="448" t="str">
        <f>N6</f>
        <v>High temperature heat pumps, up to 150 °C</v>
      </c>
      <c r="AD6" s="435" t="s">
        <v>52</v>
      </c>
      <c r="AE6" s="29" t="s">
        <v>53</v>
      </c>
      <c r="AF6" s="30"/>
      <c r="AG6" s="432">
        <v>0</v>
      </c>
      <c r="AH6" s="440">
        <v>0</v>
      </c>
      <c r="AI6" s="432">
        <v>0</v>
      </c>
      <c r="AJ6" s="440">
        <v>0</v>
      </c>
      <c r="AK6" s="432">
        <v>0</v>
      </c>
      <c r="AL6" s="440">
        <v>0</v>
      </c>
      <c r="AM6" s="432">
        <v>0</v>
      </c>
      <c r="AN6" s="440">
        <v>0</v>
      </c>
      <c r="AO6" s="432">
        <v>0</v>
      </c>
      <c r="AP6" s="440">
        <v>0</v>
      </c>
    </row>
    <row r="7" spans="1:42" x14ac:dyDescent="0.3">
      <c r="A7" s="242" t="s">
        <v>12</v>
      </c>
      <c r="B7" s="226">
        <f>B6-5</f>
        <v>295</v>
      </c>
      <c r="C7" s="226">
        <f t="shared" ref="C7:I7" si="0">C6-5</f>
        <v>305</v>
      </c>
      <c r="D7" s="226">
        <f t="shared" si="0"/>
        <v>315</v>
      </c>
      <c r="E7" s="226">
        <f t="shared" si="0"/>
        <v>320</v>
      </c>
      <c r="F7" s="226">
        <f t="shared" si="0"/>
        <v>305</v>
      </c>
      <c r="G7" s="226">
        <f t="shared" si="0"/>
        <v>336</v>
      </c>
      <c r="H7" s="226">
        <f t="shared" si="0"/>
        <v>305</v>
      </c>
      <c r="I7" s="226">
        <f t="shared" si="0"/>
        <v>352.50000000000006</v>
      </c>
      <c r="J7" s="132" t="s">
        <v>63</v>
      </c>
      <c r="K7" s="137"/>
      <c r="N7" s="449"/>
      <c r="O7" s="436"/>
      <c r="P7" s="31" t="s">
        <v>54</v>
      </c>
      <c r="Q7" s="32"/>
      <c r="R7" s="438"/>
      <c r="S7" s="441"/>
      <c r="T7" s="438"/>
      <c r="U7" s="441"/>
      <c r="V7" s="438"/>
      <c r="W7" s="441"/>
      <c r="X7" s="438"/>
      <c r="Y7" s="441"/>
      <c r="Z7" s="438"/>
      <c r="AA7" s="441"/>
      <c r="AC7" s="449"/>
      <c r="AD7" s="436"/>
      <c r="AE7" s="31" t="s">
        <v>54</v>
      </c>
      <c r="AF7" s="32"/>
      <c r="AG7" s="438"/>
      <c r="AH7" s="441"/>
      <c r="AI7" s="438"/>
      <c r="AJ7" s="441"/>
      <c r="AK7" s="438"/>
      <c r="AL7" s="441"/>
      <c r="AM7" s="438"/>
      <c r="AN7" s="441"/>
      <c r="AO7" s="438"/>
      <c r="AP7" s="441"/>
    </row>
    <row r="8" spans="1:42" ht="30.75" customHeight="1" thickBot="1" x14ac:dyDescent="0.35">
      <c r="A8" s="242" t="s">
        <v>13</v>
      </c>
      <c r="B8" s="134">
        <v>2</v>
      </c>
      <c r="C8" s="134">
        <v>2</v>
      </c>
      <c r="D8" s="134">
        <v>2</v>
      </c>
      <c r="E8" s="134">
        <v>2</v>
      </c>
      <c r="F8" s="134">
        <v>1</v>
      </c>
      <c r="G8" s="134">
        <v>7</v>
      </c>
      <c r="H8" s="134">
        <v>1</v>
      </c>
      <c r="I8" s="134">
        <v>7</v>
      </c>
      <c r="J8" s="132"/>
      <c r="K8" s="203">
        <v>2</v>
      </c>
      <c r="N8" s="449"/>
      <c r="O8" s="437"/>
      <c r="P8" s="33" t="s">
        <v>55</v>
      </c>
      <c r="Q8" s="34"/>
      <c r="R8" s="439"/>
      <c r="S8" s="442"/>
      <c r="T8" s="439"/>
      <c r="U8" s="442"/>
      <c r="V8" s="439"/>
      <c r="W8" s="442"/>
      <c r="X8" s="439"/>
      <c r="Y8" s="442"/>
      <c r="Z8" s="439"/>
      <c r="AA8" s="442"/>
      <c r="AC8" s="449"/>
      <c r="AD8" s="437"/>
      <c r="AE8" s="33" t="s">
        <v>55</v>
      </c>
      <c r="AF8" s="34"/>
      <c r="AG8" s="439"/>
      <c r="AH8" s="442"/>
      <c r="AI8" s="439"/>
      <c r="AJ8" s="442"/>
      <c r="AK8" s="439"/>
      <c r="AL8" s="442"/>
      <c r="AM8" s="439"/>
      <c r="AN8" s="442"/>
      <c r="AO8" s="439"/>
      <c r="AP8" s="442"/>
    </row>
    <row r="9" spans="1:42" ht="24" customHeight="1" x14ac:dyDescent="0.3">
      <c r="A9" s="242" t="s">
        <v>14</v>
      </c>
      <c r="B9" s="227">
        <v>0</v>
      </c>
      <c r="C9" s="228">
        <v>0</v>
      </c>
      <c r="D9" s="228">
        <v>0</v>
      </c>
      <c r="E9" s="229">
        <v>0</v>
      </c>
      <c r="F9" s="228">
        <v>0</v>
      </c>
      <c r="G9" s="228">
        <v>1</v>
      </c>
      <c r="H9" s="228">
        <v>0</v>
      </c>
      <c r="I9" s="228">
        <v>1</v>
      </c>
      <c r="J9" s="132" t="s">
        <v>30</v>
      </c>
      <c r="K9" s="203">
        <v>2</v>
      </c>
      <c r="N9" s="449"/>
      <c r="O9" s="435" t="s">
        <v>56</v>
      </c>
      <c r="P9" s="35" t="s">
        <v>57</v>
      </c>
      <c r="Q9" s="36" t="s">
        <v>58</v>
      </c>
      <c r="R9" s="432">
        <v>0</v>
      </c>
      <c r="S9" s="432">
        <v>0.09</v>
      </c>
      <c r="T9" s="432">
        <v>0</v>
      </c>
      <c r="U9" s="432">
        <v>0.1</v>
      </c>
      <c r="V9" s="432">
        <v>0</v>
      </c>
      <c r="W9" s="432">
        <v>0.03</v>
      </c>
      <c r="X9" s="432">
        <v>0</v>
      </c>
      <c r="Y9" s="432">
        <v>0.05</v>
      </c>
      <c r="Z9" s="432">
        <v>0</v>
      </c>
      <c r="AA9" s="432">
        <v>7.0000000000000007E-2</v>
      </c>
      <c r="AC9" s="449"/>
      <c r="AD9" s="435" t="s">
        <v>56</v>
      </c>
      <c r="AE9" s="35" t="s">
        <v>57</v>
      </c>
      <c r="AF9" s="36" t="s">
        <v>58</v>
      </c>
      <c r="AG9" s="432">
        <v>0</v>
      </c>
      <c r="AH9" s="432">
        <f>S9/4</f>
        <v>2.2499999999999999E-2</v>
      </c>
      <c r="AI9" s="432">
        <v>0</v>
      </c>
      <c r="AJ9" s="432">
        <f>U9/4</f>
        <v>2.5000000000000001E-2</v>
      </c>
      <c r="AK9" s="432">
        <v>0</v>
      </c>
      <c r="AL9" s="432">
        <f>W9/4</f>
        <v>7.4999999999999997E-3</v>
      </c>
      <c r="AM9" s="432">
        <v>0</v>
      </c>
      <c r="AN9" s="432">
        <f>Y9/4</f>
        <v>1.2500000000000001E-2</v>
      </c>
      <c r="AO9" s="432">
        <v>0</v>
      </c>
      <c r="AP9" s="432">
        <f>AA9/4</f>
        <v>1.7500000000000002E-2</v>
      </c>
    </row>
    <row r="10" spans="1:42" x14ac:dyDescent="0.3">
      <c r="A10" s="242" t="s">
        <v>15</v>
      </c>
      <c r="B10" s="5">
        <v>0.5</v>
      </c>
      <c r="C10" s="6">
        <v>0.5</v>
      </c>
      <c r="D10" s="6">
        <v>0.5</v>
      </c>
      <c r="E10" s="135">
        <v>0.5</v>
      </c>
      <c r="F10" s="6">
        <v>0</v>
      </c>
      <c r="G10" s="6">
        <v>1</v>
      </c>
      <c r="H10" s="6">
        <v>0</v>
      </c>
      <c r="I10" s="6">
        <v>1</v>
      </c>
      <c r="J10" s="132"/>
      <c r="K10" s="203">
        <v>2</v>
      </c>
      <c r="N10" s="449"/>
      <c r="O10" s="436"/>
      <c r="P10" s="35" t="s">
        <v>59</v>
      </c>
      <c r="Q10" s="36" t="s">
        <v>58</v>
      </c>
      <c r="R10" s="433"/>
      <c r="S10" s="433"/>
      <c r="T10" s="433"/>
      <c r="U10" s="433"/>
      <c r="V10" s="433"/>
      <c r="W10" s="433"/>
      <c r="X10" s="433"/>
      <c r="Y10" s="433"/>
      <c r="Z10" s="433"/>
      <c r="AA10" s="433"/>
      <c r="AC10" s="449"/>
      <c r="AD10" s="436"/>
      <c r="AE10" s="35" t="s">
        <v>59</v>
      </c>
      <c r="AF10" s="36" t="s">
        <v>58</v>
      </c>
      <c r="AG10" s="433"/>
      <c r="AH10" s="433"/>
      <c r="AI10" s="433"/>
      <c r="AJ10" s="433"/>
      <c r="AK10" s="433"/>
      <c r="AL10" s="433"/>
      <c r="AM10" s="433"/>
      <c r="AN10" s="433"/>
      <c r="AO10" s="433"/>
      <c r="AP10" s="433"/>
    </row>
    <row r="11" spans="1:42" ht="15.75" customHeight="1" x14ac:dyDescent="0.3">
      <c r="A11" s="242" t="s">
        <v>16</v>
      </c>
      <c r="B11" s="5">
        <v>20</v>
      </c>
      <c r="C11" s="6">
        <v>20</v>
      </c>
      <c r="D11" s="6">
        <v>20</v>
      </c>
      <c r="E11" s="135">
        <v>20</v>
      </c>
      <c r="F11" s="6">
        <v>15</v>
      </c>
      <c r="G11" s="6">
        <v>30</v>
      </c>
      <c r="H11" s="6">
        <v>15</v>
      </c>
      <c r="I11" s="6">
        <v>30</v>
      </c>
      <c r="J11" s="132"/>
      <c r="K11" s="203">
        <v>2</v>
      </c>
      <c r="N11" s="449"/>
      <c r="O11" s="436"/>
      <c r="P11" s="35" t="s">
        <v>60</v>
      </c>
      <c r="Q11" s="36"/>
      <c r="R11" s="433"/>
      <c r="S11" s="433"/>
      <c r="T11" s="433"/>
      <c r="U11" s="433"/>
      <c r="V11" s="433"/>
      <c r="W11" s="433"/>
      <c r="X11" s="433"/>
      <c r="Y11" s="433"/>
      <c r="Z11" s="433"/>
      <c r="AA11" s="433"/>
      <c r="AC11" s="449"/>
      <c r="AD11" s="436"/>
      <c r="AE11" s="35" t="s">
        <v>60</v>
      </c>
      <c r="AF11" s="36"/>
      <c r="AG11" s="433"/>
      <c r="AH11" s="433"/>
      <c r="AI11" s="433"/>
      <c r="AJ11" s="433"/>
      <c r="AK11" s="433"/>
      <c r="AL11" s="433"/>
      <c r="AM11" s="433"/>
      <c r="AN11" s="433"/>
      <c r="AO11" s="433"/>
      <c r="AP11" s="433"/>
    </row>
    <row r="12" spans="1:42" ht="30.75" customHeight="1" thickBot="1" x14ac:dyDescent="0.35">
      <c r="A12" s="242" t="s">
        <v>17</v>
      </c>
      <c r="B12" s="5">
        <v>0.6</v>
      </c>
      <c r="C12" s="6">
        <v>0.6</v>
      </c>
      <c r="D12" s="6">
        <v>0.6</v>
      </c>
      <c r="E12" s="135">
        <v>0.6</v>
      </c>
      <c r="F12" s="6">
        <v>0.4</v>
      </c>
      <c r="G12" s="6">
        <v>0.8</v>
      </c>
      <c r="H12" s="6">
        <v>0.4</v>
      </c>
      <c r="I12" s="6">
        <v>0.8</v>
      </c>
      <c r="J12" s="132" t="s">
        <v>32</v>
      </c>
      <c r="K12" s="203">
        <v>2</v>
      </c>
      <c r="N12" s="449"/>
      <c r="O12" s="436"/>
      <c r="P12" s="35" t="s">
        <v>61</v>
      </c>
      <c r="Q12" s="36" t="s">
        <v>58</v>
      </c>
      <c r="R12" s="433"/>
      <c r="S12" s="433"/>
      <c r="T12" s="433"/>
      <c r="U12" s="433"/>
      <c r="V12" s="433"/>
      <c r="W12" s="433"/>
      <c r="X12" s="433"/>
      <c r="Y12" s="433"/>
      <c r="Z12" s="433"/>
      <c r="AA12" s="433"/>
      <c r="AC12" s="449"/>
      <c r="AD12" s="436"/>
      <c r="AE12" s="35" t="s">
        <v>61</v>
      </c>
      <c r="AF12" s="36" t="s">
        <v>58</v>
      </c>
      <c r="AG12" s="433"/>
      <c r="AH12" s="433"/>
      <c r="AI12" s="433"/>
      <c r="AJ12" s="433"/>
      <c r="AK12" s="433"/>
      <c r="AL12" s="433"/>
      <c r="AM12" s="433"/>
      <c r="AN12" s="433"/>
      <c r="AO12" s="433"/>
      <c r="AP12" s="433"/>
    </row>
    <row r="13" spans="1:42" ht="15" thickBot="1" x14ac:dyDescent="0.35">
      <c r="A13" s="417" t="s">
        <v>18</v>
      </c>
      <c r="B13" s="10"/>
      <c r="C13" s="2"/>
      <c r="D13" s="11"/>
      <c r="E13" s="60"/>
      <c r="F13" s="3"/>
      <c r="G13" s="3"/>
      <c r="H13" s="3"/>
      <c r="I13" s="3"/>
      <c r="J13" s="158"/>
      <c r="K13" s="159"/>
      <c r="N13" s="449"/>
      <c r="O13" s="436"/>
      <c r="P13" s="37" t="s">
        <v>62</v>
      </c>
      <c r="Q13" s="38" t="s">
        <v>58</v>
      </c>
      <c r="R13" s="434"/>
      <c r="S13" s="434"/>
      <c r="T13" s="434"/>
      <c r="U13" s="434"/>
      <c r="V13" s="434"/>
      <c r="W13" s="434"/>
      <c r="X13" s="434"/>
      <c r="Y13" s="434"/>
      <c r="Z13" s="434"/>
      <c r="AA13" s="434"/>
      <c r="AC13" s="449"/>
      <c r="AD13" s="436"/>
      <c r="AE13" s="37" t="s">
        <v>62</v>
      </c>
      <c r="AF13" s="38" t="s">
        <v>58</v>
      </c>
      <c r="AG13" s="434"/>
      <c r="AH13" s="434"/>
      <c r="AI13" s="434"/>
      <c r="AJ13" s="434"/>
      <c r="AK13" s="434"/>
      <c r="AL13" s="434"/>
      <c r="AM13" s="434"/>
      <c r="AN13" s="434"/>
      <c r="AO13" s="434"/>
      <c r="AP13" s="434"/>
    </row>
    <row r="14" spans="1:42" ht="15.75" customHeight="1" thickBot="1" x14ac:dyDescent="0.35">
      <c r="A14" s="242" t="s">
        <v>19</v>
      </c>
      <c r="B14" s="230">
        <v>25</v>
      </c>
      <c r="C14" s="230">
        <v>25</v>
      </c>
      <c r="D14" s="230">
        <v>25</v>
      </c>
      <c r="E14" s="230">
        <v>25</v>
      </c>
      <c r="F14" s="6"/>
      <c r="G14" s="6"/>
      <c r="H14" s="6"/>
      <c r="I14" s="6"/>
      <c r="J14" s="6" t="s">
        <v>66</v>
      </c>
      <c r="K14" s="203">
        <v>4</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141">
        <v>0.25</v>
      </c>
      <c r="C15" s="141">
        <v>0.25</v>
      </c>
      <c r="D15" s="141">
        <v>0.25</v>
      </c>
      <c r="E15" s="141">
        <v>0.25</v>
      </c>
      <c r="F15" s="141"/>
      <c r="G15" s="141"/>
      <c r="H15" s="141"/>
      <c r="I15" s="141"/>
      <c r="J15" s="144"/>
      <c r="K15" s="133">
        <v>9</v>
      </c>
    </row>
    <row r="16" spans="1:42" x14ac:dyDescent="0.3">
      <c r="A16" s="242" t="s">
        <v>21</v>
      </c>
      <c r="B16" s="141">
        <v>1</v>
      </c>
      <c r="C16" s="141">
        <v>1</v>
      </c>
      <c r="D16" s="141">
        <v>1</v>
      </c>
      <c r="E16" s="141">
        <v>1</v>
      </c>
      <c r="F16" s="141"/>
      <c r="G16" s="141"/>
      <c r="H16" s="141"/>
      <c r="I16" s="141"/>
      <c r="J16" s="144"/>
      <c r="K16" s="133">
        <v>9</v>
      </c>
      <c r="N16" s="124" t="s">
        <v>139</v>
      </c>
    </row>
    <row r="17" spans="1:15" ht="15.75" customHeight="1" x14ac:dyDescent="0.3">
      <c r="A17" s="420" t="s">
        <v>22</v>
      </c>
      <c r="B17" s="12"/>
      <c r="C17" s="13"/>
      <c r="D17" s="13"/>
      <c r="E17" s="14"/>
      <c r="F17" s="13"/>
      <c r="G17" s="13"/>
      <c r="H17" s="13"/>
      <c r="I17" s="13"/>
      <c r="J17" s="144"/>
      <c r="K17" s="231"/>
      <c r="N17" t="s">
        <v>91</v>
      </c>
      <c r="O17" t="s">
        <v>305</v>
      </c>
    </row>
    <row r="18" spans="1:15" ht="30.75" customHeight="1" x14ac:dyDescent="0.3">
      <c r="A18" s="242" t="s">
        <v>334</v>
      </c>
      <c r="B18" s="469" t="s">
        <v>23</v>
      </c>
      <c r="C18" s="470"/>
      <c r="D18" s="470"/>
      <c r="E18" s="471"/>
      <c r="F18" s="13"/>
      <c r="G18" s="144"/>
      <c r="H18" s="144"/>
      <c r="I18" s="144"/>
      <c r="J18" s="144"/>
      <c r="K18" s="231"/>
      <c r="N18" t="s">
        <v>109</v>
      </c>
      <c r="O18" t="s">
        <v>308</v>
      </c>
    </row>
    <row r="19" spans="1:15" ht="15" customHeight="1" x14ac:dyDescent="0.3">
      <c r="A19" s="242" t="s">
        <v>24</v>
      </c>
      <c r="B19" s="472"/>
      <c r="C19" s="473"/>
      <c r="D19" s="473"/>
      <c r="E19" s="474"/>
      <c r="F19" s="144"/>
      <c r="G19" s="144"/>
      <c r="H19" s="144"/>
      <c r="I19" s="144"/>
      <c r="J19" s="144"/>
      <c r="K19" s="231"/>
      <c r="N19" t="s">
        <v>111</v>
      </c>
      <c r="O19" t="s">
        <v>306</v>
      </c>
    </row>
    <row r="20" spans="1:15" ht="15.6" x14ac:dyDescent="0.3">
      <c r="A20" s="242" t="s">
        <v>333</v>
      </c>
      <c r="B20" s="472"/>
      <c r="C20" s="473"/>
      <c r="D20" s="473"/>
      <c r="E20" s="474"/>
      <c r="F20" s="144"/>
      <c r="G20" s="144"/>
      <c r="H20" s="144"/>
      <c r="I20" s="144"/>
      <c r="J20" s="144"/>
      <c r="K20" s="231"/>
    </row>
    <row r="21" spans="1:15" x14ac:dyDescent="0.3">
      <c r="A21" s="242" t="s">
        <v>25</v>
      </c>
      <c r="B21" s="472"/>
      <c r="C21" s="473"/>
      <c r="D21" s="473"/>
      <c r="E21" s="474"/>
      <c r="F21" s="144"/>
      <c r="G21" s="144"/>
      <c r="H21" s="144"/>
      <c r="I21" s="144"/>
      <c r="J21" s="144"/>
      <c r="K21" s="231"/>
    </row>
    <row r="22" spans="1:15" ht="15" thickBot="1" x14ac:dyDescent="0.35">
      <c r="A22" s="413" t="s">
        <v>26</v>
      </c>
      <c r="B22" s="472"/>
      <c r="C22" s="473"/>
      <c r="D22" s="473"/>
      <c r="E22" s="474"/>
      <c r="F22" s="144"/>
      <c r="G22" s="144"/>
      <c r="H22" s="144"/>
      <c r="I22" s="144"/>
      <c r="J22" s="144"/>
      <c r="K22" s="231"/>
    </row>
    <row r="23" spans="1:15" ht="15" thickBot="1" x14ac:dyDescent="0.35">
      <c r="A23" s="414" t="s">
        <v>27</v>
      </c>
      <c r="B23" s="281"/>
      <c r="C23" s="2"/>
      <c r="D23" s="2"/>
      <c r="E23" s="282"/>
      <c r="F23" s="279"/>
      <c r="G23" s="3"/>
      <c r="H23" s="3"/>
      <c r="I23" s="3"/>
      <c r="J23" s="158"/>
      <c r="K23" s="159"/>
    </row>
    <row r="24" spans="1:15" x14ac:dyDescent="0.3">
      <c r="A24" s="415" t="s">
        <v>28</v>
      </c>
      <c r="B24" s="209">
        <f>0.8712*(1+0.1+0.1)</f>
        <v>1.0454400000000001</v>
      </c>
      <c r="C24" s="209">
        <f>0.7788*(1+0.1+0.1)</f>
        <v>0.93456000000000017</v>
      </c>
      <c r="D24" s="209">
        <f>0.73*(1+0.1+0.1)</f>
        <v>0.87600000000000011</v>
      </c>
      <c r="E24" s="267">
        <f>0.7*(1+0.1+0.1)</f>
        <v>0.84000000000000008</v>
      </c>
      <c r="F24" s="144"/>
      <c r="G24" s="144"/>
      <c r="H24" s="144"/>
      <c r="I24" s="144"/>
      <c r="J24" s="6" t="s">
        <v>71</v>
      </c>
      <c r="K24" s="203" t="s">
        <v>304</v>
      </c>
    </row>
    <row r="25" spans="1:15" x14ac:dyDescent="0.3">
      <c r="A25" s="242" t="s">
        <v>64</v>
      </c>
      <c r="B25" s="148">
        <v>40</v>
      </c>
      <c r="C25" s="148">
        <v>40</v>
      </c>
      <c r="D25" s="148">
        <v>40</v>
      </c>
      <c r="E25" s="148">
        <v>40</v>
      </c>
      <c r="F25" s="144"/>
      <c r="G25" s="144"/>
      <c r="H25" s="144"/>
      <c r="I25" s="144"/>
      <c r="J25" s="6"/>
      <c r="K25" s="203">
        <v>4</v>
      </c>
    </row>
    <row r="26" spans="1:15" x14ac:dyDescent="0.3">
      <c r="A26" s="242" t="s">
        <v>65</v>
      </c>
      <c r="B26" s="148">
        <v>60</v>
      </c>
      <c r="C26" s="148">
        <v>60</v>
      </c>
      <c r="D26" s="148">
        <v>60</v>
      </c>
      <c r="E26" s="148">
        <v>60</v>
      </c>
      <c r="F26" s="144"/>
      <c r="G26" s="144"/>
      <c r="H26" s="144"/>
      <c r="I26" s="144"/>
      <c r="J26" s="6"/>
      <c r="K26" s="203">
        <v>4</v>
      </c>
    </row>
    <row r="27" spans="1:15" x14ac:dyDescent="0.3">
      <c r="A27" s="242" t="s">
        <v>33</v>
      </c>
      <c r="B27" s="153">
        <v>970</v>
      </c>
      <c r="C27" s="156">
        <v>870</v>
      </c>
      <c r="D27" s="156">
        <v>800</v>
      </c>
      <c r="E27" s="157">
        <v>720</v>
      </c>
      <c r="F27" s="144"/>
      <c r="G27" s="144"/>
      <c r="H27" s="144"/>
      <c r="I27" s="144"/>
      <c r="J27" s="6"/>
      <c r="K27" s="203">
        <v>5</v>
      </c>
    </row>
    <row r="28" spans="1:15" x14ac:dyDescent="0.3">
      <c r="A28" s="242" t="s">
        <v>34</v>
      </c>
      <c r="B28" s="152">
        <f>SUM(B29:B30)</f>
        <v>3.26</v>
      </c>
      <c r="C28" s="152">
        <f>SUM(C29:C30)</f>
        <v>3.2</v>
      </c>
      <c r="D28" s="152">
        <f>SUM(D29:D30)</f>
        <v>3.2199999999999998</v>
      </c>
      <c r="E28" s="152">
        <f>SUM(E29:E30)</f>
        <v>3.12</v>
      </c>
      <c r="F28" s="144"/>
      <c r="G28" s="144"/>
      <c r="H28" s="144"/>
      <c r="I28" s="144"/>
      <c r="J28" s="6"/>
      <c r="K28" s="203"/>
    </row>
    <row r="29" spans="1:15" x14ac:dyDescent="0.3">
      <c r="A29" s="242" t="s">
        <v>35</v>
      </c>
      <c r="B29" s="151">
        <f>B8/100*73</f>
        <v>1.46</v>
      </c>
      <c r="C29" s="151">
        <f>C8/100*75</f>
        <v>1.5</v>
      </c>
      <c r="D29" s="151">
        <f>D8/100*76</f>
        <v>1.52</v>
      </c>
      <c r="E29" s="151">
        <f>E8/100*76</f>
        <v>1.52</v>
      </c>
      <c r="F29" s="144"/>
      <c r="G29" s="144"/>
      <c r="H29" s="144"/>
      <c r="I29" s="144"/>
      <c r="J29" s="6" t="s">
        <v>72</v>
      </c>
      <c r="K29" s="203">
        <v>3</v>
      </c>
    </row>
    <row r="30" spans="1:15" x14ac:dyDescent="0.3">
      <c r="A30" s="242" t="s">
        <v>36</v>
      </c>
      <c r="B30" s="152">
        <v>1.8</v>
      </c>
      <c r="C30" s="152">
        <v>1.7</v>
      </c>
      <c r="D30" s="152">
        <v>1.7</v>
      </c>
      <c r="E30" s="152">
        <v>1.6</v>
      </c>
      <c r="F30" s="144"/>
      <c r="G30" s="144"/>
      <c r="H30" s="144"/>
      <c r="I30" s="144"/>
      <c r="J30" s="6"/>
      <c r="K30" s="203">
        <v>2</v>
      </c>
    </row>
    <row r="31" spans="1:15" x14ac:dyDescent="0.3">
      <c r="A31" s="413"/>
      <c r="B31" s="152"/>
      <c r="C31" s="152"/>
      <c r="D31" s="152"/>
      <c r="E31" s="232"/>
      <c r="F31" s="144"/>
      <c r="G31" s="144"/>
      <c r="H31" s="144"/>
      <c r="I31" s="144"/>
      <c r="J31" s="6"/>
      <c r="K31" s="203"/>
    </row>
    <row r="32" spans="1:15" ht="15" thickBot="1" x14ac:dyDescent="0.35">
      <c r="A32" s="413"/>
      <c r="B32" s="153"/>
      <c r="C32" s="156"/>
      <c r="D32" s="156"/>
      <c r="E32" s="157"/>
      <c r="F32" s="144"/>
      <c r="G32" s="144"/>
      <c r="H32" s="144"/>
      <c r="I32" s="144"/>
      <c r="J32" s="144"/>
      <c r="K32" s="231"/>
    </row>
    <row r="33" spans="1:11" ht="15" thickBot="1" x14ac:dyDescent="0.35">
      <c r="A33" s="422" t="s">
        <v>37</v>
      </c>
      <c r="B33" s="15"/>
      <c r="C33" s="16"/>
      <c r="D33" s="17"/>
      <c r="E33" s="18"/>
      <c r="F33" s="19"/>
      <c r="G33" s="19"/>
      <c r="H33" s="19"/>
      <c r="I33" s="19"/>
      <c r="J33" s="393"/>
      <c r="K33" s="247"/>
    </row>
    <row r="34" spans="1:11" x14ac:dyDescent="0.3">
      <c r="A34" s="418" t="s">
        <v>38</v>
      </c>
      <c r="B34" s="394">
        <f>B24*0.2</f>
        <v>0.20908800000000005</v>
      </c>
      <c r="C34" s="394">
        <f>C24*0.2</f>
        <v>0.18691200000000005</v>
      </c>
      <c r="D34" s="394">
        <f>D24*0.2</f>
        <v>0.17520000000000002</v>
      </c>
      <c r="E34" s="394">
        <f>E24*0.2</f>
        <v>0.16800000000000004</v>
      </c>
      <c r="F34" s="233"/>
      <c r="G34" s="233"/>
      <c r="H34" s="233"/>
      <c r="I34" s="233"/>
      <c r="J34" s="234" t="s">
        <v>99</v>
      </c>
      <c r="K34" s="235"/>
    </row>
    <row r="35" spans="1:11" x14ac:dyDescent="0.3">
      <c r="A35" s="242" t="s">
        <v>39</v>
      </c>
      <c r="B35" s="154" t="s">
        <v>90</v>
      </c>
      <c r="C35" s="154" t="s">
        <v>90</v>
      </c>
      <c r="D35" s="154" t="s">
        <v>90</v>
      </c>
      <c r="E35" s="154" t="s">
        <v>90</v>
      </c>
      <c r="F35" s="144"/>
      <c r="G35" s="144"/>
      <c r="H35" s="144"/>
      <c r="I35" s="144"/>
      <c r="J35" s="144"/>
      <c r="K35" s="231"/>
    </row>
    <row r="36" spans="1:11" x14ac:dyDescent="0.3">
      <c r="A36" s="242" t="s">
        <v>40</v>
      </c>
      <c r="B36" s="154" t="s">
        <v>90</v>
      </c>
      <c r="C36" s="154" t="s">
        <v>90</v>
      </c>
      <c r="D36" s="154" t="s">
        <v>90</v>
      </c>
      <c r="E36" s="154" t="s">
        <v>90</v>
      </c>
      <c r="F36" s="144"/>
      <c r="G36" s="144"/>
      <c r="H36" s="144"/>
      <c r="I36" s="144"/>
      <c r="J36" s="144"/>
      <c r="K36" s="231"/>
    </row>
    <row r="37" spans="1:11" ht="31.5" customHeight="1" x14ac:dyDescent="0.3">
      <c r="A37" s="242" t="s">
        <v>41</v>
      </c>
      <c r="B37" s="475" t="s">
        <v>23</v>
      </c>
      <c r="C37" s="476"/>
      <c r="D37" s="476"/>
      <c r="E37" s="477"/>
      <c r="F37" s="163"/>
      <c r="G37" s="163"/>
      <c r="H37" s="163"/>
      <c r="I37" s="163"/>
      <c r="J37" s="163"/>
      <c r="K37" s="178"/>
    </row>
    <row r="38" spans="1:11" ht="24" customHeight="1" x14ac:dyDescent="0.3">
      <c r="A38" s="413" t="s">
        <v>125</v>
      </c>
      <c r="B38" s="154">
        <v>80</v>
      </c>
      <c r="C38" s="154">
        <v>80</v>
      </c>
      <c r="D38" s="154">
        <v>80</v>
      </c>
      <c r="E38" s="154">
        <v>80</v>
      </c>
      <c r="F38" s="163"/>
      <c r="G38" s="163"/>
      <c r="H38" s="163"/>
      <c r="I38" s="163"/>
      <c r="J38" s="236" t="s">
        <v>91</v>
      </c>
      <c r="K38" s="237"/>
    </row>
    <row r="39" spans="1:11" x14ac:dyDescent="0.3">
      <c r="A39" s="413" t="s">
        <v>124</v>
      </c>
      <c r="B39" s="225">
        <v>50</v>
      </c>
      <c r="C39" s="225">
        <v>50</v>
      </c>
      <c r="D39" s="225">
        <v>50</v>
      </c>
      <c r="E39" s="225">
        <v>50</v>
      </c>
      <c r="F39" s="163"/>
      <c r="G39" s="163"/>
      <c r="H39" s="163"/>
      <c r="I39" s="163"/>
      <c r="J39" s="236" t="s">
        <v>91</v>
      </c>
      <c r="K39" s="237"/>
    </row>
    <row r="40" spans="1:11" ht="15" thickBot="1" x14ac:dyDescent="0.35">
      <c r="A40" s="419" t="s">
        <v>128</v>
      </c>
      <c r="B40" s="180" t="s">
        <v>90</v>
      </c>
      <c r="C40" s="180" t="s">
        <v>90</v>
      </c>
      <c r="D40" s="180" t="s">
        <v>90</v>
      </c>
      <c r="E40" s="180" t="s">
        <v>90</v>
      </c>
      <c r="F40" s="164"/>
      <c r="G40" s="164"/>
      <c r="H40" s="164"/>
      <c r="I40" s="164"/>
      <c r="J40" s="238"/>
      <c r="K40" s="239"/>
    </row>
    <row r="42" spans="1:11" x14ac:dyDescent="0.3">
      <c r="G42" s="21"/>
      <c r="H42" s="21"/>
      <c r="I42" s="21"/>
      <c r="J42" s="21"/>
      <c r="K42" s="21"/>
    </row>
    <row r="43" spans="1:11" x14ac:dyDescent="0.3">
      <c r="A43" s="131" t="s">
        <v>129</v>
      </c>
      <c r="G43" s="21"/>
      <c r="H43" s="21"/>
      <c r="I43" s="21"/>
      <c r="J43" s="21"/>
      <c r="K43" s="21"/>
    </row>
    <row r="44" spans="1:11" x14ac:dyDescent="0.3">
      <c r="A44" s="41">
        <v>1</v>
      </c>
      <c r="B44" s="21" t="s">
        <v>79</v>
      </c>
      <c r="C44" s="41"/>
      <c r="D44" s="21"/>
      <c r="G44" s="21"/>
      <c r="H44" s="21"/>
      <c r="I44" s="21"/>
      <c r="J44" s="21"/>
      <c r="K44" s="21"/>
    </row>
    <row r="45" spans="1:11" x14ac:dyDescent="0.3">
      <c r="A45" s="41">
        <v>2</v>
      </c>
      <c r="B45" s="42" t="s">
        <v>67</v>
      </c>
      <c r="C45" s="41"/>
      <c r="D45" s="21"/>
      <c r="E45" s="21"/>
      <c r="F45" s="21"/>
      <c r="G45" s="21"/>
      <c r="H45" s="21"/>
      <c r="I45" s="21"/>
      <c r="J45" s="21"/>
      <c r="K45" s="21"/>
    </row>
    <row r="46" spans="1:11" x14ac:dyDescent="0.3">
      <c r="A46" s="127">
        <v>3</v>
      </c>
      <c r="B46" s="44" t="s">
        <v>68</v>
      </c>
      <c r="C46" s="41"/>
      <c r="D46" s="21"/>
      <c r="E46" s="21"/>
      <c r="F46" s="21"/>
      <c r="G46" s="21"/>
      <c r="H46" s="21"/>
      <c r="I46" s="21"/>
      <c r="J46" s="21"/>
      <c r="K46" s="21"/>
    </row>
    <row r="47" spans="1:11" x14ac:dyDescent="0.3">
      <c r="A47" s="21">
        <v>4</v>
      </c>
      <c r="B47" s="44" t="s">
        <v>69</v>
      </c>
      <c r="C47" s="41"/>
      <c r="D47" s="21"/>
      <c r="E47" s="21"/>
      <c r="F47" s="21"/>
      <c r="G47" s="21"/>
      <c r="H47" s="21"/>
      <c r="I47" s="21"/>
      <c r="J47" s="21"/>
      <c r="K47" s="21"/>
    </row>
    <row r="48" spans="1:11" x14ac:dyDescent="0.3">
      <c r="A48" s="21">
        <v>5</v>
      </c>
      <c r="B48" s="391" t="s">
        <v>303</v>
      </c>
      <c r="C48" s="41"/>
      <c r="D48" s="21"/>
      <c r="E48" s="21"/>
      <c r="F48" s="21"/>
      <c r="G48" s="21"/>
      <c r="H48" s="21"/>
      <c r="I48" s="21"/>
      <c r="J48" s="21"/>
      <c r="K48" s="21"/>
    </row>
    <row r="49" spans="1:11" x14ac:dyDescent="0.3">
      <c r="A49" s="131" t="s">
        <v>139</v>
      </c>
      <c r="C49" s="41"/>
      <c r="D49" s="21"/>
      <c r="E49" s="21"/>
      <c r="F49" s="21"/>
      <c r="G49" s="21"/>
      <c r="H49" s="21"/>
      <c r="I49" s="21"/>
      <c r="J49" s="21"/>
      <c r="K49" s="21"/>
    </row>
    <row r="50" spans="1:11" x14ac:dyDescent="0.3">
      <c r="A50" s="43" t="s">
        <v>11</v>
      </c>
      <c r="B50" s="41" t="s">
        <v>70</v>
      </c>
      <c r="C50" s="41"/>
      <c r="D50" s="21"/>
      <c r="E50" s="21"/>
      <c r="F50" s="21"/>
      <c r="G50" s="21"/>
      <c r="H50" s="21"/>
      <c r="I50" s="21"/>
      <c r="J50" s="21"/>
      <c r="K50" s="21"/>
    </row>
    <row r="51" spans="1:11" x14ac:dyDescent="0.3">
      <c r="A51" s="43" t="s">
        <v>63</v>
      </c>
      <c r="B51" s="41" t="s">
        <v>73</v>
      </c>
      <c r="C51" s="41"/>
      <c r="D51" s="21"/>
      <c r="E51" s="21"/>
      <c r="F51" s="21"/>
      <c r="G51" s="21"/>
      <c r="H51" s="21"/>
      <c r="I51" s="21"/>
      <c r="J51" s="21"/>
      <c r="K51" s="21"/>
    </row>
    <row r="52" spans="1:11" x14ac:dyDescent="0.3">
      <c r="A52" s="43" t="s">
        <v>30</v>
      </c>
      <c r="B52" s="41" t="s">
        <v>113</v>
      </c>
      <c r="C52" s="41"/>
      <c r="D52" s="21"/>
      <c r="E52" s="21"/>
      <c r="F52" s="21"/>
      <c r="G52" s="21"/>
      <c r="H52" s="21"/>
      <c r="I52" s="21"/>
      <c r="J52" s="21"/>
      <c r="K52" s="21"/>
    </row>
    <row r="53" spans="1:11" x14ac:dyDescent="0.3">
      <c r="A53" s="43" t="s">
        <v>32</v>
      </c>
      <c r="B53" s="41" t="s">
        <v>74</v>
      </c>
      <c r="E53" s="21"/>
      <c r="F53" s="21"/>
      <c r="G53" s="21"/>
      <c r="H53" s="21"/>
      <c r="I53" s="21"/>
      <c r="J53" s="21"/>
      <c r="K53" s="21"/>
    </row>
    <row r="54" spans="1:11" x14ac:dyDescent="0.3">
      <c r="A54" s="127" t="s">
        <v>66</v>
      </c>
      <c r="B54" s="41" t="s">
        <v>75</v>
      </c>
      <c r="C54" s="41"/>
      <c r="D54" s="21"/>
      <c r="E54" s="21"/>
      <c r="F54" s="21"/>
      <c r="G54" s="21"/>
      <c r="H54" s="21"/>
      <c r="I54" s="21"/>
      <c r="J54" s="21"/>
      <c r="K54" s="21"/>
    </row>
    <row r="55" spans="1:11" x14ac:dyDescent="0.3">
      <c r="A55" s="127" t="s">
        <v>71</v>
      </c>
      <c r="B55" s="41" t="s">
        <v>307</v>
      </c>
      <c r="C55" s="41"/>
      <c r="D55" s="21"/>
      <c r="E55" s="21"/>
      <c r="F55" s="21"/>
      <c r="G55" s="21"/>
      <c r="H55" s="21"/>
      <c r="I55" s="21"/>
      <c r="J55" s="21"/>
      <c r="K55" s="21"/>
    </row>
    <row r="56" spans="1:11" x14ac:dyDescent="0.3">
      <c r="A56" s="43" t="s">
        <v>72</v>
      </c>
      <c r="B56" s="41" t="s">
        <v>127</v>
      </c>
      <c r="D56" s="21"/>
      <c r="E56" s="21"/>
      <c r="F56" s="21"/>
      <c r="G56" s="21"/>
      <c r="H56" s="21"/>
      <c r="I56" s="21"/>
      <c r="J56" s="21"/>
      <c r="K56" s="21"/>
    </row>
    <row r="57" spans="1:11" x14ac:dyDescent="0.3">
      <c r="A57" s="48" t="s">
        <v>99</v>
      </c>
      <c r="B57" s="21" t="s">
        <v>110</v>
      </c>
      <c r="D57" s="21"/>
      <c r="E57" s="21"/>
      <c r="F57" s="21"/>
      <c r="G57" s="21"/>
      <c r="H57" s="21"/>
      <c r="I57" s="21"/>
      <c r="J57" s="21"/>
      <c r="K57" s="21"/>
    </row>
    <row r="58" spans="1:11" x14ac:dyDescent="0.3">
      <c r="A58" s="43" t="s">
        <v>91</v>
      </c>
      <c r="B58" s="21" t="s">
        <v>186</v>
      </c>
      <c r="D58" s="21"/>
      <c r="E58" s="21"/>
      <c r="F58" s="21"/>
      <c r="G58" s="21"/>
      <c r="H58" s="21"/>
      <c r="I58" s="21"/>
      <c r="J58" s="21"/>
      <c r="K58" s="21"/>
    </row>
    <row r="59" spans="1:11" x14ac:dyDescent="0.3">
      <c r="D59" s="21"/>
      <c r="E59" s="21"/>
      <c r="F59" s="21"/>
      <c r="G59" s="21"/>
      <c r="H59" s="21"/>
      <c r="I59" s="21"/>
      <c r="J59" s="21"/>
      <c r="K59" s="21"/>
    </row>
    <row r="60" spans="1:11" x14ac:dyDescent="0.3">
      <c r="A60" s="41"/>
      <c r="B60" s="41"/>
      <c r="C60" s="21"/>
      <c r="D60" s="21"/>
      <c r="E60" s="45"/>
      <c r="F60" s="45"/>
      <c r="G60" s="45"/>
      <c r="H60" s="45"/>
      <c r="I60" s="45"/>
      <c r="J60" s="45"/>
      <c r="K60" s="45"/>
    </row>
    <row r="61" spans="1:11" x14ac:dyDescent="0.3">
      <c r="A61" s="21"/>
      <c r="B61" s="45"/>
      <c r="C61" s="46"/>
      <c r="D61" s="46"/>
      <c r="E61" s="46"/>
      <c r="F61" s="46"/>
      <c r="G61" s="46"/>
      <c r="H61" s="46"/>
      <c r="I61" s="46"/>
      <c r="J61" s="46"/>
      <c r="K61" s="46"/>
    </row>
  </sheetData>
  <mergeCells count="76">
    <mergeCell ref="AO6:AO8"/>
    <mergeCell ref="AP6:AP8"/>
    <mergeCell ref="AJ6:AJ8"/>
    <mergeCell ref="AM6:AM8"/>
    <mergeCell ref="AN6:AN8"/>
    <mergeCell ref="AK6:AK8"/>
    <mergeCell ref="AL6:AL8"/>
    <mergeCell ref="AO2:AP4"/>
    <mergeCell ref="AC3:AC5"/>
    <mergeCell ref="AD4:AD5"/>
    <mergeCell ref="AE4:AE5"/>
    <mergeCell ref="AG2:AH4"/>
    <mergeCell ref="AM2:AN4"/>
    <mergeCell ref="AI2:AJ4"/>
    <mergeCell ref="AK2:AL4"/>
    <mergeCell ref="AF2:AF5"/>
    <mergeCell ref="B2:K2"/>
    <mergeCell ref="Q2:Q5"/>
    <mergeCell ref="R2:S4"/>
    <mergeCell ref="T2:U4"/>
    <mergeCell ref="F3:G3"/>
    <mergeCell ref="H3:I3"/>
    <mergeCell ref="N3:N5"/>
    <mergeCell ref="O4:O5"/>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S6:S8"/>
    <mergeCell ref="T6:T8"/>
    <mergeCell ref="A3:A4"/>
    <mergeCell ref="B3:B4"/>
    <mergeCell ref="C3:C4"/>
    <mergeCell ref="D3:D4"/>
    <mergeCell ref="E3:E4"/>
    <mergeCell ref="AJ9:AJ13"/>
    <mergeCell ref="AC6:AC14"/>
    <mergeCell ref="AI6:AI8"/>
    <mergeCell ref="Y6:Y8"/>
    <mergeCell ref="Z6:Z8"/>
    <mergeCell ref="AD6:AD8"/>
    <mergeCell ref="AG6:AG8"/>
    <mergeCell ref="AH6:AH8"/>
    <mergeCell ref="O9:O13"/>
    <mergeCell ref="AD9:AD13"/>
    <mergeCell ref="AG9:AG13"/>
    <mergeCell ref="AH9:AH13"/>
    <mergeCell ref="AI9:AI13"/>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s>
  <hyperlinks>
    <hyperlink ref="B45" r:id="rId1"/>
    <hyperlink ref="B2" location="INDEX" display="High temperature heat pumps, up to 150 °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P61"/>
  <sheetViews>
    <sheetView zoomScale="90" zoomScaleNormal="90"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c r="A1" s="86"/>
    </row>
    <row r="2" spans="1:42" ht="21" customHeight="1" thickBot="1" x14ac:dyDescent="0.35">
      <c r="A2" s="4" t="s">
        <v>0</v>
      </c>
      <c r="B2" s="502" t="s">
        <v>162</v>
      </c>
      <c r="C2" s="485"/>
      <c r="D2" s="485"/>
      <c r="E2" s="485"/>
      <c r="F2" s="485"/>
      <c r="G2" s="485"/>
      <c r="H2" s="485"/>
      <c r="I2" s="485"/>
      <c r="J2" s="485"/>
      <c r="K2" s="486"/>
      <c r="N2" s="23" t="s">
        <v>148</v>
      </c>
      <c r="O2" s="24"/>
      <c r="P2" s="25"/>
      <c r="Q2" s="458" t="s">
        <v>42</v>
      </c>
      <c r="R2" s="461" t="s">
        <v>43</v>
      </c>
      <c r="S2" s="427"/>
      <c r="T2" s="461" t="s">
        <v>44</v>
      </c>
      <c r="U2" s="427"/>
      <c r="V2" s="461" t="s">
        <v>45</v>
      </c>
      <c r="W2" s="427"/>
      <c r="X2" s="461" t="s">
        <v>46</v>
      </c>
      <c r="Y2" s="427"/>
      <c r="Z2" s="461" t="s">
        <v>47</v>
      </c>
      <c r="AA2" s="427"/>
      <c r="AC2" s="23" t="s">
        <v>149</v>
      </c>
      <c r="AD2" s="24"/>
      <c r="AE2" s="25"/>
      <c r="AF2" s="458" t="s">
        <v>42</v>
      </c>
      <c r="AG2" s="461" t="s">
        <v>43</v>
      </c>
      <c r="AH2" s="427"/>
      <c r="AI2" s="461" t="s">
        <v>44</v>
      </c>
      <c r="AJ2" s="427"/>
      <c r="AK2" s="461" t="s">
        <v>45</v>
      </c>
      <c r="AL2" s="427"/>
      <c r="AM2" s="461" t="s">
        <v>46</v>
      </c>
      <c r="AN2" s="427"/>
      <c r="AO2" s="461" t="s">
        <v>47</v>
      </c>
      <c r="AP2" s="427"/>
    </row>
    <row r="3" spans="1:42" ht="33" customHeight="1" thickBot="1" x14ac:dyDescent="0.35">
      <c r="A3" s="487" t="s">
        <v>7</v>
      </c>
      <c r="B3" s="503">
        <v>2020</v>
      </c>
      <c r="C3" s="503">
        <v>2030</v>
      </c>
      <c r="D3" s="503">
        <v>2040</v>
      </c>
      <c r="E3" s="503">
        <v>2050</v>
      </c>
      <c r="F3" s="489" t="s">
        <v>83</v>
      </c>
      <c r="G3" s="447"/>
      <c r="H3" s="446" t="s">
        <v>2</v>
      </c>
      <c r="I3" s="447"/>
      <c r="J3" s="503" t="s">
        <v>3</v>
      </c>
      <c r="K3" s="503" t="s">
        <v>4</v>
      </c>
      <c r="N3" s="451" t="s">
        <v>0</v>
      </c>
      <c r="O3" s="26"/>
      <c r="P3" s="26"/>
      <c r="Q3" s="459"/>
      <c r="R3" s="462"/>
      <c r="S3" s="429"/>
      <c r="T3" s="462"/>
      <c r="U3" s="429"/>
      <c r="V3" s="462"/>
      <c r="W3" s="429"/>
      <c r="X3" s="462"/>
      <c r="Y3" s="429"/>
      <c r="Z3" s="462"/>
      <c r="AA3" s="429"/>
      <c r="AC3" s="451" t="s">
        <v>0</v>
      </c>
      <c r="AD3" s="26"/>
      <c r="AE3" s="26"/>
      <c r="AF3" s="459"/>
      <c r="AG3" s="462"/>
      <c r="AH3" s="429"/>
      <c r="AI3" s="462"/>
      <c r="AJ3" s="429"/>
      <c r="AK3" s="462"/>
      <c r="AL3" s="429"/>
      <c r="AM3" s="462"/>
      <c r="AN3" s="429"/>
      <c r="AO3" s="462"/>
      <c r="AP3" s="429"/>
    </row>
    <row r="4" spans="1:42" ht="26.25" customHeight="1" thickBot="1" x14ac:dyDescent="0.35">
      <c r="A4" s="488"/>
      <c r="B4" s="504"/>
      <c r="C4" s="504"/>
      <c r="D4" s="504"/>
      <c r="E4" s="504"/>
      <c r="F4" s="3" t="s">
        <v>5</v>
      </c>
      <c r="G4" s="3" t="s">
        <v>6</v>
      </c>
      <c r="H4" s="3" t="s">
        <v>5</v>
      </c>
      <c r="I4" s="3" t="s">
        <v>6</v>
      </c>
      <c r="J4" s="504"/>
      <c r="K4" s="504"/>
      <c r="N4" s="452"/>
      <c r="O4" s="454" t="s">
        <v>48</v>
      </c>
      <c r="P4" s="456" t="s">
        <v>49</v>
      </c>
      <c r="Q4" s="460"/>
      <c r="R4" s="462"/>
      <c r="S4" s="429"/>
      <c r="T4" s="462"/>
      <c r="U4" s="429"/>
      <c r="V4" s="462"/>
      <c r="W4" s="429"/>
      <c r="X4" s="462"/>
      <c r="Y4" s="429"/>
      <c r="Z4" s="462"/>
      <c r="AA4" s="429"/>
      <c r="AC4" s="452"/>
      <c r="AD4" s="478" t="s">
        <v>48</v>
      </c>
      <c r="AE4" s="456" t="s">
        <v>49</v>
      </c>
      <c r="AF4" s="460"/>
      <c r="AG4" s="462"/>
      <c r="AH4" s="429"/>
      <c r="AI4" s="462"/>
      <c r="AJ4" s="429"/>
      <c r="AK4" s="462"/>
      <c r="AL4" s="429"/>
      <c r="AM4" s="462"/>
      <c r="AN4" s="429"/>
      <c r="AO4" s="462"/>
      <c r="AP4" s="429"/>
    </row>
    <row r="5" spans="1:42" ht="29.4" thickBot="1" x14ac:dyDescent="0.35">
      <c r="A5" s="415" t="s">
        <v>8</v>
      </c>
      <c r="B5" s="87">
        <v>4</v>
      </c>
      <c r="C5" s="87">
        <v>4</v>
      </c>
      <c r="D5" s="87">
        <v>4</v>
      </c>
      <c r="E5" s="87">
        <v>4</v>
      </c>
      <c r="F5" s="88">
        <v>1</v>
      </c>
      <c r="G5" s="88">
        <v>10</v>
      </c>
      <c r="H5" s="88">
        <v>1</v>
      </c>
      <c r="I5" s="88">
        <v>15</v>
      </c>
      <c r="J5" s="217" t="s">
        <v>11</v>
      </c>
      <c r="K5" s="182"/>
      <c r="N5" s="453"/>
      <c r="O5" s="455"/>
      <c r="P5" s="457"/>
      <c r="Q5" s="455"/>
      <c r="R5" s="27" t="s">
        <v>50</v>
      </c>
      <c r="S5" s="28" t="s">
        <v>51</v>
      </c>
      <c r="T5" s="27" t="s">
        <v>50</v>
      </c>
      <c r="U5" s="28" t="s">
        <v>51</v>
      </c>
      <c r="V5" s="27" t="s">
        <v>50</v>
      </c>
      <c r="W5" s="28" t="s">
        <v>51</v>
      </c>
      <c r="X5" s="27" t="s">
        <v>50</v>
      </c>
      <c r="Y5" s="28" t="s">
        <v>51</v>
      </c>
      <c r="Z5" s="27" t="s">
        <v>50</v>
      </c>
      <c r="AA5" s="28" t="s">
        <v>51</v>
      </c>
      <c r="AC5" s="453"/>
      <c r="AD5" s="479"/>
      <c r="AE5" s="457"/>
      <c r="AF5" s="455"/>
      <c r="AG5" s="27" t="s">
        <v>50</v>
      </c>
      <c r="AH5" s="28" t="s">
        <v>51</v>
      </c>
      <c r="AI5" s="27" t="s">
        <v>50</v>
      </c>
      <c r="AJ5" s="28" t="s">
        <v>51</v>
      </c>
      <c r="AK5" s="27" t="s">
        <v>50</v>
      </c>
      <c r="AL5" s="28" t="s">
        <v>51</v>
      </c>
      <c r="AM5" s="27" t="s">
        <v>50</v>
      </c>
      <c r="AN5" s="28" t="s">
        <v>51</v>
      </c>
      <c r="AO5" s="27" t="s">
        <v>50</v>
      </c>
      <c r="AP5" s="28" t="s">
        <v>51</v>
      </c>
    </row>
    <row r="6" spans="1:42" ht="15" customHeight="1" x14ac:dyDescent="0.3">
      <c r="A6" s="242" t="s">
        <v>10</v>
      </c>
      <c r="B6" s="87">
        <v>198</v>
      </c>
      <c r="C6" s="89">
        <v>203.94</v>
      </c>
      <c r="D6" s="89">
        <v>208.0188</v>
      </c>
      <c r="E6" s="89">
        <v>210.09898799999999</v>
      </c>
      <c r="F6" s="88">
        <v>198</v>
      </c>
      <c r="G6" s="89">
        <v>207.9</v>
      </c>
      <c r="H6" s="89">
        <v>203.79601835999998</v>
      </c>
      <c r="I6" s="89">
        <v>214.30096775999999</v>
      </c>
      <c r="J6" s="88" t="s">
        <v>76</v>
      </c>
      <c r="K6" s="182"/>
      <c r="N6" s="448" t="str">
        <f>B2</f>
        <v>Booster heat pump, up to 150 °C, Temp lift = 130 K, steam</v>
      </c>
      <c r="O6" s="435" t="s">
        <v>52</v>
      </c>
      <c r="P6" s="29" t="s">
        <v>53</v>
      </c>
      <c r="Q6" s="90" t="s">
        <v>153</v>
      </c>
      <c r="R6" s="432">
        <v>0</v>
      </c>
      <c r="S6" s="440">
        <v>0</v>
      </c>
      <c r="T6" s="432">
        <v>0</v>
      </c>
      <c r="U6" s="440">
        <v>0</v>
      </c>
      <c r="V6" s="432">
        <v>0</v>
      </c>
      <c r="W6" s="440">
        <v>0</v>
      </c>
      <c r="X6" s="432">
        <v>0</v>
      </c>
      <c r="Y6" s="440">
        <v>0</v>
      </c>
      <c r="Z6" s="432">
        <v>0</v>
      </c>
      <c r="AA6" s="440">
        <v>0</v>
      </c>
      <c r="AC6" s="448" t="str">
        <f>N6</f>
        <v>Booster heat pump, up to 150 °C, Temp lift = 130 K, steam</v>
      </c>
      <c r="AD6" s="435" t="s">
        <v>52</v>
      </c>
      <c r="AE6" s="29" t="s">
        <v>53</v>
      </c>
      <c r="AF6" s="90" t="str">
        <f t="shared" ref="AF6:AF8" si="0">Q6</f>
        <v/>
      </c>
      <c r="AG6" s="432">
        <v>0</v>
      </c>
      <c r="AH6" s="440">
        <v>0</v>
      </c>
      <c r="AI6" s="432">
        <v>0</v>
      </c>
      <c r="AJ6" s="440">
        <v>0</v>
      </c>
      <c r="AK6" s="432">
        <v>0</v>
      </c>
      <c r="AL6" s="440">
        <v>0</v>
      </c>
      <c r="AM6" s="432">
        <v>0</v>
      </c>
      <c r="AN6" s="440">
        <v>0</v>
      </c>
      <c r="AO6" s="432">
        <v>0</v>
      </c>
      <c r="AP6" s="440">
        <v>0</v>
      </c>
    </row>
    <row r="7" spans="1:42" x14ac:dyDescent="0.3">
      <c r="A7" s="242" t="s">
        <v>12</v>
      </c>
      <c r="B7" s="91">
        <v>193</v>
      </c>
      <c r="C7" s="91">
        <v>198.94</v>
      </c>
      <c r="D7" s="91">
        <v>203.0188</v>
      </c>
      <c r="E7" s="91">
        <v>205.09898799999999</v>
      </c>
      <c r="F7" s="91">
        <v>193</v>
      </c>
      <c r="G7" s="91">
        <v>202.9</v>
      </c>
      <c r="H7" s="91">
        <v>198.79601835999998</v>
      </c>
      <c r="I7" s="91">
        <v>209.30096775999999</v>
      </c>
      <c r="J7" s="88" t="s">
        <v>32</v>
      </c>
      <c r="K7" s="182"/>
      <c r="N7" s="449"/>
      <c r="O7" s="436"/>
      <c r="P7" s="31" t="s">
        <v>54</v>
      </c>
      <c r="Q7" s="92" t="s">
        <v>153</v>
      </c>
      <c r="R7" s="438"/>
      <c r="S7" s="441"/>
      <c r="T7" s="438"/>
      <c r="U7" s="441"/>
      <c r="V7" s="438"/>
      <c r="W7" s="441"/>
      <c r="X7" s="438"/>
      <c r="Y7" s="441"/>
      <c r="Z7" s="438"/>
      <c r="AA7" s="441"/>
      <c r="AC7" s="449"/>
      <c r="AD7" s="436"/>
      <c r="AE7" s="31" t="s">
        <v>54</v>
      </c>
      <c r="AF7" s="92" t="str">
        <f t="shared" si="0"/>
        <v/>
      </c>
      <c r="AG7" s="438"/>
      <c r="AH7" s="441"/>
      <c r="AI7" s="438"/>
      <c r="AJ7" s="441"/>
      <c r="AK7" s="438"/>
      <c r="AL7" s="441"/>
      <c r="AM7" s="438"/>
      <c r="AN7" s="441"/>
      <c r="AO7" s="438"/>
      <c r="AP7" s="441"/>
    </row>
    <row r="8" spans="1:42" ht="30.75" customHeight="1" thickBot="1" x14ac:dyDescent="0.35">
      <c r="A8" s="242" t="s">
        <v>13</v>
      </c>
      <c r="B8" s="87">
        <v>2</v>
      </c>
      <c r="C8" s="88">
        <v>2</v>
      </c>
      <c r="D8" s="88">
        <v>2</v>
      </c>
      <c r="E8" s="88">
        <v>2</v>
      </c>
      <c r="F8" s="93">
        <v>1</v>
      </c>
      <c r="G8" s="93">
        <v>4</v>
      </c>
      <c r="H8" s="93">
        <v>1</v>
      </c>
      <c r="I8" s="93">
        <v>4</v>
      </c>
      <c r="J8" s="88" t="s">
        <v>66</v>
      </c>
      <c r="K8" s="182"/>
      <c r="N8" s="449"/>
      <c r="O8" s="437"/>
      <c r="P8" s="33" t="s">
        <v>55</v>
      </c>
      <c r="Q8" s="94" t="s">
        <v>153</v>
      </c>
      <c r="R8" s="439"/>
      <c r="S8" s="442"/>
      <c r="T8" s="439"/>
      <c r="U8" s="442"/>
      <c r="V8" s="439"/>
      <c r="W8" s="442"/>
      <c r="X8" s="439"/>
      <c r="Y8" s="442"/>
      <c r="Z8" s="439"/>
      <c r="AA8" s="442"/>
      <c r="AC8" s="449"/>
      <c r="AD8" s="437"/>
      <c r="AE8" s="33" t="s">
        <v>55</v>
      </c>
      <c r="AF8" s="94" t="str">
        <f t="shared" si="0"/>
        <v/>
      </c>
      <c r="AG8" s="439"/>
      <c r="AH8" s="442"/>
      <c r="AI8" s="439"/>
      <c r="AJ8" s="442"/>
      <c r="AK8" s="439"/>
      <c r="AL8" s="442"/>
      <c r="AM8" s="439"/>
      <c r="AN8" s="442"/>
      <c r="AO8" s="439"/>
      <c r="AP8" s="442"/>
    </row>
    <row r="9" spans="1:42" ht="24" customHeight="1" x14ac:dyDescent="0.3">
      <c r="A9" s="242" t="s">
        <v>14</v>
      </c>
      <c r="B9" s="87">
        <v>0</v>
      </c>
      <c r="C9" s="88">
        <v>0</v>
      </c>
      <c r="D9" s="88">
        <v>0</v>
      </c>
      <c r="E9" s="88">
        <v>0</v>
      </c>
      <c r="F9" s="93">
        <v>0</v>
      </c>
      <c r="G9" s="93">
        <v>1</v>
      </c>
      <c r="H9" s="93">
        <v>0</v>
      </c>
      <c r="I9" s="93">
        <v>1</v>
      </c>
      <c r="J9" s="88" t="s">
        <v>66</v>
      </c>
      <c r="K9" s="182"/>
      <c r="N9" s="449"/>
      <c r="O9" s="435" t="s">
        <v>56</v>
      </c>
      <c r="P9" s="35" t="s">
        <v>57</v>
      </c>
      <c r="Q9" s="96" t="s">
        <v>58</v>
      </c>
      <c r="R9" s="432">
        <v>0</v>
      </c>
      <c r="S9" s="432">
        <v>0.63</v>
      </c>
      <c r="T9" s="432">
        <v>0</v>
      </c>
      <c r="U9" s="432">
        <v>0.36</v>
      </c>
      <c r="V9" s="432">
        <v>0</v>
      </c>
      <c r="W9" s="432">
        <v>0.23</v>
      </c>
      <c r="X9" s="432">
        <v>0</v>
      </c>
      <c r="Y9" s="432">
        <v>0.66</v>
      </c>
      <c r="Z9" s="432">
        <v>0</v>
      </c>
      <c r="AA9" s="432">
        <v>0.47</v>
      </c>
      <c r="AC9" s="449"/>
      <c r="AD9" s="435" t="s">
        <v>56</v>
      </c>
      <c r="AE9" s="35" t="s">
        <v>57</v>
      </c>
      <c r="AF9" s="96" t="str">
        <f>Q9</f>
        <v>x</v>
      </c>
      <c r="AG9" s="432">
        <v>0</v>
      </c>
      <c r="AH9" s="432">
        <f>S9/4</f>
        <v>0.1575</v>
      </c>
      <c r="AI9" s="432">
        <v>0</v>
      </c>
      <c r="AJ9" s="432">
        <f>U9/4</f>
        <v>0.09</v>
      </c>
      <c r="AK9" s="432">
        <v>0</v>
      </c>
      <c r="AL9" s="432">
        <f>W9/4</f>
        <v>5.7500000000000002E-2</v>
      </c>
      <c r="AM9" s="432">
        <v>0</v>
      </c>
      <c r="AN9" s="432">
        <f>Y9/4</f>
        <v>0.16500000000000001</v>
      </c>
      <c r="AO9" s="432">
        <v>0</v>
      </c>
      <c r="AP9" s="432">
        <f>AA9/4</f>
        <v>0.11749999999999999</v>
      </c>
    </row>
    <row r="10" spans="1:42" x14ac:dyDescent="0.3">
      <c r="A10" s="242" t="s">
        <v>15</v>
      </c>
      <c r="B10" s="87">
        <v>1</v>
      </c>
      <c r="C10" s="88">
        <v>1</v>
      </c>
      <c r="D10" s="88">
        <v>1</v>
      </c>
      <c r="E10" s="183">
        <v>1</v>
      </c>
      <c r="F10" s="88">
        <v>0.5</v>
      </c>
      <c r="G10" s="88">
        <v>2</v>
      </c>
      <c r="H10" s="88">
        <v>0.5</v>
      </c>
      <c r="I10" s="88">
        <v>2</v>
      </c>
      <c r="J10" s="88" t="s">
        <v>66</v>
      </c>
      <c r="K10" s="218"/>
      <c r="N10" s="449"/>
      <c r="O10" s="436"/>
      <c r="P10" s="35" t="s">
        <v>59</v>
      </c>
      <c r="Q10" s="96" t="s">
        <v>58</v>
      </c>
      <c r="R10" s="433"/>
      <c r="S10" s="433"/>
      <c r="T10" s="433"/>
      <c r="U10" s="433"/>
      <c r="V10" s="433"/>
      <c r="W10" s="433"/>
      <c r="X10" s="433"/>
      <c r="Y10" s="433"/>
      <c r="Z10" s="433"/>
      <c r="AA10" s="433"/>
      <c r="AC10" s="449"/>
      <c r="AD10" s="436"/>
      <c r="AE10" s="35" t="s">
        <v>59</v>
      </c>
      <c r="AF10" s="96" t="str">
        <f>Q10</f>
        <v>x</v>
      </c>
      <c r="AG10" s="433"/>
      <c r="AH10" s="433"/>
      <c r="AI10" s="433"/>
      <c r="AJ10" s="433"/>
      <c r="AK10" s="433"/>
      <c r="AL10" s="433"/>
      <c r="AM10" s="433"/>
      <c r="AN10" s="433"/>
      <c r="AO10" s="433"/>
      <c r="AP10" s="433"/>
    </row>
    <row r="11" spans="1:42" ht="15.75" customHeight="1" x14ac:dyDescent="0.3">
      <c r="A11" s="242" t="s">
        <v>16</v>
      </c>
      <c r="B11" s="87">
        <v>20</v>
      </c>
      <c r="C11" s="88">
        <v>20</v>
      </c>
      <c r="D11" s="88">
        <v>20</v>
      </c>
      <c r="E11" s="183">
        <v>20</v>
      </c>
      <c r="F11" s="88">
        <v>15</v>
      </c>
      <c r="G11" s="88">
        <v>30</v>
      </c>
      <c r="H11" s="88">
        <v>15</v>
      </c>
      <c r="I11" s="88">
        <v>30</v>
      </c>
      <c r="J11" s="88" t="s">
        <v>66</v>
      </c>
      <c r="K11" s="182"/>
      <c r="N11" s="449"/>
      <c r="O11" s="436"/>
      <c r="P11" s="35" t="s">
        <v>60</v>
      </c>
      <c r="Q11" s="96" t="s">
        <v>58</v>
      </c>
      <c r="R11" s="433"/>
      <c r="S11" s="433"/>
      <c r="T11" s="433"/>
      <c r="U11" s="433"/>
      <c r="V11" s="433"/>
      <c r="W11" s="433"/>
      <c r="X11" s="433"/>
      <c r="Y11" s="433"/>
      <c r="Z11" s="433"/>
      <c r="AA11" s="433"/>
      <c r="AC11" s="449"/>
      <c r="AD11" s="436"/>
      <c r="AE11" s="35" t="s">
        <v>60</v>
      </c>
      <c r="AF11" s="96" t="str">
        <f>Q11</f>
        <v>x</v>
      </c>
      <c r="AG11" s="433"/>
      <c r="AH11" s="433"/>
      <c r="AI11" s="433"/>
      <c r="AJ11" s="433"/>
      <c r="AK11" s="433"/>
      <c r="AL11" s="433"/>
      <c r="AM11" s="433"/>
      <c r="AN11" s="433"/>
      <c r="AO11" s="433"/>
      <c r="AP11" s="433"/>
    </row>
    <row r="12" spans="1:42" ht="30.75" customHeight="1" thickBot="1" x14ac:dyDescent="0.35">
      <c r="A12" s="242" t="s">
        <v>17</v>
      </c>
      <c r="B12" s="87">
        <v>0.6</v>
      </c>
      <c r="C12" s="88">
        <v>0.6</v>
      </c>
      <c r="D12" s="88">
        <v>0.6</v>
      </c>
      <c r="E12" s="183">
        <v>0.6</v>
      </c>
      <c r="F12" s="88">
        <v>0.4</v>
      </c>
      <c r="G12" s="88">
        <v>0.8</v>
      </c>
      <c r="H12" s="88">
        <v>0.4</v>
      </c>
      <c r="I12" s="88">
        <v>0.8</v>
      </c>
      <c r="J12" s="88" t="s">
        <v>71</v>
      </c>
      <c r="K12" s="182"/>
      <c r="N12" s="449"/>
      <c r="O12" s="436"/>
      <c r="P12" s="35" t="s">
        <v>61</v>
      </c>
      <c r="Q12" s="96" t="s">
        <v>58</v>
      </c>
      <c r="R12" s="433"/>
      <c r="S12" s="433"/>
      <c r="T12" s="433"/>
      <c r="U12" s="433"/>
      <c r="V12" s="433"/>
      <c r="W12" s="433"/>
      <c r="X12" s="433"/>
      <c r="Y12" s="433"/>
      <c r="Z12" s="433"/>
      <c r="AA12" s="433"/>
      <c r="AC12" s="449"/>
      <c r="AD12" s="436"/>
      <c r="AE12" s="35" t="s">
        <v>61</v>
      </c>
      <c r="AF12" s="96" t="str">
        <f>Q12</f>
        <v>x</v>
      </c>
      <c r="AG12" s="433"/>
      <c r="AH12" s="433"/>
      <c r="AI12" s="433"/>
      <c r="AJ12" s="433"/>
      <c r="AK12" s="433"/>
      <c r="AL12" s="433"/>
      <c r="AM12" s="433"/>
      <c r="AN12" s="433"/>
      <c r="AO12" s="433"/>
      <c r="AP12" s="433"/>
    </row>
    <row r="13" spans="1:42" ht="15" thickBot="1" x14ac:dyDescent="0.35">
      <c r="A13" s="417" t="s">
        <v>18</v>
      </c>
      <c r="B13" s="97"/>
      <c r="C13" s="98"/>
      <c r="D13" s="99"/>
      <c r="E13" s="100"/>
      <c r="F13" s="101"/>
      <c r="G13" s="101"/>
      <c r="H13" s="101"/>
      <c r="I13" s="101"/>
      <c r="J13" s="184"/>
      <c r="K13" s="185"/>
      <c r="N13" s="449"/>
      <c r="O13" s="436"/>
      <c r="P13" s="37" t="s">
        <v>62</v>
      </c>
      <c r="Q13" s="103" t="s">
        <v>58</v>
      </c>
      <c r="R13" s="434"/>
      <c r="S13" s="434"/>
      <c r="T13" s="434"/>
      <c r="U13" s="434"/>
      <c r="V13" s="434"/>
      <c r="W13" s="434"/>
      <c r="X13" s="434"/>
      <c r="Y13" s="434"/>
      <c r="Z13" s="434"/>
      <c r="AA13" s="434"/>
      <c r="AC13" s="449"/>
      <c r="AD13" s="436"/>
      <c r="AE13" s="37" t="s">
        <v>62</v>
      </c>
      <c r="AF13" s="103" t="str">
        <f>Q13</f>
        <v>x</v>
      </c>
      <c r="AG13" s="434"/>
      <c r="AH13" s="434"/>
      <c r="AI13" s="434"/>
      <c r="AJ13" s="434"/>
      <c r="AK13" s="434"/>
      <c r="AL13" s="434"/>
      <c r="AM13" s="434"/>
      <c r="AN13" s="434"/>
      <c r="AO13" s="434"/>
      <c r="AP13" s="434"/>
    </row>
    <row r="14" spans="1:42" ht="15.75" customHeight="1" thickBot="1" x14ac:dyDescent="0.35">
      <c r="A14" s="242" t="s">
        <v>19</v>
      </c>
      <c r="B14" s="87"/>
      <c r="C14" s="88"/>
      <c r="D14" s="88"/>
      <c r="E14" s="183"/>
      <c r="F14" s="88"/>
      <c r="G14" s="88"/>
      <c r="H14" s="88"/>
      <c r="I14" s="88"/>
      <c r="J14" s="186"/>
      <c r="K14" s="187">
        <v>1</v>
      </c>
      <c r="N14" s="450"/>
      <c r="O14" s="63" t="s">
        <v>146</v>
      </c>
      <c r="P14" s="64" t="s">
        <v>147</v>
      </c>
      <c r="Q14" s="65" t="s">
        <v>58</v>
      </c>
      <c r="R14" s="290">
        <v>1</v>
      </c>
      <c r="S14" s="288">
        <v>1</v>
      </c>
      <c r="T14" s="287">
        <v>1</v>
      </c>
      <c r="U14" s="288">
        <v>1</v>
      </c>
      <c r="V14" s="287">
        <v>1</v>
      </c>
      <c r="W14" s="288">
        <v>1</v>
      </c>
      <c r="X14" s="287">
        <v>1</v>
      </c>
      <c r="Y14" s="288">
        <v>1</v>
      </c>
      <c r="Z14" s="287">
        <v>1</v>
      </c>
      <c r="AA14" s="289">
        <v>1</v>
      </c>
      <c r="AC14" s="450"/>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3">
      <c r="A15" s="242" t="s">
        <v>20</v>
      </c>
      <c r="B15" s="87">
        <v>0.5</v>
      </c>
      <c r="C15" s="88">
        <v>0.5</v>
      </c>
      <c r="D15" s="88">
        <v>0.5</v>
      </c>
      <c r="E15" s="183">
        <v>0.5</v>
      </c>
      <c r="F15" s="88"/>
      <c r="G15" s="88"/>
      <c r="H15" s="88"/>
      <c r="I15" s="88"/>
      <c r="J15" s="186" t="s">
        <v>66</v>
      </c>
      <c r="K15" s="187"/>
    </row>
    <row r="16" spans="1:42" x14ac:dyDescent="0.3">
      <c r="A16" s="242" t="s">
        <v>21</v>
      </c>
      <c r="B16" s="87">
        <v>1</v>
      </c>
      <c r="C16" s="88">
        <v>1</v>
      </c>
      <c r="D16" s="88">
        <v>1</v>
      </c>
      <c r="E16" s="183">
        <v>1</v>
      </c>
      <c r="F16" s="88"/>
      <c r="G16" s="88"/>
      <c r="H16" s="88"/>
      <c r="I16" s="88"/>
      <c r="J16" s="219" t="s">
        <v>66</v>
      </c>
      <c r="K16" s="189"/>
    </row>
    <row r="17" spans="1:11" ht="15.75" customHeight="1" x14ac:dyDescent="0.3">
      <c r="A17" s="420" t="s">
        <v>22</v>
      </c>
      <c r="B17" s="104"/>
      <c r="C17" s="105"/>
      <c r="D17" s="105"/>
      <c r="E17" s="106"/>
      <c r="F17" s="105"/>
      <c r="G17" s="105"/>
      <c r="H17" s="105"/>
      <c r="I17" s="105"/>
      <c r="J17" s="186"/>
      <c r="K17" s="187"/>
    </row>
    <row r="18" spans="1:11" ht="30.75" customHeight="1" x14ac:dyDescent="0.3">
      <c r="A18" s="242" t="s">
        <v>334</v>
      </c>
      <c r="B18" s="490" t="s">
        <v>23</v>
      </c>
      <c r="C18" s="491"/>
      <c r="D18" s="491"/>
      <c r="E18" s="492"/>
      <c r="F18" s="190"/>
      <c r="G18" s="190"/>
      <c r="H18" s="190"/>
      <c r="I18" s="190"/>
      <c r="J18" s="186"/>
      <c r="K18" s="187"/>
    </row>
    <row r="19" spans="1:11" ht="30.75" customHeight="1" x14ac:dyDescent="0.3">
      <c r="A19" s="242" t="s">
        <v>24</v>
      </c>
      <c r="B19" s="493"/>
      <c r="C19" s="494"/>
      <c r="D19" s="494"/>
      <c r="E19" s="495"/>
      <c r="F19" s="190"/>
      <c r="G19" s="190"/>
      <c r="H19" s="190"/>
      <c r="I19" s="190"/>
      <c r="J19" s="186"/>
      <c r="K19" s="187"/>
    </row>
    <row r="20" spans="1:11" ht="15" customHeight="1" x14ac:dyDescent="0.3">
      <c r="A20" s="242" t="s">
        <v>333</v>
      </c>
      <c r="B20" s="493"/>
      <c r="C20" s="494"/>
      <c r="D20" s="494"/>
      <c r="E20" s="495"/>
      <c r="F20" s="190"/>
      <c r="G20" s="190"/>
      <c r="H20" s="190"/>
      <c r="I20" s="190"/>
      <c r="J20" s="186"/>
      <c r="K20" s="187"/>
    </row>
    <row r="21" spans="1:11" x14ac:dyDescent="0.3">
      <c r="A21" s="242" t="s">
        <v>25</v>
      </c>
      <c r="B21" s="493"/>
      <c r="C21" s="494"/>
      <c r="D21" s="494"/>
      <c r="E21" s="495"/>
      <c r="F21" s="190"/>
      <c r="G21" s="190"/>
      <c r="H21" s="190"/>
      <c r="I21" s="190"/>
      <c r="J21" s="186"/>
      <c r="K21" s="187"/>
    </row>
    <row r="22" spans="1:11" ht="15" thickBot="1" x14ac:dyDescent="0.35">
      <c r="A22" s="413" t="s">
        <v>26</v>
      </c>
      <c r="B22" s="493"/>
      <c r="C22" s="496"/>
      <c r="D22" s="496"/>
      <c r="E22" s="495"/>
      <c r="F22" s="88"/>
      <c r="G22" s="88"/>
      <c r="H22" s="88"/>
      <c r="I22" s="88"/>
      <c r="J22" s="186"/>
      <c r="K22" s="187"/>
    </row>
    <row r="23" spans="1:11" ht="15" thickBot="1" x14ac:dyDescent="0.35">
      <c r="A23" s="414" t="s">
        <v>27</v>
      </c>
      <c r="B23" s="283"/>
      <c r="C23" s="98"/>
      <c r="D23" s="98"/>
      <c r="E23" s="284"/>
      <c r="F23" s="280"/>
      <c r="G23" s="101"/>
      <c r="H23" s="101"/>
      <c r="I23" s="101"/>
      <c r="J23" s="184"/>
      <c r="K23" s="185"/>
    </row>
    <row r="24" spans="1:11" x14ac:dyDescent="0.3">
      <c r="A24" s="415" t="s">
        <v>28</v>
      </c>
      <c r="B24" s="278">
        <v>1.6320658640726422</v>
      </c>
      <c r="C24" s="278">
        <v>1.3230944850997819</v>
      </c>
      <c r="D24" s="278">
        <v>1.0369854809541614</v>
      </c>
      <c r="E24" s="278">
        <v>0.93368259858177483</v>
      </c>
      <c r="F24" s="190"/>
      <c r="G24" s="190"/>
      <c r="H24" s="190"/>
      <c r="I24" s="190"/>
      <c r="J24" s="186" t="s">
        <v>72</v>
      </c>
      <c r="K24" s="187"/>
    </row>
    <row r="25" spans="1:11" x14ac:dyDescent="0.3">
      <c r="A25" s="242" t="s">
        <v>29</v>
      </c>
      <c r="B25" s="87">
        <v>50</v>
      </c>
      <c r="C25" s="88">
        <v>50</v>
      </c>
      <c r="D25" s="88">
        <v>50</v>
      </c>
      <c r="E25" s="183">
        <v>50</v>
      </c>
      <c r="F25" s="190"/>
      <c r="G25" s="190"/>
      <c r="H25" s="190"/>
      <c r="I25" s="190"/>
      <c r="J25" s="186" t="s">
        <v>99</v>
      </c>
      <c r="K25" s="187"/>
    </row>
    <row r="26" spans="1:11" x14ac:dyDescent="0.3">
      <c r="A26" s="242" t="s">
        <v>31</v>
      </c>
      <c r="B26" s="87">
        <v>50</v>
      </c>
      <c r="C26" s="88">
        <v>50</v>
      </c>
      <c r="D26" s="88">
        <v>50</v>
      </c>
      <c r="E26" s="183">
        <v>50</v>
      </c>
      <c r="F26" s="190"/>
      <c r="G26" s="190"/>
      <c r="H26" s="190"/>
      <c r="I26" s="190"/>
      <c r="J26" s="186" t="s">
        <v>91</v>
      </c>
      <c r="K26" s="187"/>
    </row>
    <row r="27" spans="1:11" x14ac:dyDescent="0.3">
      <c r="A27" s="242" t="s">
        <v>33</v>
      </c>
      <c r="B27" s="220">
        <v>2000</v>
      </c>
      <c r="C27" s="219">
        <v>2000</v>
      </c>
      <c r="D27" s="219">
        <v>2000</v>
      </c>
      <c r="E27" s="221">
        <v>2000</v>
      </c>
      <c r="F27" s="190"/>
      <c r="G27" s="190"/>
      <c r="H27" s="190"/>
      <c r="I27" s="190"/>
      <c r="J27" s="186" t="s">
        <v>66</v>
      </c>
      <c r="K27" s="187"/>
    </row>
    <row r="28" spans="1:11" x14ac:dyDescent="0.3">
      <c r="A28" s="242" t="s">
        <v>34</v>
      </c>
      <c r="B28" s="151">
        <f>B29+B30</f>
        <v>3.4400000000000004</v>
      </c>
      <c r="C28" s="151">
        <f t="shared" ref="C28:E28" si="1">C29+C30</f>
        <v>3.37</v>
      </c>
      <c r="D28" s="151">
        <f t="shared" si="1"/>
        <v>3.335</v>
      </c>
      <c r="E28" s="151">
        <f t="shared" si="1"/>
        <v>3.2800000000000002</v>
      </c>
      <c r="F28" s="190"/>
      <c r="G28" s="190"/>
      <c r="H28" s="190"/>
      <c r="I28" s="190"/>
      <c r="J28" s="186"/>
      <c r="K28" s="187"/>
    </row>
    <row r="29" spans="1:11" x14ac:dyDescent="0.3">
      <c r="A29" s="242" t="s">
        <v>35</v>
      </c>
      <c r="B29" s="151">
        <f>B8/100*73</f>
        <v>1.46</v>
      </c>
      <c r="C29" s="151">
        <f>C8/100*75</f>
        <v>1.5</v>
      </c>
      <c r="D29" s="151">
        <f>D8/100*76</f>
        <v>1.52</v>
      </c>
      <c r="E29" s="151">
        <f>E8/100*76</f>
        <v>1.52</v>
      </c>
      <c r="F29" s="190"/>
      <c r="G29" s="190"/>
      <c r="H29" s="190"/>
      <c r="I29" s="190"/>
      <c r="J29" s="186" t="s">
        <v>109</v>
      </c>
      <c r="K29" s="187"/>
    </row>
    <row r="30" spans="1:11" x14ac:dyDescent="0.3">
      <c r="A30" s="242" t="s">
        <v>36</v>
      </c>
      <c r="B30" s="151">
        <v>1.9800000000000002</v>
      </c>
      <c r="C30" s="151">
        <v>1.87</v>
      </c>
      <c r="D30" s="151">
        <v>1.8149999999999999</v>
      </c>
      <c r="E30" s="151">
        <v>1.7600000000000002</v>
      </c>
      <c r="F30" s="190"/>
      <c r="G30" s="190"/>
      <c r="H30" s="190"/>
      <c r="I30" s="190"/>
      <c r="J30" s="186" t="s">
        <v>111</v>
      </c>
      <c r="K30" s="187"/>
    </row>
    <row r="31" spans="1:11" x14ac:dyDescent="0.3">
      <c r="A31" s="416"/>
      <c r="B31" s="87"/>
      <c r="C31" s="88"/>
      <c r="D31" s="88"/>
      <c r="E31" s="183"/>
      <c r="F31" s="190"/>
      <c r="G31" s="190"/>
      <c r="H31" s="190"/>
      <c r="I31" s="190"/>
      <c r="J31" s="186"/>
      <c r="K31" s="187"/>
    </row>
    <row r="32" spans="1:11" ht="15" thickBot="1" x14ac:dyDescent="0.35">
      <c r="A32" s="416"/>
      <c r="B32" s="87"/>
      <c r="C32" s="88"/>
      <c r="D32" s="88"/>
      <c r="E32" s="183"/>
      <c r="F32" s="190"/>
      <c r="G32" s="190"/>
      <c r="H32" s="190"/>
      <c r="I32" s="190"/>
      <c r="J32" s="186"/>
      <c r="K32" s="187"/>
    </row>
    <row r="33" spans="1:11" ht="15" thickBot="1" x14ac:dyDescent="0.35">
      <c r="A33" s="417" t="s">
        <v>37</v>
      </c>
      <c r="B33" s="107"/>
      <c r="C33" s="108"/>
      <c r="D33" s="109"/>
      <c r="E33" s="110"/>
      <c r="F33" s="111"/>
      <c r="G33" s="111"/>
      <c r="H33" s="111"/>
      <c r="I33" s="111"/>
      <c r="J33" s="195"/>
      <c r="K33" s="196"/>
    </row>
    <row r="34" spans="1:11" x14ac:dyDescent="0.3">
      <c r="A34" s="418" t="s">
        <v>38</v>
      </c>
      <c r="B34" s="265">
        <v>0.32641317281452847</v>
      </c>
      <c r="C34" s="265">
        <v>0.26461889701995639</v>
      </c>
      <c r="D34" s="265">
        <v>0.2073970961908323</v>
      </c>
      <c r="E34" s="265">
        <v>0.18673651971635497</v>
      </c>
      <c r="F34" s="113"/>
      <c r="G34" s="113"/>
      <c r="H34" s="113"/>
      <c r="I34" s="113"/>
      <c r="J34" s="197" t="s">
        <v>126</v>
      </c>
      <c r="K34" s="198"/>
    </row>
    <row r="35" spans="1:11" x14ac:dyDescent="0.3">
      <c r="A35" s="242" t="s">
        <v>39</v>
      </c>
      <c r="B35" s="88" t="s">
        <v>90</v>
      </c>
      <c r="C35" s="88" t="s">
        <v>90</v>
      </c>
      <c r="D35" s="88" t="s">
        <v>90</v>
      </c>
      <c r="E35" s="88" t="s">
        <v>90</v>
      </c>
      <c r="F35" s="190"/>
      <c r="G35" s="190"/>
      <c r="H35" s="190"/>
      <c r="I35" s="190"/>
      <c r="J35" s="186" t="s">
        <v>163</v>
      </c>
      <c r="K35" s="187"/>
    </row>
    <row r="36" spans="1:11" x14ac:dyDescent="0.3">
      <c r="A36" s="242" t="s">
        <v>40</v>
      </c>
      <c r="B36" s="88" t="s">
        <v>90</v>
      </c>
      <c r="C36" s="88" t="s">
        <v>90</v>
      </c>
      <c r="D36" s="88" t="s">
        <v>90</v>
      </c>
      <c r="E36" s="88" t="s">
        <v>90</v>
      </c>
      <c r="F36" s="190"/>
      <c r="G36" s="190"/>
      <c r="H36" s="190"/>
      <c r="I36" s="190"/>
      <c r="J36" s="186"/>
      <c r="K36" s="187"/>
    </row>
    <row r="37" spans="1:11" ht="48" customHeight="1" x14ac:dyDescent="0.3">
      <c r="A37" s="242" t="s">
        <v>41</v>
      </c>
      <c r="B37" s="497" t="s">
        <v>23</v>
      </c>
      <c r="C37" s="498"/>
      <c r="D37" s="498"/>
      <c r="E37" s="499"/>
      <c r="F37" s="190"/>
      <c r="G37" s="190"/>
      <c r="H37" s="190"/>
      <c r="I37" s="190"/>
      <c r="J37" s="186"/>
      <c r="K37" s="194"/>
    </row>
    <row r="38" spans="1:11" ht="24" customHeight="1" x14ac:dyDescent="0.3">
      <c r="A38" s="413" t="s">
        <v>125</v>
      </c>
      <c r="B38" s="154">
        <v>30</v>
      </c>
      <c r="C38" s="154">
        <v>30</v>
      </c>
      <c r="D38" s="154">
        <v>30</v>
      </c>
      <c r="E38" s="154">
        <v>30</v>
      </c>
      <c r="F38" s="222"/>
      <c r="G38" s="222"/>
      <c r="H38" s="222"/>
      <c r="I38" s="222"/>
      <c r="J38" s="223" t="s">
        <v>187</v>
      </c>
      <c r="K38" s="224"/>
    </row>
    <row r="39" spans="1:11" x14ac:dyDescent="0.3">
      <c r="A39" s="413" t="s">
        <v>124</v>
      </c>
      <c r="B39" s="225">
        <v>20</v>
      </c>
      <c r="C39" s="225">
        <v>20</v>
      </c>
      <c r="D39" s="225">
        <v>20</v>
      </c>
      <c r="E39" s="225">
        <v>20</v>
      </c>
      <c r="F39" s="222"/>
      <c r="G39" s="222"/>
      <c r="H39" s="222"/>
      <c r="I39" s="222"/>
      <c r="J39" s="223" t="s">
        <v>187</v>
      </c>
      <c r="K39" s="224"/>
    </row>
    <row r="40" spans="1:11" ht="27" thickBot="1" x14ac:dyDescent="0.35">
      <c r="A40" s="419" t="s">
        <v>128</v>
      </c>
      <c r="B40" s="199" t="s">
        <v>90</v>
      </c>
      <c r="C40" s="199" t="s">
        <v>90</v>
      </c>
      <c r="D40" s="199" t="s">
        <v>90</v>
      </c>
      <c r="E40" s="199" t="s">
        <v>90</v>
      </c>
      <c r="F40" s="200"/>
      <c r="G40" s="200"/>
      <c r="H40" s="200"/>
      <c r="I40" s="200"/>
      <c r="J40" s="201"/>
      <c r="K40" s="202"/>
    </row>
    <row r="41" spans="1:11" x14ac:dyDescent="0.3">
      <c r="D41" s="21"/>
      <c r="E41" s="21"/>
      <c r="F41" s="21"/>
      <c r="G41" s="21"/>
      <c r="H41" s="21"/>
      <c r="I41" s="21"/>
      <c r="J41" s="21"/>
      <c r="K41" s="21"/>
    </row>
    <row r="42" spans="1:11" x14ac:dyDescent="0.3">
      <c r="J42" s="21"/>
      <c r="K42" s="21"/>
    </row>
    <row r="43" spans="1:11" x14ac:dyDescent="0.3">
      <c r="A43" s="126" t="s">
        <v>129</v>
      </c>
      <c r="D43" s="21"/>
      <c r="E43" s="21"/>
      <c r="F43" s="21"/>
      <c r="G43" s="21"/>
      <c r="H43" s="21"/>
      <c r="I43" s="21"/>
      <c r="J43" s="21"/>
      <c r="K43" s="21"/>
    </row>
    <row r="44" spans="1:11" x14ac:dyDescent="0.3">
      <c r="A44" s="21">
        <v>1</v>
      </c>
      <c r="B44" s="42" t="s">
        <v>164</v>
      </c>
      <c r="C44" s="21"/>
      <c r="D44" s="21"/>
      <c r="E44" s="21"/>
      <c r="F44" s="21"/>
      <c r="G44" s="21"/>
      <c r="H44" s="21"/>
      <c r="I44" s="21"/>
      <c r="J44" s="21"/>
      <c r="K44" s="21"/>
    </row>
    <row r="45" spans="1:11" x14ac:dyDescent="0.3">
      <c r="A45" s="21">
        <v>2</v>
      </c>
      <c r="B45" s="21" t="s">
        <v>132</v>
      </c>
      <c r="C45" s="21"/>
      <c r="D45" s="21"/>
      <c r="E45" s="21"/>
      <c r="F45" s="21"/>
      <c r="G45" s="21"/>
      <c r="H45" s="21"/>
      <c r="I45" s="21"/>
      <c r="J45" s="21"/>
      <c r="K45" s="21"/>
    </row>
    <row r="46" spans="1:11" x14ac:dyDescent="0.3">
      <c r="A46" s="21">
        <v>3</v>
      </c>
      <c r="B46" s="21" t="s">
        <v>165</v>
      </c>
      <c r="C46" s="21"/>
      <c r="D46" s="21"/>
      <c r="E46" s="21"/>
      <c r="F46" s="21"/>
      <c r="G46" s="21"/>
      <c r="H46" s="21"/>
      <c r="I46" s="21"/>
      <c r="J46" s="21"/>
      <c r="K46" s="21"/>
    </row>
    <row r="47" spans="1:11" x14ac:dyDescent="0.3">
      <c r="A47" t="s">
        <v>139</v>
      </c>
      <c r="D47" s="21"/>
      <c r="E47" s="21"/>
      <c r="F47" s="21"/>
      <c r="G47" s="21"/>
      <c r="H47" s="21"/>
      <c r="I47" s="21"/>
      <c r="J47" s="21"/>
      <c r="K47" s="21"/>
    </row>
    <row r="48" spans="1:11" x14ac:dyDescent="0.3">
      <c r="A48" s="114" t="s">
        <v>11</v>
      </c>
      <c r="B48" s="21" t="s">
        <v>166</v>
      </c>
      <c r="C48" s="21"/>
      <c r="D48" s="21"/>
      <c r="E48" s="21"/>
      <c r="F48" s="21"/>
      <c r="G48" s="21"/>
      <c r="H48" s="21"/>
      <c r="I48" s="21"/>
      <c r="J48" s="21"/>
      <c r="K48" s="21"/>
    </row>
    <row r="49" spans="1:11" x14ac:dyDescent="0.3">
      <c r="A49" s="114" t="s">
        <v>63</v>
      </c>
      <c r="B49" s="21" t="s">
        <v>167</v>
      </c>
      <c r="C49" s="21"/>
      <c r="D49" s="21"/>
      <c r="E49" s="21"/>
      <c r="F49" s="21"/>
      <c r="G49" s="21"/>
      <c r="H49" s="21"/>
      <c r="I49" s="21"/>
      <c r="J49" s="21"/>
      <c r="K49" s="21"/>
    </row>
    <row r="50" spans="1:11" x14ac:dyDescent="0.3">
      <c r="A50" s="127" t="s">
        <v>30</v>
      </c>
      <c r="B50" s="21" t="s">
        <v>168</v>
      </c>
      <c r="C50" s="21"/>
      <c r="D50" s="21"/>
      <c r="E50" s="21"/>
      <c r="F50" s="21"/>
      <c r="G50" s="21"/>
      <c r="H50" s="21"/>
      <c r="I50" s="21"/>
      <c r="J50" s="21"/>
      <c r="K50" s="21"/>
    </row>
    <row r="51" spans="1:11" x14ac:dyDescent="0.3">
      <c r="A51" s="114" t="s">
        <v>32</v>
      </c>
      <c r="B51" s="21" t="s">
        <v>159</v>
      </c>
      <c r="C51" s="21"/>
      <c r="D51" s="21"/>
      <c r="E51" s="21"/>
      <c r="F51" s="21"/>
      <c r="G51" s="21"/>
      <c r="H51" s="21"/>
      <c r="I51" s="21"/>
      <c r="J51" s="21"/>
      <c r="K51" s="21"/>
    </row>
    <row r="52" spans="1:11" x14ac:dyDescent="0.3">
      <c r="A52" s="114" t="s">
        <v>66</v>
      </c>
      <c r="B52" s="21" t="s">
        <v>169</v>
      </c>
      <c r="C52" s="21"/>
      <c r="D52" s="21"/>
      <c r="E52" s="21"/>
      <c r="F52" s="21"/>
      <c r="G52" s="21"/>
      <c r="H52" s="21"/>
      <c r="I52" s="21"/>
      <c r="J52" s="21"/>
      <c r="K52" s="21"/>
    </row>
    <row r="53" spans="1:11" x14ac:dyDescent="0.3">
      <c r="A53" s="114" t="s">
        <v>71</v>
      </c>
      <c r="B53" s="21" t="s">
        <v>170</v>
      </c>
      <c r="C53" s="21"/>
      <c r="D53" s="21"/>
      <c r="E53" s="21"/>
      <c r="F53" s="21"/>
      <c r="G53" s="21"/>
      <c r="H53" s="21"/>
      <c r="I53" s="21"/>
      <c r="J53" s="21"/>
      <c r="K53" s="21"/>
    </row>
    <row r="54" spans="1:11" x14ac:dyDescent="0.3">
      <c r="A54" s="114" t="s">
        <v>72</v>
      </c>
      <c r="B54" s="21" t="str">
        <f>"From ["&amp;A45&amp;"], cost correlations and learing curves ["&amp;A46&amp;"] (Not commercially avaiable at the moment)"</f>
        <v>From [2], cost correlations and learing curves [3] (Not commercially avaiable at the moment)</v>
      </c>
      <c r="C54" s="21"/>
      <c r="D54" s="21"/>
      <c r="E54" s="21"/>
      <c r="F54" s="21"/>
      <c r="G54" s="21"/>
      <c r="H54" s="21"/>
      <c r="I54" s="21"/>
      <c r="J54" s="21"/>
      <c r="K54" s="21"/>
    </row>
    <row r="55" spans="1:11" x14ac:dyDescent="0.3">
      <c r="A55" s="114" t="s">
        <v>99</v>
      </c>
      <c r="B55" s="21" t="s">
        <v>171</v>
      </c>
      <c r="C55" s="21"/>
      <c r="D55" s="21"/>
      <c r="E55" s="21"/>
      <c r="F55" s="21"/>
      <c r="G55" s="21"/>
      <c r="H55" s="21"/>
      <c r="I55" s="21"/>
    </row>
    <row r="56" spans="1:11" x14ac:dyDescent="0.3">
      <c r="A56" s="114" t="s">
        <v>91</v>
      </c>
      <c r="B56" s="21" t="s">
        <v>172</v>
      </c>
      <c r="C56" s="21"/>
    </row>
    <row r="57" spans="1:11" x14ac:dyDescent="0.3">
      <c r="A57" s="114" t="s">
        <v>109</v>
      </c>
      <c r="B57" s="47" t="s">
        <v>127</v>
      </c>
      <c r="C57" s="21"/>
    </row>
    <row r="58" spans="1:11" x14ac:dyDescent="0.3">
      <c r="A58" s="114" t="s">
        <v>111</v>
      </c>
      <c r="B58" s="47" t="s">
        <v>173</v>
      </c>
      <c r="C58" s="21"/>
    </row>
    <row r="59" spans="1:11" x14ac:dyDescent="0.3">
      <c r="A59" s="114" t="s">
        <v>126</v>
      </c>
      <c r="B59" s="21" t="s">
        <v>161</v>
      </c>
    </row>
    <row r="60" spans="1:11" x14ac:dyDescent="0.3">
      <c r="A60" s="114" t="s">
        <v>163</v>
      </c>
      <c r="B60" s="21" t="s">
        <v>101</v>
      </c>
    </row>
    <row r="61" spans="1:11" x14ac:dyDescent="0.3">
      <c r="A61" s="43" t="s">
        <v>187</v>
      </c>
      <c r="B61" s="21" t="s">
        <v>186</v>
      </c>
    </row>
  </sheetData>
  <mergeCells count="76">
    <mergeCell ref="B37:E37"/>
    <mergeCell ref="N6:N14"/>
    <mergeCell ref="O6:O8"/>
    <mergeCell ref="R6:R8"/>
    <mergeCell ref="S6:S8"/>
    <mergeCell ref="O9:O13"/>
    <mergeCell ref="R9:R13"/>
    <mergeCell ref="S9:S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AL6:AL8"/>
    <mergeCell ref="AM6:AM8"/>
    <mergeCell ref="AN6:AN8"/>
    <mergeCell ref="AK9:AK13"/>
    <mergeCell ref="AL9:AL13"/>
    <mergeCell ref="AM9:AM13"/>
    <mergeCell ref="AN9:AN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X2:Y4"/>
    <mergeCell ref="N3:N5"/>
    <mergeCell ref="O4:O5"/>
    <mergeCell ref="P4:P5"/>
    <mergeCell ref="Y6:Y8"/>
    <mergeCell ref="U6:U8"/>
    <mergeCell ref="B2:K2"/>
    <mergeCell ref="Q2:Q5"/>
    <mergeCell ref="R2:S4"/>
    <mergeCell ref="T2:U4"/>
    <mergeCell ref="V2:W4"/>
    <mergeCell ref="AJ6:AJ8"/>
    <mergeCell ref="AJ9:AJ13"/>
    <mergeCell ref="AC3:AC5"/>
    <mergeCell ref="AD4:AD5"/>
    <mergeCell ref="AE4:AE5"/>
    <mergeCell ref="T9:T13"/>
    <mergeCell ref="AI9:AI13"/>
    <mergeCell ref="AC6:AC14"/>
    <mergeCell ref="X9:X13"/>
    <mergeCell ref="Y9:Y13"/>
    <mergeCell ref="Z9:Z13"/>
    <mergeCell ref="AA9:AA13"/>
    <mergeCell ref="AA6:AA8"/>
    <mergeCell ref="AD6:AD8"/>
    <mergeCell ref="AG6:AG8"/>
    <mergeCell ref="AH6:AH8"/>
    <mergeCell ref="AI6:AI8"/>
    <mergeCell ref="Z6:Z8"/>
  </mergeCells>
  <hyperlinks>
    <hyperlink ref="B44" r:id="rId1"/>
    <hyperlink ref="B2" location="INDEX" display="Booster heat pump, up to 150 °C, Temp lift = 130 K, stea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32</vt:i4>
      </vt:variant>
    </vt:vector>
  </HeadingPairs>
  <TitlesOfParts>
    <vt:vector size="64" baseType="lpstr">
      <vt:lpstr>Index</vt:lpstr>
      <vt:lpstr>HP APP POT overlap</vt:lpstr>
      <vt:lpstr>301.1a heat pump 60 C 40 K</vt:lpstr>
      <vt:lpstr>301.1b heat pump 70 C 50 K</vt:lpstr>
      <vt:lpstr>301.1c heat pump 80 C 60 K</vt:lpstr>
      <vt:lpstr>301.2 heat_cool hp 80 C 75 K </vt:lpstr>
      <vt:lpstr>302.a High temp. hp Up to 125 C</vt:lpstr>
      <vt:lpstr>302.b High temp. hp Up to 150</vt:lpstr>
      <vt:lpstr>303 Booster hp 150 C 130 K</vt:lpstr>
      <vt:lpstr>304 Heat driven hp 80 C</vt:lpstr>
      <vt:lpstr>305 MVR 5 K</vt:lpstr>
      <vt:lpstr>306 Thermal gasification</vt:lpstr>
      <vt:lpstr>307 Hotdisc</vt:lpstr>
      <vt:lpstr>308 Dielectric heating</vt:lpstr>
      <vt:lpstr>309 Infrared (IR)</vt:lpstr>
      <vt:lpstr>310.1 Electric boiler steam  </vt:lpstr>
      <vt:lpstr>310.2 Electric boiler hot water</vt:lpstr>
      <vt:lpstr>311.1a Steam boiler Coal</vt:lpstr>
      <vt:lpstr>311.1b Steam boiler Oil</vt:lpstr>
      <vt:lpstr>311.1c Steam boiler Gas</vt:lpstr>
      <vt:lpstr>311.1d Steam boiler Gas cond</vt:lpstr>
      <vt:lpstr>311.1e Steam boiler Wood</vt:lpstr>
      <vt:lpstr>311.1f Steam boiler Wood cond</vt:lpstr>
      <vt:lpstr>311.2a Hot water boiler, Coal</vt:lpstr>
      <vt:lpstr>311.2b Hot water boiler Oil</vt:lpstr>
      <vt:lpstr>311.2c Hot water boiler Gas</vt:lpstr>
      <vt:lpstr>311.d Hot water boiler Gas cond</vt:lpstr>
      <vt:lpstr>311.2e Hot water boiler Wood</vt:lpstr>
      <vt:lpstr>311.2fHot waterboiler Wood cond</vt:lpstr>
      <vt:lpstr>312.a Direct firing Natural Gas</vt:lpstr>
      <vt:lpstr>312.b Direct firing Sold Fuels</vt:lpstr>
      <vt:lpstr>312.c Direct firing Electricity</vt:lpstr>
      <vt:lpstr>index</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sheet27</vt:lpstr>
      <vt:lpstr>sheet28</vt:lpstr>
      <vt:lpstr>sheet29</vt:lpstr>
      <vt:lpstr>sheet3</vt:lpstr>
      <vt:lpstr>sheet30</vt:lpstr>
      <vt:lpstr>sheet31</vt:lpstr>
      <vt:lpstr>sheet32</vt:lpstr>
      <vt:lpstr>sheet4</vt:lpstr>
      <vt:lpstr>sheet5</vt:lpstr>
      <vt:lpstr>sheet6</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 Bagge Mogensen | Viegand Maagøe</dc:creator>
  <cp:lastModifiedBy>Christoph Wolter</cp:lastModifiedBy>
  <dcterms:created xsi:type="dcterms:W3CDTF">2019-11-19T09:51:34Z</dcterms:created>
  <dcterms:modified xsi:type="dcterms:W3CDTF">2021-10-21T10:35:49Z</dcterms:modified>
</cp:coreProperties>
</file>