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北大研究所\碩一\論文\模擬資料分析\"/>
    </mc:Choice>
  </mc:AlternateContent>
  <bookViews>
    <workbookView xWindow="0" yWindow="0" windowWidth="19200" windowHeight="6530"/>
  </bookViews>
  <sheets>
    <sheet name="固定裝置容量_發電時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901" i="1" l="1"/>
  <c r="O900" i="1"/>
  <c r="O898" i="1"/>
  <c r="O897" i="1"/>
  <c r="O895" i="1"/>
  <c r="O894" i="1"/>
  <c r="O892" i="1"/>
  <c r="O891" i="1"/>
  <c r="O889" i="1"/>
  <c r="O888" i="1"/>
  <c r="O886" i="1"/>
  <c r="O885" i="1"/>
  <c r="O883" i="1"/>
  <c r="O882" i="1"/>
  <c r="O880" i="1"/>
  <c r="O879" i="1"/>
  <c r="O877" i="1"/>
  <c r="O876" i="1"/>
  <c r="O874" i="1"/>
  <c r="O873" i="1"/>
  <c r="O871" i="1"/>
  <c r="O870" i="1"/>
  <c r="O868" i="1"/>
  <c r="O867" i="1"/>
  <c r="O865" i="1"/>
  <c r="O864" i="1"/>
  <c r="O862" i="1"/>
  <c r="O861" i="1"/>
  <c r="O859" i="1"/>
  <c r="O858" i="1"/>
  <c r="O856" i="1"/>
  <c r="O855" i="1"/>
  <c r="O853" i="1"/>
  <c r="O852" i="1"/>
  <c r="O850" i="1"/>
  <c r="O849" i="1"/>
  <c r="O847" i="1"/>
  <c r="O846" i="1"/>
  <c r="O844" i="1"/>
  <c r="O843" i="1"/>
  <c r="O841" i="1"/>
  <c r="O840" i="1"/>
  <c r="O838" i="1"/>
  <c r="O837" i="1"/>
  <c r="O835" i="1"/>
  <c r="O834" i="1"/>
  <c r="O832" i="1"/>
  <c r="O831" i="1"/>
  <c r="O829" i="1"/>
  <c r="O828" i="1"/>
  <c r="O826" i="1"/>
  <c r="O825" i="1"/>
  <c r="O823" i="1"/>
  <c r="O822" i="1"/>
  <c r="O820" i="1"/>
  <c r="O819" i="1"/>
  <c r="O817" i="1"/>
  <c r="O816" i="1"/>
  <c r="O814" i="1"/>
  <c r="O813" i="1"/>
  <c r="O811" i="1"/>
  <c r="O810" i="1"/>
  <c r="O808" i="1"/>
  <c r="O807" i="1"/>
  <c r="O805" i="1"/>
  <c r="O804" i="1"/>
  <c r="O802" i="1"/>
  <c r="O801" i="1"/>
  <c r="O799" i="1"/>
  <c r="O798" i="1"/>
  <c r="O796" i="1"/>
  <c r="O795" i="1"/>
  <c r="O793" i="1"/>
  <c r="O792" i="1"/>
  <c r="O790" i="1"/>
  <c r="O789" i="1"/>
  <c r="O787" i="1"/>
  <c r="O786" i="1"/>
  <c r="O784" i="1"/>
  <c r="O783" i="1"/>
  <c r="O781" i="1"/>
  <c r="O780" i="1"/>
  <c r="O778" i="1"/>
  <c r="O777" i="1"/>
  <c r="O775" i="1"/>
  <c r="O774" i="1"/>
  <c r="O772" i="1"/>
  <c r="O771" i="1"/>
  <c r="O769" i="1"/>
  <c r="O768" i="1"/>
  <c r="O766" i="1"/>
  <c r="O765" i="1"/>
  <c r="O763" i="1"/>
  <c r="O762" i="1"/>
  <c r="O760" i="1"/>
  <c r="O759" i="1"/>
  <c r="O757" i="1"/>
  <c r="O756" i="1"/>
  <c r="O754" i="1"/>
  <c r="O753" i="1"/>
  <c r="O751" i="1"/>
  <c r="O750" i="1"/>
  <c r="O748" i="1"/>
  <c r="O747" i="1"/>
  <c r="O745" i="1"/>
  <c r="O744" i="1"/>
  <c r="O742" i="1"/>
  <c r="O741" i="1"/>
  <c r="O739" i="1"/>
  <c r="O738" i="1"/>
  <c r="O736" i="1"/>
  <c r="O735" i="1"/>
  <c r="O733" i="1"/>
  <c r="O732" i="1"/>
  <c r="O730" i="1"/>
  <c r="O729" i="1"/>
  <c r="O727" i="1"/>
  <c r="O726" i="1"/>
  <c r="O724" i="1"/>
  <c r="O723" i="1"/>
  <c r="O721" i="1"/>
  <c r="O720" i="1"/>
  <c r="O718" i="1"/>
  <c r="O717" i="1"/>
  <c r="O715" i="1"/>
  <c r="O714" i="1"/>
  <c r="O712" i="1"/>
  <c r="O711" i="1"/>
  <c r="O709" i="1"/>
  <c r="O708" i="1"/>
  <c r="O706" i="1"/>
  <c r="O705" i="1"/>
  <c r="O703" i="1"/>
  <c r="O702" i="1"/>
  <c r="O700" i="1"/>
  <c r="O699" i="1"/>
  <c r="O697" i="1"/>
  <c r="O696" i="1"/>
  <c r="O694" i="1"/>
  <c r="O693" i="1"/>
  <c r="O691" i="1"/>
  <c r="O690" i="1"/>
  <c r="O688" i="1"/>
  <c r="O687" i="1"/>
  <c r="O685" i="1"/>
  <c r="O684" i="1"/>
  <c r="O682" i="1"/>
  <c r="O681" i="1"/>
  <c r="O679" i="1"/>
  <c r="O678" i="1"/>
  <c r="O676" i="1"/>
  <c r="O675" i="1"/>
  <c r="O673" i="1"/>
  <c r="O672" i="1"/>
  <c r="O670" i="1"/>
  <c r="O669" i="1"/>
  <c r="O667" i="1"/>
  <c r="O666" i="1"/>
  <c r="O664" i="1"/>
  <c r="O663" i="1"/>
  <c r="O661" i="1"/>
  <c r="O660" i="1"/>
  <c r="O658" i="1" l="1"/>
  <c r="O657" i="1"/>
  <c r="O655" i="1"/>
  <c r="O654" i="1"/>
  <c r="O652" i="1"/>
  <c r="O651" i="1"/>
  <c r="O649" i="1"/>
  <c r="O648" i="1"/>
  <c r="O646" i="1"/>
  <c r="O645" i="1"/>
  <c r="O643" i="1"/>
  <c r="O642" i="1"/>
  <c r="O640" i="1"/>
  <c r="O639" i="1"/>
  <c r="O637" i="1"/>
  <c r="O636" i="1"/>
  <c r="O634" i="1"/>
  <c r="O633" i="1"/>
  <c r="O631" i="1"/>
  <c r="O630" i="1"/>
  <c r="O628" i="1"/>
  <c r="O627" i="1"/>
  <c r="O625" i="1"/>
  <c r="O624" i="1"/>
  <c r="O622" i="1"/>
  <c r="O621" i="1"/>
  <c r="O619" i="1"/>
  <c r="O618" i="1"/>
  <c r="O616" i="1"/>
  <c r="O615" i="1"/>
  <c r="O613" i="1"/>
  <c r="O612" i="1"/>
  <c r="O610" i="1"/>
  <c r="O609" i="1"/>
  <c r="O607" i="1"/>
  <c r="O606" i="1"/>
  <c r="O604" i="1"/>
  <c r="O603" i="1"/>
  <c r="O601" i="1"/>
  <c r="O600" i="1"/>
  <c r="O598" i="1"/>
  <c r="O597" i="1"/>
  <c r="O595" i="1"/>
  <c r="O594" i="1"/>
  <c r="O592" i="1"/>
  <c r="O591" i="1"/>
  <c r="O589" i="1"/>
  <c r="O588" i="1"/>
  <c r="O586" i="1"/>
  <c r="O585" i="1"/>
  <c r="O583" i="1"/>
  <c r="O582" i="1"/>
  <c r="O580" i="1"/>
  <c r="O579" i="1"/>
  <c r="O577" i="1"/>
  <c r="O576" i="1"/>
  <c r="O574" i="1"/>
  <c r="O573" i="1"/>
  <c r="O571" i="1"/>
  <c r="O570" i="1"/>
  <c r="O568" i="1"/>
  <c r="O567" i="1"/>
  <c r="O565" i="1"/>
  <c r="O564" i="1"/>
  <c r="O562" i="1"/>
  <c r="O561" i="1"/>
  <c r="O559" i="1"/>
  <c r="O558" i="1"/>
  <c r="O556" i="1"/>
  <c r="O555" i="1"/>
  <c r="O553" i="1"/>
  <c r="O552" i="1"/>
  <c r="O550" i="1"/>
  <c r="O549" i="1"/>
  <c r="O547" i="1"/>
  <c r="O546" i="1"/>
  <c r="O544" i="1"/>
  <c r="O543" i="1"/>
  <c r="O541" i="1"/>
  <c r="O540" i="1"/>
  <c r="O538" i="1"/>
  <c r="O537" i="1"/>
  <c r="O535" i="1"/>
  <c r="O534" i="1"/>
  <c r="O532" i="1"/>
  <c r="O531" i="1"/>
  <c r="O529" i="1"/>
  <c r="O528" i="1"/>
  <c r="O526" i="1"/>
  <c r="O525" i="1"/>
  <c r="O523" i="1"/>
  <c r="O522" i="1"/>
  <c r="O520" i="1"/>
  <c r="O519" i="1"/>
  <c r="O517" i="1"/>
  <c r="O516" i="1"/>
  <c r="O514" i="1"/>
  <c r="O513" i="1"/>
  <c r="O511" i="1"/>
  <c r="O510" i="1"/>
  <c r="O508" i="1"/>
  <c r="O507" i="1"/>
  <c r="O505" i="1"/>
  <c r="O504" i="1"/>
  <c r="O502" i="1"/>
  <c r="O501" i="1"/>
  <c r="O499" i="1"/>
  <c r="O498" i="1"/>
  <c r="O496" i="1"/>
  <c r="O495" i="1"/>
  <c r="O493" i="1"/>
  <c r="O492" i="1"/>
  <c r="O490" i="1"/>
  <c r="O489" i="1"/>
  <c r="O487" i="1"/>
  <c r="O486" i="1"/>
  <c r="O484" i="1"/>
  <c r="O483" i="1"/>
  <c r="O481" i="1"/>
  <c r="O480" i="1"/>
  <c r="O478" i="1"/>
  <c r="O477" i="1"/>
  <c r="O475" i="1"/>
  <c r="O474" i="1"/>
  <c r="O472" i="1"/>
  <c r="O471" i="1"/>
  <c r="O469" i="1"/>
  <c r="O468" i="1"/>
  <c r="O466" i="1"/>
  <c r="O465" i="1"/>
  <c r="O463" i="1"/>
  <c r="O462" i="1"/>
  <c r="O460" i="1"/>
  <c r="O459" i="1"/>
  <c r="O457" i="1"/>
  <c r="O456" i="1"/>
  <c r="O454" i="1"/>
  <c r="O453" i="1"/>
  <c r="O451" i="1"/>
  <c r="O450" i="1"/>
  <c r="O448" i="1"/>
  <c r="O447" i="1"/>
  <c r="O445" i="1"/>
  <c r="O444" i="1"/>
  <c r="O442" i="1"/>
  <c r="O441" i="1"/>
  <c r="O439" i="1"/>
  <c r="O438" i="1"/>
  <c r="O436" i="1"/>
  <c r="O435" i="1"/>
  <c r="O433" i="1"/>
  <c r="O432" i="1"/>
  <c r="O430" i="1"/>
  <c r="O429" i="1"/>
  <c r="O427" i="1"/>
  <c r="O426" i="1"/>
  <c r="O424" i="1"/>
  <c r="O423" i="1"/>
  <c r="O421" i="1"/>
  <c r="O420" i="1"/>
  <c r="O418" i="1"/>
  <c r="O417" i="1"/>
  <c r="O415" i="1"/>
  <c r="O414" i="1"/>
  <c r="O412" i="1"/>
  <c r="O411" i="1"/>
  <c r="O409" i="1"/>
  <c r="O408" i="1"/>
  <c r="O406" i="1"/>
  <c r="O405" i="1"/>
  <c r="O403" i="1"/>
  <c r="O402" i="1"/>
  <c r="O400" i="1"/>
  <c r="O399" i="1"/>
  <c r="O397" i="1" l="1"/>
  <c r="O396" i="1"/>
  <c r="O394" i="1"/>
  <c r="O393" i="1"/>
  <c r="O391" i="1"/>
  <c r="O390" i="1"/>
  <c r="O388" i="1"/>
  <c r="O387" i="1"/>
  <c r="O385" i="1"/>
  <c r="O384" i="1"/>
  <c r="O382" i="1"/>
  <c r="O381" i="1"/>
  <c r="O379" i="1"/>
  <c r="O378" i="1"/>
  <c r="O376" i="1"/>
  <c r="O375" i="1"/>
  <c r="O373" i="1"/>
  <c r="O372" i="1"/>
  <c r="O370" i="1"/>
  <c r="O369" i="1"/>
  <c r="O367" i="1"/>
  <c r="O366" i="1"/>
  <c r="O364" i="1"/>
  <c r="O363" i="1"/>
  <c r="O361" i="1"/>
  <c r="O360" i="1"/>
  <c r="O358" i="1"/>
  <c r="O357" i="1"/>
  <c r="O355" i="1"/>
  <c r="O354" i="1"/>
  <c r="O352" i="1"/>
  <c r="O351" i="1"/>
  <c r="O349" i="1"/>
  <c r="O348" i="1"/>
  <c r="O346" i="1"/>
  <c r="O345" i="1"/>
  <c r="O343" i="1"/>
  <c r="O342" i="1"/>
  <c r="O340" i="1"/>
  <c r="O339" i="1"/>
  <c r="O337" i="1"/>
  <c r="O336" i="1"/>
  <c r="O334" i="1"/>
  <c r="O333" i="1"/>
  <c r="O331" i="1"/>
  <c r="O330" i="1"/>
  <c r="O328" i="1"/>
  <c r="O327" i="1"/>
  <c r="O325" i="1"/>
  <c r="O324" i="1"/>
  <c r="O322" i="1"/>
  <c r="O321" i="1"/>
  <c r="O319" i="1"/>
  <c r="O318" i="1"/>
  <c r="O316" i="1"/>
  <c r="O315" i="1"/>
  <c r="O313" i="1"/>
  <c r="O312" i="1"/>
  <c r="O310" i="1"/>
  <c r="O309" i="1"/>
  <c r="O307" i="1"/>
  <c r="O306" i="1"/>
  <c r="O304" i="1"/>
  <c r="O303" i="1"/>
  <c r="O301" i="1"/>
  <c r="O300" i="1"/>
  <c r="O298" i="1"/>
  <c r="O297" i="1"/>
  <c r="O295" i="1"/>
  <c r="O294" i="1"/>
  <c r="O292" i="1"/>
  <c r="O291" i="1"/>
  <c r="O289" i="1"/>
  <c r="O288" i="1"/>
  <c r="O286" i="1" l="1"/>
  <c r="O285" i="1"/>
  <c r="O283" i="1"/>
  <c r="O282" i="1"/>
  <c r="O280" i="1"/>
  <c r="O279" i="1"/>
  <c r="O277" i="1"/>
  <c r="O276" i="1"/>
  <c r="O274" i="1"/>
  <c r="O273" i="1"/>
  <c r="O271" i="1"/>
  <c r="O270" i="1"/>
  <c r="O268" i="1" l="1"/>
  <c r="O267" i="1"/>
  <c r="O265" i="1"/>
  <c r="O264" i="1"/>
  <c r="O262" i="1"/>
  <c r="O261" i="1"/>
  <c r="O259" i="1"/>
  <c r="O258" i="1"/>
  <c r="O256" i="1"/>
  <c r="O255" i="1"/>
  <c r="O253" i="1"/>
  <c r="O252" i="1"/>
  <c r="O250" i="1"/>
  <c r="O249" i="1"/>
  <c r="O247" i="1"/>
  <c r="O246" i="1"/>
  <c r="O244" i="1"/>
  <c r="O243" i="1"/>
  <c r="O241" i="1"/>
  <c r="O240" i="1"/>
  <c r="O238" i="1"/>
  <c r="O237" i="1"/>
  <c r="O235" i="1"/>
  <c r="O234" i="1"/>
  <c r="O232" i="1"/>
  <c r="O231" i="1"/>
  <c r="O229" i="1"/>
  <c r="O228" i="1"/>
  <c r="O226" i="1"/>
  <c r="O225" i="1"/>
  <c r="O223" i="1"/>
  <c r="O222" i="1"/>
  <c r="O220" i="1"/>
  <c r="O219" i="1"/>
  <c r="O217" i="1"/>
  <c r="O216" i="1"/>
  <c r="O214" i="1"/>
  <c r="O213" i="1"/>
  <c r="O211" i="1"/>
  <c r="O210" i="1"/>
  <c r="O208" i="1"/>
  <c r="O207" i="1"/>
  <c r="O205" i="1"/>
  <c r="O204" i="1"/>
  <c r="O202" i="1"/>
  <c r="O201" i="1"/>
  <c r="O199" i="1"/>
  <c r="O198" i="1"/>
  <c r="O196" i="1"/>
  <c r="O195" i="1"/>
  <c r="O193" i="1"/>
  <c r="O192" i="1"/>
  <c r="O190" i="1"/>
  <c r="O189" i="1"/>
  <c r="O187" i="1"/>
  <c r="O186" i="1"/>
  <c r="O184" i="1"/>
  <c r="O183" i="1"/>
  <c r="O181" i="1"/>
  <c r="O180" i="1"/>
  <c r="O178" i="1"/>
  <c r="O177" i="1"/>
  <c r="O175" i="1"/>
  <c r="O174" i="1"/>
  <c r="O172" i="1"/>
  <c r="O171" i="1"/>
  <c r="O169" i="1"/>
  <c r="O168" i="1"/>
  <c r="O166" i="1"/>
  <c r="O165" i="1"/>
  <c r="O163" i="1"/>
  <c r="O162" i="1"/>
  <c r="O160" i="1"/>
  <c r="O159" i="1"/>
  <c r="O157" i="1"/>
  <c r="O156" i="1"/>
  <c r="O154" i="1"/>
  <c r="O153" i="1"/>
  <c r="O151" i="1"/>
  <c r="O150" i="1"/>
  <c r="O148" i="1"/>
  <c r="O147" i="1"/>
  <c r="O145" i="1"/>
  <c r="O144" i="1"/>
  <c r="O142" i="1"/>
  <c r="O141" i="1"/>
  <c r="O139" i="1"/>
  <c r="O138" i="1"/>
  <c r="O136" i="1"/>
  <c r="O135" i="1"/>
  <c r="O133" i="1"/>
  <c r="O132" i="1"/>
  <c r="O130" i="1"/>
  <c r="O129" i="1"/>
  <c r="O127" i="1"/>
  <c r="O126" i="1"/>
  <c r="O124" i="1"/>
  <c r="O123" i="1"/>
  <c r="O121" i="1"/>
  <c r="O120" i="1"/>
  <c r="O118" i="1"/>
  <c r="O117" i="1"/>
  <c r="O115" i="1"/>
  <c r="O114" i="1"/>
  <c r="O112" i="1"/>
  <c r="O111" i="1"/>
  <c r="O109" i="1"/>
  <c r="O108" i="1"/>
  <c r="O106" i="1"/>
  <c r="O105" i="1"/>
  <c r="O103" i="1"/>
  <c r="O102" i="1"/>
  <c r="O100" i="1"/>
  <c r="O99" i="1"/>
  <c r="O97" i="1"/>
  <c r="O96" i="1"/>
  <c r="O94" i="1"/>
  <c r="O93" i="1"/>
  <c r="O91" i="1"/>
  <c r="O90" i="1"/>
  <c r="O88" i="1"/>
  <c r="O87" i="1"/>
  <c r="O85" i="1"/>
  <c r="O84" i="1"/>
  <c r="O82" i="1"/>
  <c r="O81" i="1"/>
  <c r="O64" i="1"/>
  <c r="O63" i="1"/>
  <c r="O61" i="1"/>
  <c r="O60" i="1"/>
  <c r="O58" i="1"/>
  <c r="O57" i="1"/>
  <c r="O55" i="1"/>
  <c r="O54" i="1"/>
  <c r="O52" i="1"/>
  <c r="O51" i="1"/>
  <c r="O49" i="1"/>
  <c r="O48" i="1"/>
  <c r="O46" i="1"/>
  <c r="O45" i="1"/>
  <c r="O43" i="1"/>
  <c r="O42" i="1"/>
  <c r="O40" i="1"/>
  <c r="O39" i="1"/>
  <c r="O36" i="1"/>
  <c r="XFD233" i="1"/>
  <c r="O34" i="1"/>
  <c r="O33" i="1"/>
  <c r="O31" i="1"/>
  <c r="O30" i="1"/>
  <c r="O28" i="1"/>
  <c r="O27" i="1"/>
  <c r="O25" i="1"/>
  <c r="O24" i="1"/>
  <c r="O22" i="1"/>
  <c r="O21" i="1"/>
  <c r="O19" i="1"/>
  <c r="O18" i="1"/>
  <c r="O16" i="1"/>
  <c r="O15" i="1"/>
  <c r="O3" i="1" l="1"/>
  <c r="O6" i="1"/>
  <c r="O12" i="1"/>
  <c r="O13" i="1"/>
  <c r="O10" i="1"/>
  <c r="O9" i="1"/>
  <c r="O7" i="1"/>
  <c r="O4" i="1"/>
</calcChain>
</file>

<file path=xl/sharedStrings.xml><?xml version="1.0" encoding="utf-8"?>
<sst xmlns="http://schemas.openxmlformats.org/spreadsheetml/2006/main" count="2716" uniqueCount="32">
  <si>
    <t>經度</t>
  </si>
  <si>
    <t>緯度</t>
  </si>
  <si>
    <t>天氣現象</t>
  </si>
  <si>
    <t>雲層覆蓋率(%)</t>
  </si>
  <si>
    <t>故障率(%)</t>
  </si>
  <si>
    <t>遮蔽率(%)</t>
  </si>
  <si>
    <t>121.5200°E</t>
  </si>
  <si>
    <t>24.9593°N</t>
  </si>
  <si>
    <t>筆數</t>
  </si>
  <si>
    <t>期間平均室外溫度比率(%)</t>
  </si>
  <si>
    <t>降水比率(%)</t>
  </si>
  <si>
    <t>日照率(%)</t>
  </si>
  <si>
    <t>期間平均太陽輻射率(%)</t>
  </si>
  <si>
    <t>最佳傾斜角度比率(%)</t>
  </si>
  <si>
    <t>面板溫度比率(%)</t>
  </si>
  <si>
    <t>多雲</t>
  </si>
  <si>
    <t>多雲有靄</t>
  </si>
  <si>
    <t>多雲有雨</t>
  </si>
  <si>
    <t>陰有雨</t>
  </si>
  <si>
    <t>陰有靄</t>
  </si>
  <si>
    <t>晴天</t>
  </si>
  <si>
    <t>晴有靄</t>
  </si>
  <si>
    <t>晴有雨</t>
  </si>
  <si>
    <t>陰天</t>
  </si>
  <si>
    <t>固定設備容量_裝置發電時間(h)</t>
  </si>
  <si>
    <t>固定裝置容量_天氣發電時間(h)</t>
  </si>
  <si>
    <t>標記(&lt;=10%合理)</t>
    <phoneticPr fontId="1" type="noConversion"/>
  </si>
  <si>
    <t>121.5200°E</t>
    <phoneticPr fontId="1" type="noConversion"/>
  </si>
  <si>
    <t>24.9593°N</t>
    <phoneticPr fontId="1" type="noConversion"/>
  </si>
  <si>
    <t>24.9593°N</t>
    <phoneticPr fontId="1" type="noConversion"/>
  </si>
  <si>
    <t>121.5200°E</t>
    <phoneticPr fontId="1" type="noConversion"/>
  </si>
  <si>
    <t>晴天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</si>
</sst>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901"/>
  <sheetViews>
    <sheetView tabSelected="1" zoomScale="62" zoomScaleNormal="62" workbookViewId="0">
      <selection activeCell="O902" sqref="O902"/>
    </sheetView>
  </sheetViews>
  <sheetFormatPr defaultRowHeight="17" x14ac:dyDescent="0.4"/>
  <cols>
    <col min="2" max="2" width="10.7265625" customWidth="1"/>
    <col min="3" max="3" width="10.6328125" customWidth="1"/>
    <col min="4" max="4" width="11.08984375" customWidth="1"/>
    <col min="5" max="5" width="15.54296875" customWidth="1"/>
    <col min="6" max="6" width="13.81640625" customWidth="1"/>
    <col min="7" max="7" width="13.1796875" customWidth="1"/>
    <col min="8" max="8" width="14.36328125" customWidth="1"/>
    <col min="9" max="9" width="13.453125" customWidth="1"/>
    <col min="10" max="10" width="16.36328125" customWidth="1"/>
    <col min="11" max="11" width="17.08984375" customWidth="1"/>
    <col min="12" max="12" width="14.08984375" customWidth="1"/>
    <col min="13" max="13" width="16.36328125" customWidth="1"/>
    <col min="14" max="14" width="16.1796875" customWidth="1"/>
    <col min="15" max="15" width="31.6328125" customWidth="1"/>
    <col min="16" max="16" width="17.81640625" customWidth="1"/>
  </cols>
  <sheetData>
    <row r="1" spans="1:16" x14ac:dyDescent="0.4">
      <c r="A1" t="s">
        <v>8</v>
      </c>
      <c r="B1" t="s">
        <v>0</v>
      </c>
      <c r="C1" t="s">
        <v>1</v>
      </c>
      <c r="D1" t="s">
        <v>2</v>
      </c>
      <c r="E1" t="s">
        <v>9</v>
      </c>
      <c r="F1" t="s">
        <v>10</v>
      </c>
      <c r="G1" t="s">
        <v>11</v>
      </c>
      <c r="H1" t="s">
        <v>12</v>
      </c>
      <c r="I1" t="s">
        <v>3</v>
      </c>
      <c r="J1" t="s">
        <v>13</v>
      </c>
      <c r="K1" t="s">
        <v>14</v>
      </c>
      <c r="L1" t="s">
        <v>4</v>
      </c>
      <c r="M1" t="s">
        <v>5</v>
      </c>
      <c r="N1" t="s">
        <v>24</v>
      </c>
      <c r="O1" t="s">
        <v>25</v>
      </c>
      <c r="P1" t="s">
        <v>26</v>
      </c>
    </row>
    <row r="2" spans="1:16" x14ac:dyDescent="0.4">
      <c r="A2">
        <v>1</v>
      </c>
      <c r="B2" t="s">
        <v>6</v>
      </c>
      <c r="C2" t="s">
        <v>7</v>
      </c>
      <c r="D2" t="s">
        <v>15</v>
      </c>
      <c r="E2">
        <v>0.60698689956331886</v>
      </c>
      <c r="F2">
        <v>0</v>
      </c>
      <c r="G2">
        <v>0.33611691022964513</v>
      </c>
      <c r="H2">
        <v>0.65819567979669635</v>
      </c>
      <c r="I2">
        <v>0.63265306122448983</v>
      </c>
      <c r="J2">
        <v>0.4495056259284454</v>
      </c>
      <c r="K2">
        <v>0.56826627803260965</v>
      </c>
      <c r="L2">
        <v>5.2479898785895741E-3</v>
      </c>
      <c r="M2">
        <v>0.3296121210038308</v>
      </c>
      <c r="N2">
        <v>0.12405427570894094</v>
      </c>
      <c r="O2">
        <v>0.21011373433981451</v>
      </c>
      <c r="P2">
        <v>1</v>
      </c>
    </row>
    <row r="3" spans="1:16" x14ac:dyDescent="0.4">
      <c r="B3" t="s">
        <v>6</v>
      </c>
      <c r="C3" t="s">
        <v>7</v>
      </c>
      <c r="D3" t="s">
        <v>15</v>
      </c>
      <c r="E3">
        <v>0.60698689956331886</v>
      </c>
      <c r="F3">
        <v>0</v>
      </c>
      <c r="G3">
        <v>0.33611691022964513</v>
      </c>
      <c r="H3">
        <v>0.65819567979669635</v>
      </c>
      <c r="I3">
        <v>0.63265306122448983</v>
      </c>
      <c r="J3">
        <v>0.4495056259284454</v>
      </c>
      <c r="K3">
        <v>0.56826627803260965</v>
      </c>
      <c r="L3">
        <v>5.2479898785895741E-3</v>
      </c>
      <c r="M3">
        <v>0.3296121210038308</v>
      </c>
      <c r="N3">
        <v>0.12405427570894094</v>
      </c>
      <c r="O3">
        <f>0.210113734339815*1.11</f>
        <v>0.23322624511719467</v>
      </c>
      <c r="P3">
        <v>0</v>
      </c>
    </row>
    <row r="4" spans="1:16" x14ac:dyDescent="0.4">
      <c r="B4" t="s">
        <v>6</v>
      </c>
      <c r="C4" t="s">
        <v>7</v>
      </c>
      <c r="D4" t="s">
        <v>15</v>
      </c>
      <c r="E4">
        <v>0.60698689956331886</v>
      </c>
      <c r="F4">
        <v>0</v>
      </c>
      <c r="G4">
        <v>0.33611691022964513</v>
      </c>
      <c r="H4">
        <v>0.65819567979669635</v>
      </c>
      <c r="I4">
        <v>0.63265306122448983</v>
      </c>
      <c r="J4">
        <v>0.4495056259284454</v>
      </c>
      <c r="K4">
        <v>0.56826627803260965</v>
      </c>
      <c r="L4">
        <v>5.2479898785895741E-3</v>
      </c>
      <c r="M4">
        <v>0.3296121210038308</v>
      </c>
      <c r="N4">
        <v>0.12405427570894094</v>
      </c>
      <c r="O4">
        <f>0.210113734339815*1.05</f>
        <v>0.22061942105680576</v>
      </c>
      <c r="P4">
        <v>1</v>
      </c>
    </row>
    <row r="5" spans="1:16" x14ac:dyDescent="0.4">
      <c r="A5">
        <v>2</v>
      </c>
      <c r="B5" t="s">
        <v>6</v>
      </c>
      <c r="C5" t="s">
        <v>7</v>
      </c>
      <c r="D5" t="s">
        <v>16</v>
      </c>
      <c r="E5">
        <v>0.76855895196506563</v>
      </c>
      <c r="F5">
        <v>0</v>
      </c>
      <c r="G5">
        <v>0.56680584551148228</v>
      </c>
      <c r="H5">
        <v>0.66836086404066075</v>
      </c>
      <c r="I5">
        <v>0.5714285714285714</v>
      </c>
      <c r="J5">
        <v>0.39734354078125883</v>
      </c>
      <c r="K5">
        <v>0.68519082343853566</v>
      </c>
      <c r="L5">
        <v>5.2628770690655739E-2</v>
      </c>
      <c r="M5">
        <v>0.62147480070745875</v>
      </c>
      <c r="N5">
        <v>0.10369243144527833</v>
      </c>
      <c r="O5">
        <v>0.15570964722279018</v>
      </c>
      <c r="P5">
        <v>1</v>
      </c>
    </row>
    <row r="6" spans="1:16" x14ac:dyDescent="0.4">
      <c r="B6" t="s">
        <v>6</v>
      </c>
      <c r="C6" t="s">
        <v>7</v>
      </c>
      <c r="D6" t="s">
        <v>16</v>
      </c>
      <c r="E6">
        <v>0.76855895196506563</v>
      </c>
      <c r="F6">
        <v>0</v>
      </c>
      <c r="G6">
        <v>0.56680584551148228</v>
      </c>
      <c r="H6">
        <v>0.66836086404066075</v>
      </c>
      <c r="I6">
        <v>0.5714285714285714</v>
      </c>
      <c r="J6">
        <v>0.39734354078125883</v>
      </c>
      <c r="K6">
        <v>0.68519082343853566</v>
      </c>
      <c r="L6">
        <v>5.2628770690655739E-2</v>
      </c>
      <c r="M6">
        <v>0.62147480070745875</v>
      </c>
      <c r="N6">
        <v>0.10369243144527833</v>
      </c>
      <c r="O6">
        <f>0.15570964722279*1.11</f>
        <v>0.1728377084172969</v>
      </c>
      <c r="P6">
        <v>0</v>
      </c>
    </row>
    <row r="7" spans="1:16" x14ac:dyDescent="0.4">
      <c r="B7" t="s">
        <v>6</v>
      </c>
      <c r="C7" t="s">
        <v>7</v>
      </c>
      <c r="D7" t="s">
        <v>16</v>
      </c>
      <c r="E7">
        <v>0.76855895196506563</v>
      </c>
      <c r="F7">
        <v>0</v>
      </c>
      <c r="G7">
        <v>0.56680584551148228</v>
      </c>
      <c r="H7">
        <v>0.66836086404066075</v>
      </c>
      <c r="I7">
        <v>0.5714285714285714</v>
      </c>
      <c r="J7">
        <v>0.39734354078125883</v>
      </c>
      <c r="K7">
        <v>0.68519082343853566</v>
      </c>
      <c r="L7">
        <v>5.2628770690655739E-2</v>
      </c>
      <c r="M7">
        <v>0.62147480070745875</v>
      </c>
      <c r="N7">
        <v>0.10369243144527833</v>
      </c>
      <c r="O7">
        <f>0.15570964722279*1.08</f>
        <v>0.16816641900061319</v>
      </c>
      <c r="P7">
        <v>1</v>
      </c>
    </row>
    <row r="8" spans="1:16" x14ac:dyDescent="0.4">
      <c r="A8">
        <v>3</v>
      </c>
      <c r="B8" t="s">
        <v>6</v>
      </c>
      <c r="C8" t="s">
        <v>7</v>
      </c>
      <c r="D8" t="s">
        <v>16</v>
      </c>
      <c r="E8">
        <v>0.82096069868995625</v>
      </c>
      <c r="F8">
        <v>0</v>
      </c>
      <c r="G8">
        <v>0.5751565762004176</v>
      </c>
      <c r="H8">
        <v>0.65374841168996189</v>
      </c>
      <c r="I8">
        <v>0.69387755102040816</v>
      </c>
      <c r="J8">
        <v>0.30613129086446728</v>
      </c>
      <c r="K8">
        <v>0.71387440240851407</v>
      </c>
      <c r="L8">
        <v>0.1187040514683718</v>
      </c>
      <c r="M8">
        <v>0.4941136487721412</v>
      </c>
      <c r="N8">
        <v>0.10345561538340912</v>
      </c>
      <c r="O8">
        <v>0.16324180776701497</v>
      </c>
      <c r="P8">
        <v>1</v>
      </c>
    </row>
    <row r="9" spans="1:16" x14ac:dyDescent="0.4">
      <c r="B9" t="s">
        <v>6</v>
      </c>
      <c r="C9" t="s">
        <v>7</v>
      </c>
      <c r="D9" t="s">
        <v>16</v>
      </c>
      <c r="E9">
        <v>0.82096069868995625</v>
      </c>
      <c r="F9">
        <v>0</v>
      </c>
      <c r="G9">
        <v>0.5751565762004176</v>
      </c>
      <c r="H9">
        <v>0.65374841168996189</v>
      </c>
      <c r="I9">
        <v>0.69387755102040816</v>
      </c>
      <c r="J9">
        <v>0.30613129086446728</v>
      </c>
      <c r="K9">
        <v>0.71387440240851407</v>
      </c>
      <c r="L9">
        <v>0.1187040514683718</v>
      </c>
      <c r="M9">
        <v>0.4941136487721412</v>
      </c>
      <c r="N9">
        <v>0.10345561538340912</v>
      </c>
      <c r="O9">
        <f>0.163241807767015*1.11</f>
        <v>0.18119840662138667</v>
      </c>
      <c r="P9">
        <v>0</v>
      </c>
    </row>
    <row r="10" spans="1:16" x14ac:dyDescent="0.4">
      <c r="B10" t="s">
        <v>6</v>
      </c>
      <c r="C10" t="s">
        <v>7</v>
      </c>
      <c r="D10" t="s">
        <v>16</v>
      </c>
      <c r="E10">
        <v>0.82096069868995625</v>
      </c>
      <c r="F10">
        <v>0</v>
      </c>
      <c r="G10">
        <v>0.5751565762004176</v>
      </c>
      <c r="H10">
        <v>0.65374841168996189</v>
      </c>
      <c r="I10">
        <v>0.69387755102040816</v>
      </c>
      <c r="J10">
        <v>0.30613129086446728</v>
      </c>
      <c r="K10">
        <v>0.71387440240851407</v>
      </c>
      <c r="L10">
        <v>0.1187040514683718</v>
      </c>
      <c r="M10">
        <v>0.4941136487721412</v>
      </c>
      <c r="N10">
        <v>0.10345561538340912</v>
      </c>
      <c r="O10">
        <f>0.163241807767015*1.05</f>
        <v>0.17140389815536575</v>
      </c>
      <c r="P10">
        <v>1</v>
      </c>
    </row>
    <row r="11" spans="1:16" x14ac:dyDescent="0.4">
      <c r="A11">
        <v>4</v>
      </c>
      <c r="B11" t="s">
        <v>6</v>
      </c>
      <c r="C11" t="s">
        <v>7</v>
      </c>
      <c r="D11" t="s">
        <v>16</v>
      </c>
      <c r="E11">
        <v>0.8253275109170306</v>
      </c>
      <c r="F11">
        <v>0</v>
      </c>
      <c r="G11">
        <v>0.53340292275574119</v>
      </c>
      <c r="H11">
        <v>0.70648030495552738</v>
      </c>
      <c r="I11">
        <v>0.75510204081632648</v>
      </c>
      <c r="J11">
        <v>0.42669815347760226</v>
      </c>
      <c r="K11">
        <v>0.75511621697150988</v>
      </c>
      <c r="L11">
        <v>0.12992026208041169</v>
      </c>
      <c r="M11">
        <v>0.42775730912758675</v>
      </c>
      <c r="N11">
        <v>8.6816844504130436E-2</v>
      </c>
      <c r="O11">
        <v>0.13975772991523555</v>
      </c>
      <c r="P11">
        <v>1</v>
      </c>
    </row>
    <row r="12" spans="1:16" x14ac:dyDescent="0.4">
      <c r="B12" t="s">
        <v>6</v>
      </c>
      <c r="C12" t="s">
        <v>7</v>
      </c>
      <c r="D12" t="s">
        <v>16</v>
      </c>
      <c r="E12">
        <v>0.8253275109170306</v>
      </c>
      <c r="F12">
        <v>0</v>
      </c>
      <c r="G12">
        <v>0.53340292275574119</v>
      </c>
      <c r="H12">
        <v>0.70648030495552738</v>
      </c>
      <c r="I12">
        <v>0.75510204081632648</v>
      </c>
      <c r="J12">
        <v>0.42669815347760226</v>
      </c>
      <c r="K12">
        <v>0.75511621697150988</v>
      </c>
      <c r="L12">
        <v>0.12992026208041169</v>
      </c>
      <c r="M12">
        <v>0.42775730912758675</v>
      </c>
      <c r="N12">
        <v>8.6816844504130436E-2</v>
      </c>
      <c r="O12">
        <f>0.139757729915236*1.11</f>
        <v>0.15513108020591196</v>
      </c>
      <c r="P12">
        <v>0</v>
      </c>
    </row>
    <row r="13" spans="1:16" x14ac:dyDescent="0.4">
      <c r="B13" t="s">
        <v>6</v>
      </c>
      <c r="C13" t="s">
        <v>7</v>
      </c>
      <c r="D13" t="s">
        <v>16</v>
      </c>
      <c r="E13">
        <v>0.8253275109170306</v>
      </c>
      <c r="F13">
        <v>0</v>
      </c>
      <c r="G13">
        <v>0.53340292275574119</v>
      </c>
      <c r="H13">
        <v>0.70648030495552738</v>
      </c>
      <c r="I13">
        <v>0.75510204081632648</v>
      </c>
      <c r="J13">
        <v>0.42669815347760226</v>
      </c>
      <c r="K13">
        <v>0.75511621697150988</v>
      </c>
      <c r="L13">
        <v>0.12992026208041169</v>
      </c>
      <c r="M13">
        <v>0.42775730912758675</v>
      </c>
      <c r="N13">
        <v>8.6816844504130436E-2</v>
      </c>
      <c r="O13">
        <f>0.139757729915236*1.06</f>
        <v>0.14814319371015017</v>
      </c>
      <c r="P13">
        <v>1</v>
      </c>
    </row>
    <row r="14" spans="1:16" x14ac:dyDescent="0.4">
      <c r="A14">
        <v>5</v>
      </c>
      <c r="B14" t="s">
        <v>6</v>
      </c>
      <c r="C14" t="s">
        <v>7</v>
      </c>
      <c r="D14" t="s">
        <v>16</v>
      </c>
      <c r="E14">
        <v>0.86026200873362468</v>
      </c>
      <c r="F14">
        <v>0</v>
      </c>
      <c r="G14">
        <v>0.5</v>
      </c>
      <c r="H14">
        <v>0.6429479034307497</v>
      </c>
      <c r="I14">
        <v>0.67346938775510201</v>
      </c>
      <c r="J14">
        <v>0.36701893299263194</v>
      </c>
      <c r="K14">
        <v>0.73384403380755581</v>
      </c>
      <c r="L14">
        <v>0.16313695785163684</v>
      </c>
      <c r="M14">
        <v>0.34917487976178702</v>
      </c>
      <c r="N14">
        <v>0.10374017285204451</v>
      </c>
      <c r="O14">
        <v>0.16803575685073133</v>
      </c>
      <c r="P14">
        <v>1</v>
      </c>
    </row>
    <row r="15" spans="1:16" x14ac:dyDescent="0.4">
      <c r="B15" t="s">
        <v>6</v>
      </c>
      <c r="C15" t="s">
        <v>7</v>
      </c>
      <c r="D15" t="s">
        <v>16</v>
      </c>
      <c r="E15">
        <v>0.86026200873362468</v>
      </c>
      <c r="F15">
        <v>0</v>
      </c>
      <c r="G15">
        <v>0.5</v>
      </c>
      <c r="H15">
        <v>0.6429479034307497</v>
      </c>
      <c r="I15">
        <v>0.67346938775510201</v>
      </c>
      <c r="J15">
        <v>0.36701893299263194</v>
      </c>
      <c r="K15">
        <v>0.73384403380755581</v>
      </c>
      <c r="L15">
        <v>0.16313695785163684</v>
      </c>
      <c r="M15">
        <v>0.34917487976178702</v>
      </c>
      <c r="N15">
        <v>0.10374017285204451</v>
      </c>
      <c r="O15">
        <f>0.168035756850731*1.11</f>
        <v>0.18651969010431141</v>
      </c>
      <c r="P15">
        <v>0</v>
      </c>
    </row>
    <row r="16" spans="1:16" x14ac:dyDescent="0.4">
      <c r="B16" t="s">
        <v>6</v>
      </c>
      <c r="C16" t="s">
        <v>7</v>
      </c>
      <c r="D16" t="s">
        <v>16</v>
      </c>
      <c r="E16">
        <v>0.86026200873362468</v>
      </c>
      <c r="F16">
        <v>0</v>
      </c>
      <c r="G16">
        <v>0.5</v>
      </c>
      <c r="H16">
        <v>0.6429479034307497</v>
      </c>
      <c r="I16">
        <v>0.67346938775510201</v>
      </c>
      <c r="J16">
        <v>0.36701893299263194</v>
      </c>
      <c r="K16">
        <v>0.73384403380755581</v>
      </c>
      <c r="L16">
        <v>0.16313695785163684</v>
      </c>
      <c r="M16">
        <v>0.34917487976178702</v>
      </c>
      <c r="N16">
        <v>0.10374017285204451</v>
      </c>
      <c r="O16">
        <f>0.168035756850731*1.05</f>
        <v>0.17643754469326756</v>
      </c>
      <c r="P16">
        <v>1</v>
      </c>
    </row>
    <row r="17" spans="1:16" x14ac:dyDescent="0.4">
      <c r="A17">
        <v>6</v>
      </c>
      <c r="B17" t="s">
        <v>6</v>
      </c>
      <c r="C17" t="s">
        <v>7</v>
      </c>
      <c r="D17" t="s">
        <v>17</v>
      </c>
      <c r="E17">
        <v>0.86026200873362468</v>
      </c>
      <c r="F17">
        <v>1.0309278350515464E-2</v>
      </c>
      <c r="G17">
        <v>0.28601252609603339</v>
      </c>
      <c r="H17">
        <v>0.60482846251588307</v>
      </c>
      <c r="I17">
        <v>0.81632653061224492</v>
      </c>
      <c r="J17">
        <v>0.38002271799339304</v>
      </c>
      <c r="K17">
        <v>0.70420491613441505</v>
      </c>
      <c r="L17">
        <v>0.18167756472872212</v>
      </c>
      <c r="M17">
        <v>0.50515376614826102</v>
      </c>
      <c r="N17">
        <v>0.11933790663223343</v>
      </c>
      <c r="O17">
        <v>0.23125202437970194</v>
      </c>
      <c r="P17">
        <v>1</v>
      </c>
    </row>
    <row r="18" spans="1:16" x14ac:dyDescent="0.4">
      <c r="B18" t="s">
        <v>6</v>
      </c>
      <c r="C18" t="s">
        <v>7</v>
      </c>
      <c r="D18" t="s">
        <v>17</v>
      </c>
      <c r="E18">
        <v>0.86026200873362468</v>
      </c>
      <c r="F18">
        <v>1.0309278350515464E-2</v>
      </c>
      <c r="G18">
        <v>0.28601252609603339</v>
      </c>
      <c r="H18">
        <v>0.60482846251588307</v>
      </c>
      <c r="I18">
        <v>0.81632653061224492</v>
      </c>
      <c r="J18">
        <v>0.38002271799339304</v>
      </c>
      <c r="K18">
        <v>0.70420491613441505</v>
      </c>
      <c r="L18">
        <v>0.18167756472872212</v>
      </c>
      <c r="M18">
        <v>0.50515376614826102</v>
      </c>
      <c r="N18">
        <v>0.11933790663223343</v>
      </c>
      <c r="O18">
        <f>0.231252024379702*1.11</f>
        <v>0.25668974706146924</v>
      </c>
      <c r="P18">
        <v>0</v>
      </c>
    </row>
    <row r="19" spans="1:16" x14ac:dyDescent="0.4">
      <c r="B19" t="s">
        <v>6</v>
      </c>
      <c r="C19" t="s">
        <v>7</v>
      </c>
      <c r="D19" t="s">
        <v>17</v>
      </c>
      <c r="E19">
        <v>0.86026200873362468</v>
      </c>
      <c r="F19">
        <v>1.0309278350515464E-2</v>
      </c>
      <c r="G19">
        <v>0.28601252609603339</v>
      </c>
      <c r="H19">
        <v>0.60482846251588307</v>
      </c>
      <c r="I19">
        <v>0.81632653061224492</v>
      </c>
      <c r="J19">
        <v>0.38002271799339304</v>
      </c>
      <c r="K19">
        <v>0.70420491613441505</v>
      </c>
      <c r="L19">
        <v>0.18167756472872212</v>
      </c>
      <c r="M19">
        <v>0.50515376614826102</v>
      </c>
      <c r="N19">
        <v>0.11933790663223343</v>
      </c>
      <c r="O19">
        <f>0.231252024379702*1.05</f>
        <v>0.24281462559868711</v>
      </c>
      <c r="P19">
        <v>1</v>
      </c>
    </row>
    <row r="20" spans="1:16" x14ac:dyDescent="0.4">
      <c r="A20">
        <v>7</v>
      </c>
      <c r="B20" t="s">
        <v>6</v>
      </c>
      <c r="C20" t="s">
        <v>7</v>
      </c>
      <c r="D20" t="s">
        <v>18</v>
      </c>
      <c r="E20">
        <v>0.64628820960698685</v>
      </c>
      <c r="F20">
        <v>8.505154639175258E-2</v>
      </c>
      <c r="G20">
        <v>1.5657620041753653E-2</v>
      </c>
      <c r="H20">
        <v>0.2141041931385006</v>
      </c>
      <c r="I20">
        <v>0.97959183673469385</v>
      </c>
      <c r="J20">
        <v>0.25903841475634254</v>
      </c>
      <c r="K20">
        <v>0.36311635609986631</v>
      </c>
      <c r="L20">
        <v>0.14331866328021683</v>
      </c>
      <c r="M20">
        <v>0.49990628330895348</v>
      </c>
      <c r="N20">
        <v>1.2199525460851224</v>
      </c>
      <c r="O20">
        <v>4.1882525058977302</v>
      </c>
      <c r="P20">
        <v>1</v>
      </c>
    </row>
    <row r="21" spans="1:16" x14ac:dyDescent="0.4">
      <c r="B21" t="s">
        <v>6</v>
      </c>
      <c r="C21" t="s">
        <v>7</v>
      </c>
      <c r="D21" t="s">
        <v>18</v>
      </c>
      <c r="E21">
        <v>0.64628820960698685</v>
      </c>
      <c r="F21">
        <v>8.505154639175258E-2</v>
      </c>
      <c r="G21">
        <v>1.5657620041753653E-2</v>
      </c>
      <c r="H21">
        <v>0.2141041931385006</v>
      </c>
      <c r="I21">
        <v>0.97959183673469385</v>
      </c>
      <c r="J21">
        <v>0.25903841475634254</v>
      </c>
      <c r="K21">
        <v>0.36311635609986631</v>
      </c>
      <c r="L21">
        <v>0.14331866328021683</v>
      </c>
      <c r="M21">
        <v>0.49990628330895348</v>
      </c>
      <c r="N21">
        <v>1.2199525460851224</v>
      </c>
      <c r="O21">
        <f>4.18825250589773*1.11</f>
        <v>4.648960281546481</v>
      </c>
      <c r="P21">
        <v>0</v>
      </c>
    </row>
    <row r="22" spans="1:16" x14ac:dyDescent="0.4">
      <c r="B22" t="s">
        <v>6</v>
      </c>
      <c r="C22" t="s">
        <v>7</v>
      </c>
      <c r="D22" t="s">
        <v>18</v>
      </c>
      <c r="E22">
        <v>0.64628820960698685</v>
      </c>
      <c r="F22">
        <v>8.505154639175258E-2</v>
      </c>
      <c r="G22">
        <v>1.5657620041753653E-2</v>
      </c>
      <c r="H22">
        <v>0.2141041931385006</v>
      </c>
      <c r="I22">
        <v>0.97959183673469385</v>
      </c>
      <c r="J22">
        <v>0.25903841475634254</v>
      </c>
      <c r="K22">
        <v>0.36311635609986631</v>
      </c>
      <c r="L22">
        <v>0.14331866328021683</v>
      </c>
      <c r="M22">
        <v>0.49990628330895348</v>
      </c>
      <c r="N22">
        <v>1.2199525460851224</v>
      </c>
      <c r="O22">
        <f>4.18825250589773*1.05</f>
        <v>4.3976651311926167</v>
      </c>
      <c r="P22">
        <v>1</v>
      </c>
    </row>
    <row r="23" spans="1:16" x14ac:dyDescent="0.4">
      <c r="A23">
        <v>8</v>
      </c>
      <c r="B23" t="s">
        <v>6</v>
      </c>
      <c r="C23" t="s">
        <v>7</v>
      </c>
      <c r="D23" t="s">
        <v>18</v>
      </c>
      <c r="E23">
        <v>0.49344978165938863</v>
      </c>
      <c r="F23">
        <v>0.13402061855670103</v>
      </c>
      <c r="G23">
        <v>0</v>
      </c>
      <c r="H23">
        <v>0.17852604828462512</v>
      </c>
      <c r="I23">
        <v>1</v>
      </c>
      <c r="J23">
        <v>0.27719679299205996</v>
      </c>
      <c r="K23">
        <v>0.27953634383335085</v>
      </c>
      <c r="L23">
        <v>0.15845521152481953</v>
      </c>
      <c r="M23">
        <v>0.43641379235088257</v>
      </c>
      <c r="N23">
        <v>1.9973309301061706</v>
      </c>
      <c r="O23">
        <v>7.6489058774024423</v>
      </c>
      <c r="P23">
        <v>1</v>
      </c>
    </row>
    <row r="24" spans="1:16" x14ac:dyDescent="0.4">
      <c r="B24" t="s">
        <v>6</v>
      </c>
      <c r="C24" t="s">
        <v>7</v>
      </c>
      <c r="D24" t="s">
        <v>18</v>
      </c>
      <c r="E24">
        <v>0.49344978165938863</v>
      </c>
      <c r="F24">
        <v>0.13402061855670103</v>
      </c>
      <c r="G24">
        <v>0</v>
      </c>
      <c r="H24">
        <v>0.17852604828462512</v>
      </c>
      <c r="I24">
        <v>1</v>
      </c>
      <c r="J24">
        <v>0.27719679299205996</v>
      </c>
      <c r="K24">
        <v>0.27953634383335085</v>
      </c>
      <c r="L24">
        <v>0.15845521152481953</v>
      </c>
      <c r="M24">
        <v>0.43641379235088257</v>
      </c>
      <c r="N24">
        <v>1.9973309301061706</v>
      </c>
      <c r="O24">
        <f>7.64890587740244*1.11</f>
        <v>8.4902855239167092</v>
      </c>
      <c r="P24">
        <v>0</v>
      </c>
    </row>
    <row r="25" spans="1:16" x14ac:dyDescent="0.4">
      <c r="B25" t="s">
        <v>6</v>
      </c>
      <c r="C25" t="s">
        <v>7</v>
      </c>
      <c r="D25" t="s">
        <v>18</v>
      </c>
      <c r="E25">
        <v>0.49344978165938863</v>
      </c>
      <c r="F25">
        <v>0.13402061855670103</v>
      </c>
      <c r="G25">
        <v>0</v>
      </c>
      <c r="H25">
        <v>0.17852604828462512</v>
      </c>
      <c r="I25">
        <v>1</v>
      </c>
      <c r="J25">
        <v>0.27719679299205996</v>
      </c>
      <c r="K25">
        <v>0.27953634383335085</v>
      </c>
      <c r="L25">
        <v>0.15845521152481953</v>
      </c>
      <c r="M25">
        <v>0.43641379235088257</v>
      </c>
      <c r="N25">
        <v>1.9973309301061706</v>
      </c>
      <c r="O25">
        <f>7.64890587740244*1.05</f>
        <v>8.0313511712725614</v>
      </c>
      <c r="P25">
        <v>1</v>
      </c>
    </row>
    <row r="26" spans="1:16" x14ac:dyDescent="0.4">
      <c r="A26">
        <v>9</v>
      </c>
      <c r="B26" t="s">
        <v>6</v>
      </c>
      <c r="C26" t="s">
        <v>7</v>
      </c>
      <c r="D26" t="s">
        <v>19</v>
      </c>
      <c r="E26">
        <v>0.50218340611353707</v>
      </c>
      <c r="F26">
        <v>2.5773195876288659E-3</v>
      </c>
      <c r="G26">
        <v>0</v>
      </c>
      <c r="H26">
        <v>0.22871664548919948</v>
      </c>
      <c r="I26">
        <v>0.97959183673469385</v>
      </c>
      <c r="J26">
        <v>0.33671969655617734</v>
      </c>
      <c r="K26">
        <v>0.30253003491353264</v>
      </c>
      <c r="L26">
        <v>0.56820777381503029</v>
      </c>
      <c r="M26">
        <v>0.85203171640079289</v>
      </c>
      <c r="N26">
        <v>1.2287990334801357</v>
      </c>
      <c r="O26">
        <v>3.943047638887458</v>
      </c>
      <c r="P26">
        <v>1</v>
      </c>
    </row>
    <row r="27" spans="1:16" x14ac:dyDescent="0.4">
      <c r="B27" t="s">
        <v>6</v>
      </c>
      <c r="C27" t="s">
        <v>7</v>
      </c>
      <c r="D27" t="s">
        <v>19</v>
      </c>
      <c r="E27">
        <v>0.50218340611353707</v>
      </c>
      <c r="F27">
        <v>2.5773195876288659E-3</v>
      </c>
      <c r="G27">
        <v>0</v>
      </c>
      <c r="H27">
        <v>0.22871664548919948</v>
      </c>
      <c r="I27">
        <v>0.97959183673469385</v>
      </c>
      <c r="J27">
        <v>0.33671969655617734</v>
      </c>
      <c r="K27">
        <v>0.30253003491353264</v>
      </c>
      <c r="L27">
        <v>0.56820777381503029</v>
      </c>
      <c r="M27">
        <v>0.85203171640079289</v>
      </c>
      <c r="N27">
        <v>1.2287990334801357</v>
      </c>
      <c r="O27">
        <f>3.94304763888746*1.11</f>
        <v>4.3767828791650807</v>
      </c>
      <c r="P27">
        <v>0</v>
      </c>
    </row>
    <row r="28" spans="1:16" x14ac:dyDescent="0.4">
      <c r="B28" t="s">
        <v>6</v>
      </c>
      <c r="C28" t="s">
        <v>7</v>
      </c>
      <c r="D28" t="s">
        <v>19</v>
      </c>
      <c r="E28">
        <v>0.50218340611353707</v>
      </c>
      <c r="F28">
        <v>2.5773195876288659E-3</v>
      </c>
      <c r="G28">
        <v>0</v>
      </c>
      <c r="H28">
        <v>0.22871664548919948</v>
      </c>
      <c r="I28">
        <v>0.97959183673469385</v>
      </c>
      <c r="J28">
        <v>0.33671969655617734</v>
      </c>
      <c r="K28">
        <v>0.30253003491353264</v>
      </c>
      <c r="L28">
        <v>0.56820777381503029</v>
      </c>
      <c r="M28">
        <v>0.85203171640079289</v>
      </c>
      <c r="N28">
        <v>1.2287990334801357</v>
      </c>
      <c r="O28">
        <f>3.94304763888746*1.05</f>
        <v>4.1402000208318332</v>
      </c>
      <c r="P28">
        <v>1</v>
      </c>
    </row>
    <row r="29" spans="1:16" x14ac:dyDescent="0.4">
      <c r="A29">
        <v>10</v>
      </c>
      <c r="B29" t="s">
        <v>6</v>
      </c>
      <c r="C29" t="s">
        <v>7</v>
      </c>
      <c r="D29" t="s">
        <v>20</v>
      </c>
      <c r="E29">
        <v>0.60698689956331886</v>
      </c>
      <c r="F29">
        <v>0</v>
      </c>
      <c r="G29">
        <v>0.59916492693110646</v>
      </c>
      <c r="H29">
        <v>0.80876747141041938</v>
      </c>
      <c r="I29">
        <v>0.34693877551020408</v>
      </c>
      <c r="J29">
        <v>0.20582072307485061</v>
      </c>
      <c r="K29">
        <v>0.65951849211267166</v>
      </c>
      <c r="L29">
        <v>4.8809058403741466E-2</v>
      </c>
      <c r="M29">
        <v>0.99555628652548445</v>
      </c>
      <c r="N29">
        <v>7.8537313080724938E-2</v>
      </c>
      <c r="O29">
        <v>0.10262982907893865</v>
      </c>
      <c r="P29">
        <v>1</v>
      </c>
    </row>
    <row r="30" spans="1:16" x14ac:dyDescent="0.4">
      <c r="B30" t="s">
        <v>6</v>
      </c>
      <c r="C30" t="s">
        <v>7</v>
      </c>
      <c r="D30" t="s">
        <v>20</v>
      </c>
      <c r="E30">
        <v>0.60698689956331886</v>
      </c>
      <c r="F30">
        <v>0</v>
      </c>
      <c r="G30">
        <v>0.59916492693110646</v>
      </c>
      <c r="H30">
        <v>0.80876747141041938</v>
      </c>
      <c r="I30">
        <v>0.34693877551020408</v>
      </c>
      <c r="J30">
        <v>0.20582072307485061</v>
      </c>
      <c r="K30">
        <v>0.65951849211267166</v>
      </c>
      <c r="L30">
        <v>4.8809058403741466E-2</v>
      </c>
      <c r="M30">
        <v>0.99555628652548445</v>
      </c>
      <c r="N30">
        <v>7.8537313080724938E-2</v>
      </c>
      <c r="O30">
        <f>0.102629829078939*1.11</f>
        <v>0.1139191102776223</v>
      </c>
      <c r="P30">
        <v>0</v>
      </c>
    </row>
    <row r="31" spans="1:16" x14ac:dyDescent="0.4">
      <c r="B31" t="s">
        <v>6</v>
      </c>
      <c r="C31" t="s">
        <v>7</v>
      </c>
      <c r="D31" t="s">
        <v>20</v>
      </c>
      <c r="E31">
        <v>0.60698689956331886</v>
      </c>
      <c r="F31">
        <v>0</v>
      </c>
      <c r="G31">
        <v>0.59916492693110646</v>
      </c>
      <c r="H31">
        <v>0.80876747141041938</v>
      </c>
      <c r="I31">
        <v>0.34693877551020408</v>
      </c>
      <c r="J31">
        <v>0.20582072307485061</v>
      </c>
      <c r="K31">
        <v>0.65951849211267166</v>
      </c>
      <c r="L31">
        <v>4.8809058403741466E-2</v>
      </c>
      <c r="M31">
        <v>0.99555628652548445</v>
      </c>
      <c r="N31">
        <v>7.8537313080724938E-2</v>
      </c>
      <c r="O31">
        <f>0.102629829078939*1.05</f>
        <v>0.10776132053288595</v>
      </c>
      <c r="P31">
        <v>1</v>
      </c>
    </row>
    <row r="32" spans="1:16" x14ac:dyDescent="0.4">
      <c r="A32">
        <v>11</v>
      </c>
      <c r="B32" t="s">
        <v>6</v>
      </c>
      <c r="C32" t="s">
        <v>7</v>
      </c>
      <c r="D32" t="s">
        <v>16</v>
      </c>
      <c r="E32">
        <v>0.66375545851528395</v>
      </c>
      <c r="F32">
        <v>0</v>
      </c>
      <c r="G32">
        <v>3.9665970772442591E-2</v>
      </c>
      <c r="H32">
        <v>0.44409148665819564</v>
      </c>
      <c r="I32">
        <v>0.8571428571428571</v>
      </c>
      <c r="J32">
        <v>0.30451370384394172</v>
      </c>
      <c r="K32">
        <v>0.50035004287617846</v>
      </c>
      <c r="L32">
        <v>0.1704465012106838</v>
      </c>
      <c r="M32">
        <v>0.52405279729152809</v>
      </c>
      <c r="N32">
        <v>0.25419362325263056</v>
      </c>
      <c r="O32">
        <v>0.6250862944612906</v>
      </c>
      <c r="P32">
        <v>1</v>
      </c>
    </row>
    <row r="33" spans="1:16" x14ac:dyDescent="0.4">
      <c r="B33" t="s">
        <v>6</v>
      </c>
      <c r="C33" t="s">
        <v>7</v>
      </c>
      <c r="D33" t="s">
        <v>16</v>
      </c>
      <c r="E33">
        <v>0.66375545851528395</v>
      </c>
      <c r="F33">
        <v>0</v>
      </c>
      <c r="G33">
        <v>3.9665970772442591E-2</v>
      </c>
      <c r="H33">
        <v>0.44409148665819564</v>
      </c>
      <c r="I33">
        <v>0.8571428571428571</v>
      </c>
      <c r="J33">
        <v>0.30451370384394172</v>
      </c>
      <c r="K33">
        <v>0.50035004287617846</v>
      </c>
      <c r="L33">
        <v>0.1704465012106838</v>
      </c>
      <c r="M33">
        <v>0.52405279729152809</v>
      </c>
      <c r="N33">
        <v>0.25419362325263056</v>
      </c>
      <c r="O33">
        <f>0.625086294461291*1.11</f>
        <v>0.69384578685203313</v>
      </c>
      <c r="P33">
        <v>0</v>
      </c>
    </row>
    <row r="34" spans="1:16" x14ac:dyDescent="0.4">
      <c r="B34" t="s">
        <v>6</v>
      </c>
      <c r="C34" t="s">
        <v>7</v>
      </c>
      <c r="D34" t="s">
        <v>16</v>
      </c>
      <c r="E34">
        <v>0.66375545851528395</v>
      </c>
      <c r="F34">
        <v>0</v>
      </c>
      <c r="G34">
        <v>3.9665970772442591E-2</v>
      </c>
      <c r="H34">
        <v>0.44409148665819564</v>
      </c>
      <c r="I34">
        <v>0.8571428571428571</v>
      </c>
      <c r="J34">
        <v>0.30451370384394172</v>
      </c>
      <c r="K34">
        <v>0.50035004287617846</v>
      </c>
      <c r="L34">
        <v>0.1704465012106838</v>
      </c>
      <c r="M34">
        <v>0.52405279729152809</v>
      </c>
      <c r="N34">
        <v>0.25419362325263056</v>
      </c>
      <c r="O34">
        <f>0.625086294461291*1.05</f>
        <v>0.65634060918435566</v>
      </c>
      <c r="P34">
        <v>1</v>
      </c>
    </row>
    <row r="35" spans="1:16" x14ac:dyDescent="0.4">
      <c r="A35">
        <v>12</v>
      </c>
      <c r="B35" t="s">
        <v>6</v>
      </c>
      <c r="C35" t="s">
        <v>7</v>
      </c>
      <c r="D35" t="s">
        <v>19</v>
      </c>
      <c r="E35">
        <v>0.68122270742358082</v>
      </c>
      <c r="F35">
        <v>2.5773195876288659E-3</v>
      </c>
      <c r="G35">
        <v>3.1315240083507306E-2</v>
      </c>
      <c r="H35">
        <v>0.35705209656925024</v>
      </c>
      <c r="I35">
        <v>0.95918367346938771</v>
      </c>
      <c r="J35">
        <v>0.30983176591622635</v>
      </c>
      <c r="K35">
        <v>0.46853241665247874</v>
      </c>
      <c r="L35">
        <v>0.65597001159670598</v>
      </c>
      <c r="M35">
        <v>0.50391296351248327</v>
      </c>
      <c r="N35">
        <v>0.37826871954697855</v>
      </c>
      <c r="O35">
        <v>1.060611348730043</v>
      </c>
      <c r="P35">
        <v>1</v>
      </c>
    </row>
    <row r="36" spans="1:16" x14ac:dyDescent="0.4">
      <c r="B36" t="s">
        <v>6</v>
      </c>
      <c r="C36" t="s">
        <v>7</v>
      </c>
      <c r="D36" t="s">
        <v>19</v>
      </c>
      <c r="E36">
        <v>0.68122270742358082</v>
      </c>
      <c r="F36">
        <v>2.5773195876288659E-3</v>
      </c>
      <c r="G36">
        <v>3.1315240083507306E-2</v>
      </c>
      <c r="H36">
        <v>0.35705209656925024</v>
      </c>
      <c r="I36">
        <v>0.95918367346938771</v>
      </c>
      <c r="J36">
        <v>0.30983176591622635</v>
      </c>
      <c r="K36">
        <v>0.46853241665247874</v>
      </c>
      <c r="L36">
        <v>0.65597001159670598</v>
      </c>
      <c r="M36">
        <v>0.50391296351248327</v>
      </c>
      <c r="N36">
        <v>0.37826871954697855</v>
      </c>
      <c r="O36">
        <f>1.06061134873004*1.11</f>
        <v>1.1772785970903443</v>
      </c>
      <c r="P36">
        <v>0</v>
      </c>
    </row>
    <row r="37" spans="1:16" x14ac:dyDescent="0.4">
      <c r="B37" t="s">
        <v>6</v>
      </c>
      <c r="C37" t="s">
        <v>7</v>
      </c>
      <c r="D37" t="s">
        <v>19</v>
      </c>
      <c r="E37">
        <v>0.68122270742358082</v>
      </c>
      <c r="F37">
        <v>2.5773195876288659E-3</v>
      </c>
      <c r="G37">
        <v>3.1315240083507306E-2</v>
      </c>
      <c r="H37">
        <v>0.35705209656925024</v>
      </c>
      <c r="I37">
        <v>0.95918367346938771</v>
      </c>
      <c r="J37">
        <v>0.30983176591622635</v>
      </c>
      <c r="K37">
        <v>0.46853241665247874</v>
      </c>
      <c r="L37">
        <v>0.65597001159670598</v>
      </c>
      <c r="M37">
        <v>0.50391296351248327</v>
      </c>
      <c r="N37">
        <v>0.37826871954697855</v>
      </c>
      <c r="O37">
        <v>1.060611348730043</v>
      </c>
      <c r="P37">
        <v>1</v>
      </c>
    </row>
    <row r="38" spans="1:16" x14ac:dyDescent="0.4">
      <c r="A38">
        <v>13</v>
      </c>
      <c r="B38" t="s">
        <v>6</v>
      </c>
      <c r="C38" t="s">
        <v>7</v>
      </c>
      <c r="D38" t="s">
        <v>18</v>
      </c>
      <c r="E38">
        <v>0.59388646288209612</v>
      </c>
      <c r="F38">
        <v>1.0309278350515464E-2</v>
      </c>
      <c r="G38">
        <v>0</v>
      </c>
      <c r="H38">
        <v>8.1321473951715378E-2</v>
      </c>
      <c r="I38">
        <v>1</v>
      </c>
      <c r="J38">
        <v>0.23365853717224117</v>
      </c>
      <c r="K38">
        <v>0.2666783154254404</v>
      </c>
      <c r="L38">
        <v>8.0707933717462849E-2</v>
      </c>
      <c r="M38">
        <v>1.1133971009147736E-2</v>
      </c>
      <c r="N38">
        <v>16.604482393767775</v>
      </c>
      <c r="O38">
        <v>62.01416739030519</v>
      </c>
      <c r="P38">
        <v>1</v>
      </c>
    </row>
    <row r="39" spans="1:16" x14ac:dyDescent="0.4">
      <c r="B39" t="s">
        <v>6</v>
      </c>
      <c r="C39" t="s">
        <v>7</v>
      </c>
      <c r="D39" t="s">
        <v>18</v>
      </c>
      <c r="E39">
        <v>0.59388646288209612</v>
      </c>
      <c r="F39">
        <v>1.0309278350515464E-2</v>
      </c>
      <c r="G39">
        <v>0</v>
      </c>
      <c r="H39">
        <v>8.1321473951715378E-2</v>
      </c>
      <c r="I39">
        <v>1</v>
      </c>
      <c r="J39">
        <v>0.23365853717224117</v>
      </c>
      <c r="K39">
        <v>0.2666783154254404</v>
      </c>
      <c r="L39">
        <v>8.0707933717462849E-2</v>
      </c>
      <c r="M39">
        <v>1.1133971009147736E-2</v>
      </c>
      <c r="N39">
        <v>16.604482393767775</v>
      </c>
      <c r="O39">
        <f>62.0141673903052*1.11</f>
        <v>68.835725803238773</v>
      </c>
      <c r="P39">
        <v>0</v>
      </c>
    </row>
    <row r="40" spans="1:16" x14ac:dyDescent="0.4">
      <c r="B40" t="s">
        <v>6</v>
      </c>
      <c r="C40" t="s">
        <v>7</v>
      </c>
      <c r="D40" t="s">
        <v>18</v>
      </c>
      <c r="E40">
        <v>0.59388646288209612</v>
      </c>
      <c r="F40">
        <v>1.0309278350515464E-2</v>
      </c>
      <c r="G40">
        <v>0</v>
      </c>
      <c r="H40">
        <v>8.1321473951715378E-2</v>
      </c>
      <c r="I40">
        <v>1</v>
      </c>
      <c r="J40">
        <v>0.23365853717224117</v>
      </c>
      <c r="K40">
        <v>0.2666783154254404</v>
      </c>
      <c r="L40">
        <v>8.0707933717462849E-2</v>
      </c>
      <c r="M40">
        <v>1.1133971009147736E-2</v>
      </c>
      <c r="N40">
        <v>16.604482393767775</v>
      </c>
      <c r="O40">
        <f>62.0141673903052*1.05</f>
        <v>65.114875759820464</v>
      </c>
      <c r="P40">
        <v>1</v>
      </c>
    </row>
    <row r="41" spans="1:16" x14ac:dyDescent="0.4">
      <c r="A41">
        <v>14</v>
      </c>
      <c r="B41" t="s">
        <v>6</v>
      </c>
      <c r="C41" t="s">
        <v>7</v>
      </c>
      <c r="D41" t="s">
        <v>15</v>
      </c>
      <c r="E41">
        <v>0.7772925764192139</v>
      </c>
      <c r="F41">
        <v>0</v>
      </c>
      <c r="G41">
        <v>0.55532359081419624</v>
      </c>
      <c r="H41">
        <v>0.76111817026683615</v>
      </c>
      <c r="I41">
        <v>0.61224489795918369</v>
      </c>
      <c r="J41">
        <v>0.25935937285850991</v>
      </c>
      <c r="K41">
        <v>0.73698110284632423</v>
      </c>
      <c r="L41">
        <v>0.14110083158624656</v>
      </c>
      <c r="M41">
        <v>0.66269320406243493</v>
      </c>
      <c r="N41">
        <v>8.0726199198051352E-2</v>
      </c>
      <c r="O41">
        <v>0.11940876095072064</v>
      </c>
      <c r="P41">
        <v>1</v>
      </c>
    </row>
    <row r="42" spans="1:16" x14ac:dyDescent="0.4">
      <c r="B42" t="s">
        <v>6</v>
      </c>
      <c r="C42" t="s">
        <v>7</v>
      </c>
      <c r="D42" t="s">
        <v>15</v>
      </c>
      <c r="E42">
        <v>0.7772925764192139</v>
      </c>
      <c r="F42">
        <v>0</v>
      </c>
      <c r="G42">
        <v>0.55532359081419624</v>
      </c>
      <c r="H42">
        <v>0.76111817026683615</v>
      </c>
      <c r="I42">
        <v>0.61224489795918369</v>
      </c>
      <c r="J42">
        <v>0.25935937285850991</v>
      </c>
      <c r="K42">
        <v>0.73698110284632423</v>
      </c>
      <c r="L42">
        <v>0.14110083158624656</v>
      </c>
      <c r="M42">
        <v>0.66269320406243493</v>
      </c>
      <c r="N42">
        <v>8.0726199198051352E-2</v>
      </c>
      <c r="O42">
        <f>0.119408760950721*1.11</f>
        <v>0.13254372465530032</v>
      </c>
      <c r="P42">
        <v>0</v>
      </c>
    </row>
    <row r="43" spans="1:16" x14ac:dyDescent="0.4">
      <c r="B43" t="s">
        <v>6</v>
      </c>
      <c r="C43" t="s">
        <v>7</v>
      </c>
      <c r="D43" t="s">
        <v>15</v>
      </c>
      <c r="E43">
        <v>0.7772925764192139</v>
      </c>
      <c r="F43">
        <v>0</v>
      </c>
      <c r="G43">
        <v>0.55532359081419624</v>
      </c>
      <c r="H43">
        <v>0.76111817026683615</v>
      </c>
      <c r="I43">
        <v>0.61224489795918369</v>
      </c>
      <c r="J43">
        <v>0.25935937285850991</v>
      </c>
      <c r="K43">
        <v>0.73698110284632423</v>
      </c>
      <c r="L43">
        <v>0.14110083158624656</v>
      </c>
      <c r="M43">
        <v>0.66269320406243493</v>
      </c>
      <c r="N43">
        <v>8.0726199198051352E-2</v>
      </c>
      <c r="O43">
        <f>0.119408760950721*1.05</f>
        <v>0.12537919899825706</v>
      </c>
      <c r="P43">
        <v>1</v>
      </c>
    </row>
    <row r="44" spans="1:16" x14ac:dyDescent="0.4">
      <c r="A44">
        <v>15</v>
      </c>
      <c r="B44" t="s">
        <v>6</v>
      </c>
      <c r="C44" t="s">
        <v>7</v>
      </c>
      <c r="D44" t="s">
        <v>15</v>
      </c>
      <c r="E44">
        <v>0.82969432314410485</v>
      </c>
      <c r="F44">
        <v>0</v>
      </c>
      <c r="G44">
        <v>0.50835073068893533</v>
      </c>
      <c r="H44">
        <v>0.71791613722998737</v>
      </c>
      <c r="I44">
        <v>0.44897959183673469</v>
      </c>
      <c r="J44">
        <v>0.27129740051873885</v>
      </c>
      <c r="K44">
        <v>0.75257530335370715</v>
      </c>
      <c r="L44">
        <v>8.6955144626673087E-2</v>
      </c>
      <c r="M44">
        <v>0.11125774185410388</v>
      </c>
      <c r="N44">
        <v>8.6337008237100207E-2</v>
      </c>
      <c r="O44">
        <v>0.12434724917458666</v>
      </c>
      <c r="P44">
        <v>1</v>
      </c>
    </row>
    <row r="45" spans="1:16" x14ac:dyDescent="0.4">
      <c r="B45" t="s">
        <v>6</v>
      </c>
      <c r="C45" t="s">
        <v>7</v>
      </c>
      <c r="D45" t="s">
        <v>15</v>
      </c>
      <c r="E45">
        <v>0.82969432314410485</v>
      </c>
      <c r="F45">
        <v>0</v>
      </c>
      <c r="G45">
        <v>0.50835073068893533</v>
      </c>
      <c r="H45">
        <v>0.71791613722998737</v>
      </c>
      <c r="I45">
        <v>0.44897959183673469</v>
      </c>
      <c r="J45">
        <v>0.27129740051873885</v>
      </c>
      <c r="K45">
        <v>0.75257530335370715</v>
      </c>
      <c r="L45">
        <v>8.6955144626673087E-2</v>
      </c>
      <c r="M45">
        <v>0.11125774185410388</v>
      </c>
      <c r="N45">
        <v>8.6337008237100207E-2</v>
      </c>
      <c r="O45">
        <f>0.124347249174587*1.11</f>
        <v>0.13802544658379159</v>
      </c>
      <c r="P45">
        <v>0</v>
      </c>
    </row>
    <row r="46" spans="1:16" x14ac:dyDescent="0.4">
      <c r="B46" t="s">
        <v>6</v>
      </c>
      <c r="C46" t="s">
        <v>7</v>
      </c>
      <c r="D46" t="s">
        <v>15</v>
      </c>
      <c r="E46">
        <v>0.82969432314410485</v>
      </c>
      <c r="F46">
        <v>0</v>
      </c>
      <c r="G46">
        <v>0.50835073068893533</v>
      </c>
      <c r="H46">
        <v>0.71791613722998737</v>
      </c>
      <c r="I46">
        <v>0.44897959183673469</v>
      </c>
      <c r="J46">
        <v>0.27129740051873885</v>
      </c>
      <c r="K46">
        <v>0.75257530335370715</v>
      </c>
      <c r="L46">
        <v>8.6955144626673087E-2</v>
      </c>
      <c r="M46">
        <v>0.11125774185410388</v>
      </c>
      <c r="N46">
        <v>8.6337008237100207E-2</v>
      </c>
      <c r="O46">
        <f>0.124347249174587*1.05</f>
        <v>0.13056461163331637</v>
      </c>
      <c r="P46">
        <v>1</v>
      </c>
    </row>
    <row r="47" spans="1:16" x14ac:dyDescent="0.4">
      <c r="A47">
        <v>16</v>
      </c>
      <c r="B47" t="s">
        <v>6</v>
      </c>
      <c r="C47" t="s">
        <v>7</v>
      </c>
      <c r="D47" t="s">
        <v>18</v>
      </c>
      <c r="E47">
        <v>0.67248908296943233</v>
      </c>
      <c r="F47">
        <v>0.25773195876288657</v>
      </c>
      <c r="G47">
        <v>0</v>
      </c>
      <c r="H47">
        <v>6.5438373570520972E-2</v>
      </c>
      <c r="I47">
        <v>1</v>
      </c>
      <c r="J47">
        <v>0.21447335336221468</v>
      </c>
      <c r="K47">
        <v>0.28847941789643478</v>
      </c>
      <c r="L47">
        <v>0.28605551426143738</v>
      </c>
      <c r="M47">
        <v>0.21348984896402654</v>
      </c>
      <c r="N47">
        <v>39.521320903137209</v>
      </c>
      <c r="O47">
        <v>195.72121839616548</v>
      </c>
      <c r="P47">
        <v>1</v>
      </c>
    </row>
    <row r="48" spans="1:16" x14ac:dyDescent="0.4">
      <c r="B48" t="s">
        <v>6</v>
      </c>
      <c r="C48" t="s">
        <v>7</v>
      </c>
      <c r="D48" t="s">
        <v>18</v>
      </c>
      <c r="E48">
        <v>0.67248908296943233</v>
      </c>
      <c r="F48">
        <v>0.25773195876288657</v>
      </c>
      <c r="G48">
        <v>0</v>
      </c>
      <c r="H48">
        <v>6.5438373570520972E-2</v>
      </c>
      <c r="I48">
        <v>1</v>
      </c>
      <c r="J48">
        <v>0.21447335336221468</v>
      </c>
      <c r="K48">
        <v>0.28847941789643478</v>
      </c>
      <c r="L48">
        <v>0.28605551426143738</v>
      </c>
      <c r="M48">
        <v>0.21348984896402654</v>
      </c>
      <c r="N48">
        <v>39.521320903137209</v>
      </c>
      <c r="O48">
        <f>195.721218396165*1.11</f>
        <v>217.25055241974317</v>
      </c>
      <c r="P48">
        <v>0</v>
      </c>
    </row>
    <row r="49" spans="1:16" x14ac:dyDescent="0.4">
      <c r="B49" t="s">
        <v>6</v>
      </c>
      <c r="C49" t="s">
        <v>7</v>
      </c>
      <c r="D49" t="s">
        <v>18</v>
      </c>
      <c r="E49">
        <v>0.67248908296943233</v>
      </c>
      <c r="F49">
        <v>0.25773195876288657</v>
      </c>
      <c r="G49">
        <v>0</v>
      </c>
      <c r="H49">
        <v>6.5438373570520972E-2</v>
      </c>
      <c r="I49">
        <v>1</v>
      </c>
      <c r="J49">
        <v>0.21447335336221468</v>
      </c>
      <c r="K49">
        <v>0.28847941789643478</v>
      </c>
      <c r="L49">
        <v>0.28605551426143738</v>
      </c>
      <c r="M49">
        <v>0.21348984896402654</v>
      </c>
      <c r="N49">
        <v>39.521320903137209</v>
      </c>
      <c r="O49">
        <f>195.721218396165*1.05</f>
        <v>205.50727931597325</v>
      </c>
      <c r="P49">
        <v>1</v>
      </c>
    </row>
    <row r="50" spans="1:16" x14ac:dyDescent="0.4">
      <c r="A50">
        <v>17</v>
      </c>
      <c r="B50" t="s">
        <v>6</v>
      </c>
      <c r="C50" t="s">
        <v>7</v>
      </c>
      <c r="D50" t="s">
        <v>17</v>
      </c>
      <c r="E50">
        <v>0.85152838427947608</v>
      </c>
      <c r="F50">
        <v>0.17268041237113402</v>
      </c>
      <c r="G50">
        <v>0.39665970772442588</v>
      </c>
      <c r="H50">
        <v>0.69949174078780174</v>
      </c>
      <c r="I50">
        <v>0.87755102040816324</v>
      </c>
      <c r="J50">
        <v>0.15309410572220236</v>
      </c>
      <c r="K50">
        <v>0.74121481765309583</v>
      </c>
      <c r="L50">
        <v>0.19675307583247581</v>
      </c>
      <c r="M50">
        <v>0.7495857352800307</v>
      </c>
      <c r="N50">
        <v>9.2973569646652363E-2</v>
      </c>
      <c r="O50">
        <v>0.18177361564810834</v>
      </c>
      <c r="P50">
        <v>1</v>
      </c>
    </row>
    <row r="51" spans="1:16" x14ac:dyDescent="0.4">
      <c r="B51" t="s">
        <v>6</v>
      </c>
      <c r="C51" t="s">
        <v>7</v>
      </c>
      <c r="D51" t="s">
        <v>17</v>
      </c>
      <c r="E51">
        <v>0.85152838427947608</v>
      </c>
      <c r="F51">
        <v>0.17268041237113402</v>
      </c>
      <c r="G51">
        <v>0.39665970772442588</v>
      </c>
      <c r="H51">
        <v>0.69949174078780174</v>
      </c>
      <c r="I51">
        <v>0.87755102040816324</v>
      </c>
      <c r="J51">
        <v>0.15309410572220236</v>
      </c>
      <c r="K51">
        <v>0.74121481765309583</v>
      </c>
      <c r="L51">
        <v>0.19675307583247581</v>
      </c>
      <c r="M51">
        <v>0.7495857352800307</v>
      </c>
      <c r="N51">
        <v>9.2973569646652363E-2</v>
      </c>
      <c r="O51">
        <f>0.181773615648108*1.11</f>
        <v>0.20176871336939992</v>
      </c>
      <c r="P51">
        <v>0</v>
      </c>
    </row>
    <row r="52" spans="1:16" x14ac:dyDescent="0.4">
      <c r="B52" t="s">
        <v>6</v>
      </c>
      <c r="C52" t="s">
        <v>7</v>
      </c>
      <c r="D52" t="s">
        <v>17</v>
      </c>
      <c r="E52">
        <v>0.85152838427947608</v>
      </c>
      <c r="F52">
        <v>0.17268041237113402</v>
      </c>
      <c r="G52">
        <v>0.39665970772442588</v>
      </c>
      <c r="H52">
        <v>0.69949174078780174</v>
      </c>
      <c r="I52">
        <v>0.87755102040816324</v>
      </c>
      <c r="J52">
        <v>0.15309410572220236</v>
      </c>
      <c r="K52">
        <v>0.74121481765309583</v>
      </c>
      <c r="L52">
        <v>0.19675307583247581</v>
      </c>
      <c r="M52">
        <v>0.7495857352800307</v>
      </c>
      <c r="N52">
        <v>9.2973569646652363E-2</v>
      </c>
      <c r="O52">
        <f>0.181773615648108*1.05</f>
        <v>0.19086229643051342</v>
      </c>
      <c r="P52">
        <v>1</v>
      </c>
    </row>
    <row r="53" spans="1:16" x14ac:dyDescent="0.4">
      <c r="A53">
        <v>18</v>
      </c>
      <c r="B53" t="s">
        <v>6</v>
      </c>
      <c r="C53" t="s">
        <v>7</v>
      </c>
      <c r="D53" t="s">
        <v>18</v>
      </c>
      <c r="E53">
        <v>0.55021834061135377</v>
      </c>
      <c r="F53">
        <v>7.7319587628865982E-2</v>
      </c>
      <c r="G53">
        <v>0</v>
      </c>
      <c r="H53">
        <v>0.12706480304955528</v>
      </c>
      <c r="I53">
        <v>1</v>
      </c>
      <c r="J53">
        <v>0.18562135689601203</v>
      </c>
      <c r="K53">
        <v>0.2726592318387846</v>
      </c>
      <c r="L53">
        <v>4.1725848460646711E-2</v>
      </c>
      <c r="M53">
        <v>0.59231929090616942</v>
      </c>
      <c r="N53">
        <v>4.7032175312282378</v>
      </c>
      <c r="O53">
        <v>17.921367821975373</v>
      </c>
      <c r="P53">
        <v>1</v>
      </c>
    </row>
    <row r="54" spans="1:16" x14ac:dyDescent="0.4">
      <c r="B54" t="s">
        <v>6</v>
      </c>
      <c r="C54" t="s">
        <v>7</v>
      </c>
      <c r="D54" t="s">
        <v>18</v>
      </c>
      <c r="E54">
        <v>0.55021834061135377</v>
      </c>
      <c r="F54">
        <v>7.7319587628865982E-2</v>
      </c>
      <c r="G54">
        <v>0</v>
      </c>
      <c r="H54">
        <v>0.12706480304955528</v>
      </c>
      <c r="I54">
        <v>1</v>
      </c>
      <c r="J54">
        <v>0.18562135689601203</v>
      </c>
      <c r="K54">
        <v>0.2726592318387846</v>
      </c>
      <c r="L54">
        <v>4.1725848460646711E-2</v>
      </c>
      <c r="M54">
        <v>0.59231929090616942</v>
      </c>
      <c r="N54">
        <v>4.7032175312282378</v>
      </c>
      <c r="O54">
        <f>17.9213678219754*1.11</f>
        <v>19.892718282392696</v>
      </c>
      <c r="P54">
        <v>0</v>
      </c>
    </row>
    <row r="55" spans="1:16" x14ac:dyDescent="0.4">
      <c r="B55" t="s">
        <v>6</v>
      </c>
      <c r="C55" t="s">
        <v>7</v>
      </c>
      <c r="D55" t="s">
        <v>18</v>
      </c>
      <c r="E55">
        <v>0.55021834061135377</v>
      </c>
      <c r="F55">
        <v>7.7319587628865982E-2</v>
      </c>
      <c r="G55">
        <v>0</v>
      </c>
      <c r="H55">
        <v>0.12706480304955528</v>
      </c>
      <c r="I55">
        <v>1</v>
      </c>
      <c r="J55">
        <v>0.18562135689601203</v>
      </c>
      <c r="K55">
        <v>0.2726592318387846</v>
      </c>
      <c r="L55">
        <v>4.1725848460646711E-2</v>
      </c>
      <c r="M55">
        <v>0.59231929090616942</v>
      </c>
      <c r="N55">
        <v>4.7032175312282378</v>
      </c>
      <c r="O55">
        <f>17.9213678219754*1.05</f>
        <v>18.817436213074174</v>
      </c>
      <c r="P55">
        <v>1</v>
      </c>
    </row>
    <row r="56" spans="1:16" x14ac:dyDescent="0.4">
      <c r="A56">
        <v>19</v>
      </c>
      <c r="B56" t="s">
        <v>6</v>
      </c>
      <c r="C56" t="s">
        <v>7</v>
      </c>
      <c r="D56" t="s">
        <v>18</v>
      </c>
      <c r="E56">
        <v>0.64628820960698685</v>
      </c>
      <c r="F56">
        <v>3.608247422680412E-2</v>
      </c>
      <c r="G56">
        <v>1.5657620041753653E-2</v>
      </c>
      <c r="H56">
        <v>0.20965692503176617</v>
      </c>
      <c r="I56">
        <v>1</v>
      </c>
      <c r="J56">
        <v>0.14104152282806159</v>
      </c>
      <c r="K56">
        <v>0.3634854183885215</v>
      </c>
      <c r="L56">
        <v>0.37509566601305816</v>
      </c>
      <c r="M56">
        <v>0.82734105789101842</v>
      </c>
      <c r="N56">
        <v>1.2387950673129842</v>
      </c>
      <c r="O56">
        <v>4.1667058858612194</v>
      </c>
      <c r="P56">
        <v>1</v>
      </c>
    </row>
    <row r="57" spans="1:16" x14ac:dyDescent="0.4">
      <c r="B57" t="s">
        <v>6</v>
      </c>
      <c r="C57" t="s">
        <v>7</v>
      </c>
      <c r="D57" t="s">
        <v>18</v>
      </c>
      <c r="E57">
        <v>0.64628820960698685</v>
      </c>
      <c r="F57">
        <v>3.608247422680412E-2</v>
      </c>
      <c r="G57">
        <v>1.5657620041753653E-2</v>
      </c>
      <c r="H57">
        <v>0.20965692503176617</v>
      </c>
      <c r="I57">
        <v>1</v>
      </c>
      <c r="J57">
        <v>0.14104152282806159</v>
      </c>
      <c r="K57">
        <v>0.3634854183885215</v>
      </c>
      <c r="L57">
        <v>0.37509566601305816</v>
      </c>
      <c r="M57">
        <v>0.82734105789101842</v>
      </c>
      <c r="N57">
        <v>1.2387950673129842</v>
      </c>
      <c r="O57">
        <f>4.16670588586122*1.11</f>
        <v>4.6250435333059547</v>
      </c>
      <c r="P57">
        <v>0</v>
      </c>
    </row>
    <row r="58" spans="1:16" x14ac:dyDescent="0.4">
      <c r="B58" t="s">
        <v>6</v>
      </c>
      <c r="C58" t="s">
        <v>7</v>
      </c>
      <c r="D58" t="s">
        <v>18</v>
      </c>
      <c r="E58">
        <v>0.64628820960698685</v>
      </c>
      <c r="F58">
        <v>3.608247422680412E-2</v>
      </c>
      <c r="G58">
        <v>1.5657620041753653E-2</v>
      </c>
      <c r="H58">
        <v>0.20965692503176617</v>
      </c>
      <c r="I58">
        <v>1</v>
      </c>
      <c r="J58">
        <v>0.14104152282806159</v>
      </c>
      <c r="K58">
        <v>0.3634854183885215</v>
      </c>
      <c r="L58">
        <v>0.37509566601305816</v>
      </c>
      <c r="M58">
        <v>0.82734105789101842</v>
      </c>
      <c r="N58">
        <v>1.2387950673129842</v>
      </c>
      <c r="O58">
        <f>4.16670588586122*1.05</f>
        <v>4.3750411801542812</v>
      </c>
      <c r="P58">
        <v>1</v>
      </c>
    </row>
    <row r="59" spans="1:16" x14ac:dyDescent="0.4">
      <c r="A59">
        <v>20</v>
      </c>
      <c r="B59" t="s">
        <v>6</v>
      </c>
      <c r="C59" t="s">
        <v>7</v>
      </c>
      <c r="D59" t="s">
        <v>16</v>
      </c>
      <c r="E59">
        <v>0.83842794759825345</v>
      </c>
      <c r="F59">
        <v>0</v>
      </c>
      <c r="G59">
        <v>0.63465553235908145</v>
      </c>
      <c r="H59">
        <v>0.74396442185514611</v>
      </c>
      <c r="I59">
        <v>0.44897959183673469</v>
      </c>
      <c r="J59">
        <v>0.12883142096337352</v>
      </c>
      <c r="K59">
        <v>0.77352146431078828</v>
      </c>
      <c r="L59">
        <v>0.19825244485186222</v>
      </c>
      <c r="M59">
        <v>0.54798090597500959</v>
      </c>
      <c r="N59">
        <v>7.996729717192011E-2</v>
      </c>
      <c r="O59">
        <v>0.10918377313319673</v>
      </c>
      <c r="P59">
        <v>1</v>
      </c>
    </row>
    <row r="60" spans="1:16" x14ac:dyDescent="0.4">
      <c r="B60" t="s">
        <v>6</v>
      </c>
      <c r="C60" t="s">
        <v>7</v>
      </c>
      <c r="D60" t="s">
        <v>16</v>
      </c>
      <c r="E60">
        <v>0.83842794759825345</v>
      </c>
      <c r="F60">
        <v>0</v>
      </c>
      <c r="G60">
        <v>0.63465553235908145</v>
      </c>
      <c r="H60">
        <v>0.74396442185514611</v>
      </c>
      <c r="I60">
        <v>0.44897959183673469</v>
      </c>
      <c r="J60">
        <v>0.12883142096337352</v>
      </c>
      <c r="K60">
        <v>0.77352146431078828</v>
      </c>
      <c r="L60">
        <v>0.19825244485186222</v>
      </c>
      <c r="M60">
        <v>0.54798090597500959</v>
      </c>
      <c r="N60">
        <v>7.996729717192011E-2</v>
      </c>
      <c r="O60">
        <f>0.109183773133197*1.11</f>
        <v>0.12119398817784868</v>
      </c>
      <c r="P60">
        <v>0</v>
      </c>
    </row>
    <row r="61" spans="1:16" x14ac:dyDescent="0.4">
      <c r="B61" t="s">
        <v>6</v>
      </c>
      <c r="C61" t="s">
        <v>7</v>
      </c>
      <c r="D61" t="s">
        <v>16</v>
      </c>
      <c r="E61">
        <v>0.83842794759825345</v>
      </c>
      <c r="F61">
        <v>0</v>
      </c>
      <c r="G61">
        <v>0.63465553235908145</v>
      </c>
      <c r="H61">
        <v>0.74396442185514611</v>
      </c>
      <c r="I61">
        <v>0.44897959183673469</v>
      </c>
      <c r="J61">
        <v>0.12883142096337352</v>
      </c>
      <c r="K61">
        <v>0.77352146431078828</v>
      </c>
      <c r="L61">
        <v>0.19825244485186222</v>
      </c>
      <c r="M61">
        <v>0.54798090597500959</v>
      </c>
      <c r="N61">
        <v>7.996729717192011E-2</v>
      </c>
      <c r="O61">
        <f>0.109183773133197*1.05</f>
        <v>0.11464296178985686</v>
      </c>
      <c r="P61">
        <v>1</v>
      </c>
    </row>
    <row r="62" spans="1:16" x14ac:dyDescent="0.4">
      <c r="A62">
        <v>21</v>
      </c>
      <c r="B62" t="s">
        <v>6</v>
      </c>
      <c r="C62" t="s">
        <v>7</v>
      </c>
      <c r="D62" t="s">
        <v>20</v>
      </c>
      <c r="E62">
        <v>0.84279475982532748</v>
      </c>
      <c r="F62">
        <v>0</v>
      </c>
      <c r="G62">
        <v>0.98225469728601245</v>
      </c>
      <c r="H62">
        <v>0.98919949174078792</v>
      </c>
      <c r="I62">
        <v>0.20408163265306123</v>
      </c>
      <c r="J62">
        <v>0.19383011523048144</v>
      </c>
      <c r="K62">
        <v>0.89430977710855764</v>
      </c>
      <c r="L62">
        <v>3.6922782316298502E-2</v>
      </c>
      <c r="M62">
        <v>0.62973077895637997</v>
      </c>
      <c r="N62">
        <v>4.7383075745819112E-2</v>
      </c>
      <c r="O62">
        <v>5.0308882423274214E-2</v>
      </c>
      <c r="P62">
        <v>1</v>
      </c>
    </row>
    <row r="63" spans="1:16" x14ac:dyDescent="0.4">
      <c r="B63" t="s">
        <v>6</v>
      </c>
      <c r="C63" t="s">
        <v>7</v>
      </c>
      <c r="D63" t="s">
        <v>20</v>
      </c>
      <c r="E63">
        <v>0.84279475982532748</v>
      </c>
      <c r="F63">
        <v>0</v>
      </c>
      <c r="G63">
        <v>0.98225469728601245</v>
      </c>
      <c r="H63">
        <v>0.98919949174078792</v>
      </c>
      <c r="I63">
        <v>0.20408163265306123</v>
      </c>
      <c r="J63">
        <v>0.19383011523048144</v>
      </c>
      <c r="K63">
        <v>0.89430977710855764</v>
      </c>
      <c r="L63">
        <v>3.6922782316298502E-2</v>
      </c>
      <c r="M63">
        <v>0.62973077895637997</v>
      </c>
      <c r="N63">
        <v>4.7383075745819112E-2</v>
      </c>
      <c r="O63">
        <f>0.0503088824232742*1.11</f>
        <v>5.5842859489834369E-2</v>
      </c>
      <c r="P63">
        <v>0</v>
      </c>
    </row>
    <row r="64" spans="1:16" x14ac:dyDescent="0.4">
      <c r="B64" t="s">
        <v>6</v>
      </c>
      <c r="C64" t="s">
        <v>7</v>
      </c>
      <c r="D64" t="s">
        <v>20</v>
      </c>
      <c r="E64">
        <v>0.84279475982532748</v>
      </c>
      <c r="F64">
        <v>0</v>
      </c>
      <c r="G64">
        <v>0.98225469728601245</v>
      </c>
      <c r="H64">
        <v>0.98919949174078792</v>
      </c>
      <c r="I64">
        <v>0.20408163265306123</v>
      </c>
      <c r="J64">
        <v>0.19383011523048144</v>
      </c>
      <c r="K64">
        <v>0.89430977710855764</v>
      </c>
      <c r="L64">
        <v>3.6922782316298502E-2</v>
      </c>
      <c r="M64">
        <v>0.62973077895637997</v>
      </c>
      <c r="N64">
        <v>4.7383075745819112E-2</v>
      </c>
      <c r="O64">
        <f>0.0503088824232742*1.05</f>
        <v>5.2824326544437909E-2</v>
      </c>
      <c r="P64">
        <v>1</v>
      </c>
    </row>
    <row r="65" spans="1:16" x14ac:dyDescent="0.4">
      <c r="A65">
        <v>22</v>
      </c>
      <c r="B65" t="s">
        <v>6</v>
      </c>
      <c r="C65" t="s">
        <v>7</v>
      </c>
      <c r="D65" t="s">
        <v>20</v>
      </c>
      <c r="E65">
        <v>0.87772925764192156</v>
      </c>
      <c r="F65">
        <v>0</v>
      </c>
      <c r="G65">
        <v>0.98121085594989566</v>
      </c>
      <c r="H65">
        <v>1</v>
      </c>
      <c r="I65">
        <v>0.10204081632653061</v>
      </c>
      <c r="J65">
        <v>0.19536825603301097</v>
      </c>
      <c r="K65">
        <v>0.91615114274692522</v>
      </c>
      <c r="L65">
        <v>1.809216366828207E-2</v>
      </c>
      <c r="M65">
        <v>0.21377954245729705</v>
      </c>
      <c r="N65">
        <v>4.6155413842303469E-2</v>
      </c>
      <c r="O65">
        <v>4.7593081376535659E-2</v>
      </c>
      <c r="P65">
        <v>1</v>
      </c>
    </row>
    <row r="66" spans="1:16" x14ac:dyDescent="0.4">
      <c r="B66" t="s">
        <v>27</v>
      </c>
      <c r="C66" t="s">
        <v>28</v>
      </c>
      <c r="D66" t="s">
        <v>20</v>
      </c>
      <c r="E66">
        <v>0.87772925764192156</v>
      </c>
      <c r="F66">
        <v>0</v>
      </c>
      <c r="G66">
        <v>0.98121085594989566</v>
      </c>
      <c r="H66">
        <v>1</v>
      </c>
      <c r="I66">
        <v>0.10204081632653061</v>
      </c>
      <c r="J66">
        <v>0.19536825603301097</v>
      </c>
      <c r="K66">
        <v>0.91615114274692522</v>
      </c>
      <c r="L66">
        <v>1.809216366828207E-2</v>
      </c>
      <c r="M66">
        <v>0.21377954245729705</v>
      </c>
      <c r="N66">
        <v>4.6155413842303469E-2</v>
      </c>
      <c r="O66">
        <v>4.7593081376535659E-2</v>
      </c>
      <c r="P66">
        <v>0</v>
      </c>
    </row>
    <row r="67" spans="1:16" x14ac:dyDescent="0.4">
      <c r="B67" t="s">
        <v>30</v>
      </c>
      <c r="C67" t="s">
        <v>29</v>
      </c>
      <c r="D67" t="s">
        <v>20</v>
      </c>
      <c r="E67">
        <v>0.87772925764192156</v>
      </c>
      <c r="F67">
        <v>0</v>
      </c>
      <c r="G67">
        <v>0.98121085594989566</v>
      </c>
      <c r="H67">
        <v>1</v>
      </c>
      <c r="I67">
        <v>0.10204081632653061</v>
      </c>
      <c r="J67">
        <v>0.19536825603301097</v>
      </c>
      <c r="K67">
        <v>0.91615114274692522</v>
      </c>
      <c r="L67">
        <v>1.809216366828207E-2</v>
      </c>
      <c r="M67">
        <v>0.21377954245729705</v>
      </c>
      <c r="N67">
        <v>4.6155413842303469E-2</v>
      </c>
      <c r="O67">
        <v>4.7593081376535659E-2</v>
      </c>
      <c r="P67">
        <v>1</v>
      </c>
    </row>
    <row r="68" spans="1:16" x14ac:dyDescent="0.4">
      <c r="A68">
        <v>23</v>
      </c>
      <c r="B68" t="s">
        <v>6</v>
      </c>
      <c r="C68" t="s">
        <v>7</v>
      </c>
      <c r="D68" t="s">
        <v>15</v>
      </c>
      <c r="E68">
        <v>0.92576419213973815</v>
      </c>
      <c r="F68">
        <v>0</v>
      </c>
      <c r="G68">
        <v>0.83507306889352817</v>
      </c>
      <c r="H68">
        <v>0.92312579415501905</v>
      </c>
      <c r="I68">
        <v>0.40816326530612246</v>
      </c>
      <c r="J68">
        <v>8.1854952961750813E-2</v>
      </c>
      <c r="K68">
        <v>0.89110127718703158</v>
      </c>
      <c r="L68">
        <v>0.15372472232017839</v>
      </c>
      <c r="M68">
        <v>0.21626664867209389</v>
      </c>
      <c r="N68">
        <v>5.4114973160571005E-2</v>
      </c>
      <c r="O68">
        <v>6.4614206723103307E-2</v>
      </c>
      <c r="P68">
        <v>1</v>
      </c>
    </row>
    <row r="69" spans="1:16" x14ac:dyDescent="0.4">
      <c r="B69" t="s">
        <v>6</v>
      </c>
      <c r="C69" t="s">
        <v>7</v>
      </c>
      <c r="D69" t="s">
        <v>15</v>
      </c>
      <c r="E69">
        <v>0.92576419213973815</v>
      </c>
      <c r="F69">
        <v>0</v>
      </c>
      <c r="G69">
        <v>0.83507306889352817</v>
      </c>
      <c r="H69">
        <v>0.92312579415501905</v>
      </c>
      <c r="I69">
        <v>0.40816326530612246</v>
      </c>
      <c r="J69">
        <v>8.1854952961750813E-2</v>
      </c>
      <c r="K69">
        <v>0.89110127718703158</v>
      </c>
      <c r="L69">
        <v>0.15372472232017839</v>
      </c>
      <c r="M69">
        <v>0.21626664867209389</v>
      </c>
      <c r="N69">
        <v>5.4114973160571005E-2</v>
      </c>
      <c r="O69">
        <v>6.4614206723103307E-2</v>
      </c>
      <c r="P69">
        <v>0</v>
      </c>
    </row>
    <row r="70" spans="1:16" x14ac:dyDescent="0.4">
      <c r="B70" t="s">
        <v>6</v>
      </c>
      <c r="C70" t="s">
        <v>7</v>
      </c>
      <c r="D70" t="s">
        <v>15</v>
      </c>
      <c r="E70">
        <v>0.92576419213973815</v>
      </c>
      <c r="F70">
        <v>0</v>
      </c>
      <c r="G70">
        <v>0.83507306889352817</v>
      </c>
      <c r="H70">
        <v>0.92312579415501905</v>
      </c>
      <c r="I70">
        <v>0.40816326530612246</v>
      </c>
      <c r="J70">
        <v>8.1854952961750813E-2</v>
      </c>
      <c r="K70">
        <v>0.89110127718703158</v>
      </c>
      <c r="L70">
        <v>0.15372472232017839</v>
      </c>
      <c r="M70">
        <v>0.21626664867209389</v>
      </c>
      <c r="N70">
        <v>5.4114973160571005E-2</v>
      </c>
      <c r="O70">
        <v>6.4614206723103307E-2</v>
      </c>
      <c r="P70">
        <v>1</v>
      </c>
    </row>
    <row r="71" spans="1:16" x14ac:dyDescent="0.4">
      <c r="A71">
        <v>24</v>
      </c>
      <c r="B71" t="s">
        <v>6</v>
      </c>
      <c r="C71" t="s">
        <v>7</v>
      </c>
      <c r="D71" t="s">
        <v>17</v>
      </c>
      <c r="E71">
        <v>0.85589519650655033</v>
      </c>
      <c r="F71">
        <v>1.0309278350515464E-2</v>
      </c>
      <c r="G71">
        <v>0.25469728601252611</v>
      </c>
      <c r="H71">
        <v>0.53176620076238879</v>
      </c>
      <c r="I71">
        <v>0.8571428571428571</v>
      </c>
      <c r="J71">
        <v>8.7823177680345185E-2</v>
      </c>
      <c r="K71">
        <v>0.64044058890022837</v>
      </c>
      <c r="L71">
        <v>0.26535276610841424</v>
      </c>
      <c r="M71">
        <v>0.22848277170036885</v>
      </c>
      <c r="N71">
        <v>0.164087923789242</v>
      </c>
      <c r="O71">
        <v>0.34202595764670557</v>
      </c>
      <c r="P71">
        <v>1</v>
      </c>
    </row>
    <row r="72" spans="1:16" x14ac:dyDescent="0.4">
      <c r="B72" t="s">
        <v>6</v>
      </c>
      <c r="C72" t="s">
        <v>7</v>
      </c>
      <c r="D72" t="s">
        <v>17</v>
      </c>
      <c r="E72">
        <v>0.85589519650655033</v>
      </c>
      <c r="F72">
        <v>1.0309278350515464E-2</v>
      </c>
      <c r="G72">
        <v>0.25469728601252611</v>
      </c>
      <c r="H72">
        <v>0.53176620076238879</v>
      </c>
      <c r="I72">
        <v>0.8571428571428571</v>
      </c>
      <c r="J72">
        <v>8.7823177680345185E-2</v>
      </c>
      <c r="K72">
        <v>0.64044058890022837</v>
      </c>
      <c r="L72">
        <v>0.26535276610841424</v>
      </c>
      <c r="M72">
        <v>0.22848277170036885</v>
      </c>
      <c r="N72">
        <v>0.164087923789242</v>
      </c>
      <c r="O72">
        <v>0.34202595764670557</v>
      </c>
      <c r="P72">
        <v>0</v>
      </c>
    </row>
    <row r="73" spans="1:16" x14ac:dyDescent="0.4">
      <c r="B73" t="s">
        <v>6</v>
      </c>
      <c r="C73" t="s">
        <v>7</v>
      </c>
      <c r="D73" t="s">
        <v>17</v>
      </c>
      <c r="E73">
        <v>0.85589519650655033</v>
      </c>
      <c r="F73">
        <v>1.0309278350515464E-2</v>
      </c>
      <c r="G73">
        <v>0.25469728601252611</v>
      </c>
      <c r="H73">
        <v>0.53176620076238879</v>
      </c>
      <c r="I73">
        <v>0.8571428571428571</v>
      </c>
      <c r="J73">
        <v>8.7823177680345185E-2</v>
      </c>
      <c r="K73">
        <v>0.64044058890022837</v>
      </c>
      <c r="L73">
        <v>0.26535276610841424</v>
      </c>
      <c r="M73">
        <v>0.22848277170036885</v>
      </c>
      <c r="N73">
        <v>0.164087923789242</v>
      </c>
      <c r="O73">
        <v>0.34202595764670557</v>
      </c>
      <c r="P73">
        <v>1</v>
      </c>
    </row>
    <row r="74" spans="1:16" x14ac:dyDescent="0.4">
      <c r="A74">
        <v>25</v>
      </c>
      <c r="B74" t="s">
        <v>6</v>
      </c>
      <c r="C74" t="s">
        <v>7</v>
      </c>
      <c r="D74" t="s">
        <v>18</v>
      </c>
      <c r="E74">
        <v>0.76419213973799127</v>
      </c>
      <c r="F74">
        <v>0.634020618556701</v>
      </c>
      <c r="G74">
        <v>0</v>
      </c>
      <c r="H74">
        <v>0.12642947903430748</v>
      </c>
      <c r="I74">
        <v>1</v>
      </c>
      <c r="J74">
        <v>0.19409874640675262</v>
      </c>
      <c r="K74">
        <v>0.36136795064638588</v>
      </c>
      <c r="L74">
        <v>4.370563450418077E-3</v>
      </c>
      <c r="M74">
        <v>6.3972867244039125E-2</v>
      </c>
      <c r="N74">
        <v>3.9255855978878249</v>
      </c>
      <c r="O74">
        <v>31.888829897010766</v>
      </c>
      <c r="P74">
        <v>1</v>
      </c>
    </row>
    <row r="75" spans="1:16" x14ac:dyDescent="0.4">
      <c r="B75" t="s">
        <v>6</v>
      </c>
      <c r="C75" t="s">
        <v>7</v>
      </c>
      <c r="D75" t="s">
        <v>18</v>
      </c>
      <c r="E75">
        <v>0.76419213973799127</v>
      </c>
      <c r="F75">
        <v>0.634020618556701</v>
      </c>
      <c r="G75">
        <v>0</v>
      </c>
      <c r="H75">
        <v>0.12642947903430748</v>
      </c>
      <c r="I75">
        <v>1</v>
      </c>
      <c r="J75">
        <v>0.19409874640675262</v>
      </c>
      <c r="K75">
        <v>0.36136795064638588</v>
      </c>
      <c r="L75">
        <v>4.370563450418077E-3</v>
      </c>
      <c r="M75">
        <v>6.3972867244039125E-2</v>
      </c>
      <c r="N75">
        <v>3.9255855978878249</v>
      </c>
      <c r="O75">
        <v>31.888829897010766</v>
      </c>
      <c r="P75">
        <v>0</v>
      </c>
    </row>
    <row r="76" spans="1:16" x14ac:dyDescent="0.4">
      <c r="B76" t="s">
        <v>6</v>
      </c>
      <c r="C76" t="s">
        <v>7</v>
      </c>
      <c r="D76" t="s">
        <v>18</v>
      </c>
      <c r="E76">
        <v>0.76419213973799127</v>
      </c>
      <c r="F76">
        <v>0.634020618556701</v>
      </c>
      <c r="G76">
        <v>0</v>
      </c>
      <c r="H76">
        <v>0.12642947903430748</v>
      </c>
      <c r="I76">
        <v>1</v>
      </c>
      <c r="J76">
        <v>0.19409874640675262</v>
      </c>
      <c r="K76">
        <v>0.36136795064638588</v>
      </c>
      <c r="L76">
        <v>4.370563450418077E-3</v>
      </c>
      <c r="M76">
        <v>6.3972867244039125E-2</v>
      </c>
      <c r="N76">
        <v>3.9255855978878249</v>
      </c>
      <c r="O76">
        <v>31.888829897010766</v>
      </c>
      <c r="P76">
        <v>1</v>
      </c>
    </row>
    <row r="77" spans="1:16" x14ac:dyDescent="0.4">
      <c r="A77">
        <v>26</v>
      </c>
      <c r="B77" t="s">
        <v>6</v>
      </c>
      <c r="C77" t="s">
        <v>7</v>
      </c>
      <c r="D77" t="s">
        <v>18</v>
      </c>
      <c r="E77">
        <v>0.79039301310043675</v>
      </c>
      <c r="F77">
        <v>5.1546391752577317E-2</v>
      </c>
      <c r="G77">
        <v>5.4279749478079335E-2</v>
      </c>
      <c r="H77">
        <v>0.32020330368487926</v>
      </c>
      <c r="I77">
        <v>0.93877551020408168</v>
      </c>
      <c r="J77">
        <v>0.13158530090586232</v>
      </c>
      <c r="K77">
        <v>0.48111543570179782</v>
      </c>
      <c r="L77">
        <v>0.22944432400732429</v>
      </c>
      <c r="M77">
        <v>0.87754062909549402</v>
      </c>
      <c r="N77">
        <v>0.49661312218356901</v>
      </c>
      <c r="O77">
        <v>1.4351309361652564</v>
      </c>
      <c r="P77">
        <v>1</v>
      </c>
    </row>
    <row r="78" spans="1:16" x14ac:dyDescent="0.4">
      <c r="B78" t="s">
        <v>6</v>
      </c>
      <c r="C78" t="s">
        <v>7</v>
      </c>
      <c r="D78" t="s">
        <v>18</v>
      </c>
      <c r="E78">
        <v>0.79039301310043675</v>
      </c>
      <c r="F78">
        <v>5.1546391752577317E-2</v>
      </c>
      <c r="G78">
        <v>5.4279749478079335E-2</v>
      </c>
      <c r="H78">
        <v>0.32020330368487926</v>
      </c>
      <c r="I78">
        <v>0.93877551020408168</v>
      </c>
      <c r="J78">
        <v>0.13158530090586232</v>
      </c>
      <c r="K78">
        <v>0.48111543570179782</v>
      </c>
      <c r="L78">
        <v>0.22944432400732429</v>
      </c>
      <c r="M78">
        <v>0.87754062909549402</v>
      </c>
      <c r="N78">
        <v>0.49661312218356901</v>
      </c>
      <c r="O78">
        <v>1.4351309361652564</v>
      </c>
      <c r="P78">
        <v>0</v>
      </c>
    </row>
    <row r="79" spans="1:16" x14ac:dyDescent="0.4">
      <c r="B79" t="s">
        <v>6</v>
      </c>
      <c r="C79" t="s">
        <v>7</v>
      </c>
      <c r="D79" t="s">
        <v>18</v>
      </c>
      <c r="E79">
        <v>0.79039301310043675</v>
      </c>
      <c r="F79">
        <v>5.1546391752577317E-2</v>
      </c>
      <c r="G79">
        <v>5.4279749478079335E-2</v>
      </c>
      <c r="H79">
        <v>0.32020330368487926</v>
      </c>
      <c r="I79">
        <v>0.93877551020408168</v>
      </c>
      <c r="J79">
        <v>0.13158530090586232</v>
      </c>
      <c r="K79">
        <v>0.48111543570179782</v>
      </c>
      <c r="L79">
        <v>0.22944432400732429</v>
      </c>
      <c r="M79">
        <v>0.87754062909549402</v>
      </c>
      <c r="N79">
        <v>0.49661312218356901</v>
      </c>
      <c r="O79">
        <v>1.4351309361652564</v>
      </c>
      <c r="P79">
        <v>1</v>
      </c>
    </row>
    <row r="80" spans="1:16" x14ac:dyDescent="0.4">
      <c r="A80">
        <v>27</v>
      </c>
      <c r="B80" t="s">
        <v>6</v>
      </c>
      <c r="C80" t="s">
        <v>7</v>
      </c>
      <c r="D80" t="s">
        <v>16</v>
      </c>
      <c r="E80">
        <v>0.88646288209606983</v>
      </c>
      <c r="F80">
        <v>2.5773195876288659E-3</v>
      </c>
      <c r="G80">
        <v>0.63883089770354906</v>
      </c>
      <c r="H80">
        <v>0.77318932655654382</v>
      </c>
      <c r="I80">
        <v>0.53061224489795922</v>
      </c>
      <c r="J80">
        <v>0.13271405066199518</v>
      </c>
      <c r="K80">
        <v>0.82777230717761008</v>
      </c>
      <c r="L80">
        <v>5.6674170203579073E-2</v>
      </c>
      <c r="M80">
        <v>0.20587619351787376</v>
      </c>
      <c r="N80">
        <v>7.1054849026738448E-2</v>
      </c>
      <c r="O80">
        <v>9.8727375693996658E-2</v>
      </c>
      <c r="P80">
        <v>1</v>
      </c>
    </row>
    <row r="81" spans="1:16" x14ac:dyDescent="0.4">
      <c r="B81" t="s">
        <v>6</v>
      </c>
      <c r="C81" t="s">
        <v>7</v>
      </c>
      <c r="D81" t="s">
        <v>16</v>
      </c>
      <c r="E81">
        <v>0.88646288209606983</v>
      </c>
      <c r="F81">
        <v>2.5773195876288659E-3</v>
      </c>
      <c r="G81">
        <v>0.63883089770354906</v>
      </c>
      <c r="H81">
        <v>0.77318932655654382</v>
      </c>
      <c r="I81">
        <v>0.53061224489795922</v>
      </c>
      <c r="J81">
        <v>0.13271405066199518</v>
      </c>
      <c r="K81">
        <v>0.82777230717761008</v>
      </c>
      <c r="L81">
        <v>5.6674170203579073E-2</v>
      </c>
      <c r="M81">
        <v>0.20587619351787376</v>
      </c>
      <c r="N81">
        <v>7.1054849026738448E-2</v>
      </c>
      <c r="O81">
        <f>0.0987273756939967*1.11</f>
        <v>0.10958738702033635</v>
      </c>
      <c r="P81">
        <v>0</v>
      </c>
    </row>
    <row r="82" spans="1:16" x14ac:dyDescent="0.4">
      <c r="B82" t="s">
        <v>6</v>
      </c>
      <c r="C82" t="s">
        <v>7</v>
      </c>
      <c r="D82" t="s">
        <v>16</v>
      </c>
      <c r="E82">
        <v>0.88646288209606983</v>
      </c>
      <c r="F82">
        <v>2.5773195876288659E-3</v>
      </c>
      <c r="G82">
        <v>0.63883089770354906</v>
      </c>
      <c r="H82">
        <v>0.77318932655654382</v>
      </c>
      <c r="I82">
        <v>0.53061224489795922</v>
      </c>
      <c r="J82">
        <v>0.13271405066199518</v>
      </c>
      <c r="K82">
        <v>0.82777230717761008</v>
      </c>
      <c r="L82">
        <v>5.6674170203579073E-2</v>
      </c>
      <c r="M82">
        <v>0.20587619351787376</v>
      </c>
      <c r="N82">
        <v>7.1054849026738448E-2</v>
      </c>
      <c r="O82">
        <f>0.0987273756939967*1.05</f>
        <v>0.10366374447869654</v>
      </c>
      <c r="P82">
        <v>1</v>
      </c>
    </row>
    <row r="83" spans="1:16" x14ac:dyDescent="0.4">
      <c r="A83">
        <v>28</v>
      </c>
      <c r="B83" t="s">
        <v>6</v>
      </c>
      <c r="C83" t="s">
        <v>7</v>
      </c>
      <c r="D83" t="s">
        <v>18</v>
      </c>
      <c r="E83">
        <v>0.82096069868995625</v>
      </c>
      <c r="F83">
        <v>0.53092783505154639</v>
      </c>
      <c r="G83">
        <v>7.7244258872651364E-2</v>
      </c>
      <c r="H83">
        <v>0.3672172808132147</v>
      </c>
      <c r="I83">
        <v>0.91836734693877553</v>
      </c>
      <c r="J83">
        <v>0.17466128286980409</v>
      </c>
      <c r="K83">
        <v>0.53550067122348188</v>
      </c>
      <c r="L83">
        <v>0.12158341663720157</v>
      </c>
      <c r="M83">
        <v>4.0653407193298484E-2</v>
      </c>
      <c r="N83">
        <v>0.34212627958857389</v>
      </c>
      <c r="O83">
        <v>1.3751521117768419</v>
      </c>
      <c r="P83">
        <v>1</v>
      </c>
    </row>
    <row r="84" spans="1:16" x14ac:dyDescent="0.4">
      <c r="B84" t="s">
        <v>6</v>
      </c>
      <c r="C84" t="s">
        <v>7</v>
      </c>
      <c r="D84" t="s">
        <v>18</v>
      </c>
      <c r="E84">
        <v>0.82096069868995625</v>
      </c>
      <c r="F84">
        <v>0.53092783505154639</v>
      </c>
      <c r="G84">
        <v>7.7244258872651364E-2</v>
      </c>
      <c r="H84">
        <v>0.3672172808132147</v>
      </c>
      <c r="I84">
        <v>0.91836734693877553</v>
      </c>
      <c r="J84">
        <v>0.17466128286980409</v>
      </c>
      <c r="K84">
        <v>0.53550067122348188</v>
      </c>
      <c r="L84">
        <v>0.12158341663720157</v>
      </c>
      <c r="M84">
        <v>4.0653407193298484E-2</v>
      </c>
      <c r="N84">
        <v>0.34212627958857389</v>
      </c>
      <c r="O84">
        <f>1.37515211177684*1.11</f>
        <v>1.5264188440722926</v>
      </c>
      <c r="P84">
        <v>0</v>
      </c>
    </row>
    <row r="85" spans="1:16" x14ac:dyDescent="0.4">
      <c r="B85" t="s">
        <v>6</v>
      </c>
      <c r="C85" t="s">
        <v>7</v>
      </c>
      <c r="D85" t="s">
        <v>18</v>
      </c>
      <c r="E85">
        <v>0.82096069868995625</v>
      </c>
      <c r="F85">
        <v>0.53092783505154639</v>
      </c>
      <c r="G85">
        <v>7.7244258872651364E-2</v>
      </c>
      <c r="H85">
        <v>0.3672172808132147</v>
      </c>
      <c r="I85">
        <v>0.91836734693877553</v>
      </c>
      <c r="J85">
        <v>0.17466128286980409</v>
      </c>
      <c r="K85">
        <v>0.53550067122348188</v>
      </c>
      <c r="L85">
        <v>0.12158341663720157</v>
      </c>
      <c r="M85">
        <v>4.0653407193298484E-2</v>
      </c>
      <c r="N85">
        <v>0.34212627958857389</v>
      </c>
      <c r="O85">
        <f>1.37515211177684*1.05</f>
        <v>1.4439097173656821</v>
      </c>
      <c r="P85">
        <v>1</v>
      </c>
    </row>
    <row r="86" spans="1:16" x14ac:dyDescent="0.4">
      <c r="A86">
        <v>29</v>
      </c>
      <c r="B86" t="s">
        <v>6</v>
      </c>
      <c r="C86" t="s">
        <v>7</v>
      </c>
      <c r="D86" t="s">
        <v>17</v>
      </c>
      <c r="E86">
        <v>0.86899563318777295</v>
      </c>
      <c r="F86">
        <v>1.5463917525773196E-2</v>
      </c>
      <c r="G86">
        <v>0.27661795407098122</v>
      </c>
      <c r="H86">
        <v>0.54891994917407871</v>
      </c>
      <c r="I86">
        <v>0.77551020408163263</v>
      </c>
      <c r="J86">
        <v>0.10755575861752559</v>
      </c>
      <c r="K86">
        <v>0.67018718651685671</v>
      </c>
      <c r="L86">
        <v>0.19904645012324396</v>
      </c>
      <c r="M86">
        <v>0.95831615000005854</v>
      </c>
      <c r="N86">
        <v>0.14661473382467988</v>
      </c>
      <c r="O86">
        <v>0.2882479972324431</v>
      </c>
      <c r="P86">
        <v>1</v>
      </c>
    </row>
    <row r="87" spans="1:16" x14ac:dyDescent="0.4">
      <c r="B87" t="s">
        <v>6</v>
      </c>
      <c r="C87" t="s">
        <v>7</v>
      </c>
      <c r="D87" t="s">
        <v>17</v>
      </c>
      <c r="E87">
        <v>0.86899563318777295</v>
      </c>
      <c r="F87">
        <v>1.5463917525773196E-2</v>
      </c>
      <c r="G87">
        <v>0.27661795407098122</v>
      </c>
      <c r="H87">
        <v>0.54891994917407871</v>
      </c>
      <c r="I87">
        <v>0.77551020408163263</v>
      </c>
      <c r="J87">
        <v>0.10755575861752559</v>
      </c>
      <c r="K87">
        <v>0.67018718651685671</v>
      </c>
      <c r="L87">
        <v>0.19904645012324396</v>
      </c>
      <c r="M87">
        <v>0.95831615000005854</v>
      </c>
      <c r="N87">
        <v>0.14661473382467988</v>
      </c>
      <c r="O87">
        <f>0.288247997232443*1.11</f>
        <v>0.31995527692801173</v>
      </c>
      <c r="P87">
        <v>0</v>
      </c>
    </row>
    <row r="88" spans="1:16" x14ac:dyDescent="0.4">
      <c r="B88" t="s">
        <v>6</v>
      </c>
      <c r="C88" t="s">
        <v>7</v>
      </c>
      <c r="D88" t="s">
        <v>17</v>
      </c>
      <c r="E88">
        <v>0.86899563318777295</v>
      </c>
      <c r="F88">
        <v>1.5463917525773196E-2</v>
      </c>
      <c r="G88">
        <v>0.27661795407098122</v>
      </c>
      <c r="H88">
        <v>0.54891994917407871</v>
      </c>
      <c r="I88">
        <v>0.77551020408163263</v>
      </c>
      <c r="J88">
        <v>0.10755575861752559</v>
      </c>
      <c r="K88">
        <v>0.67018718651685671</v>
      </c>
      <c r="L88">
        <v>0.19904645012324396</v>
      </c>
      <c r="M88">
        <v>0.95831615000005854</v>
      </c>
      <c r="N88">
        <v>0.14661473382467988</v>
      </c>
      <c r="O88">
        <f>0.288247997232443*1.05</f>
        <v>0.30266039709406517</v>
      </c>
      <c r="P88">
        <v>1</v>
      </c>
    </row>
    <row r="89" spans="1:16" x14ac:dyDescent="0.4">
      <c r="A89">
        <v>30</v>
      </c>
      <c r="B89" t="s">
        <v>6</v>
      </c>
      <c r="C89" t="s">
        <v>7</v>
      </c>
      <c r="D89" t="s">
        <v>15</v>
      </c>
      <c r="E89">
        <v>0.89519650655021843</v>
      </c>
      <c r="F89">
        <v>0</v>
      </c>
      <c r="G89">
        <v>0.59916492693110646</v>
      </c>
      <c r="H89">
        <v>0.73062261753494284</v>
      </c>
      <c r="I89">
        <v>0.44897959183673469</v>
      </c>
      <c r="J89">
        <v>2.4478802228881855E-2</v>
      </c>
      <c r="K89">
        <v>0.77990776325956046</v>
      </c>
      <c r="L89">
        <v>0.22285189604538919</v>
      </c>
      <c r="M89">
        <v>0.41404506358687543</v>
      </c>
      <c r="N89">
        <v>8.4348472524889556E-2</v>
      </c>
      <c r="O89">
        <v>0.11711780016145076</v>
      </c>
      <c r="P89">
        <v>1</v>
      </c>
    </row>
    <row r="90" spans="1:16" x14ac:dyDescent="0.4">
      <c r="B90" t="s">
        <v>6</v>
      </c>
      <c r="C90" t="s">
        <v>7</v>
      </c>
      <c r="D90" t="s">
        <v>15</v>
      </c>
      <c r="E90">
        <v>0.89519650655021843</v>
      </c>
      <c r="F90">
        <v>0</v>
      </c>
      <c r="G90">
        <v>0.59916492693110646</v>
      </c>
      <c r="H90">
        <v>0.73062261753494284</v>
      </c>
      <c r="I90">
        <v>0.44897959183673469</v>
      </c>
      <c r="J90">
        <v>2.4478802228881855E-2</v>
      </c>
      <c r="K90">
        <v>0.77990776325956046</v>
      </c>
      <c r="L90">
        <v>0.22285189604538919</v>
      </c>
      <c r="M90">
        <v>0.41404506358687543</v>
      </c>
      <c r="N90">
        <v>8.4348472524889556E-2</v>
      </c>
      <c r="O90">
        <f>0.117117800161451*1.11</f>
        <v>0.13000075817921061</v>
      </c>
      <c r="P90">
        <v>0</v>
      </c>
    </row>
    <row r="91" spans="1:16" x14ac:dyDescent="0.4">
      <c r="B91" t="s">
        <v>6</v>
      </c>
      <c r="C91" t="s">
        <v>7</v>
      </c>
      <c r="D91" t="s">
        <v>15</v>
      </c>
      <c r="E91">
        <v>0.89519650655021843</v>
      </c>
      <c r="F91">
        <v>0</v>
      </c>
      <c r="G91">
        <v>0.59916492693110646</v>
      </c>
      <c r="H91">
        <v>0.73062261753494284</v>
      </c>
      <c r="I91">
        <v>0.44897959183673469</v>
      </c>
      <c r="J91">
        <v>2.4478802228881855E-2</v>
      </c>
      <c r="K91">
        <v>0.77990776325956046</v>
      </c>
      <c r="L91">
        <v>0.22285189604538919</v>
      </c>
      <c r="M91">
        <v>0.41404506358687543</v>
      </c>
      <c r="N91">
        <v>8.4348472524889556E-2</v>
      </c>
      <c r="O91">
        <f>0.117117800161451*1.05</f>
        <v>0.12297369016952356</v>
      </c>
      <c r="P91">
        <v>1</v>
      </c>
    </row>
    <row r="92" spans="1:16" x14ac:dyDescent="0.4">
      <c r="A92">
        <v>31</v>
      </c>
      <c r="B92" t="s">
        <v>6</v>
      </c>
      <c r="C92" t="s">
        <v>7</v>
      </c>
      <c r="D92" t="s">
        <v>16</v>
      </c>
      <c r="E92">
        <v>0.91703056768558955</v>
      </c>
      <c r="F92">
        <v>0</v>
      </c>
      <c r="G92">
        <v>0.39144050104384137</v>
      </c>
      <c r="H92">
        <v>0.63977128335451083</v>
      </c>
      <c r="I92">
        <v>0.79591836734693877</v>
      </c>
      <c r="J92">
        <v>1.2066213033055434E-2</v>
      </c>
      <c r="K92">
        <v>0.75115198196406963</v>
      </c>
      <c r="L92">
        <v>0.24747762698868797</v>
      </c>
      <c r="M92">
        <v>0.38782362884958832</v>
      </c>
      <c r="N92">
        <v>0.10538747025547142</v>
      </c>
      <c r="O92">
        <v>0.1885881637758117</v>
      </c>
      <c r="P92">
        <v>1</v>
      </c>
    </row>
    <row r="93" spans="1:16" x14ac:dyDescent="0.4">
      <c r="B93" t="s">
        <v>6</v>
      </c>
      <c r="C93" t="s">
        <v>7</v>
      </c>
      <c r="D93" t="s">
        <v>16</v>
      </c>
      <c r="E93">
        <v>0.91703056768558955</v>
      </c>
      <c r="F93">
        <v>0</v>
      </c>
      <c r="G93">
        <v>0.39144050104384137</v>
      </c>
      <c r="H93">
        <v>0.63977128335451083</v>
      </c>
      <c r="I93">
        <v>0.79591836734693877</v>
      </c>
      <c r="J93">
        <v>1.2066213033055434E-2</v>
      </c>
      <c r="K93">
        <v>0.75115198196406963</v>
      </c>
      <c r="L93">
        <v>0.24747762698868797</v>
      </c>
      <c r="M93">
        <v>0.38782362884958832</v>
      </c>
      <c r="N93">
        <v>0.10538747025547142</v>
      </c>
      <c r="O93">
        <f>0.188588163775812*1.11</f>
        <v>0.20933286179115135</v>
      </c>
      <c r="P93">
        <v>0</v>
      </c>
    </row>
    <row r="94" spans="1:16" x14ac:dyDescent="0.4">
      <c r="B94" t="s">
        <v>6</v>
      </c>
      <c r="C94" t="s">
        <v>7</v>
      </c>
      <c r="D94" t="s">
        <v>16</v>
      </c>
      <c r="E94">
        <v>0.91703056768558955</v>
      </c>
      <c r="F94">
        <v>0</v>
      </c>
      <c r="G94">
        <v>0.39144050104384137</v>
      </c>
      <c r="H94">
        <v>0.63977128335451083</v>
      </c>
      <c r="I94">
        <v>0.79591836734693877</v>
      </c>
      <c r="J94">
        <v>1.2066213033055434E-2</v>
      </c>
      <c r="K94">
        <v>0.75115198196406963</v>
      </c>
      <c r="L94">
        <v>0.24747762698868797</v>
      </c>
      <c r="M94">
        <v>0.38782362884958832</v>
      </c>
      <c r="N94">
        <v>0.10538747025547142</v>
      </c>
      <c r="O94">
        <f>0.188588163775812*1.05</f>
        <v>0.19801757196460262</v>
      </c>
      <c r="P94">
        <v>1</v>
      </c>
    </row>
    <row r="95" spans="1:16" x14ac:dyDescent="0.4">
      <c r="A95">
        <v>32</v>
      </c>
      <c r="B95" t="s">
        <v>6</v>
      </c>
      <c r="C95" t="s">
        <v>7</v>
      </c>
      <c r="D95" t="s">
        <v>17</v>
      </c>
      <c r="E95">
        <v>0.81659388646288222</v>
      </c>
      <c r="F95">
        <v>0.16237113402061856</v>
      </c>
      <c r="G95">
        <v>0.1534446764091858</v>
      </c>
      <c r="H95">
        <v>0.41804320203303685</v>
      </c>
      <c r="I95">
        <v>0.8571428571428571</v>
      </c>
      <c r="J95">
        <v>7.9551127512666991E-2</v>
      </c>
      <c r="K95">
        <v>0.56502907163984617</v>
      </c>
      <c r="L95">
        <v>0.38865947549572399</v>
      </c>
      <c r="M95">
        <v>0.50111879270999182</v>
      </c>
      <c r="N95">
        <v>0.26130172493153947</v>
      </c>
      <c r="O95">
        <v>0.67346938520907618</v>
      </c>
      <c r="P95">
        <v>1</v>
      </c>
    </row>
    <row r="96" spans="1:16" x14ac:dyDescent="0.4">
      <c r="B96" t="s">
        <v>6</v>
      </c>
      <c r="C96" t="s">
        <v>7</v>
      </c>
      <c r="D96" t="s">
        <v>17</v>
      </c>
      <c r="E96">
        <v>0.81659388646288222</v>
      </c>
      <c r="F96">
        <v>0.16237113402061856</v>
      </c>
      <c r="G96">
        <v>0.1534446764091858</v>
      </c>
      <c r="H96">
        <v>0.41804320203303685</v>
      </c>
      <c r="I96">
        <v>0.8571428571428571</v>
      </c>
      <c r="J96">
        <v>7.9551127512666991E-2</v>
      </c>
      <c r="K96">
        <v>0.56502907163984617</v>
      </c>
      <c r="L96">
        <v>0.38865947549572399</v>
      </c>
      <c r="M96">
        <v>0.50111879270999182</v>
      </c>
      <c r="N96">
        <v>0.26130172493153947</v>
      </c>
      <c r="O96">
        <f>0.673469385209076*1.11</f>
        <v>0.74755101758207443</v>
      </c>
      <c r="P96">
        <v>0</v>
      </c>
    </row>
    <row r="97" spans="1:16" x14ac:dyDescent="0.4">
      <c r="B97" t="s">
        <v>6</v>
      </c>
      <c r="C97" t="s">
        <v>7</v>
      </c>
      <c r="D97" t="s">
        <v>17</v>
      </c>
      <c r="E97">
        <v>0.81659388646288222</v>
      </c>
      <c r="F97">
        <v>0.16237113402061856</v>
      </c>
      <c r="G97">
        <v>0.1534446764091858</v>
      </c>
      <c r="H97">
        <v>0.41804320203303685</v>
      </c>
      <c r="I97">
        <v>0.8571428571428571</v>
      </c>
      <c r="J97">
        <v>7.9551127512666991E-2</v>
      </c>
      <c r="K97">
        <v>0.56502907163984617</v>
      </c>
      <c r="L97">
        <v>0.38865947549572399</v>
      </c>
      <c r="M97">
        <v>0.50111879270999182</v>
      </c>
      <c r="N97">
        <v>0.26130172493153947</v>
      </c>
      <c r="O97">
        <f>0.673469385209076*1.05</f>
        <v>0.70714285446952974</v>
      </c>
      <c r="P97">
        <v>1</v>
      </c>
    </row>
    <row r="98" spans="1:16" x14ac:dyDescent="0.4">
      <c r="A98">
        <v>33</v>
      </c>
      <c r="B98" t="s">
        <v>6</v>
      </c>
      <c r="C98" t="s">
        <v>7</v>
      </c>
      <c r="D98" t="s">
        <v>18</v>
      </c>
      <c r="E98">
        <v>0.76419213973799127</v>
      </c>
      <c r="F98">
        <v>0.26288659793814434</v>
      </c>
      <c r="G98">
        <v>9.916492693110647E-2</v>
      </c>
      <c r="H98">
        <v>0.37738246505717915</v>
      </c>
      <c r="I98">
        <v>0.93877551020408168</v>
      </c>
      <c r="J98">
        <v>2.549979606625578E-2</v>
      </c>
      <c r="K98">
        <v>0.51492866903715007</v>
      </c>
      <c r="L98">
        <v>1.8481081743140313E-4</v>
      </c>
      <c r="M98">
        <v>0.67813229142180675</v>
      </c>
      <c r="N98">
        <v>0.33184554980853281</v>
      </c>
      <c r="O98">
        <v>1.0411777561897171</v>
      </c>
      <c r="P98">
        <v>1</v>
      </c>
    </row>
    <row r="99" spans="1:16" x14ac:dyDescent="0.4">
      <c r="B99" t="s">
        <v>6</v>
      </c>
      <c r="C99" t="s">
        <v>7</v>
      </c>
      <c r="D99" t="s">
        <v>18</v>
      </c>
      <c r="E99">
        <v>0.76419213973799127</v>
      </c>
      <c r="F99">
        <v>0.26288659793814434</v>
      </c>
      <c r="G99">
        <v>9.916492693110647E-2</v>
      </c>
      <c r="H99">
        <v>0.37738246505717915</v>
      </c>
      <c r="I99">
        <v>0.93877551020408168</v>
      </c>
      <c r="J99">
        <v>2.549979606625578E-2</v>
      </c>
      <c r="K99">
        <v>0.51492866903715007</v>
      </c>
      <c r="L99">
        <v>1.8481081743140313E-4</v>
      </c>
      <c r="M99">
        <v>0.67813229142180675</v>
      </c>
      <c r="N99">
        <v>0.33184554980853281</v>
      </c>
      <c r="O99">
        <f>1.04117775618972*1.11</f>
        <v>1.1557073093705892</v>
      </c>
      <c r="P99">
        <v>0</v>
      </c>
    </row>
    <row r="100" spans="1:16" x14ac:dyDescent="0.4">
      <c r="B100" t="s">
        <v>6</v>
      </c>
      <c r="C100" t="s">
        <v>7</v>
      </c>
      <c r="D100" t="s">
        <v>18</v>
      </c>
      <c r="E100">
        <v>0.76419213973799127</v>
      </c>
      <c r="F100">
        <v>0.26288659793814434</v>
      </c>
      <c r="G100">
        <v>9.916492693110647E-2</v>
      </c>
      <c r="H100">
        <v>0.37738246505717915</v>
      </c>
      <c r="I100">
        <v>0.93877551020408168</v>
      </c>
      <c r="J100">
        <v>2.549979606625578E-2</v>
      </c>
      <c r="K100">
        <v>0.51492866903715007</v>
      </c>
      <c r="L100">
        <v>1.8481081743140313E-4</v>
      </c>
      <c r="M100">
        <v>0.67813229142180675</v>
      </c>
      <c r="N100">
        <v>0.33184554980853281</v>
      </c>
      <c r="O100">
        <f>1.04117775618972*1.05</f>
        <v>1.0932366439992061</v>
      </c>
      <c r="P100">
        <v>1</v>
      </c>
    </row>
    <row r="101" spans="1:16" x14ac:dyDescent="0.4">
      <c r="A101">
        <v>34</v>
      </c>
      <c r="B101" t="s">
        <v>6</v>
      </c>
      <c r="C101" t="s">
        <v>7</v>
      </c>
      <c r="D101" t="s">
        <v>18</v>
      </c>
      <c r="E101">
        <v>0.77292576419213987</v>
      </c>
      <c r="F101">
        <v>1.5463917525773196E-2</v>
      </c>
      <c r="G101">
        <v>0</v>
      </c>
      <c r="H101">
        <v>0.28589580686149935</v>
      </c>
      <c r="I101">
        <v>0.97959183673469385</v>
      </c>
      <c r="J101">
        <v>0.10518369384831032</v>
      </c>
      <c r="K101">
        <v>0.46811038159122187</v>
      </c>
      <c r="L101">
        <v>0.59089111211451129</v>
      </c>
      <c r="M101">
        <v>0.12994423337491476</v>
      </c>
      <c r="N101">
        <v>0.57624424184891709</v>
      </c>
      <c r="O101">
        <v>1.7856410348835692</v>
      </c>
      <c r="P101">
        <v>1</v>
      </c>
    </row>
    <row r="102" spans="1:16" x14ac:dyDescent="0.4">
      <c r="B102" t="s">
        <v>6</v>
      </c>
      <c r="C102" t="s">
        <v>7</v>
      </c>
      <c r="D102" t="s">
        <v>18</v>
      </c>
      <c r="E102">
        <v>0.77292576419213987</v>
      </c>
      <c r="F102">
        <v>1.5463917525773196E-2</v>
      </c>
      <c r="G102">
        <v>0</v>
      </c>
      <c r="H102">
        <v>0.28589580686149935</v>
      </c>
      <c r="I102">
        <v>0.97959183673469385</v>
      </c>
      <c r="J102">
        <v>0.10518369384831032</v>
      </c>
      <c r="K102">
        <v>0.46811038159122187</v>
      </c>
      <c r="L102">
        <v>0.59089111211451129</v>
      </c>
      <c r="M102">
        <v>0.12994423337491476</v>
      </c>
      <c r="N102">
        <v>0.57624424184891709</v>
      </c>
      <c r="O102">
        <f>1.78564103488357*1.11</f>
        <v>1.9820615487207629</v>
      </c>
      <c r="P102">
        <v>0</v>
      </c>
    </row>
    <row r="103" spans="1:16" x14ac:dyDescent="0.4">
      <c r="B103" t="s">
        <v>6</v>
      </c>
      <c r="C103" t="s">
        <v>7</v>
      </c>
      <c r="D103" t="s">
        <v>18</v>
      </c>
      <c r="E103">
        <v>0.77292576419213987</v>
      </c>
      <c r="F103">
        <v>1.5463917525773196E-2</v>
      </c>
      <c r="G103">
        <v>0</v>
      </c>
      <c r="H103">
        <v>0.28589580686149935</v>
      </c>
      <c r="I103">
        <v>0.97959183673469385</v>
      </c>
      <c r="J103">
        <v>0.10518369384831032</v>
      </c>
      <c r="K103">
        <v>0.46811038159122187</v>
      </c>
      <c r="L103">
        <v>0.59089111211451129</v>
      </c>
      <c r="M103">
        <v>0.12994423337491476</v>
      </c>
      <c r="N103">
        <v>0.57624424184891709</v>
      </c>
      <c r="O103">
        <f>1.78564103488357*1.05</f>
        <v>1.8749230866277486</v>
      </c>
      <c r="P103">
        <v>1</v>
      </c>
    </row>
    <row r="104" spans="1:16" x14ac:dyDescent="0.4">
      <c r="A104">
        <v>35</v>
      </c>
      <c r="B104" t="s">
        <v>6</v>
      </c>
      <c r="C104" t="s">
        <v>7</v>
      </c>
      <c r="D104" t="s">
        <v>19</v>
      </c>
      <c r="E104">
        <v>0.76419213973799127</v>
      </c>
      <c r="F104">
        <v>2.5773195876288659E-3</v>
      </c>
      <c r="G104">
        <v>0</v>
      </c>
      <c r="H104">
        <v>0.26175349428208383</v>
      </c>
      <c r="I104">
        <v>0.97959183673469385</v>
      </c>
      <c r="J104">
        <v>2.6974156392762898E-2</v>
      </c>
      <c r="K104">
        <v>0.44227025700344247</v>
      </c>
      <c r="L104">
        <v>0.36868696137397922</v>
      </c>
      <c r="M104">
        <v>0.80614552444990084</v>
      </c>
      <c r="N104">
        <v>0.73694684934898236</v>
      </c>
      <c r="O104">
        <v>2.3037070007406015</v>
      </c>
      <c r="P104">
        <v>1</v>
      </c>
    </row>
    <row r="105" spans="1:16" x14ac:dyDescent="0.4">
      <c r="B105" t="s">
        <v>6</v>
      </c>
      <c r="C105" t="s">
        <v>7</v>
      </c>
      <c r="D105" t="s">
        <v>19</v>
      </c>
      <c r="E105">
        <v>0.76419213973799127</v>
      </c>
      <c r="F105">
        <v>2.5773195876288659E-3</v>
      </c>
      <c r="G105">
        <v>0</v>
      </c>
      <c r="H105">
        <v>0.26175349428208383</v>
      </c>
      <c r="I105">
        <v>0.97959183673469385</v>
      </c>
      <c r="J105">
        <v>2.6974156392762898E-2</v>
      </c>
      <c r="K105">
        <v>0.44227025700344247</v>
      </c>
      <c r="L105">
        <v>0.36868696137397922</v>
      </c>
      <c r="M105">
        <v>0.80614552444990084</v>
      </c>
      <c r="N105">
        <v>0.73694684934898236</v>
      </c>
      <c r="O105">
        <f>2.3037070007406*1.11</f>
        <v>2.5571147708220665</v>
      </c>
      <c r="P105">
        <v>0</v>
      </c>
    </row>
    <row r="106" spans="1:16" x14ac:dyDescent="0.4">
      <c r="B106" t="s">
        <v>6</v>
      </c>
      <c r="C106" t="s">
        <v>7</v>
      </c>
      <c r="D106" t="s">
        <v>19</v>
      </c>
      <c r="E106">
        <v>0.76419213973799127</v>
      </c>
      <c r="F106">
        <v>2.5773195876288659E-3</v>
      </c>
      <c r="G106">
        <v>0</v>
      </c>
      <c r="H106">
        <v>0.26175349428208383</v>
      </c>
      <c r="I106">
        <v>0.97959183673469385</v>
      </c>
      <c r="J106">
        <v>2.6974156392762898E-2</v>
      </c>
      <c r="K106">
        <v>0.44227025700344247</v>
      </c>
      <c r="L106">
        <v>0.36868696137397922</v>
      </c>
      <c r="M106">
        <v>0.80614552444990084</v>
      </c>
      <c r="N106">
        <v>0.73694684934898236</v>
      </c>
      <c r="O106">
        <f>2.3037070007406*1.05</f>
        <v>2.4188923507776301</v>
      </c>
      <c r="P106">
        <v>1</v>
      </c>
    </row>
    <row r="107" spans="1:16" x14ac:dyDescent="0.4">
      <c r="A107">
        <v>36</v>
      </c>
      <c r="B107" t="s">
        <v>6</v>
      </c>
      <c r="C107" t="s">
        <v>7</v>
      </c>
      <c r="D107" t="s">
        <v>16</v>
      </c>
      <c r="E107">
        <v>0.82096069868995625</v>
      </c>
      <c r="F107">
        <v>0</v>
      </c>
      <c r="G107">
        <v>0.4979123173277662</v>
      </c>
      <c r="H107">
        <v>0.76747141041931388</v>
      </c>
      <c r="I107">
        <v>0.8571428571428571</v>
      </c>
      <c r="J107">
        <v>0.14367391747578187</v>
      </c>
      <c r="K107">
        <v>0.78467018485224083</v>
      </c>
      <c r="L107">
        <v>0.20291593741781022</v>
      </c>
      <c r="M107">
        <v>4.1355811515061007E-2</v>
      </c>
      <c r="N107">
        <v>7.4500844456060145E-2</v>
      </c>
      <c r="O107">
        <v>0.12374317762885242</v>
      </c>
      <c r="P107">
        <v>1</v>
      </c>
    </row>
    <row r="108" spans="1:16" x14ac:dyDescent="0.4">
      <c r="B108" t="s">
        <v>6</v>
      </c>
      <c r="C108" t="s">
        <v>7</v>
      </c>
      <c r="D108" t="s">
        <v>16</v>
      </c>
      <c r="E108">
        <v>0.82096069868995625</v>
      </c>
      <c r="F108">
        <v>0</v>
      </c>
      <c r="G108">
        <v>0.4979123173277662</v>
      </c>
      <c r="H108">
        <v>0.76747141041931388</v>
      </c>
      <c r="I108">
        <v>0.8571428571428571</v>
      </c>
      <c r="J108">
        <v>0.14367391747578187</v>
      </c>
      <c r="K108">
        <v>0.78467018485224083</v>
      </c>
      <c r="L108">
        <v>0.20291593741781022</v>
      </c>
      <c r="M108">
        <v>4.1355811515061007E-2</v>
      </c>
      <c r="N108">
        <v>7.4500844456060145E-2</v>
      </c>
      <c r="O108">
        <f>0.123743177628852*1.11</f>
        <v>0.13735492716802572</v>
      </c>
      <c r="P108">
        <v>0</v>
      </c>
    </row>
    <row r="109" spans="1:16" x14ac:dyDescent="0.4">
      <c r="B109" t="s">
        <v>6</v>
      </c>
      <c r="C109" t="s">
        <v>7</v>
      </c>
      <c r="D109" t="s">
        <v>16</v>
      </c>
      <c r="E109">
        <v>0.82096069868995625</v>
      </c>
      <c r="F109">
        <v>0</v>
      </c>
      <c r="G109">
        <v>0.4979123173277662</v>
      </c>
      <c r="H109">
        <v>0.76747141041931388</v>
      </c>
      <c r="I109">
        <v>0.8571428571428571</v>
      </c>
      <c r="J109">
        <v>0.14367391747578187</v>
      </c>
      <c r="K109">
        <v>0.78467018485224083</v>
      </c>
      <c r="L109">
        <v>0.20291593741781022</v>
      </c>
      <c r="M109">
        <v>4.1355811515061007E-2</v>
      </c>
      <c r="N109">
        <v>7.4500844456060145E-2</v>
      </c>
      <c r="O109">
        <f>0.123743177628852*1.05</f>
        <v>0.12993033651029459</v>
      </c>
      <c r="P109">
        <v>1</v>
      </c>
    </row>
    <row r="110" spans="1:16" x14ac:dyDescent="0.4">
      <c r="A110">
        <v>37</v>
      </c>
      <c r="B110" t="s">
        <v>6</v>
      </c>
      <c r="C110" t="s">
        <v>7</v>
      </c>
      <c r="D110" t="s">
        <v>18</v>
      </c>
      <c r="E110">
        <v>0.80349344978165937</v>
      </c>
      <c r="F110">
        <v>7.7319587628865982E-3</v>
      </c>
      <c r="G110">
        <v>0.10751565762004177</v>
      </c>
      <c r="H110">
        <v>0.4282083862770012</v>
      </c>
      <c r="I110">
        <v>0.93877551020408168</v>
      </c>
      <c r="J110">
        <v>0.10773687262317441</v>
      </c>
      <c r="K110">
        <v>0.56619914586819009</v>
      </c>
      <c r="L110">
        <v>4.1700672401408734E-2</v>
      </c>
      <c r="M110">
        <v>0.77074462571632196</v>
      </c>
      <c r="N110">
        <v>0.24873097948073578</v>
      </c>
      <c r="O110">
        <v>0.62604677903432993</v>
      </c>
      <c r="P110">
        <v>1</v>
      </c>
    </row>
    <row r="111" spans="1:16" x14ac:dyDescent="0.4">
      <c r="B111" t="s">
        <v>6</v>
      </c>
      <c r="C111" t="s">
        <v>7</v>
      </c>
      <c r="D111" t="s">
        <v>18</v>
      </c>
      <c r="E111">
        <v>0.80349344978165937</v>
      </c>
      <c r="F111">
        <v>7.7319587628865982E-3</v>
      </c>
      <c r="G111">
        <v>0.10751565762004177</v>
      </c>
      <c r="H111">
        <v>0.4282083862770012</v>
      </c>
      <c r="I111">
        <v>0.93877551020408168</v>
      </c>
      <c r="J111">
        <v>0.10773687262317441</v>
      </c>
      <c r="K111">
        <v>0.56619914586819009</v>
      </c>
      <c r="L111">
        <v>4.1700672401408734E-2</v>
      </c>
      <c r="M111">
        <v>0.77074462571632196</v>
      </c>
      <c r="N111">
        <v>0.24873097948073578</v>
      </c>
      <c r="O111">
        <f>0.62604677903433*1.11</f>
        <v>0.69491192472810637</v>
      </c>
      <c r="P111">
        <v>0</v>
      </c>
    </row>
    <row r="112" spans="1:16" x14ac:dyDescent="0.4">
      <c r="B112" t="s">
        <v>6</v>
      </c>
      <c r="C112" t="s">
        <v>7</v>
      </c>
      <c r="D112" t="s">
        <v>18</v>
      </c>
      <c r="E112">
        <v>0.80349344978165937</v>
      </c>
      <c r="F112">
        <v>7.7319587628865982E-3</v>
      </c>
      <c r="G112">
        <v>0.10751565762004177</v>
      </c>
      <c r="H112">
        <v>0.4282083862770012</v>
      </c>
      <c r="I112">
        <v>0.93877551020408168</v>
      </c>
      <c r="J112">
        <v>0.10773687262317441</v>
      </c>
      <c r="K112">
        <v>0.56619914586819009</v>
      </c>
      <c r="L112">
        <v>4.1700672401408734E-2</v>
      </c>
      <c r="M112">
        <v>0.77074462571632196</v>
      </c>
      <c r="N112">
        <v>0.24873097948073578</v>
      </c>
      <c r="O112">
        <f>0.62604677903433*1.05</f>
        <v>0.65734911798604656</v>
      </c>
      <c r="P112">
        <v>1</v>
      </c>
    </row>
    <row r="113" spans="1:16" x14ac:dyDescent="0.4">
      <c r="A113">
        <v>38</v>
      </c>
      <c r="B113" t="s">
        <v>6</v>
      </c>
      <c r="C113" t="s">
        <v>7</v>
      </c>
      <c r="D113" t="s">
        <v>18</v>
      </c>
      <c r="E113">
        <v>0.75109170305676876</v>
      </c>
      <c r="F113">
        <v>7.9896907216494839E-2</v>
      </c>
      <c r="G113">
        <v>3.0271398747390398E-2</v>
      </c>
      <c r="H113">
        <v>0.31575603557814486</v>
      </c>
      <c r="I113">
        <v>0.97959183673469385</v>
      </c>
      <c r="J113">
        <v>5.763045992502587E-2</v>
      </c>
      <c r="K113">
        <v>0.47050272123657522</v>
      </c>
      <c r="L113">
        <v>0.16061129006532174</v>
      </c>
      <c r="M113">
        <v>0.93827659653196172</v>
      </c>
      <c r="N113">
        <v>0.48987577554273604</v>
      </c>
      <c r="O113">
        <v>1.5230813630647857</v>
      </c>
      <c r="P113">
        <v>1</v>
      </c>
    </row>
    <row r="114" spans="1:16" x14ac:dyDescent="0.4">
      <c r="B114" t="s">
        <v>6</v>
      </c>
      <c r="C114" t="s">
        <v>7</v>
      </c>
      <c r="D114" t="s">
        <v>18</v>
      </c>
      <c r="E114">
        <v>0.75109170305676876</v>
      </c>
      <c r="F114">
        <v>7.9896907216494839E-2</v>
      </c>
      <c r="G114">
        <v>3.0271398747390398E-2</v>
      </c>
      <c r="H114">
        <v>0.31575603557814486</v>
      </c>
      <c r="I114">
        <v>0.97959183673469385</v>
      </c>
      <c r="J114">
        <v>5.763045992502587E-2</v>
      </c>
      <c r="K114">
        <v>0.47050272123657522</v>
      </c>
      <c r="L114">
        <v>0.16061129006532174</v>
      </c>
      <c r="M114">
        <v>0.93827659653196172</v>
      </c>
      <c r="N114">
        <v>0.48987577554273604</v>
      </c>
      <c r="O114">
        <f>1.52308136306479*1.11</f>
        <v>1.6906203130019171</v>
      </c>
      <c r="P114">
        <v>0</v>
      </c>
    </row>
    <row r="115" spans="1:16" x14ac:dyDescent="0.4">
      <c r="B115" t="s">
        <v>6</v>
      </c>
      <c r="C115" t="s">
        <v>7</v>
      </c>
      <c r="D115" t="s">
        <v>18</v>
      </c>
      <c r="E115">
        <v>0.75109170305676876</v>
      </c>
      <c r="F115">
        <v>7.9896907216494839E-2</v>
      </c>
      <c r="G115">
        <v>3.0271398747390398E-2</v>
      </c>
      <c r="H115">
        <v>0.31575603557814486</v>
      </c>
      <c r="I115">
        <v>0.97959183673469385</v>
      </c>
      <c r="J115">
        <v>5.763045992502587E-2</v>
      </c>
      <c r="K115">
        <v>0.47050272123657522</v>
      </c>
      <c r="L115">
        <v>0.16061129006532174</v>
      </c>
      <c r="M115">
        <v>0.93827659653196172</v>
      </c>
      <c r="N115">
        <v>0.48987577554273604</v>
      </c>
      <c r="O115">
        <f>1.52308136306479*1.05</f>
        <v>1.5992354312180295</v>
      </c>
      <c r="P115">
        <v>1</v>
      </c>
    </row>
    <row r="116" spans="1:16" x14ac:dyDescent="0.4">
      <c r="A116">
        <v>39</v>
      </c>
      <c r="B116" t="s">
        <v>6</v>
      </c>
      <c r="C116" t="s">
        <v>7</v>
      </c>
      <c r="D116" t="s">
        <v>18</v>
      </c>
      <c r="E116">
        <v>0.7772925764192139</v>
      </c>
      <c r="F116">
        <v>0.21907216494845361</v>
      </c>
      <c r="G116">
        <v>0.13048016701461379</v>
      </c>
      <c r="H116">
        <v>0.41867852604828454</v>
      </c>
      <c r="I116">
        <v>0.93877551020408168</v>
      </c>
      <c r="J116">
        <v>0.11919292967259723</v>
      </c>
      <c r="K116">
        <v>0.55114072215202836</v>
      </c>
      <c r="L116">
        <v>0.37342653110251223</v>
      </c>
      <c r="M116">
        <v>0.47200482513734437</v>
      </c>
      <c r="N116">
        <v>0.25982208288183717</v>
      </c>
      <c r="O116">
        <v>0.74698490714770305</v>
      </c>
      <c r="P116">
        <v>1</v>
      </c>
    </row>
    <row r="117" spans="1:16" x14ac:dyDescent="0.4">
      <c r="B117" t="s">
        <v>6</v>
      </c>
      <c r="C117" t="s">
        <v>7</v>
      </c>
      <c r="D117" t="s">
        <v>18</v>
      </c>
      <c r="E117">
        <v>0.7772925764192139</v>
      </c>
      <c r="F117">
        <v>0.21907216494845361</v>
      </c>
      <c r="G117">
        <v>0.13048016701461379</v>
      </c>
      <c r="H117">
        <v>0.41867852604828454</v>
      </c>
      <c r="I117">
        <v>0.93877551020408168</v>
      </c>
      <c r="J117">
        <v>0.11919292967259723</v>
      </c>
      <c r="K117">
        <v>0.55114072215202836</v>
      </c>
      <c r="L117">
        <v>0.37342653110251223</v>
      </c>
      <c r="M117">
        <v>0.47200482513734437</v>
      </c>
      <c r="N117">
        <v>0.25982208288183717</v>
      </c>
      <c r="O117">
        <f>0.746984907147703*1.11</f>
        <v>0.82915324693395043</v>
      </c>
      <c r="P117">
        <v>0</v>
      </c>
    </row>
    <row r="118" spans="1:16" x14ac:dyDescent="0.4">
      <c r="B118" t="s">
        <v>6</v>
      </c>
      <c r="C118" t="s">
        <v>7</v>
      </c>
      <c r="D118" t="s">
        <v>18</v>
      </c>
      <c r="E118">
        <v>0.7772925764192139</v>
      </c>
      <c r="F118">
        <v>0.21907216494845361</v>
      </c>
      <c r="G118">
        <v>0.13048016701461379</v>
      </c>
      <c r="H118">
        <v>0.41867852604828454</v>
      </c>
      <c r="I118">
        <v>0.93877551020408168</v>
      </c>
      <c r="J118">
        <v>0.11919292967259723</v>
      </c>
      <c r="K118">
        <v>0.55114072215202836</v>
      </c>
      <c r="L118">
        <v>0.37342653110251223</v>
      </c>
      <c r="M118">
        <v>0.47200482513734437</v>
      </c>
      <c r="N118">
        <v>0.25982208288183717</v>
      </c>
      <c r="O118">
        <f>0.746984907147703*1.05</f>
        <v>0.7843341525050882</v>
      </c>
      <c r="P118">
        <v>1</v>
      </c>
    </row>
    <row r="119" spans="1:16" x14ac:dyDescent="0.4">
      <c r="A119">
        <v>40</v>
      </c>
      <c r="B119" t="s">
        <v>6</v>
      </c>
      <c r="C119" t="s">
        <v>7</v>
      </c>
      <c r="D119" t="s">
        <v>18</v>
      </c>
      <c r="E119">
        <v>0.79912663755458513</v>
      </c>
      <c r="F119">
        <v>5.1546391752577319E-3</v>
      </c>
      <c r="G119">
        <v>1.5657620041753653E-2</v>
      </c>
      <c r="H119">
        <v>0.23761118170266834</v>
      </c>
      <c r="I119">
        <v>1</v>
      </c>
      <c r="J119">
        <v>3.8359383899382211E-2</v>
      </c>
      <c r="K119">
        <v>0.44940284459268792</v>
      </c>
      <c r="L119">
        <v>0.69315730164932554</v>
      </c>
      <c r="M119">
        <v>0.79120333127573461</v>
      </c>
      <c r="N119">
        <v>0.84696068966901883</v>
      </c>
      <c r="O119">
        <v>2.714369294313923</v>
      </c>
      <c r="P119">
        <v>1</v>
      </c>
    </row>
    <row r="120" spans="1:16" x14ac:dyDescent="0.4">
      <c r="B120" t="s">
        <v>6</v>
      </c>
      <c r="C120" t="s">
        <v>7</v>
      </c>
      <c r="D120" t="s">
        <v>18</v>
      </c>
      <c r="E120">
        <v>0.79912663755458513</v>
      </c>
      <c r="F120">
        <v>5.1546391752577319E-3</v>
      </c>
      <c r="G120">
        <v>1.5657620041753653E-2</v>
      </c>
      <c r="H120">
        <v>0.23761118170266834</v>
      </c>
      <c r="I120">
        <v>1</v>
      </c>
      <c r="J120">
        <v>3.8359383899382211E-2</v>
      </c>
      <c r="K120">
        <v>0.44940284459268792</v>
      </c>
      <c r="L120">
        <v>0.69315730164932554</v>
      </c>
      <c r="M120">
        <v>0.79120333127573461</v>
      </c>
      <c r="N120">
        <v>0.84696068966901883</v>
      </c>
      <c r="O120">
        <f>2.71436929431392*1.11</f>
        <v>3.0129499166884512</v>
      </c>
      <c r="P120">
        <v>0</v>
      </c>
    </row>
    <row r="121" spans="1:16" x14ac:dyDescent="0.4">
      <c r="B121" t="s">
        <v>6</v>
      </c>
      <c r="C121" t="s">
        <v>7</v>
      </c>
      <c r="D121" t="s">
        <v>18</v>
      </c>
      <c r="E121">
        <v>0.79912663755458513</v>
      </c>
      <c r="F121">
        <v>5.1546391752577319E-3</v>
      </c>
      <c r="G121">
        <v>1.5657620041753653E-2</v>
      </c>
      <c r="H121">
        <v>0.23761118170266834</v>
      </c>
      <c r="I121">
        <v>1</v>
      </c>
      <c r="J121">
        <v>3.8359383899382211E-2</v>
      </c>
      <c r="K121">
        <v>0.44940284459268792</v>
      </c>
      <c r="L121">
        <v>0.69315730164932554</v>
      </c>
      <c r="M121">
        <v>0.79120333127573461</v>
      </c>
      <c r="N121">
        <v>0.84696068966901883</v>
      </c>
      <c r="O121">
        <f>2.71436929431392*1.05</f>
        <v>2.8500877590296159</v>
      </c>
      <c r="P121">
        <v>1</v>
      </c>
    </row>
    <row r="122" spans="1:16" x14ac:dyDescent="0.4">
      <c r="A122">
        <v>41</v>
      </c>
      <c r="B122" t="s">
        <v>6</v>
      </c>
      <c r="C122" t="s">
        <v>7</v>
      </c>
      <c r="D122" t="s">
        <v>16</v>
      </c>
      <c r="E122">
        <v>0.89519650655021843</v>
      </c>
      <c r="F122">
        <v>0</v>
      </c>
      <c r="G122">
        <v>0.14509394572025053</v>
      </c>
      <c r="H122">
        <v>0.59021601016518421</v>
      </c>
      <c r="I122">
        <v>0.87755102040816324</v>
      </c>
      <c r="J122">
        <v>0.13265667903218023</v>
      </c>
      <c r="K122">
        <v>0.71504527183600974</v>
      </c>
      <c r="L122">
        <v>0.35007360612707233</v>
      </c>
      <c r="M122">
        <v>0.29566633836699885</v>
      </c>
      <c r="N122">
        <v>0.12302993673329157</v>
      </c>
      <c r="O122">
        <v>0.26489967968138833</v>
      </c>
      <c r="P122">
        <v>1</v>
      </c>
    </row>
    <row r="123" spans="1:16" x14ac:dyDescent="0.4">
      <c r="B123" t="s">
        <v>6</v>
      </c>
      <c r="C123" t="s">
        <v>7</v>
      </c>
      <c r="D123" t="s">
        <v>16</v>
      </c>
      <c r="E123">
        <v>0.89519650655021843</v>
      </c>
      <c r="F123">
        <v>0</v>
      </c>
      <c r="G123">
        <v>0.14509394572025053</v>
      </c>
      <c r="H123">
        <v>0.59021601016518421</v>
      </c>
      <c r="I123">
        <v>0.87755102040816324</v>
      </c>
      <c r="J123">
        <v>0.13265667903218023</v>
      </c>
      <c r="K123">
        <v>0.71504527183600974</v>
      </c>
      <c r="L123">
        <v>0.35007360612707233</v>
      </c>
      <c r="M123">
        <v>0.29566633836699885</v>
      </c>
      <c r="N123">
        <v>0.12302993673329157</v>
      </c>
      <c r="O123">
        <f>0.264899679681388*1.11</f>
        <v>0.2940386444463407</v>
      </c>
      <c r="P123">
        <v>0</v>
      </c>
    </row>
    <row r="124" spans="1:16" x14ac:dyDescent="0.4">
      <c r="B124" t="s">
        <v>6</v>
      </c>
      <c r="C124" t="s">
        <v>7</v>
      </c>
      <c r="D124" t="s">
        <v>16</v>
      </c>
      <c r="E124">
        <v>0.89519650655021843</v>
      </c>
      <c r="F124">
        <v>0</v>
      </c>
      <c r="G124">
        <v>0.14509394572025053</v>
      </c>
      <c r="H124">
        <v>0.59021601016518421</v>
      </c>
      <c r="I124">
        <v>0.87755102040816324</v>
      </c>
      <c r="J124">
        <v>0.13265667903218023</v>
      </c>
      <c r="K124">
        <v>0.71504527183600974</v>
      </c>
      <c r="L124">
        <v>0.35007360612707233</v>
      </c>
      <c r="M124">
        <v>0.29566633836699885</v>
      </c>
      <c r="N124">
        <v>0.12302993673329157</v>
      </c>
      <c r="O124">
        <f>0.264899679681388*1.05</f>
        <v>0.27814466366545743</v>
      </c>
      <c r="P124">
        <v>1</v>
      </c>
    </row>
    <row r="125" spans="1:16" x14ac:dyDescent="0.4">
      <c r="A125">
        <v>42</v>
      </c>
      <c r="B125" t="s">
        <v>6</v>
      </c>
      <c r="C125" t="s">
        <v>7</v>
      </c>
      <c r="D125" t="s">
        <v>16</v>
      </c>
      <c r="E125">
        <v>0.94759825327510938</v>
      </c>
      <c r="F125">
        <v>0</v>
      </c>
      <c r="G125">
        <v>0.84968684759916502</v>
      </c>
      <c r="H125">
        <v>0.93392630241423136</v>
      </c>
      <c r="I125">
        <v>0.65306122448979587</v>
      </c>
      <c r="J125">
        <v>0.14685807515140401</v>
      </c>
      <c r="K125">
        <v>0.95158686955774874</v>
      </c>
      <c r="L125">
        <v>3.8801219388637294E-2</v>
      </c>
      <c r="M125">
        <v>0.64222836611592427</v>
      </c>
      <c r="N125">
        <v>4.8572906055115522E-2</v>
      </c>
      <c r="O125">
        <v>6.2063057519151622E-2</v>
      </c>
      <c r="P125">
        <v>1</v>
      </c>
    </row>
    <row r="126" spans="1:16" x14ac:dyDescent="0.4">
      <c r="B126" t="s">
        <v>6</v>
      </c>
      <c r="C126" t="s">
        <v>7</v>
      </c>
      <c r="D126" t="s">
        <v>16</v>
      </c>
      <c r="E126">
        <v>0.94759825327510938</v>
      </c>
      <c r="F126">
        <v>0</v>
      </c>
      <c r="G126">
        <v>0.84968684759916502</v>
      </c>
      <c r="H126">
        <v>0.93392630241423136</v>
      </c>
      <c r="I126">
        <v>0.65306122448979587</v>
      </c>
      <c r="J126">
        <v>0.14685807515140401</v>
      </c>
      <c r="K126">
        <v>0.95158686955774874</v>
      </c>
      <c r="L126">
        <v>3.8801219388637294E-2</v>
      </c>
      <c r="M126">
        <v>0.64222836611592427</v>
      </c>
      <c r="N126">
        <v>4.8572906055115522E-2</v>
      </c>
      <c r="O126">
        <f>0.0620630575191516*1.11</f>
        <v>6.8889993846258282E-2</v>
      </c>
      <c r="P126">
        <v>0</v>
      </c>
    </row>
    <row r="127" spans="1:16" x14ac:dyDescent="0.4">
      <c r="B127" t="s">
        <v>6</v>
      </c>
      <c r="C127" t="s">
        <v>7</v>
      </c>
      <c r="D127" t="s">
        <v>16</v>
      </c>
      <c r="E127">
        <v>0.94759825327510938</v>
      </c>
      <c r="F127">
        <v>0</v>
      </c>
      <c r="G127">
        <v>0.84968684759916502</v>
      </c>
      <c r="H127">
        <v>0.93392630241423136</v>
      </c>
      <c r="I127">
        <v>0.65306122448979587</v>
      </c>
      <c r="J127">
        <v>0.14685807515140401</v>
      </c>
      <c r="K127">
        <v>0.95158686955774874</v>
      </c>
      <c r="L127">
        <v>3.8801219388637294E-2</v>
      </c>
      <c r="M127">
        <v>0.64222836611592427</v>
      </c>
      <c r="N127">
        <v>4.8572906055115522E-2</v>
      </c>
      <c r="O127">
        <f>0.0620630575191516*1.05</f>
        <v>6.5166210395109184E-2</v>
      </c>
      <c r="P127">
        <v>1</v>
      </c>
    </row>
    <row r="128" spans="1:16" x14ac:dyDescent="0.4">
      <c r="A128">
        <v>43</v>
      </c>
      <c r="B128" t="s">
        <v>6</v>
      </c>
      <c r="C128" t="s">
        <v>7</v>
      </c>
      <c r="D128" t="s">
        <v>16</v>
      </c>
      <c r="E128">
        <v>0.95633187772925765</v>
      </c>
      <c r="F128">
        <v>0</v>
      </c>
      <c r="G128">
        <v>0.86430062630480164</v>
      </c>
      <c r="H128">
        <v>0.90216010165184246</v>
      </c>
      <c r="I128">
        <v>0.5714285714285714</v>
      </c>
      <c r="J128">
        <v>5.5949901625202123E-2</v>
      </c>
      <c r="K128">
        <v>0.93916934365447757</v>
      </c>
      <c r="L128">
        <v>1.7309807258710896E-2</v>
      </c>
      <c r="M128">
        <v>0.98480344837171641</v>
      </c>
      <c r="N128">
        <v>5.16819079408413E-2</v>
      </c>
      <c r="O128">
        <v>6.4702832909202618E-2</v>
      </c>
      <c r="P128">
        <v>1</v>
      </c>
    </row>
    <row r="129" spans="1:16" x14ac:dyDescent="0.4">
      <c r="B129" t="s">
        <v>6</v>
      </c>
      <c r="C129" t="s">
        <v>7</v>
      </c>
      <c r="D129" t="s">
        <v>16</v>
      </c>
      <c r="E129">
        <v>0.95633187772925765</v>
      </c>
      <c r="F129">
        <v>0</v>
      </c>
      <c r="G129">
        <v>0.86430062630480164</v>
      </c>
      <c r="H129">
        <v>0.90216010165184246</v>
      </c>
      <c r="I129">
        <v>0.5714285714285714</v>
      </c>
      <c r="J129">
        <v>5.5949901625202123E-2</v>
      </c>
      <c r="K129">
        <v>0.93916934365447757</v>
      </c>
      <c r="L129">
        <v>1.7309807258710896E-2</v>
      </c>
      <c r="M129">
        <v>0.98480344837171641</v>
      </c>
      <c r="N129">
        <v>5.16819079408413E-2</v>
      </c>
      <c r="O129">
        <f>0.0647028329092026*1.11</f>
        <v>7.1820144529214897E-2</v>
      </c>
      <c r="P129">
        <v>0</v>
      </c>
    </row>
    <row r="130" spans="1:16" x14ac:dyDescent="0.4">
      <c r="B130" t="s">
        <v>6</v>
      </c>
      <c r="C130" t="s">
        <v>7</v>
      </c>
      <c r="D130" t="s">
        <v>16</v>
      </c>
      <c r="E130">
        <v>0.95633187772925765</v>
      </c>
      <c r="F130">
        <v>0</v>
      </c>
      <c r="G130">
        <v>0.86430062630480164</v>
      </c>
      <c r="H130">
        <v>0.90216010165184246</v>
      </c>
      <c r="I130">
        <v>0.5714285714285714</v>
      </c>
      <c r="J130">
        <v>5.5949901625202123E-2</v>
      </c>
      <c r="K130">
        <v>0.93916934365447757</v>
      </c>
      <c r="L130">
        <v>1.7309807258710896E-2</v>
      </c>
      <c r="M130">
        <v>0.98480344837171641</v>
      </c>
      <c r="N130">
        <v>5.16819079408413E-2</v>
      </c>
      <c r="O130">
        <f>0.0647028329092026*1.05</f>
        <v>6.7937974554662731E-2</v>
      </c>
      <c r="P130">
        <v>1</v>
      </c>
    </row>
    <row r="131" spans="1:16" x14ac:dyDescent="0.4">
      <c r="A131">
        <v>44</v>
      </c>
      <c r="B131" t="s">
        <v>6</v>
      </c>
      <c r="C131" t="s">
        <v>7</v>
      </c>
      <c r="D131" t="s">
        <v>16</v>
      </c>
      <c r="E131">
        <v>0.92576419213973815</v>
      </c>
      <c r="F131">
        <v>0</v>
      </c>
      <c r="G131">
        <v>0.36743215031315246</v>
      </c>
      <c r="H131">
        <v>0.54002541296060991</v>
      </c>
      <c r="I131">
        <v>0.77551020408163263</v>
      </c>
      <c r="J131">
        <v>7.8214460892909246E-2</v>
      </c>
      <c r="K131">
        <v>0.6968619409001573</v>
      </c>
      <c r="L131">
        <v>1.7059089782421048E-2</v>
      </c>
      <c r="M131">
        <v>0.17988185057018058</v>
      </c>
      <c r="N131">
        <v>0.14652981784788124</v>
      </c>
      <c r="O131">
        <v>0.27492201853127662</v>
      </c>
      <c r="P131">
        <v>1</v>
      </c>
    </row>
    <row r="132" spans="1:16" x14ac:dyDescent="0.4">
      <c r="B132" t="s">
        <v>6</v>
      </c>
      <c r="C132" t="s">
        <v>7</v>
      </c>
      <c r="D132" t="s">
        <v>16</v>
      </c>
      <c r="E132">
        <v>0.92576419213973815</v>
      </c>
      <c r="F132">
        <v>0</v>
      </c>
      <c r="G132">
        <v>0.36743215031315246</v>
      </c>
      <c r="H132">
        <v>0.54002541296060991</v>
      </c>
      <c r="I132">
        <v>0.77551020408163263</v>
      </c>
      <c r="J132">
        <v>7.8214460892909246E-2</v>
      </c>
      <c r="K132">
        <v>0.6968619409001573</v>
      </c>
      <c r="L132">
        <v>1.7059089782421048E-2</v>
      </c>
      <c r="M132">
        <v>0.17988185057018058</v>
      </c>
      <c r="N132">
        <v>0.14652981784788124</v>
      </c>
      <c r="O132">
        <f>0.274922018531277*1.11</f>
        <v>0.3051634405697175</v>
      </c>
      <c r="P132">
        <v>0</v>
      </c>
    </row>
    <row r="133" spans="1:16" x14ac:dyDescent="0.4">
      <c r="B133" t="s">
        <v>6</v>
      </c>
      <c r="C133" t="s">
        <v>7</v>
      </c>
      <c r="D133" t="s">
        <v>16</v>
      </c>
      <c r="E133">
        <v>0.92576419213973815</v>
      </c>
      <c r="F133">
        <v>0</v>
      </c>
      <c r="G133">
        <v>0.36743215031315246</v>
      </c>
      <c r="H133">
        <v>0.54002541296060991</v>
      </c>
      <c r="I133">
        <v>0.77551020408163263</v>
      </c>
      <c r="J133">
        <v>7.8214460892909246E-2</v>
      </c>
      <c r="K133">
        <v>0.6968619409001573</v>
      </c>
      <c r="L133">
        <v>1.7059089782421048E-2</v>
      </c>
      <c r="M133">
        <v>0.17988185057018058</v>
      </c>
      <c r="N133">
        <v>0.14652981784788124</v>
      </c>
      <c r="O133">
        <f>0.274922018531277*1.05</f>
        <v>0.28866811945784088</v>
      </c>
      <c r="P133">
        <v>1</v>
      </c>
    </row>
    <row r="134" spans="1:16" x14ac:dyDescent="0.4">
      <c r="A134">
        <v>45</v>
      </c>
      <c r="B134" t="s">
        <v>6</v>
      </c>
      <c r="C134" t="s">
        <v>7</v>
      </c>
      <c r="D134" t="s">
        <v>17</v>
      </c>
      <c r="E134">
        <v>0.82096069868995625</v>
      </c>
      <c r="F134">
        <v>0.29123711340206188</v>
      </c>
      <c r="G134">
        <v>0.35908141962421714</v>
      </c>
      <c r="H134">
        <v>0.49428208386277001</v>
      </c>
      <c r="I134">
        <v>0.81632653061224492</v>
      </c>
      <c r="J134">
        <v>2.3903575077848963E-2</v>
      </c>
      <c r="K134">
        <v>0.61319042343139663</v>
      </c>
      <c r="L134">
        <v>0.27772753177085718</v>
      </c>
      <c r="M134">
        <v>0.95305954781290558</v>
      </c>
      <c r="N134">
        <v>0.18502601411378383</v>
      </c>
      <c r="O134">
        <v>0.42393407952197004</v>
      </c>
      <c r="P134">
        <v>1</v>
      </c>
    </row>
    <row r="135" spans="1:16" x14ac:dyDescent="0.4">
      <c r="B135" t="s">
        <v>6</v>
      </c>
      <c r="C135" t="s">
        <v>7</v>
      </c>
      <c r="D135" t="s">
        <v>17</v>
      </c>
      <c r="E135">
        <v>0.82096069868995625</v>
      </c>
      <c r="F135">
        <v>0.29123711340206188</v>
      </c>
      <c r="G135">
        <v>0.35908141962421714</v>
      </c>
      <c r="H135">
        <v>0.49428208386277001</v>
      </c>
      <c r="I135">
        <v>0.81632653061224492</v>
      </c>
      <c r="J135">
        <v>2.3903575077848963E-2</v>
      </c>
      <c r="K135">
        <v>0.61319042343139663</v>
      </c>
      <c r="L135">
        <v>0.27772753177085718</v>
      </c>
      <c r="M135">
        <v>0.95305954781290558</v>
      </c>
      <c r="N135">
        <v>0.18502601411378383</v>
      </c>
      <c r="O135">
        <f>0.42393407952197*1.11</f>
        <v>0.47056682826938673</v>
      </c>
      <c r="P135">
        <v>0</v>
      </c>
    </row>
    <row r="136" spans="1:16" x14ac:dyDescent="0.4">
      <c r="B136" t="s">
        <v>6</v>
      </c>
      <c r="C136" t="s">
        <v>7</v>
      </c>
      <c r="D136" t="s">
        <v>17</v>
      </c>
      <c r="E136">
        <v>0.82096069868995625</v>
      </c>
      <c r="F136">
        <v>0.29123711340206188</v>
      </c>
      <c r="G136">
        <v>0.35908141962421714</v>
      </c>
      <c r="H136">
        <v>0.49428208386277001</v>
      </c>
      <c r="I136">
        <v>0.81632653061224492</v>
      </c>
      <c r="J136">
        <v>2.3903575077848963E-2</v>
      </c>
      <c r="K136">
        <v>0.61319042343139663</v>
      </c>
      <c r="L136">
        <v>0.27772753177085718</v>
      </c>
      <c r="M136">
        <v>0.95305954781290558</v>
      </c>
      <c r="N136">
        <v>0.18502601411378383</v>
      </c>
      <c r="O136">
        <f>0.42393407952197*1.05</f>
        <v>0.44513078349806851</v>
      </c>
      <c r="P136">
        <v>1</v>
      </c>
    </row>
    <row r="137" spans="1:16" x14ac:dyDescent="0.4">
      <c r="A137">
        <v>46</v>
      </c>
      <c r="B137" t="s">
        <v>6</v>
      </c>
      <c r="C137" t="s">
        <v>7</v>
      </c>
      <c r="D137" t="s">
        <v>17</v>
      </c>
      <c r="E137">
        <v>0.83406113537117921</v>
      </c>
      <c r="F137">
        <v>0.19072164948453607</v>
      </c>
      <c r="G137">
        <v>0.55845511482254695</v>
      </c>
      <c r="H137">
        <v>0.66899618805590855</v>
      </c>
      <c r="I137">
        <v>0.55102040816326525</v>
      </c>
      <c r="J137">
        <v>0.13441617136708323</v>
      </c>
      <c r="K137">
        <v>0.73240039130090739</v>
      </c>
      <c r="L137">
        <v>1.1739993816216319E-2</v>
      </c>
      <c r="M137">
        <v>0.35257487753770167</v>
      </c>
      <c r="N137">
        <v>9.7647070584711948E-2</v>
      </c>
      <c r="O137">
        <v>0.15713353566523194</v>
      </c>
      <c r="P137">
        <v>1</v>
      </c>
    </row>
    <row r="138" spans="1:16" x14ac:dyDescent="0.4">
      <c r="B138" t="s">
        <v>6</v>
      </c>
      <c r="C138" t="s">
        <v>7</v>
      </c>
      <c r="D138" t="s">
        <v>17</v>
      </c>
      <c r="E138">
        <v>0.83406113537117921</v>
      </c>
      <c r="F138">
        <v>0.19072164948453607</v>
      </c>
      <c r="G138">
        <v>0.55845511482254695</v>
      </c>
      <c r="H138">
        <v>0.66899618805590855</v>
      </c>
      <c r="I138">
        <v>0.55102040816326525</v>
      </c>
      <c r="J138">
        <v>0.13441617136708323</v>
      </c>
      <c r="K138">
        <v>0.73240039130090739</v>
      </c>
      <c r="L138">
        <v>1.1739993816216319E-2</v>
      </c>
      <c r="M138">
        <v>0.35257487753770167</v>
      </c>
      <c r="N138">
        <v>9.7647070584711948E-2</v>
      </c>
      <c r="O138">
        <f>0.157133535665232*1.11</f>
        <v>0.17441822458840753</v>
      </c>
      <c r="P138">
        <v>0</v>
      </c>
    </row>
    <row r="139" spans="1:16" x14ac:dyDescent="0.4">
      <c r="B139" t="s">
        <v>6</v>
      </c>
      <c r="C139" t="s">
        <v>7</v>
      </c>
      <c r="D139" t="s">
        <v>17</v>
      </c>
      <c r="E139">
        <v>0.83406113537117921</v>
      </c>
      <c r="F139">
        <v>0.19072164948453607</v>
      </c>
      <c r="G139">
        <v>0.55845511482254695</v>
      </c>
      <c r="H139">
        <v>0.66899618805590855</v>
      </c>
      <c r="I139">
        <v>0.55102040816326525</v>
      </c>
      <c r="J139">
        <v>0.13441617136708323</v>
      </c>
      <c r="K139">
        <v>0.73240039130090739</v>
      </c>
      <c r="L139">
        <v>1.1739993816216319E-2</v>
      </c>
      <c r="M139">
        <v>0.35257487753770167</v>
      </c>
      <c r="N139">
        <v>9.7647070584711948E-2</v>
      </c>
      <c r="O139">
        <f>0.157133535665232*1.05</f>
        <v>0.1649902124484936</v>
      </c>
      <c r="P139">
        <v>1</v>
      </c>
    </row>
    <row r="140" spans="1:16" x14ac:dyDescent="0.4">
      <c r="A140">
        <v>47</v>
      </c>
      <c r="B140" t="s">
        <v>6</v>
      </c>
      <c r="C140" t="s">
        <v>7</v>
      </c>
      <c r="D140" t="s">
        <v>16</v>
      </c>
      <c r="E140">
        <v>0.90393013100436703</v>
      </c>
      <c r="F140">
        <v>0</v>
      </c>
      <c r="G140">
        <v>0.63465553235908145</v>
      </c>
      <c r="H140">
        <v>0.8055908513341804</v>
      </c>
      <c r="I140">
        <v>0.75510204081632648</v>
      </c>
      <c r="J140">
        <v>9.6180463794580257E-2</v>
      </c>
      <c r="K140">
        <v>0.85396484139901696</v>
      </c>
      <c r="L140">
        <v>0.38912674642777595</v>
      </c>
      <c r="M140">
        <v>0.25974268669400263</v>
      </c>
      <c r="N140">
        <v>6.5509060519769513E-2</v>
      </c>
      <c r="O140">
        <v>9.7587395170840405E-2</v>
      </c>
      <c r="P140">
        <v>1</v>
      </c>
    </row>
    <row r="141" spans="1:16" x14ac:dyDescent="0.4">
      <c r="B141" t="s">
        <v>6</v>
      </c>
      <c r="C141" t="s">
        <v>7</v>
      </c>
      <c r="D141" t="s">
        <v>16</v>
      </c>
      <c r="E141">
        <v>0.90393013100436703</v>
      </c>
      <c r="F141">
        <v>0</v>
      </c>
      <c r="G141">
        <v>0.63465553235908145</v>
      </c>
      <c r="H141">
        <v>0.8055908513341804</v>
      </c>
      <c r="I141">
        <v>0.75510204081632648</v>
      </c>
      <c r="J141">
        <v>9.6180463794580257E-2</v>
      </c>
      <c r="K141">
        <v>0.85396484139901696</v>
      </c>
      <c r="L141">
        <v>0.38912674642777595</v>
      </c>
      <c r="M141">
        <v>0.25974268669400263</v>
      </c>
      <c r="N141">
        <v>6.5509060519769513E-2</v>
      </c>
      <c r="O141">
        <f>0.0975873951708404*1.11</f>
        <v>0.10832200863963286</v>
      </c>
      <c r="P141">
        <v>0</v>
      </c>
    </row>
    <row r="142" spans="1:16" x14ac:dyDescent="0.4">
      <c r="B142" t="s">
        <v>6</v>
      </c>
      <c r="C142" t="s">
        <v>7</v>
      </c>
      <c r="D142" t="s">
        <v>16</v>
      </c>
      <c r="E142">
        <v>0.90393013100436703</v>
      </c>
      <c r="F142">
        <v>0</v>
      </c>
      <c r="G142">
        <v>0.63465553235908145</v>
      </c>
      <c r="H142">
        <v>0.8055908513341804</v>
      </c>
      <c r="I142">
        <v>0.75510204081632648</v>
      </c>
      <c r="J142">
        <v>9.6180463794580257E-2</v>
      </c>
      <c r="K142">
        <v>0.85396484139901696</v>
      </c>
      <c r="L142">
        <v>0.38912674642777595</v>
      </c>
      <c r="M142">
        <v>0.25974268669400263</v>
      </c>
      <c r="N142">
        <v>6.5509060519769513E-2</v>
      </c>
      <c r="O142">
        <f>0.0975873951708404*1.05</f>
        <v>0.10246676492938243</v>
      </c>
      <c r="P142">
        <v>1</v>
      </c>
    </row>
    <row r="143" spans="1:16" x14ac:dyDescent="0.4">
      <c r="A143">
        <v>48</v>
      </c>
      <c r="B143" t="s">
        <v>6</v>
      </c>
      <c r="C143" t="s">
        <v>7</v>
      </c>
      <c r="D143" t="s">
        <v>15</v>
      </c>
      <c r="E143">
        <v>0.90829694323144095</v>
      </c>
      <c r="F143">
        <v>0</v>
      </c>
      <c r="G143">
        <v>0.22964509394572025</v>
      </c>
      <c r="H143">
        <v>0.59529860228716636</v>
      </c>
      <c r="I143">
        <v>0.87755102040816324</v>
      </c>
      <c r="J143">
        <v>0.10096195696308058</v>
      </c>
      <c r="K143">
        <v>0.71124442925022047</v>
      </c>
      <c r="L143">
        <v>1.7085863688492942E-3</v>
      </c>
      <c r="M143">
        <v>2.7324958797062673E-2</v>
      </c>
      <c r="N143">
        <v>0.12513889449732518</v>
      </c>
      <c r="O143">
        <v>0.25703885210378269</v>
      </c>
      <c r="P143">
        <v>1</v>
      </c>
    </row>
    <row r="144" spans="1:16" x14ac:dyDescent="0.4">
      <c r="B144" t="s">
        <v>6</v>
      </c>
      <c r="C144" t="s">
        <v>7</v>
      </c>
      <c r="D144" t="s">
        <v>15</v>
      </c>
      <c r="E144">
        <v>0.90829694323144095</v>
      </c>
      <c r="F144">
        <v>0</v>
      </c>
      <c r="G144">
        <v>0.22964509394572025</v>
      </c>
      <c r="H144">
        <v>0.59529860228716636</v>
      </c>
      <c r="I144">
        <v>0.87755102040816324</v>
      </c>
      <c r="J144">
        <v>0.10096195696308058</v>
      </c>
      <c r="K144">
        <v>0.71124442925022047</v>
      </c>
      <c r="L144">
        <v>1.7085863688492942E-3</v>
      </c>
      <c r="M144">
        <v>2.7324958797062673E-2</v>
      </c>
      <c r="N144">
        <v>0.12513889449732518</v>
      </c>
      <c r="O144">
        <f>0.257038852103783*1.11</f>
        <v>0.28531312583519919</v>
      </c>
      <c r="P144">
        <v>0</v>
      </c>
    </row>
    <row r="145" spans="1:16" x14ac:dyDescent="0.4">
      <c r="B145" t="s">
        <v>6</v>
      </c>
      <c r="C145" t="s">
        <v>7</v>
      </c>
      <c r="D145" t="s">
        <v>15</v>
      </c>
      <c r="E145">
        <v>0.90829694323144095</v>
      </c>
      <c r="F145">
        <v>0</v>
      </c>
      <c r="G145">
        <v>0.22964509394572025</v>
      </c>
      <c r="H145">
        <v>0.59529860228716636</v>
      </c>
      <c r="I145">
        <v>0.87755102040816324</v>
      </c>
      <c r="J145">
        <v>0.10096195696308058</v>
      </c>
      <c r="K145">
        <v>0.71124442925022047</v>
      </c>
      <c r="L145">
        <v>1.7085863688492942E-3</v>
      </c>
      <c r="M145">
        <v>2.7324958797062673E-2</v>
      </c>
      <c r="N145">
        <v>0.12513889449732518</v>
      </c>
      <c r="O145">
        <f>0.257038852103783*1.05</f>
        <v>0.2698907947089722</v>
      </c>
      <c r="P145">
        <v>1</v>
      </c>
    </row>
    <row r="146" spans="1:16" x14ac:dyDescent="0.4">
      <c r="A146">
        <v>49</v>
      </c>
      <c r="B146" t="s">
        <v>6</v>
      </c>
      <c r="C146" t="s">
        <v>7</v>
      </c>
      <c r="D146" t="s">
        <v>17</v>
      </c>
      <c r="E146">
        <v>0.89956331877729268</v>
      </c>
      <c r="F146">
        <v>7.7319587628865982E-3</v>
      </c>
      <c r="G146">
        <v>0.58246346555323592</v>
      </c>
      <c r="H146">
        <v>0.69250317662007621</v>
      </c>
      <c r="I146">
        <v>0.77551020408163263</v>
      </c>
      <c r="J146">
        <v>0.12051066898889094</v>
      </c>
      <c r="K146">
        <v>0.77720136240992366</v>
      </c>
      <c r="L146">
        <v>3.8575942865918554E-2</v>
      </c>
      <c r="M146">
        <v>0.12469059008228636</v>
      </c>
      <c r="N146">
        <v>8.9813988774414072E-2</v>
      </c>
      <c r="O146">
        <v>0.14417964669770822</v>
      </c>
      <c r="P146">
        <v>1</v>
      </c>
    </row>
    <row r="147" spans="1:16" x14ac:dyDescent="0.4">
      <c r="B147" t="s">
        <v>6</v>
      </c>
      <c r="C147" t="s">
        <v>7</v>
      </c>
      <c r="D147" t="s">
        <v>17</v>
      </c>
      <c r="E147">
        <v>0.89956331877729268</v>
      </c>
      <c r="F147">
        <v>7.7319587628865982E-3</v>
      </c>
      <c r="G147">
        <v>0.58246346555323592</v>
      </c>
      <c r="H147">
        <v>0.69250317662007621</v>
      </c>
      <c r="I147">
        <v>0.77551020408163263</v>
      </c>
      <c r="J147">
        <v>0.12051066898889094</v>
      </c>
      <c r="K147">
        <v>0.77720136240992366</v>
      </c>
      <c r="L147">
        <v>3.8575942865918554E-2</v>
      </c>
      <c r="M147">
        <v>0.12469059008228636</v>
      </c>
      <c r="N147">
        <v>8.9813988774414072E-2</v>
      </c>
      <c r="O147">
        <f>0.144179646697708*1.11</f>
        <v>0.16003940783445589</v>
      </c>
      <c r="P147">
        <v>0</v>
      </c>
    </row>
    <row r="148" spans="1:16" x14ac:dyDescent="0.4">
      <c r="B148" t="s">
        <v>6</v>
      </c>
      <c r="C148" t="s">
        <v>7</v>
      </c>
      <c r="D148" t="s">
        <v>17</v>
      </c>
      <c r="E148">
        <v>0.89956331877729268</v>
      </c>
      <c r="F148">
        <v>7.7319587628865982E-3</v>
      </c>
      <c r="G148">
        <v>0.58246346555323592</v>
      </c>
      <c r="H148">
        <v>0.69250317662007621</v>
      </c>
      <c r="I148">
        <v>0.77551020408163263</v>
      </c>
      <c r="J148">
        <v>0.12051066898889094</v>
      </c>
      <c r="K148">
        <v>0.77720136240992366</v>
      </c>
      <c r="L148">
        <v>3.8575942865918554E-2</v>
      </c>
      <c r="M148">
        <v>0.12469059008228636</v>
      </c>
      <c r="N148">
        <v>8.9813988774414072E-2</v>
      </c>
      <c r="O148">
        <f>0.144179646697708*1.05</f>
        <v>0.1513886290325934</v>
      </c>
      <c r="P148">
        <v>1</v>
      </c>
    </row>
    <row r="149" spans="1:16" x14ac:dyDescent="0.4">
      <c r="A149">
        <v>50</v>
      </c>
      <c r="B149" t="s">
        <v>6</v>
      </c>
      <c r="C149" t="s">
        <v>7</v>
      </c>
      <c r="D149" t="s">
        <v>17</v>
      </c>
      <c r="E149">
        <v>0.85589519650655033</v>
      </c>
      <c r="F149">
        <v>1.804123711340206E-2</v>
      </c>
      <c r="G149">
        <v>0.54384133611691021</v>
      </c>
      <c r="H149">
        <v>0.6315120711562896</v>
      </c>
      <c r="I149">
        <v>0.63265306122448983</v>
      </c>
      <c r="J149">
        <v>5.3507736918988857E-2</v>
      </c>
      <c r="K149">
        <v>0.71873221907326745</v>
      </c>
      <c r="L149">
        <v>0.37972463579393595</v>
      </c>
      <c r="M149">
        <v>0.96871960267594448</v>
      </c>
      <c r="N149">
        <v>0.10941833892681103</v>
      </c>
      <c r="O149">
        <v>0.17335938707852663</v>
      </c>
      <c r="P149">
        <v>1</v>
      </c>
    </row>
    <row r="150" spans="1:16" x14ac:dyDescent="0.4">
      <c r="B150" t="s">
        <v>6</v>
      </c>
      <c r="C150" t="s">
        <v>7</v>
      </c>
      <c r="D150" t="s">
        <v>17</v>
      </c>
      <c r="E150">
        <v>0.85589519650655033</v>
      </c>
      <c r="F150">
        <v>1.804123711340206E-2</v>
      </c>
      <c r="G150">
        <v>0.54384133611691021</v>
      </c>
      <c r="H150">
        <v>0.6315120711562896</v>
      </c>
      <c r="I150">
        <v>0.63265306122448983</v>
      </c>
      <c r="J150">
        <v>5.3507736918988857E-2</v>
      </c>
      <c r="K150">
        <v>0.71873221907326745</v>
      </c>
      <c r="L150">
        <v>0.37972463579393595</v>
      </c>
      <c r="M150">
        <v>0.96871960267594448</v>
      </c>
      <c r="N150">
        <v>0.10941833892681103</v>
      </c>
      <c r="O150">
        <f>0.173359387078527*1.11</f>
        <v>0.19242891965716499</v>
      </c>
      <c r="P150">
        <v>0</v>
      </c>
    </row>
    <row r="151" spans="1:16" x14ac:dyDescent="0.4">
      <c r="B151" t="s">
        <v>6</v>
      </c>
      <c r="C151" t="s">
        <v>7</v>
      </c>
      <c r="D151" t="s">
        <v>17</v>
      </c>
      <c r="E151">
        <v>0.85589519650655033</v>
      </c>
      <c r="F151">
        <v>1.804123711340206E-2</v>
      </c>
      <c r="G151">
        <v>0.54384133611691021</v>
      </c>
      <c r="H151">
        <v>0.6315120711562896</v>
      </c>
      <c r="I151">
        <v>0.63265306122448983</v>
      </c>
      <c r="J151">
        <v>5.3507736918988857E-2</v>
      </c>
      <c r="K151">
        <v>0.71873221907326745</v>
      </c>
      <c r="L151">
        <v>0.37972463579393595</v>
      </c>
      <c r="M151">
        <v>0.96871960267594448</v>
      </c>
      <c r="N151">
        <v>0.10941833892681103</v>
      </c>
      <c r="O151">
        <f>0.173359387078527*1.05</f>
        <v>0.18202735643245335</v>
      </c>
      <c r="P151">
        <v>1</v>
      </c>
    </row>
    <row r="152" spans="1:16" x14ac:dyDescent="0.4">
      <c r="A152">
        <v>51</v>
      </c>
      <c r="B152" t="s">
        <v>6</v>
      </c>
      <c r="C152" t="s">
        <v>7</v>
      </c>
      <c r="D152" t="s">
        <v>17</v>
      </c>
      <c r="E152">
        <v>0.85589519650655033</v>
      </c>
      <c r="F152">
        <v>5.1546391752577319E-3</v>
      </c>
      <c r="G152">
        <v>0.39144050104384137</v>
      </c>
      <c r="H152">
        <v>0.48919949174078781</v>
      </c>
      <c r="I152">
        <v>0.81632653061224492</v>
      </c>
      <c r="J152">
        <v>0.15391327692853188</v>
      </c>
      <c r="K152">
        <v>0.63318644505313182</v>
      </c>
      <c r="L152">
        <v>7.9487713258202794E-2</v>
      </c>
      <c r="M152">
        <v>0.53412432687072364</v>
      </c>
      <c r="N152">
        <v>0.18240198550440145</v>
      </c>
      <c r="O152">
        <v>0.35432329642045485</v>
      </c>
      <c r="P152">
        <v>1</v>
      </c>
    </row>
    <row r="153" spans="1:16" x14ac:dyDescent="0.4">
      <c r="B153" t="s">
        <v>6</v>
      </c>
      <c r="C153" t="s">
        <v>7</v>
      </c>
      <c r="D153" t="s">
        <v>17</v>
      </c>
      <c r="E153">
        <v>0.85589519650655033</v>
      </c>
      <c r="F153">
        <v>5.1546391752577319E-3</v>
      </c>
      <c r="G153">
        <v>0.39144050104384137</v>
      </c>
      <c r="H153">
        <v>0.48919949174078781</v>
      </c>
      <c r="I153">
        <v>0.81632653061224492</v>
      </c>
      <c r="J153">
        <v>0.15391327692853188</v>
      </c>
      <c r="K153">
        <v>0.63318644505313182</v>
      </c>
      <c r="L153">
        <v>7.9487713258202794E-2</v>
      </c>
      <c r="M153">
        <v>0.53412432687072364</v>
      </c>
      <c r="N153">
        <v>0.18240198550440145</v>
      </c>
      <c r="O153">
        <f>0.354323296420455*1.11</f>
        <v>0.39329885902670508</v>
      </c>
      <c r="P153">
        <v>0</v>
      </c>
    </row>
    <row r="154" spans="1:16" x14ac:dyDescent="0.4">
      <c r="B154" t="s">
        <v>6</v>
      </c>
      <c r="C154" t="s">
        <v>7</v>
      </c>
      <c r="D154" t="s">
        <v>17</v>
      </c>
      <c r="E154">
        <v>0.85589519650655033</v>
      </c>
      <c r="F154">
        <v>5.1546391752577319E-3</v>
      </c>
      <c r="G154">
        <v>0.39144050104384137</v>
      </c>
      <c r="H154">
        <v>0.48919949174078781</v>
      </c>
      <c r="I154">
        <v>0.81632653061224492</v>
      </c>
      <c r="J154">
        <v>0.15391327692853188</v>
      </c>
      <c r="K154">
        <v>0.63318644505313182</v>
      </c>
      <c r="L154">
        <v>7.9487713258202794E-2</v>
      </c>
      <c r="M154">
        <v>0.53412432687072364</v>
      </c>
      <c r="N154">
        <v>0.18240198550440145</v>
      </c>
      <c r="O154">
        <f>0.354323296420455*1.05</f>
        <v>0.3720394612414778</v>
      </c>
      <c r="P154">
        <v>1</v>
      </c>
    </row>
    <row r="155" spans="1:16" x14ac:dyDescent="0.4">
      <c r="A155">
        <v>52</v>
      </c>
      <c r="B155" t="s">
        <v>6</v>
      </c>
      <c r="C155" t="s">
        <v>7</v>
      </c>
      <c r="D155" t="s">
        <v>16</v>
      </c>
      <c r="E155">
        <v>0.90829694323144095</v>
      </c>
      <c r="F155">
        <v>0</v>
      </c>
      <c r="G155">
        <v>0.42171189979123175</v>
      </c>
      <c r="H155">
        <v>0.65628970775095308</v>
      </c>
      <c r="I155">
        <v>0.67346938775510201</v>
      </c>
      <c r="J155">
        <v>0.15938507320145562</v>
      </c>
      <c r="K155">
        <v>0.75504801463851801</v>
      </c>
      <c r="L155">
        <v>0.49589106295616531</v>
      </c>
      <c r="M155">
        <v>0.35689496227735396</v>
      </c>
      <c r="N155">
        <v>0.10088664103129572</v>
      </c>
      <c r="O155">
        <v>0.16782747213963978</v>
      </c>
      <c r="P155">
        <v>1</v>
      </c>
    </row>
    <row r="156" spans="1:16" x14ac:dyDescent="0.4">
      <c r="B156" t="s">
        <v>6</v>
      </c>
      <c r="C156" t="s">
        <v>7</v>
      </c>
      <c r="D156" t="s">
        <v>16</v>
      </c>
      <c r="E156">
        <v>0.90829694323144095</v>
      </c>
      <c r="F156">
        <v>0</v>
      </c>
      <c r="G156">
        <v>0.42171189979123175</v>
      </c>
      <c r="H156">
        <v>0.65628970775095308</v>
      </c>
      <c r="I156">
        <v>0.67346938775510201</v>
      </c>
      <c r="J156">
        <v>0.15938507320145562</v>
      </c>
      <c r="K156">
        <v>0.75504801463851801</v>
      </c>
      <c r="L156">
        <v>0.49589106295616531</v>
      </c>
      <c r="M156">
        <v>0.35689496227735396</v>
      </c>
      <c r="N156">
        <v>0.10088664103129572</v>
      </c>
      <c r="O156">
        <f>0.16782747213964*1.11</f>
        <v>0.18628849407500042</v>
      </c>
      <c r="P156">
        <v>0</v>
      </c>
    </row>
    <row r="157" spans="1:16" x14ac:dyDescent="0.4">
      <c r="B157" t="s">
        <v>6</v>
      </c>
      <c r="C157" t="s">
        <v>7</v>
      </c>
      <c r="D157" t="s">
        <v>16</v>
      </c>
      <c r="E157">
        <v>0.90829694323144095</v>
      </c>
      <c r="F157">
        <v>0</v>
      </c>
      <c r="G157">
        <v>0.42171189979123175</v>
      </c>
      <c r="H157">
        <v>0.65628970775095308</v>
      </c>
      <c r="I157">
        <v>0.67346938775510201</v>
      </c>
      <c r="J157">
        <v>0.15938507320145562</v>
      </c>
      <c r="K157">
        <v>0.75504801463851801</v>
      </c>
      <c r="L157">
        <v>0.49589106295616531</v>
      </c>
      <c r="M157">
        <v>0.35689496227735396</v>
      </c>
      <c r="N157">
        <v>0.10088664103129572</v>
      </c>
      <c r="O157">
        <f>0.16782747213964*1.05</f>
        <v>0.176218845746622</v>
      </c>
      <c r="P157">
        <v>1</v>
      </c>
    </row>
    <row r="158" spans="1:16" x14ac:dyDescent="0.4">
      <c r="A158">
        <v>53</v>
      </c>
      <c r="B158" t="s">
        <v>6</v>
      </c>
      <c r="C158" t="s">
        <v>7</v>
      </c>
      <c r="D158" t="s">
        <v>15</v>
      </c>
      <c r="E158">
        <v>0.95196506550218329</v>
      </c>
      <c r="F158">
        <v>0</v>
      </c>
      <c r="G158">
        <v>0.91336116910229648</v>
      </c>
      <c r="H158">
        <v>0.93265565438373577</v>
      </c>
      <c r="I158">
        <v>0.5714285714285714</v>
      </c>
      <c r="J158">
        <v>0.14515715228306517</v>
      </c>
      <c r="K158">
        <v>0.94790475073547686</v>
      </c>
      <c r="L158">
        <v>5.3447384497051227E-2</v>
      </c>
      <c r="M158">
        <v>6.1200638072426525E-2</v>
      </c>
      <c r="N158">
        <v>4.9099660809498895E-2</v>
      </c>
      <c r="O158">
        <v>5.9976591901163785E-2</v>
      </c>
      <c r="P158">
        <v>1</v>
      </c>
    </row>
    <row r="159" spans="1:16" x14ac:dyDescent="0.4">
      <c r="B159" t="s">
        <v>6</v>
      </c>
      <c r="C159" t="s">
        <v>7</v>
      </c>
      <c r="D159" t="s">
        <v>15</v>
      </c>
      <c r="E159">
        <v>0.95196506550218329</v>
      </c>
      <c r="F159">
        <v>0</v>
      </c>
      <c r="G159">
        <v>0.91336116910229648</v>
      </c>
      <c r="H159">
        <v>0.93265565438373577</v>
      </c>
      <c r="I159">
        <v>0.5714285714285714</v>
      </c>
      <c r="J159">
        <v>0.14515715228306517</v>
      </c>
      <c r="K159">
        <v>0.94790475073547686</v>
      </c>
      <c r="L159">
        <v>5.3447384497051227E-2</v>
      </c>
      <c r="M159">
        <v>6.1200638072426525E-2</v>
      </c>
      <c r="N159">
        <v>4.9099660809498895E-2</v>
      </c>
      <c r="O159">
        <f>0.0599765919011638*1.11</f>
        <v>6.6574017010291822E-2</v>
      </c>
      <c r="P159">
        <v>0</v>
      </c>
    </row>
    <row r="160" spans="1:16" x14ac:dyDescent="0.4">
      <c r="B160" t="s">
        <v>6</v>
      </c>
      <c r="C160" t="s">
        <v>7</v>
      </c>
      <c r="D160" t="s">
        <v>15</v>
      </c>
      <c r="E160">
        <v>0.95196506550218329</v>
      </c>
      <c r="F160">
        <v>0</v>
      </c>
      <c r="G160">
        <v>0.91336116910229648</v>
      </c>
      <c r="H160">
        <v>0.93265565438373577</v>
      </c>
      <c r="I160">
        <v>0.5714285714285714</v>
      </c>
      <c r="J160">
        <v>0.14515715228306517</v>
      </c>
      <c r="K160">
        <v>0.94790475073547686</v>
      </c>
      <c r="L160">
        <v>5.3447384497051227E-2</v>
      </c>
      <c r="M160">
        <v>6.1200638072426525E-2</v>
      </c>
      <c r="N160">
        <v>4.9099660809498895E-2</v>
      </c>
      <c r="O160">
        <f>0.0599765919011638*1.05</f>
        <v>6.2975421496221998E-2</v>
      </c>
      <c r="P160">
        <v>1</v>
      </c>
    </row>
    <row r="161" spans="1:16" x14ac:dyDescent="0.4">
      <c r="A161">
        <v>54</v>
      </c>
      <c r="B161" t="s">
        <v>6</v>
      </c>
      <c r="C161" t="s">
        <v>7</v>
      </c>
      <c r="D161" t="s">
        <v>15</v>
      </c>
      <c r="E161">
        <v>0.98253275109170313</v>
      </c>
      <c r="F161">
        <v>0</v>
      </c>
      <c r="G161">
        <v>0.93736951983298533</v>
      </c>
      <c r="H161">
        <v>0.93900889453621339</v>
      </c>
      <c r="I161">
        <v>0.63265306122448983</v>
      </c>
      <c r="J161">
        <v>8.6282419955378706E-2</v>
      </c>
      <c r="K161">
        <v>0.96474580836493296</v>
      </c>
      <c r="L161">
        <v>1.3556627180340791E-2</v>
      </c>
      <c r="M161">
        <v>0.20492050752134736</v>
      </c>
      <c r="N161">
        <v>4.8319448968377914E-2</v>
      </c>
      <c r="O161">
        <v>5.9585129698522026E-2</v>
      </c>
      <c r="P161">
        <v>1</v>
      </c>
    </row>
    <row r="162" spans="1:16" x14ac:dyDescent="0.4">
      <c r="B162" t="s">
        <v>6</v>
      </c>
      <c r="C162" t="s">
        <v>7</v>
      </c>
      <c r="D162" t="s">
        <v>15</v>
      </c>
      <c r="E162">
        <v>0.98253275109170313</v>
      </c>
      <c r="F162">
        <v>0</v>
      </c>
      <c r="G162">
        <v>0.93736951983298533</v>
      </c>
      <c r="H162">
        <v>0.93900889453621339</v>
      </c>
      <c r="I162">
        <v>0.63265306122448983</v>
      </c>
      <c r="J162">
        <v>8.6282419955378706E-2</v>
      </c>
      <c r="K162">
        <v>0.96474580836493296</v>
      </c>
      <c r="L162">
        <v>1.3556627180340791E-2</v>
      </c>
      <c r="M162">
        <v>0.20492050752134736</v>
      </c>
      <c r="N162">
        <v>4.8319448968377914E-2</v>
      </c>
      <c r="O162">
        <f>0.059585129698522*1.11</f>
        <v>6.6139493965359425E-2</v>
      </c>
      <c r="P162">
        <v>0</v>
      </c>
    </row>
    <row r="163" spans="1:16" x14ac:dyDescent="0.4">
      <c r="B163" t="s">
        <v>6</v>
      </c>
      <c r="C163" t="s">
        <v>7</v>
      </c>
      <c r="D163" t="s">
        <v>15</v>
      </c>
      <c r="E163">
        <v>0.98253275109170313</v>
      </c>
      <c r="F163">
        <v>0</v>
      </c>
      <c r="G163">
        <v>0.93736951983298533</v>
      </c>
      <c r="H163">
        <v>0.93900889453621339</v>
      </c>
      <c r="I163">
        <v>0.63265306122448983</v>
      </c>
      <c r="J163">
        <v>8.6282419955378706E-2</v>
      </c>
      <c r="K163">
        <v>0.96474580836493296</v>
      </c>
      <c r="L163">
        <v>1.3556627180340791E-2</v>
      </c>
      <c r="M163">
        <v>0.20492050752134736</v>
      </c>
      <c r="N163">
        <v>4.8319448968377914E-2</v>
      </c>
      <c r="O163">
        <f>0.059585129698522*1.05</f>
        <v>6.2564386183448104E-2</v>
      </c>
      <c r="P163">
        <v>1</v>
      </c>
    </row>
    <row r="164" spans="1:16" x14ac:dyDescent="0.4">
      <c r="A164">
        <v>55</v>
      </c>
      <c r="B164" t="s">
        <v>6</v>
      </c>
      <c r="C164" t="s">
        <v>7</v>
      </c>
      <c r="D164" t="s">
        <v>15</v>
      </c>
      <c r="E164">
        <v>0.98253275109170313</v>
      </c>
      <c r="F164">
        <v>0</v>
      </c>
      <c r="G164">
        <v>0.93006263048016702</v>
      </c>
      <c r="H164">
        <v>0.9491740787801779</v>
      </c>
      <c r="I164">
        <v>0.5714285714285714</v>
      </c>
      <c r="J164">
        <v>5.0107481802812527E-2</v>
      </c>
      <c r="K164">
        <v>0.98536019562311972</v>
      </c>
      <c r="L164">
        <v>6.6750569308396568E-2</v>
      </c>
      <c r="M164">
        <v>0.11560239602369272</v>
      </c>
      <c r="N164">
        <v>4.613433387931927E-2</v>
      </c>
      <c r="O164">
        <v>5.5788403627980356E-2</v>
      </c>
      <c r="P164">
        <v>1</v>
      </c>
    </row>
    <row r="165" spans="1:16" x14ac:dyDescent="0.4">
      <c r="B165" t="s">
        <v>6</v>
      </c>
      <c r="C165" t="s">
        <v>7</v>
      </c>
      <c r="D165" t="s">
        <v>15</v>
      </c>
      <c r="E165">
        <v>0.98253275109170313</v>
      </c>
      <c r="F165">
        <v>0</v>
      </c>
      <c r="G165">
        <v>0.93006263048016702</v>
      </c>
      <c r="H165">
        <v>0.9491740787801779</v>
      </c>
      <c r="I165">
        <v>0.5714285714285714</v>
      </c>
      <c r="J165">
        <v>5.0107481802812527E-2</v>
      </c>
      <c r="K165">
        <v>0.98536019562311972</v>
      </c>
      <c r="L165">
        <v>6.6750569308396568E-2</v>
      </c>
      <c r="M165">
        <v>0.11560239602369272</v>
      </c>
      <c r="N165">
        <v>4.613433387931927E-2</v>
      </c>
      <c r="O165">
        <f>0.0557884036279804*1.11</f>
        <v>6.1925128027058247E-2</v>
      </c>
      <c r="P165">
        <v>0</v>
      </c>
    </row>
    <row r="166" spans="1:16" x14ac:dyDescent="0.4">
      <c r="B166" t="s">
        <v>6</v>
      </c>
      <c r="C166" t="s">
        <v>7</v>
      </c>
      <c r="D166" t="s">
        <v>15</v>
      </c>
      <c r="E166">
        <v>0.98253275109170313</v>
      </c>
      <c r="F166">
        <v>0</v>
      </c>
      <c r="G166">
        <v>0.93006263048016702</v>
      </c>
      <c r="H166">
        <v>0.9491740787801779</v>
      </c>
      <c r="I166">
        <v>0.5714285714285714</v>
      </c>
      <c r="J166">
        <v>5.0107481802812527E-2</v>
      </c>
      <c r="K166">
        <v>0.98536019562311972</v>
      </c>
      <c r="L166">
        <v>6.6750569308396568E-2</v>
      </c>
      <c r="M166">
        <v>0.11560239602369272</v>
      </c>
      <c r="N166">
        <v>4.613433387931927E-2</v>
      </c>
      <c r="O166">
        <f>0.0557884036279804*1.05</f>
        <v>5.8577823809379419E-2</v>
      </c>
      <c r="P166">
        <v>1</v>
      </c>
    </row>
    <row r="167" spans="1:16" x14ac:dyDescent="0.4">
      <c r="A167">
        <v>56</v>
      </c>
      <c r="B167" t="s">
        <v>6</v>
      </c>
      <c r="C167" t="s">
        <v>7</v>
      </c>
      <c r="D167" t="s">
        <v>20</v>
      </c>
      <c r="E167">
        <v>0.98689956331877737</v>
      </c>
      <c r="F167">
        <v>0</v>
      </c>
      <c r="G167">
        <v>0.97599164926931115</v>
      </c>
      <c r="H167">
        <v>0.97204574332909777</v>
      </c>
      <c r="I167">
        <v>0.12244897959183673</v>
      </c>
      <c r="J167">
        <v>6.2672058177422413E-2</v>
      </c>
      <c r="K167">
        <v>1</v>
      </c>
      <c r="L167">
        <v>6.9322605842684029E-2</v>
      </c>
      <c r="M167">
        <v>0.38585800829768369</v>
      </c>
      <c r="N167">
        <v>4.4094258079831861E-2</v>
      </c>
      <c r="O167">
        <v>4.6104550013709077E-2</v>
      </c>
      <c r="P167">
        <v>1</v>
      </c>
    </row>
    <row r="168" spans="1:16" x14ac:dyDescent="0.4">
      <c r="B168" t="s">
        <v>6</v>
      </c>
      <c r="C168" t="s">
        <v>7</v>
      </c>
      <c r="D168" t="s">
        <v>20</v>
      </c>
      <c r="E168">
        <v>0.98689956331877737</v>
      </c>
      <c r="F168">
        <v>0</v>
      </c>
      <c r="G168">
        <v>0.97599164926931115</v>
      </c>
      <c r="H168">
        <v>0.97204574332909777</v>
      </c>
      <c r="I168">
        <v>0.12244897959183673</v>
      </c>
      <c r="J168">
        <v>6.2672058177422413E-2</v>
      </c>
      <c r="K168">
        <v>1</v>
      </c>
      <c r="L168">
        <v>6.9322605842684029E-2</v>
      </c>
      <c r="M168">
        <v>0.38585800829768369</v>
      </c>
      <c r="N168">
        <v>4.4094258079831861E-2</v>
      </c>
      <c r="O168">
        <f>0.0461045500137091*1.11</f>
        <v>5.1176050515217106E-2</v>
      </c>
      <c r="P168">
        <v>0</v>
      </c>
    </row>
    <row r="169" spans="1:16" x14ac:dyDescent="0.4">
      <c r="B169" t="s">
        <v>6</v>
      </c>
      <c r="C169" t="s">
        <v>7</v>
      </c>
      <c r="D169" t="s">
        <v>20</v>
      </c>
      <c r="E169">
        <v>0.98689956331877737</v>
      </c>
      <c r="F169">
        <v>0</v>
      </c>
      <c r="G169">
        <v>0.97599164926931115</v>
      </c>
      <c r="H169">
        <v>0.97204574332909777</v>
      </c>
      <c r="I169">
        <v>0.12244897959183673</v>
      </c>
      <c r="J169">
        <v>6.2672058177422413E-2</v>
      </c>
      <c r="K169">
        <v>1</v>
      </c>
      <c r="L169">
        <v>6.9322605842684029E-2</v>
      </c>
      <c r="M169">
        <v>0.38585800829768369</v>
      </c>
      <c r="N169">
        <v>4.4094258079831861E-2</v>
      </c>
      <c r="O169">
        <f>0.0461045500137091*1.05</f>
        <v>4.8409777514394556E-2</v>
      </c>
      <c r="P169">
        <v>1</v>
      </c>
    </row>
    <row r="170" spans="1:16" x14ac:dyDescent="0.4">
      <c r="A170">
        <v>57</v>
      </c>
      <c r="B170" t="s">
        <v>6</v>
      </c>
      <c r="C170" t="s">
        <v>7</v>
      </c>
      <c r="D170" t="s">
        <v>20</v>
      </c>
      <c r="E170">
        <v>0.99126637554585173</v>
      </c>
      <c r="F170">
        <v>0</v>
      </c>
      <c r="G170">
        <v>0.87682672233820458</v>
      </c>
      <c r="H170">
        <v>0.95806861499364671</v>
      </c>
      <c r="I170">
        <v>0.30612244897959184</v>
      </c>
      <c r="J170">
        <v>0.12152158627937361</v>
      </c>
      <c r="K170">
        <v>0.98500287730869218</v>
      </c>
      <c r="L170">
        <v>6.8324900151269158E-2</v>
      </c>
      <c r="M170">
        <v>0.13298747855877391</v>
      </c>
      <c r="N170">
        <v>4.6000657498837347E-2</v>
      </c>
      <c r="O170">
        <v>5.2143517255730326E-2</v>
      </c>
      <c r="P170">
        <v>1</v>
      </c>
    </row>
    <row r="171" spans="1:16" x14ac:dyDescent="0.4">
      <c r="B171" t="s">
        <v>6</v>
      </c>
      <c r="C171" t="s">
        <v>7</v>
      </c>
      <c r="D171" t="s">
        <v>20</v>
      </c>
      <c r="E171">
        <v>0.99126637554585173</v>
      </c>
      <c r="F171">
        <v>0</v>
      </c>
      <c r="G171">
        <v>0.87682672233820458</v>
      </c>
      <c r="H171">
        <v>0.95806861499364671</v>
      </c>
      <c r="I171">
        <v>0.30612244897959184</v>
      </c>
      <c r="J171">
        <v>0.12152158627937361</v>
      </c>
      <c r="K171">
        <v>0.98500287730869218</v>
      </c>
      <c r="L171">
        <v>6.8324900151269158E-2</v>
      </c>
      <c r="M171">
        <v>0.13298747855877391</v>
      </c>
      <c r="N171">
        <v>4.6000657498837347E-2</v>
      </c>
      <c r="O171">
        <f>0.0521435172557303*1.11</f>
        <v>5.7879304153860639E-2</v>
      </c>
      <c r="P171">
        <v>0</v>
      </c>
    </row>
    <row r="172" spans="1:16" x14ac:dyDescent="0.4">
      <c r="B172" t="s">
        <v>6</v>
      </c>
      <c r="C172" t="s">
        <v>7</v>
      </c>
      <c r="D172" t="s">
        <v>20</v>
      </c>
      <c r="E172">
        <v>0.99126637554585173</v>
      </c>
      <c r="F172">
        <v>0</v>
      </c>
      <c r="G172">
        <v>0.87682672233820458</v>
      </c>
      <c r="H172">
        <v>0.95806861499364671</v>
      </c>
      <c r="I172">
        <v>0.30612244897959184</v>
      </c>
      <c r="J172">
        <v>0.12152158627937361</v>
      </c>
      <c r="K172">
        <v>0.98500287730869218</v>
      </c>
      <c r="L172">
        <v>6.8324900151269158E-2</v>
      </c>
      <c r="M172">
        <v>0.13298747855877391</v>
      </c>
      <c r="N172">
        <v>4.6000657498837347E-2</v>
      </c>
      <c r="O172">
        <f>0.0521435172557303*1.05</f>
        <v>5.4750693118516817E-2</v>
      </c>
      <c r="P172">
        <v>1</v>
      </c>
    </row>
    <row r="173" spans="1:16" x14ac:dyDescent="0.4">
      <c r="A173">
        <v>58</v>
      </c>
      <c r="B173" t="s">
        <v>6</v>
      </c>
      <c r="C173" t="s">
        <v>7</v>
      </c>
      <c r="D173" t="s">
        <v>20</v>
      </c>
      <c r="E173">
        <v>0.97816593886462877</v>
      </c>
      <c r="F173">
        <v>0</v>
      </c>
      <c r="G173">
        <v>0.90918580375782876</v>
      </c>
      <c r="H173">
        <v>0.92757306226175362</v>
      </c>
      <c r="I173">
        <v>0.10204081632653061</v>
      </c>
      <c r="J173">
        <v>7.6382586263679636E-2</v>
      </c>
      <c r="K173">
        <v>0.97145312279321216</v>
      </c>
      <c r="L173">
        <v>0.19940076150728114</v>
      </c>
      <c r="M173">
        <v>0.30555429495292574</v>
      </c>
      <c r="N173">
        <v>4.8193031931798552E-2</v>
      </c>
      <c r="O173">
        <v>5.1616246571287418E-2</v>
      </c>
      <c r="P173">
        <v>1</v>
      </c>
    </row>
    <row r="174" spans="1:16" x14ac:dyDescent="0.4">
      <c r="B174" t="s">
        <v>6</v>
      </c>
      <c r="C174" t="s">
        <v>7</v>
      </c>
      <c r="D174" t="s">
        <v>20</v>
      </c>
      <c r="E174">
        <v>0.97816593886462877</v>
      </c>
      <c r="F174">
        <v>0</v>
      </c>
      <c r="G174">
        <v>0.90918580375782876</v>
      </c>
      <c r="H174">
        <v>0.92757306226175362</v>
      </c>
      <c r="I174">
        <v>0.10204081632653061</v>
      </c>
      <c r="J174">
        <v>7.6382586263679636E-2</v>
      </c>
      <c r="K174">
        <v>0.97145312279321216</v>
      </c>
      <c r="L174">
        <v>0.19940076150728114</v>
      </c>
      <c r="M174">
        <v>0.30555429495292574</v>
      </c>
      <c r="N174">
        <v>4.8193031931798552E-2</v>
      </c>
      <c r="O174">
        <f>0.0516162465712874*1.11</f>
        <v>5.7294033694129012E-2</v>
      </c>
      <c r="P174">
        <v>0</v>
      </c>
    </row>
    <row r="175" spans="1:16" x14ac:dyDescent="0.4">
      <c r="B175" t="s">
        <v>6</v>
      </c>
      <c r="C175" t="s">
        <v>7</v>
      </c>
      <c r="D175" t="s">
        <v>20</v>
      </c>
      <c r="E175">
        <v>0.97816593886462877</v>
      </c>
      <c r="F175">
        <v>0</v>
      </c>
      <c r="G175">
        <v>0.90918580375782876</v>
      </c>
      <c r="H175">
        <v>0.92757306226175362</v>
      </c>
      <c r="I175">
        <v>0.10204081632653061</v>
      </c>
      <c r="J175">
        <v>7.6382586263679636E-2</v>
      </c>
      <c r="K175">
        <v>0.97145312279321216</v>
      </c>
      <c r="L175">
        <v>0.19940076150728114</v>
      </c>
      <c r="M175">
        <v>0.30555429495292574</v>
      </c>
      <c r="N175">
        <v>4.8193031931798552E-2</v>
      </c>
      <c r="O175">
        <f>0.0516162465712874*1.05</f>
        <v>5.4197058899851769E-2</v>
      </c>
      <c r="P175">
        <v>1</v>
      </c>
    </row>
    <row r="176" spans="1:16" x14ac:dyDescent="0.4">
      <c r="A176">
        <v>59</v>
      </c>
      <c r="B176" t="s">
        <v>6</v>
      </c>
      <c r="C176" t="s">
        <v>7</v>
      </c>
      <c r="D176" t="s">
        <v>16</v>
      </c>
      <c r="E176">
        <v>0.96506550218340625</v>
      </c>
      <c r="F176">
        <v>0</v>
      </c>
      <c r="G176">
        <v>0.5010438413361169</v>
      </c>
      <c r="H176">
        <v>0.71664548919949178</v>
      </c>
      <c r="I176">
        <v>0.53061224489795922</v>
      </c>
      <c r="J176">
        <v>5.5798923637348452E-2</v>
      </c>
      <c r="K176">
        <v>0.83527307079220703</v>
      </c>
      <c r="L176">
        <v>0.22092304609064875</v>
      </c>
      <c r="M176">
        <v>9.6897822571067826E-2</v>
      </c>
      <c r="N176">
        <v>8.034998605988361E-2</v>
      </c>
      <c r="O176">
        <v>0.11960949909379527</v>
      </c>
      <c r="P176">
        <v>1</v>
      </c>
    </row>
    <row r="177" spans="1:16" x14ac:dyDescent="0.4">
      <c r="B177" t="s">
        <v>6</v>
      </c>
      <c r="C177" t="s">
        <v>7</v>
      </c>
      <c r="D177" t="s">
        <v>16</v>
      </c>
      <c r="E177">
        <v>0.96506550218340625</v>
      </c>
      <c r="F177">
        <v>0</v>
      </c>
      <c r="G177">
        <v>0.5010438413361169</v>
      </c>
      <c r="H177">
        <v>0.71664548919949178</v>
      </c>
      <c r="I177">
        <v>0.53061224489795922</v>
      </c>
      <c r="J177">
        <v>5.5798923637348452E-2</v>
      </c>
      <c r="K177">
        <v>0.83527307079220703</v>
      </c>
      <c r="L177">
        <v>0.22092304609064875</v>
      </c>
      <c r="M177">
        <v>9.6897822571067826E-2</v>
      </c>
      <c r="N177">
        <v>8.034998605988361E-2</v>
      </c>
      <c r="O177">
        <f>0.119609499093795*1.11</f>
        <v>0.13276654399411245</v>
      </c>
      <c r="P177">
        <v>0</v>
      </c>
    </row>
    <row r="178" spans="1:16" x14ac:dyDescent="0.4">
      <c r="B178" t="s">
        <v>6</v>
      </c>
      <c r="C178" t="s">
        <v>7</v>
      </c>
      <c r="D178" t="s">
        <v>16</v>
      </c>
      <c r="E178">
        <v>0.96506550218340625</v>
      </c>
      <c r="F178">
        <v>0</v>
      </c>
      <c r="G178">
        <v>0.5010438413361169</v>
      </c>
      <c r="H178">
        <v>0.71664548919949178</v>
      </c>
      <c r="I178">
        <v>0.53061224489795922</v>
      </c>
      <c r="J178">
        <v>5.5798923637348452E-2</v>
      </c>
      <c r="K178">
        <v>0.83527307079220703</v>
      </c>
      <c r="L178">
        <v>0.22092304609064875</v>
      </c>
      <c r="M178">
        <v>9.6897822571067826E-2</v>
      </c>
      <c r="N178">
        <v>8.034998605988361E-2</v>
      </c>
      <c r="O178">
        <f>0.119609499093795*1.05</f>
        <v>0.12558997404848474</v>
      </c>
      <c r="P178">
        <v>1</v>
      </c>
    </row>
    <row r="179" spans="1:16" x14ac:dyDescent="0.4">
      <c r="A179">
        <v>60</v>
      </c>
      <c r="B179" t="s">
        <v>6</v>
      </c>
      <c r="C179" t="s">
        <v>7</v>
      </c>
      <c r="D179" t="s">
        <v>17</v>
      </c>
      <c r="E179">
        <v>0.8646288209606986</v>
      </c>
      <c r="F179">
        <v>0.28092783505154639</v>
      </c>
      <c r="G179">
        <v>0.41649269311064718</v>
      </c>
      <c r="H179">
        <v>0.53621346886912324</v>
      </c>
      <c r="I179">
        <v>0.59183673469387754</v>
      </c>
      <c r="J179">
        <v>0.15148287211127803</v>
      </c>
      <c r="K179">
        <v>0.65996897202003202</v>
      </c>
      <c r="L179">
        <v>9.1315752861590771E-2</v>
      </c>
      <c r="M179">
        <v>6.1104184430586662E-2</v>
      </c>
      <c r="N179">
        <v>0.15416212749718797</v>
      </c>
      <c r="O179">
        <v>0.29647395498559476</v>
      </c>
      <c r="P179">
        <v>1</v>
      </c>
    </row>
    <row r="180" spans="1:16" x14ac:dyDescent="0.4">
      <c r="B180" t="s">
        <v>6</v>
      </c>
      <c r="C180" t="s">
        <v>7</v>
      </c>
      <c r="D180" t="s">
        <v>17</v>
      </c>
      <c r="E180">
        <v>0.8646288209606986</v>
      </c>
      <c r="F180">
        <v>0.28092783505154639</v>
      </c>
      <c r="G180">
        <v>0.41649269311064718</v>
      </c>
      <c r="H180">
        <v>0.53621346886912324</v>
      </c>
      <c r="I180">
        <v>0.59183673469387754</v>
      </c>
      <c r="J180">
        <v>0.15148287211127803</v>
      </c>
      <c r="K180">
        <v>0.65996897202003202</v>
      </c>
      <c r="L180">
        <v>9.1315752861590771E-2</v>
      </c>
      <c r="M180">
        <v>6.1104184430586662E-2</v>
      </c>
      <c r="N180">
        <v>0.15416212749718797</v>
      </c>
      <c r="O180">
        <f>0.296473954985595*1.11</f>
        <v>0.32908609003401046</v>
      </c>
      <c r="P180">
        <v>0</v>
      </c>
    </row>
    <row r="181" spans="1:16" x14ac:dyDescent="0.4">
      <c r="B181" t="s">
        <v>6</v>
      </c>
      <c r="C181" t="s">
        <v>7</v>
      </c>
      <c r="D181" t="s">
        <v>17</v>
      </c>
      <c r="E181">
        <v>0.8646288209606986</v>
      </c>
      <c r="F181">
        <v>0.28092783505154639</v>
      </c>
      <c r="G181">
        <v>0.41649269311064718</v>
      </c>
      <c r="H181">
        <v>0.53621346886912324</v>
      </c>
      <c r="I181">
        <v>0.59183673469387754</v>
      </c>
      <c r="J181">
        <v>0.15148287211127803</v>
      </c>
      <c r="K181">
        <v>0.65996897202003202</v>
      </c>
      <c r="L181">
        <v>9.1315752861590771E-2</v>
      </c>
      <c r="M181">
        <v>6.1104184430586662E-2</v>
      </c>
      <c r="N181">
        <v>0.15416212749718797</v>
      </c>
      <c r="O181">
        <f>0.296473954985595*1.05</f>
        <v>0.31129765273487475</v>
      </c>
      <c r="P181">
        <v>1</v>
      </c>
    </row>
    <row r="182" spans="1:16" x14ac:dyDescent="0.4">
      <c r="A182">
        <v>61</v>
      </c>
      <c r="B182" t="s">
        <v>6</v>
      </c>
      <c r="C182" t="s">
        <v>7</v>
      </c>
      <c r="D182" t="s">
        <v>21</v>
      </c>
      <c r="E182">
        <v>0.89956331877729268</v>
      </c>
      <c r="F182">
        <v>0</v>
      </c>
      <c r="G182">
        <v>0.73277661795407101</v>
      </c>
      <c r="H182">
        <v>0.75222363405336734</v>
      </c>
      <c r="I182">
        <v>0.30612244897959184</v>
      </c>
      <c r="J182">
        <v>0.18564502067922944</v>
      </c>
      <c r="K182">
        <v>0.82173519720254529</v>
      </c>
      <c r="L182">
        <v>0.32341530268870133</v>
      </c>
      <c r="M182">
        <v>0.96596326222838169</v>
      </c>
      <c r="N182">
        <v>7.4749858328299973E-2</v>
      </c>
      <c r="O182">
        <v>9.405817141772678E-2</v>
      </c>
      <c r="P182">
        <v>1</v>
      </c>
    </row>
    <row r="183" spans="1:16" x14ac:dyDescent="0.4">
      <c r="B183" t="s">
        <v>6</v>
      </c>
      <c r="C183" t="s">
        <v>7</v>
      </c>
      <c r="D183" t="s">
        <v>21</v>
      </c>
      <c r="E183">
        <v>0.89956331877729268</v>
      </c>
      <c r="F183">
        <v>0</v>
      </c>
      <c r="G183">
        <v>0.73277661795407101</v>
      </c>
      <c r="H183">
        <v>0.75222363405336734</v>
      </c>
      <c r="I183">
        <v>0.30612244897959184</v>
      </c>
      <c r="J183">
        <v>0.18564502067922944</v>
      </c>
      <c r="K183">
        <v>0.82173519720254529</v>
      </c>
      <c r="L183">
        <v>0.32341530268870133</v>
      </c>
      <c r="M183">
        <v>0.96596326222838169</v>
      </c>
      <c r="N183">
        <v>7.4749858328299973E-2</v>
      </c>
      <c r="O183">
        <f>0.0940581714177268*1.11</f>
        <v>0.10440457027367675</v>
      </c>
      <c r="P183">
        <v>0</v>
      </c>
    </row>
    <row r="184" spans="1:16" x14ac:dyDescent="0.4">
      <c r="B184" t="s">
        <v>6</v>
      </c>
      <c r="C184" t="s">
        <v>7</v>
      </c>
      <c r="D184" t="s">
        <v>21</v>
      </c>
      <c r="E184">
        <v>0.89956331877729268</v>
      </c>
      <c r="F184">
        <v>0</v>
      </c>
      <c r="G184">
        <v>0.73277661795407101</v>
      </c>
      <c r="H184">
        <v>0.75222363405336734</v>
      </c>
      <c r="I184">
        <v>0.30612244897959184</v>
      </c>
      <c r="J184">
        <v>0.18564502067922944</v>
      </c>
      <c r="K184">
        <v>0.82173519720254529</v>
      </c>
      <c r="L184">
        <v>0.32341530268870133</v>
      </c>
      <c r="M184">
        <v>0.96596326222838169</v>
      </c>
      <c r="N184">
        <v>7.4749858328299973E-2</v>
      </c>
      <c r="O184">
        <f>0.0940581714177268*1.05</f>
        <v>9.8761079988613137E-2</v>
      </c>
      <c r="P184">
        <v>1</v>
      </c>
    </row>
    <row r="185" spans="1:16" x14ac:dyDescent="0.4">
      <c r="A185">
        <v>62</v>
      </c>
      <c r="B185" t="s">
        <v>6</v>
      </c>
      <c r="C185" t="s">
        <v>7</v>
      </c>
      <c r="D185" t="s">
        <v>16</v>
      </c>
      <c r="E185">
        <v>0.93013100436681218</v>
      </c>
      <c r="F185">
        <v>0</v>
      </c>
      <c r="G185">
        <v>0.54070981210855951</v>
      </c>
      <c r="H185">
        <v>0.66454891994917409</v>
      </c>
      <c r="I185">
        <v>0.65306122448979587</v>
      </c>
      <c r="J185">
        <v>7.1981599124757378E-2</v>
      </c>
      <c r="K185">
        <v>0.78186960385888005</v>
      </c>
      <c r="L185">
        <v>0.21990912887923914</v>
      </c>
      <c r="M185">
        <v>0.26567016176737718</v>
      </c>
      <c r="N185">
        <v>9.5085229449288364E-2</v>
      </c>
      <c r="O185">
        <v>0.14902487627597097</v>
      </c>
      <c r="P185">
        <v>1</v>
      </c>
    </row>
    <row r="186" spans="1:16" x14ac:dyDescent="0.4">
      <c r="B186" t="s">
        <v>6</v>
      </c>
      <c r="C186" t="s">
        <v>7</v>
      </c>
      <c r="D186" t="s">
        <v>16</v>
      </c>
      <c r="E186">
        <v>0.93013100436681218</v>
      </c>
      <c r="F186">
        <v>0</v>
      </c>
      <c r="G186">
        <v>0.54070981210855951</v>
      </c>
      <c r="H186">
        <v>0.66454891994917409</v>
      </c>
      <c r="I186">
        <v>0.65306122448979587</v>
      </c>
      <c r="J186">
        <v>7.1981599124757378E-2</v>
      </c>
      <c r="K186">
        <v>0.78186960385888005</v>
      </c>
      <c r="L186">
        <v>0.21990912887923914</v>
      </c>
      <c r="M186">
        <v>0.26567016176737718</v>
      </c>
      <c r="N186">
        <v>9.5085229449288364E-2</v>
      </c>
      <c r="O186">
        <f>0.149024876275971*1.11</f>
        <v>0.16541761266632782</v>
      </c>
      <c r="P186">
        <v>0</v>
      </c>
    </row>
    <row r="187" spans="1:16" x14ac:dyDescent="0.4">
      <c r="B187" t="s">
        <v>6</v>
      </c>
      <c r="C187" t="s">
        <v>7</v>
      </c>
      <c r="D187" t="s">
        <v>16</v>
      </c>
      <c r="E187">
        <v>0.93013100436681218</v>
      </c>
      <c r="F187">
        <v>0</v>
      </c>
      <c r="G187">
        <v>0.54070981210855951</v>
      </c>
      <c r="H187">
        <v>0.66454891994917409</v>
      </c>
      <c r="I187">
        <v>0.65306122448979587</v>
      </c>
      <c r="J187">
        <v>7.1981599124757378E-2</v>
      </c>
      <c r="K187">
        <v>0.78186960385888005</v>
      </c>
      <c r="L187">
        <v>0.21990912887923914</v>
      </c>
      <c r="M187">
        <v>0.26567016176737718</v>
      </c>
      <c r="N187">
        <v>9.5085229449288364E-2</v>
      </c>
      <c r="O187">
        <f>0.149024876275971*1.05</f>
        <v>0.15647612008976955</v>
      </c>
      <c r="P187">
        <v>1</v>
      </c>
    </row>
    <row r="188" spans="1:16" x14ac:dyDescent="0.4">
      <c r="A188">
        <v>63</v>
      </c>
      <c r="B188" t="s">
        <v>6</v>
      </c>
      <c r="C188" t="s">
        <v>7</v>
      </c>
      <c r="D188" t="s">
        <v>15</v>
      </c>
      <c r="E188">
        <v>0.9606986899563319</v>
      </c>
      <c r="F188">
        <v>0</v>
      </c>
      <c r="G188">
        <v>0.74217118997912312</v>
      </c>
      <c r="H188">
        <v>0.78335451080050833</v>
      </c>
      <c r="I188">
        <v>0.48979591836734693</v>
      </c>
      <c r="J188">
        <v>6.0284807480657385E-2</v>
      </c>
      <c r="K188">
        <v>0.86983576640652338</v>
      </c>
      <c r="L188">
        <v>0.18618813432106285</v>
      </c>
      <c r="M188">
        <v>0.28880406929661778</v>
      </c>
      <c r="N188">
        <v>6.8110339631859348E-2</v>
      </c>
      <c r="O188">
        <v>8.9744930561951111E-2</v>
      </c>
      <c r="P188">
        <v>1</v>
      </c>
    </row>
    <row r="189" spans="1:16" x14ac:dyDescent="0.4">
      <c r="B189" t="s">
        <v>6</v>
      </c>
      <c r="C189" t="s">
        <v>7</v>
      </c>
      <c r="D189" t="s">
        <v>15</v>
      </c>
      <c r="E189">
        <v>0.9606986899563319</v>
      </c>
      <c r="F189">
        <v>0</v>
      </c>
      <c r="G189">
        <v>0.74217118997912312</v>
      </c>
      <c r="H189">
        <v>0.78335451080050833</v>
      </c>
      <c r="I189">
        <v>0.48979591836734693</v>
      </c>
      <c r="J189">
        <v>6.0284807480657385E-2</v>
      </c>
      <c r="K189">
        <v>0.86983576640652338</v>
      </c>
      <c r="L189">
        <v>0.18618813432106285</v>
      </c>
      <c r="M189">
        <v>0.28880406929661778</v>
      </c>
      <c r="N189">
        <v>6.8110339631859348E-2</v>
      </c>
      <c r="O189">
        <f>0.0897449305619511*1.11</f>
        <v>9.9616872923765726E-2</v>
      </c>
      <c r="P189">
        <v>0</v>
      </c>
    </row>
    <row r="190" spans="1:16" x14ac:dyDescent="0.4">
      <c r="B190" t="s">
        <v>6</v>
      </c>
      <c r="C190" t="s">
        <v>7</v>
      </c>
      <c r="D190" t="s">
        <v>15</v>
      </c>
      <c r="E190">
        <v>0.9606986899563319</v>
      </c>
      <c r="F190">
        <v>0</v>
      </c>
      <c r="G190">
        <v>0.74217118997912312</v>
      </c>
      <c r="H190">
        <v>0.78335451080050833</v>
      </c>
      <c r="I190">
        <v>0.48979591836734693</v>
      </c>
      <c r="J190">
        <v>6.0284807480657385E-2</v>
      </c>
      <c r="K190">
        <v>0.86983576640652338</v>
      </c>
      <c r="L190">
        <v>0.18618813432106285</v>
      </c>
      <c r="M190">
        <v>0.28880406929661778</v>
      </c>
      <c r="N190">
        <v>6.8110339631859348E-2</v>
      </c>
      <c r="O190">
        <f>0.0897449305619511*1.05</f>
        <v>9.4232177090048649E-2</v>
      </c>
      <c r="P190">
        <v>1</v>
      </c>
    </row>
    <row r="191" spans="1:16" x14ac:dyDescent="0.4">
      <c r="A191">
        <v>64</v>
      </c>
      <c r="B191" t="s">
        <v>6</v>
      </c>
      <c r="C191" t="s">
        <v>7</v>
      </c>
      <c r="D191" t="s">
        <v>15</v>
      </c>
      <c r="E191">
        <v>1</v>
      </c>
      <c r="F191">
        <v>0</v>
      </c>
      <c r="G191">
        <v>0.93632567849686854</v>
      </c>
      <c r="H191">
        <v>0.95743329097839902</v>
      </c>
      <c r="I191">
        <v>0.55102040816326525</v>
      </c>
      <c r="J191">
        <v>0.11061261705072359</v>
      </c>
      <c r="K191">
        <v>0.9755177862041482</v>
      </c>
      <c r="L191">
        <v>1.553526792245914E-2</v>
      </c>
      <c r="M191">
        <v>0.21917648211950949</v>
      </c>
      <c r="N191">
        <v>4.7061288930859556E-2</v>
      </c>
      <c r="O191">
        <v>5.6314651077454668E-2</v>
      </c>
      <c r="P191">
        <v>1</v>
      </c>
    </row>
    <row r="192" spans="1:16" x14ac:dyDescent="0.4">
      <c r="B192" t="s">
        <v>6</v>
      </c>
      <c r="C192" t="s">
        <v>7</v>
      </c>
      <c r="D192" t="s">
        <v>15</v>
      </c>
      <c r="E192">
        <v>1</v>
      </c>
      <c r="F192">
        <v>0</v>
      </c>
      <c r="G192">
        <v>0.93632567849686854</v>
      </c>
      <c r="H192">
        <v>0.95743329097839902</v>
      </c>
      <c r="I192">
        <v>0.55102040816326525</v>
      </c>
      <c r="J192">
        <v>0.11061261705072359</v>
      </c>
      <c r="K192">
        <v>0.9755177862041482</v>
      </c>
      <c r="L192">
        <v>1.553526792245914E-2</v>
      </c>
      <c r="M192">
        <v>0.21917648211950949</v>
      </c>
      <c r="N192">
        <v>4.7061288930859556E-2</v>
      </c>
      <c r="O192">
        <f>0.0563146510774547*1.11</f>
        <v>6.2509262695974732E-2</v>
      </c>
      <c r="P192">
        <v>0</v>
      </c>
    </row>
    <row r="193" spans="1:16" x14ac:dyDescent="0.4">
      <c r="B193" t="s">
        <v>6</v>
      </c>
      <c r="C193" t="s">
        <v>7</v>
      </c>
      <c r="D193" t="s">
        <v>15</v>
      </c>
      <c r="E193">
        <v>1</v>
      </c>
      <c r="F193">
        <v>0</v>
      </c>
      <c r="G193">
        <v>0.93632567849686854</v>
      </c>
      <c r="H193">
        <v>0.95743329097839902</v>
      </c>
      <c r="I193">
        <v>0.55102040816326525</v>
      </c>
      <c r="J193">
        <v>0.11061261705072359</v>
      </c>
      <c r="K193">
        <v>0.9755177862041482</v>
      </c>
      <c r="L193">
        <v>1.553526792245914E-2</v>
      </c>
      <c r="M193">
        <v>0.21917648211950949</v>
      </c>
      <c r="N193">
        <v>4.7061288930859556E-2</v>
      </c>
      <c r="O193">
        <f>0.0563146510774547*1.05</f>
        <v>5.9130383631327443E-2</v>
      </c>
      <c r="P193">
        <v>1</v>
      </c>
    </row>
    <row r="194" spans="1:16" x14ac:dyDescent="0.4">
      <c r="A194">
        <v>65</v>
      </c>
      <c r="B194" t="s">
        <v>6</v>
      </c>
      <c r="C194" t="s">
        <v>7</v>
      </c>
      <c r="D194" t="s">
        <v>20</v>
      </c>
      <c r="E194">
        <v>0.97379912663755452</v>
      </c>
      <c r="F194">
        <v>0</v>
      </c>
      <c r="G194">
        <v>0.66597077244258873</v>
      </c>
      <c r="H194">
        <v>0.76874205844980947</v>
      </c>
      <c r="I194">
        <v>0.24489795918367346</v>
      </c>
      <c r="J194">
        <v>0.1556250653772161</v>
      </c>
      <c r="K194">
        <v>0.84249911393746457</v>
      </c>
      <c r="L194">
        <v>0.11756958936645799</v>
      </c>
      <c r="M194">
        <v>0.8135465380313005</v>
      </c>
      <c r="N194">
        <v>7.4375115647758797E-2</v>
      </c>
      <c r="O194">
        <v>9.3265745679989784E-2</v>
      </c>
      <c r="P194">
        <v>1</v>
      </c>
    </row>
    <row r="195" spans="1:16" x14ac:dyDescent="0.4">
      <c r="B195" t="s">
        <v>6</v>
      </c>
      <c r="C195" t="s">
        <v>7</v>
      </c>
      <c r="D195" t="s">
        <v>20</v>
      </c>
      <c r="E195">
        <v>0.97379912663755452</v>
      </c>
      <c r="F195">
        <v>0</v>
      </c>
      <c r="G195">
        <v>0.66597077244258873</v>
      </c>
      <c r="H195">
        <v>0.76874205844980947</v>
      </c>
      <c r="I195">
        <v>0.24489795918367346</v>
      </c>
      <c r="J195">
        <v>0.1556250653772161</v>
      </c>
      <c r="K195">
        <v>0.84249911393746457</v>
      </c>
      <c r="L195">
        <v>0.11756958936645799</v>
      </c>
      <c r="M195">
        <v>0.8135465380313005</v>
      </c>
      <c r="N195">
        <v>7.4375115647758797E-2</v>
      </c>
      <c r="O195">
        <f>0.0932657456799898*1.11</f>
        <v>0.10352497770478869</v>
      </c>
      <c r="P195">
        <v>0</v>
      </c>
    </row>
    <row r="196" spans="1:16" x14ac:dyDescent="0.4">
      <c r="B196" t="s">
        <v>6</v>
      </c>
      <c r="C196" t="s">
        <v>7</v>
      </c>
      <c r="D196" t="s">
        <v>20</v>
      </c>
      <c r="E196">
        <v>0.97379912663755452</v>
      </c>
      <c r="F196">
        <v>0</v>
      </c>
      <c r="G196">
        <v>0.66597077244258873</v>
      </c>
      <c r="H196">
        <v>0.76874205844980947</v>
      </c>
      <c r="I196">
        <v>0.24489795918367346</v>
      </c>
      <c r="J196">
        <v>0.1556250653772161</v>
      </c>
      <c r="K196">
        <v>0.84249911393746457</v>
      </c>
      <c r="L196">
        <v>0.11756958936645799</v>
      </c>
      <c r="M196">
        <v>0.8135465380313005</v>
      </c>
      <c r="N196">
        <v>7.4375115647758797E-2</v>
      </c>
      <c r="O196">
        <f>0.0932657456799898*1.05</f>
        <v>9.792903296398929E-2</v>
      </c>
      <c r="P196">
        <v>1</v>
      </c>
    </row>
    <row r="197" spans="1:16" x14ac:dyDescent="0.4">
      <c r="A197">
        <v>66</v>
      </c>
      <c r="B197" t="s">
        <v>6</v>
      </c>
      <c r="C197" t="s">
        <v>7</v>
      </c>
      <c r="D197" t="s">
        <v>16</v>
      </c>
      <c r="E197">
        <v>0.92576419213973815</v>
      </c>
      <c r="F197">
        <v>2.5773195876288659E-3</v>
      </c>
      <c r="G197">
        <v>0.44154488517745299</v>
      </c>
      <c r="H197">
        <v>0.59275730622617528</v>
      </c>
      <c r="I197">
        <v>0.75510204081632648</v>
      </c>
      <c r="J197">
        <v>0.17941129326690244</v>
      </c>
      <c r="K197">
        <v>0.73277664857404512</v>
      </c>
      <c r="L197">
        <v>6.9561303247420627E-3</v>
      </c>
      <c r="M197">
        <v>0.74899071617691781</v>
      </c>
      <c r="N197">
        <v>0.12039679443111688</v>
      </c>
      <c r="O197">
        <v>0.21153577622385561</v>
      </c>
      <c r="P197">
        <v>1</v>
      </c>
    </row>
    <row r="198" spans="1:16" x14ac:dyDescent="0.4">
      <c r="B198" t="s">
        <v>6</v>
      </c>
      <c r="C198" t="s">
        <v>7</v>
      </c>
      <c r="D198" t="s">
        <v>16</v>
      </c>
      <c r="E198">
        <v>0.92576419213973815</v>
      </c>
      <c r="F198">
        <v>2.5773195876288659E-3</v>
      </c>
      <c r="G198">
        <v>0.44154488517745299</v>
      </c>
      <c r="H198">
        <v>0.59275730622617528</v>
      </c>
      <c r="I198">
        <v>0.75510204081632648</v>
      </c>
      <c r="J198">
        <v>0.17941129326690244</v>
      </c>
      <c r="K198">
        <v>0.73277664857404512</v>
      </c>
      <c r="L198">
        <v>6.9561303247420627E-3</v>
      </c>
      <c r="M198">
        <v>0.74899071617691781</v>
      </c>
      <c r="N198">
        <v>0.12039679443111688</v>
      </c>
      <c r="O198">
        <f>0.211535776223856*1.11</f>
        <v>0.23480471160848018</v>
      </c>
      <c r="P198">
        <v>0</v>
      </c>
    </row>
    <row r="199" spans="1:16" x14ac:dyDescent="0.4">
      <c r="B199" t="s">
        <v>6</v>
      </c>
      <c r="C199" t="s">
        <v>7</v>
      </c>
      <c r="D199" t="s">
        <v>16</v>
      </c>
      <c r="E199">
        <v>0.92576419213973815</v>
      </c>
      <c r="F199">
        <v>2.5773195876288659E-3</v>
      </c>
      <c r="G199">
        <v>0.44154488517745299</v>
      </c>
      <c r="H199">
        <v>0.59275730622617528</v>
      </c>
      <c r="I199">
        <v>0.75510204081632648</v>
      </c>
      <c r="J199">
        <v>0.17941129326690244</v>
      </c>
      <c r="K199">
        <v>0.73277664857404512</v>
      </c>
      <c r="L199">
        <v>6.9561303247420627E-3</v>
      </c>
      <c r="M199">
        <v>0.74899071617691781</v>
      </c>
      <c r="N199">
        <v>0.12039679443111688</v>
      </c>
      <c r="O199">
        <f>0.211535776223856*1.05</f>
        <v>0.22211256503504881</v>
      </c>
      <c r="P199">
        <v>1</v>
      </c>
    </row>
    <row r="200" spans="1:16" x14ac:dyDescent="0.4">
      <c r="A200">
        <v>67</v>
      </c>
      <c r="B200" t="s">
        <v>6</v>
      </c>
      <c r="C200" t="s">
        <v>7</v>
      </c>
      <c r="D200" t="s">
        <v>17</v>
      </c>
      <c r="E200">
        <v>0.86899563318777295</v>
      </c>
      <c r="F200">
        <v>0.11082474226804123</v>
      </c>
      <c r="G200">
        <v>0.17849686847599167</v>
      </c>
      <c r="H200">
        <v>0.48538754764930114</v>
      </c>
      <c r="I200">
        <v>0.87755102040816324</v>
      </c>
      <c r="J200">
        <v>0.14454577071305988</v>
      </c>
      <c r="K200">
        <v>0.63308108935773499</v>
      </c>
      <c r="L200">
        <v>0.13687455399234905</v>
      </c>
      <c r="M200">
        <v>0.83737699998488779</v>
      </c>
      <c r="N200">
        <v>0.18712423389751745</v>
      </c>
      <c r="O200">
        <v>0.44672818254281499</v>
      </c>
      <c r="P200">
        <v>1</v>
      </c>
    </row>
    <row r="201" spans="1:16" x14ac:dyDescent="0.4">
      <c r="B201" t="s">
        <v>6</v>
      </c>
      <c r="C201" t="s">
        <v>7</v>
      </c>
      <c r="D201" t="s">
        <v>17</v>
      </c>
      <c r="E201">
        <v>0.86899563318777295</v>
      </c>
      <c r="F201">
        <v>0.11082474226804123</v>
      </c>
      <c r="G201">
        <v>0.17849686847599167</v>
      </c>
      <c r="H201">
        <v>0.48538754764930114</v>
      </c>
      <c r="I201">
        <v>0.87755102040816324</v>
      </c>
      <c r="J201">
        <v>0.14454577071305988</v>
      </c>
      <c r="K201">
        <v>0.63308108935773499</v>
      </c>
      <c r="L201">
        <v>0.13687455399234905</v>
      </c>
      <c r="M201">
        <v>0.83737699998488779</v>
      </c>
      <c r="N201">
        <v>0.18712423389751745</v>
      </c>
      <c r="O201">
        <f>0.446728182542815*1.11</f>
        <v>0.49586828262252469</v>
      </c>
      <c r="P201">
        <v>0</v>
      </c>
    </row>
    <row r="202" spans="1:16" x14ac:dyDescent="0.4">
      <c r="B202" t="s">
        <v>6</v>
      </c>
      <c r="C202" t="s">
        <v>7</v>
      </c>
      <c r="D202" t="s">
        <v>17</v>
      </c>
      <c r="E202">
        <v>0.86899563318777295</v>
      </c>
      <c r="F202">
        <v>0.11082474226804123</v>
      </c>
      <c r="G202">
        <v>0.17849686847599167</v>
      </c>
      <c r="H202">
        <v>0.48538754764930114</v>
      </c>
      <c r="I202">
        <v>0.87755102040816324</v>
      </c>
      <c r="J202">
        <v>0.14454577071305988</v>
      </c>
      <c r="K202">
        <v>0.63308108935773499</v>
      </c>
      <c r="L202">
        <v>0.13687455399234905</v>
      </c>
      <c r="M202">
        <v>0.83737699998488779</v>
      </c>
      <c r="N202">
        <v>0.18712423389751745</v>
      </c>
      <c r="O202">
        <f>0.446728182542815*1.05</f>
        <v>0.46906459166995573</v>
      </c>
      <c r="P202">
        <v>1</v>
      </c>
    </row>
    <row r="203" spans="1:16" x14ac:dyDescent="0.4">
      <c r="A203">
        <v>68</v>
      </c>
      <c r="B203" t="s">
        <v>6</v>
      </c>
      <c r="C203" t="s">
        <v>7</v>
      </c>
      <c r="D203" t="s">
        <v>17</v>
      </c>
      <c r="E203">
        <v>0.8733624454148472</v>
      </c>
      <c r="F203">
        <v>1.804123711340206E-2</v>
      </c>
      <c r="G203">
        <v>0.52818371607515657</v>
      </c>
      <c r="H203">
        <v>0.59402795425667088</v>
      </c>
      <c r="I203">
        <v>0.63265306122448983</v>
      </c>
      <c r="J203">
        <v>0.23681897076483133</v>
      </c>
      <c r="K203">
        <v>0.70771391862413235</v>
      </c>
      <c r="L203">
        <v>0.11776288378270353</v>
      </c>
      <c r="M203">
        <v>0.57688813620282575</v>
      </c>
      <c r="N203">
        <v>0.12194208065437444</v>
      </c>
      <c r="O203">
        <v>0.19735581394031754</v>
      </c>
      <c r="P203">
        <v>1</v>
      </c>
    </row>
    <row r="204" spans="1:16" x14ac:dyDescent="0.4">
      <c r="B204" t="s">
        <v>6</v>
      </c>
      <c r="C204" t="s">
        <v>7</v>
      </c>
      <c r="D204" t="s">
        <v>17</v>
      </c>
      <c r="E204">
        <v>0.8733624454148472</v>
      </c>
      <c r="F204">
        <v>1.804123711340206E-2</v>
      </c>
      <c r="G204">
        <v>0.52818371607515657</v>
      </c>
      <c r="H204">
        <v>0.59402795425667088</v>
      </c>
      <c r="I204">
        <v>0.63265306122448983</v>
      </c>
      <c r="J204">
        <v>0.23681897076483133</v>
      </c>
      <c r="K204">
        <v>0.70771391862413235</v>
      </c>
      <c r="L204">
        <v>0.11776288378270353</v>
      </c>
      <c r="M204">
        <v>0.57688813620282575</v>
      </c>
      <c r="N204">
        <v>0.12194208065437444</v>
      </c>
      <c r="O204">
        <f>0.197355813940318*1.11</f>
        <v>0.21906495347375302</v>
      </c>
      <c r="P204">
        <v>0</v>
      </c>
    </row>
    <row r="205" spans="1:16" x14ac:dyDescent="0.4">
      <c r="B205" t="s">
        <v>6</v>
      </c>
      <c r="C205" t="s">
        <v>7</v>
      </c>
      <c r="D205" t="s">
        <v>17</v>
      </c>
      <c r="E205">
        <v>0.8733624454148472</v>
      </c>
      <c r="F205">
        <v>1.804123711340206E-2</v>
      </c>
      <c r="G205">
        <v>0.52818371607515657</v>
      </c>
      <c r="H205">
        <v>0.59402795425667088</v>
      </c>
      <c r="I205">
        <v>0.63265306122448983</v>
      </c>
      <c r="J205">
        <v>0.23681897076483133</v>
      </c>
      <c r="K205">
        <v>0.70771391862413235</v>
      </c>
      <c r="L205">
        <v>0.11776288378270353</v>
      </c>
      <c r="M205">
        <v>0.57688813620282575</v>
      </c>
      <c r="N205">
        <v>0.12194208065437444</v>
      </c>
      <c r="O205">
        <f>0.197355813940318*1.05</f>
        <v>0.20722360463733391</v>
      </c>
      <c r="P205">
        <v>1</v>
      </c>
    </row>
    <row r="206" spans="1:16" x14ac:dyDescent="0.4">
      <c r="A206">
        <v>69</v>
      </c>
      <c r="B206" t="s">
        <v>6</v>
      </c>
      <c r="C206" t="s">
        <v>7</v>
      </c>
      <c r="D206" t="s">
        <v>17</v>
      </c>
      <c r="E206">
        <v>0.86899563318777295</v>
      </c>
      <c r="F206">
        <v>0.30412371134020616</v>
      </c>
      <c r="G206">
        <v>0.5365344467640919</v>
      </c>
      <c r="H206">
        <v>0.61944091486658193</v>
      </c>
      <c r="I206">
        <v>0.5714285714285714</v>
      </c>
      <c r="J206">
        <v>0.13786426944718261</v>
      </c>
      <c r="K206">
        <v>0.7234572709706486</v>
      </c>
      <c r="L206">
        <v>0.29100208434618391</v>
      </c>
      <c r="M206">
        <v>0.94269411925938673</v>
      </c>
      <c r="N206">
        <v>0.11155823951197265</v>
      </c>
      <c r="O206">
        <v>0.19567989913108341</v>
      </c>
      <c r="P206">
        <v>1</v>
      </c>
    </row>
    <row r="207" spans="1:16" x14ac:dyDescent="0.4">
      <c r="B207" t="s">
        <v>6</v>
      </c>
      <c r="C207" t="s">
        <v>7</v>
      </c>
      <c r="D207" t="s">
        <v>17</v>
      </c>
      <c r="E207">
        <v>0.86899563318777295</v>
      </c>
      <c r="F207">
        <v>0.30412371134020616</v>
      </c>
      <c r="G207">
        <v>0.5365344467640919</v>
      </c>
      <c r="H207">
        <v>0.61944091486658193</v>
      </c>
      <c r="I207">
        <v>0.5714285714285714</v>
      </c>
      <c r="J207">
        <v>0.13786426944718261</v>
      </c>
      <c r="K207">
        <v>0.7234572709706486</v>
      </c>
      <c r="L207">
        <v>0.29100208434618391</v>
      </c>
      <c r="M207">
        <v>0.94269411925938673</v>
      </c>
      <c r="N207">
        <v>0.11155823951197265</v>
      </c>
      <c r="O207">
        <f>0.195679899131083*1.11</f>
        <v>0.21720468803550214</v>
      </c>
      <c r="P207">
        <v>0</v>
      </c>
    </row>
    <row r="208" spans="1:16" x14ac:dyDescent="0.4">
      <c r="B208" t="s">
        <v>6</v>
      </c>
      <c r="C208" t="s">
        <v>7</v>
      </c>
      <c r="D208" t="s">
        <v>17</v>
      </c>
      <c r="E208">
        <v>0.86899563318777295</v>
      </c>
      <c r="F208">
        <v>0.30412371134020616</v>
      </c>
      <c r="G208">
        <v>0.5365344467640919</v>
      </c>
      <c r="H208">
        <v>0.61944091486658193</v>
      </c>
      <c r="I208">
        <v>0.5714285714285714</v>
      </c>
      <c r="J208">
        <v>0.13786426944718261</v>
      </c>
      <c r="K208">
        <v>0.7234572709706486</v>
      </c>
      <c r="L208">
        <v>0.29100208434618391</v>
      </c>
      <c r="M208">
        <v>0.94269411925938673</v>
      </c>
      <c r="N208">
        <v>0.11155823951197265</v>
      </c>
      <c r="O208">
        <f>0.195679899131083*1.05</f>
        <v>0.20546389408763716</v>
      </c>
      <c r="P208">
        <v>1</v>
      </c>
    </row>
    <row r="209" spans="1:16" x14ac:dyDescent="0.4">
      <c r="A209">
        <v>70</v>
      </c>
      <c r="B209" t="s">
        <v>6</v>
      </c>
      <c r="C209" t="s">
        <v>7</v>
      </c>
      <c r="D209" t="s">
        <v>17</v>
      </c>
      <c r="E209">
        <v>0.89082969432314407</v>
      </c>
      <c r="F209">
        <v>7.7319587628865982E-2</v>
      </c>
      <c r="G209">
        <v>0.42066805845511479</v>
      </c>
      <c r="H209">
        <v>0.64485387547649309</v>
      </c>
      <c r="I209">
        <v>0.7142857142857143</v>
      </c>
      <c r="J209">
        <v>0.23408259003211132</v>
      </c>
      <c r="K209">
        <v>0.75159130866804591</v>
      </c>
      <c r="L209">
        <v>0.53090379354126083</v>
      </c>
      <c r="M209">
        <v>0.53168211832808321</v>
      </c>
      <c r="N209">
        <v>0.10179425924320892</v>
      </c>
      <c r="O209">
        <v>0.17906418873925836</v>
      </c>
      <c r="P209">
        <v>1</v>
      </c>
    </row>
    <row r="210" spans="1:16" x14ac:dyDescent="0.4">
      <c r="B210" t="s">
        <v>6</v>
      </c>
      <c r="C210" t="s">
        <v>7</v>
      </c>
      <c r="D210" t="s">
        <v>17</v>
      </c>
      <c r="E210">
        <v>0.89082969432314407</v>
      </c>
      <c r="F210">
        <v>7.7319587628865982E-2</v>
      </c>
      <c r="G210">
        <v>0.42066805845511479</v>
      </c>
      <c r="H210">
        <v>0.64485387547649309</v>
      </c>
      <c r="I210">
        <v>0.7142857142857143</v>
      </c>
      <c r="J210">
        <v>0.23408259003211132</v>
      </c>
      <c r="K210">
        <v>0.75159130866804591</v>
      </c>
      <c r="L210">
        <v>0.53090379354126083</v>
      </c>
      <c r="M210">
        <v>0.53168211832808321</v>
      </c>
      <c r="N210">
        <v>0.10179425924320892</v>
      </c>
      <c r="O210">
        <f>0.179064188739258*1.11</f>
        <v>0.19876124950057639</v>
      </c>
      <c r="P210">
        <v>0</v>
      </c>
    </row>
    <row r="211" spans="1:16" x14ac:dyDescent="0.4">
      <c r="B211" t="s">
        <v>6</v>
      </c>
      <c r="C211" t="s">
        <v>7</v>
      </c>
      <c r="D211" t="s">
        <v>17</v>
      </c>
      <c r="E211">
        <v>0.89082969432314407</v>
      </c>
      <c r="F211">
        <v>7.7319587628865982E-2</v>
      </c>
      <c r="G211">
        <v>0.42066805845511479</v>
      </c>
      <c r="H211">
        <v>0.64485387547649309</v>
      </c>
      <c r="I211">
        <v>0.7142857142857143</v>
      </c>
      <c r="J211">
        <v>0.23408259003211132</v>
      </c>
      <c r="K211">
        <v>0.75159130866804591</v>
      </c>
      <c r="L211">
        <v>0.53090379354126083</v>
      </c>
      <c r="M211">
        <v>0.53168211832808321</v>
      </c>
      <c r="N211">
        <v>0.10179425924320892</v>
      </c>
      <c r="O211">
        <f>0.179064188739258*1.05</f>
        <v>0.1880173981762209</v>
      </c>
      <c r="P211">
        <v>1</v>
      </c>
    </row>
    <row r="212" spans="1:16" x14ac:dyDescent="0.4">
      <c r="A212">
        <v>71</v>
      </c>
      <c r="B212" t="s">
        <v>6</v>
      </c>
      <c r="C212" t="s">
        <v>7</v>
      </c>
      <c r="D212" t="s">
        <v>17</v>
      </c>
      <c r="E212">
        <v>0.87772925764192156</v>
      </c>
      <c r="F212">
        <v>1.5463917525773196E-2</v>
      </c>
      <c r="G212">
        <v>0.28079331941544883</v>
      </c>
      <c r="H212">
        <v>0.5095298602287166</v>
      </c>
      <c r="I212">
        <v>0.79591836734693877</v>
      </c>
      <c r="J212">
        <v>0.19356622635977103</v>
      </c>
      <c r="K212">
        <v>0.6572654608749634</v>
      </c>
      <c r="L212">
        <v>0.20490990104662338</v>
      </c>
      <c r="M212">
        <v>0.20680475571105975</v>
      </c>
      <c r="N212">
        <v>0.16610016762742033</v>
      </c>
      <c r="O212">
        <v>0.33573547965231798</v>
      </c>
      <c r="P212">
        <v>1</v>
      </c>
    </row>
    <row r="213" spans="1:16" x14ac:dyDescent="0.4">
      <c r="B213" t="s">
        <v>6</v>
      </c>
      <c r="C213" t="s">
        <v>7</v>
      </c>
      <c r="D213" t="s">
        <v>17</v>
      </c>
      <c r="E213">
        <v>0.87772925764192156</v>
      </c>
      <c r="F213">
        <v>1.5463917525773196E-2</v>
      </c>
      <c r="G213">
        <v>0.28079331941544883</v>
      </c>
      <c r="H213">
        <v>0.5095298602287166</v>
      </c>
      <c r="I213">
        <v>0.79591836734693877</v>
      </c>
      <c r="J213">
        <v>0.19356622635977103</v>
      </c>
      <c r="K213">
        <v>0.6572654608749634</v>
      </c>
      <c r="L213">
        <v>0.20490990104662338</v>
      </c>
      <c r="M213">
        <v>0.20680475571105975</v>
      </c>
      <c r="N213">
        <v>0.16610016762742033</v>
      </c>
      <c r="O213">
        <f>0.335735479652318*1.11</f>
        <v>0.37266638241407302</v>
      </c>
      <c r="P213">
        <v>0</v>
      </c>
    </row>
    <row r="214" spans="1:16" x14ac:dyDescent="0.4">
      <c r="B214" t="s">
        <v>6</v>
      </c>
      <c r="C214" t="s">
        <v>7</v>
      </c>
      <c r="D214" t="s">
        <v>17</v>
      </c>
      <c r="E214">
        <v>0.87772925764192156</v>
      </c>
      <c r="F214">
        <v>1.5463917525773196E-2</v>
      </c>
      <c r="G214">
        <v>0.28079331941544883</v>
      </c>
      <c r="H214">
        <v>0.5095298602287166</v>
      </c>
      <c r="I214">
        <v>0.79591836734693877</v>
      </c>
      <c r="J214">
        <v>0.19356622635977103</v>
      </c>
      <c r="K214">
        <v>0.6572654608749634</v>
      </c>
      <c r="L214">
        <v>0.20490990104662338</v>
      </c>
      <c r="M214">
        <v>0.20680475571105975</v>
      </c>
      <c r="N214">
        <v>0.16610016762742033</v>
      </c>
      <c r="O214">
        <f>0.335735479652318*1.05</f>
        <v>0.35252225363493389</v>
      </c>
      <c r="P214">
        <v>1</v>
      </c>
    </row>
    <row r="215" spans="1:16" x14ac:dyDescent="0.4">
      <c r="A215">
        <v>72</v>
      </c>
      <c r="B215" t="s">
        <v>6</v>
      </c>
      <c r="C215" t="s">
        <v>7</v>
      </c>
      <c r="D215" t="s">
        <v>17</v>
      </c>
      <c r="E215">
        <v>0.86026200873362468</v>
      </c>
      <c r="F215">
        <v>3.3505154639175257E-2</v>
      </c>
      <c r="G215">
        <v>0.46764091858037576</v>
      </c>
      <c r="H215">
        <v>0.56925031766200762</v>
      </c>
      <c r="I215">
        <v>0.61224489795918369</v>
      </c>
      <c r="J215">
        <v>0.22154342986721509</v>
      </c>
      <c r="K215">
        <v>0.68336121548962403</v>
      </c>
      <c r="L215">
        <v>7.9894391845105592E-2</v>
      </c>
      <c r="M215">
        <v>5.9446473586296365E-2</v>
      </c>
      <c r="N215">
        <v>0.13451363580315756</v>
      </c>
      <c r="O215">
        <v>0.22501998079120192</v>
      </c>
      <c r="P215">
        <v>1</v>
      </c>
    </row>
    <row r="216" spans="1:16" x14ac:dyDescent="0.4">
      <c r="B216" t="s">
        <v>6</v>
      </c>
      <c r="C216" t="s">
        <v>7</v>
      </c>
      <c r="D216" t="s">
        <v>17</v>
      </c>
      <c r="E216">
        <v>0.86026200873362468</v>
      </c>
      <c r="F216">
        <v>3.3505154639175257E-2</v>
      </c>
      <c r="G216">
        <v>0.46764091858037576</v>
      </c>
      <c r="H216">
        <v>0.56925031766200762</v>
      </c>
      <c r="I216">
        <v>0.61224489795918369</v>
      </c>
      <c r="J216">
        <v>0.22154342986721509</v>
      </c>
      <c r="K216">
        <v>0.68336121548962403</v>
      </c>
      <c r="L216">
        <v>7.9894391845105592E-2</v>
      </c>
      <c r="M216">
        <v>5.9446473586296365E-2</v>
      </c>
      <c r="N216">
        <v>0.13451363580315756</v>
      </c>
      <c r="O216">
        <f>0.225019980791202*1.11</f>
        <v>0.24977217867823423</v>
      </c>
      <c r="P216">
        <v>0</v>
      </c>
    </row>
    <row r="217" spans="1:16" x14ac:dyDescent="0.4">
      <c r="B217" t="s">
        <v>6</v>
      </c>
      <c r="C217" t="s">
        <v>7</v>
      </c>
      <c r="D217" t="s">
        <v>17</v>
      </c>
      <c r="E217">
        <v>0.86026200873362468</v>
      </c>
      <c r="F217">
        <v>3.3505154639175257E-2</v>
      </c>
      <c r="G217">
        <v>0.46764091858037576</v>
      </c>
      <c r="H217">
        <v>0.56925031766200762</v>
      </c>
      <c r="I217">
        <v>0.61224489795918369</v>
      </c>
      <c r="J217">
        <v>0.22154342986721509</v>
      </c>
      <c r="K217">
        <v>0.68336121548962403</v>
      </c>
      <c r="L217">
        <v>7.9894391845105592E-2</v>
      </c>
      <c r="M217">
        <v>5.9446473586296365E-2</v>
      </c>
      <c r="N217">
        <v>0.13451363580315756</v>
      </c>
      <c r="O217">
        <f>0.225019980791202*1.05</f>
        <v>0.23627097983076212</v>
      </c>
      <c r="P217">
        <v>1</v>
      </c>
    </row>
    <row r="218" spans="1:16" x14ac:dyDescent="0.4">
      <c r="A218">
        <v>73</v>
      </c>
      <c r="B218" t="s">
        <v>6</v>
      </c>
      <c r="C218" t="s">
        <v>7</v>
      </c>
      <c r="D218" t="s">
        <v>15</v>
      </c>
      <c r="E218">
        <v>0.92576419213973815</v>
      </c>
      <c r="F218">
        <v>0</v>
      </c>
      <c r="G218">
        <v>0.78079331941544883</v>
      </c>
      <c r="H218">
        <v>0.82401524777636603</v>
      </c>
      <c r="I218">
        <v>0.67346938775510201</v>
      </c>
      <c r="J218">
        <v>0.22179039325863883</v>
      </c>
      <c r="K218">
        <v>0.8760223118037066</v>
      </c>
      <c r="L218">
        <v>0.56457826929897026</v>
      </c>
      <c r="M218">
        <v>0.43475290274826106</v>
      </c>
      <c r="N218">
        <v>6.2306603407696115E-2</v>
      </c>
      <c r="O218">
        <v>8.502134975682886E-2</v>
      </c>
      <c r="P218">
        <v>1</v>
      </c>
    </row>
    <row r="219" spans="1:16" x14ac:dyDescent="0.4">
      <c r="B219" t="s">
        <v>6</v>
      </c>
      <c r="C219" t="s">
        <v>7</v>
      </c>
      <c r="D219" t="s">
        <v>15</v>
      </c>
      <c r="E219">
        <v>0.92576419213973815</v>
      </c>
      <c r="F219">
        <v>0</v>
      </c>
      <c r="G219">
        <v>0.78079331941544883</v>
      </c>
      <c r="H219">
        <v>0.82401524777636603</v>
      </c>
      <c r="I219">
        <v>0.67346938775510201</v>
      </c>
      <c r="J219">
        <v>0.22179039325863883</v>
      </c>
      <c r="K219">
        <v>0.8760223118037066</v>
      </c>
      <c r="L219">
        <v>0.56457826929897026</v>
      </c>
      <c r="M219">
        <v>0.43475290274826106</v>
      </c>
      <c r="N219">
        <v>6.2306603407696115E-2</v>
      </c>
      <c r="O219">
        <f>0.0850213497568289*1.11</f>
        <v>9.4373698230080086E-2</v>
      </c>
      <c r="P219">
        <v>0</v>
      </c>
    </row>
    <row r="220" spans="1:16" x14ac:dyDescent="0.4">
      <c r="B220" t="s">
        <v>6</v>
      </c>
      <c r="C220" t="s">
        <v>7</v>
      </c>
      <c r="D220" t="s">
        <v>15</v>
      </c>
      <c r="E220">
        <v>0.92576419213973815</v>
      </c>
      <c r="F220">
        <v>0</v>
      </c>
      <c r="G220">
        <v>0.78079331941544883</v>
      </c>
      <c r="H220">
        <v>0.82401524777636603</v>
      </c>
      <c r="I220">
        <v>0.67346938775510201</v>
      </c>
      <c r="J220">
        <v>0.22179039325863883</v>
      </c>
      <c r="K220">
        <v>0.8760223118037066</v>
      </c>
      <c r="L220">
        <v>0.56457826929897026</v>
      </c>
      <c r="M220">
        <v>0.43475290274826106</v>
      </c>
      <c r="N220">
        <v>6.2306603407696115E-2</v>
      </c>
      <c r="O220">
        <f>0.0850213497568289*1.05</f>
        <v>8.9272417244670346E-2</v>
      </c>
      <c r="P220">
        <v>1</v>
      </c>
    </row>
    <row r="221" spans="1:16" x14ac:dyDescent="0.4">
      <c r="A221">
        <v>74</v>
      </c>
      <c r="B221" t="s">
        <v>6</v>
      </c>
      <c r="C221" t="s">
        <v>7</v>
      </c>
      <c r="D221" t="s">
        <v>18</v>
      </c>
      <c r="E221">
        <v>0.84716157205240172</v>
      </c>
      <c r="F221">
        <v>0.2654639175257732</v>
      </c>
      <c r="G221">
        <v>7.3068893528183713E-3</v>
      </c>
      <c r="H221">
        <v>0.2547649301143583</v>
      </c>
      <c r="I221">
        <v>0.95918367346938771</v>
      </c>
      <c r="J221">
        <v>0.1401214308715622</v>
      </c>
      <c r="K221">
        <v>0.45661853108415751</v>
      </c>
      <c r="L221">
        <v>9.0746880128470001E-2</v>
      </c>
      <c r="M221">
        <v>0.65407161558406757</v>
      </c>
      <c r="N221">
        <v>0.87278769155725411</v>
      </c>
      <c r="O221">
        <v>3.3652103646846618</v>
      </c>
      <c r="P221">
        <v>1</v>
      </c>
    </row>
    <row r="222" spans="1:16" x14ac:dyDescent="0.4">
      <c r="B222" t="s">
        <v>6</v>
      </c>
      <c r="C222" t="s">
        <v>7</v>
      </c>
      <c r="D222" t="s">
        <v>18</v>
      </c>
      <c r="E222">
        <v>0.84716157205240172</v>
      </c>
      <c r="F222">
        <v>0.2654639175257732</v>
      </c>
      <c r="G222">
        <v>7.3068893528183713E-3</v>
      </c>
      <c r="H222">
        <v>0.2547649301143583</v>
      </c>
      <c r="I222">
        <v>0.95918367346938771</v>
      </c>
      <c r="J222">
        <v>0.1401214308715622</v>
      </c>
      <c r="K222">
        <v>0.45661853108415751</v>
      </c>
      <c r="L222">
        <v>9.0746880128470001E-2</v>
      </c>
      <c r="M222">
        <v>0.65407161558406757</v>
      </c>
      <c r="N222">
        <v>0.87278769155725411</v>
      </c>
      <c r="O222">
        <f>3.36521036468466*1.11</f>
        <v>3.7353835047999731</v>
      </c>
      <c r="P222">
        <v>0</v>
      </c>
    </row>
    <row r="223" spans="1:16" x14ac:dyDescent="0.4">
      <c r="B223" t="s">
        <v>6</v>
      </c>
      <c r="C223" t="s">
        <v>7</v>
      </c>
      <c r="D223" t="s">
        <v>18</v>
      </c>
      <c r="E223">
        <v>0.84716157205240172</v>
      </c>
      <c r="F223">
        <v>0.2654639175257732</v>
      </c>
      <c r="G223">
        <v>7.3068893528183713E-3</v>
      </c>
      <c r="H223">
        <v>0.2547649301143583</v>
      </c>
      <c r="I223">
        <v>0.95918367346938771</v>
      </c>
      <c r="J223">
        <v>0.1401214308715622</v>
      </c>
      <c r="K223">
        <v>0.45661853108415751</v>
      </c>
      <c r="L223">
        <v>9.0746880128470001E-2</v>
      </c>
      <c r="M223">
        <v>0.65407161558406757</v>
      </c>
      <c r="N223">
        <v>0.87278769155725411</v>
      </c>
      <c r="O223">
        <f>3.36521036468466*1.05</f>
        <v>3.533470882918893</v>
      </c>
      <c r="P223">
        <v>1</v>
      </c>
    </row>
    <row r="224" spans="1:16" x14ac:dyDescent="0.4">
      <c r="A224">
        <v>75</v>
      </c>
      <c r="B224" t="s">
        <v>6</v>
      </c>
      <c r="C224" t="s">
        <v>7</v>
      </c>
      <c r="D224" t="s">
        <v>18</v>
      </c>
      <c r="E224">
        <v>0.92139737991266391</v>
      </c>
      <c r="F224">
        <v>3.0927835051546393E-2</v>
      </c>
      <c r="G224">
        <v>0</v>
      </c>
      <c r="H224">
        <v>0.27382465057179162</v>
      </c>
      <c r="I224">
        <v>1</v>
      </c>
      <c r="J224">
        <v>0.25170783760202164</v>
      </c>
      <c r="K224">
        <v>0.50070096940820297</v>
      </c>
      <c r="L224">
        <v>0.45101212340708768</v>
      </c>
      <c r="M224">
        <v>0.52411750284977909</v>
      </c>
      <c r="N224">
        <v>0.71220751198151799</v>
      </c>
      <c r="O224">
        <v>2.2920889428247699</v>
      </c>
      <c r="P224">
        <v>1</v>
      </c>
    </row>
    <row r="225" spans="1:16 16384:16384" x14ac:dyDescent="0.4">
      <c r="B225" t="s">
        <v>6</v>
      </c>
      <c r="C225" t="s">
        <v>7</v>
      </c>
      <c r="D225" t="s">
        <v>18</v>
      </c>
      <c r="E225">
        <v>0.92139737991266391</v>
      </c>
      <c r="F225">
        <v>3.0927835051546393E-2</v>
      </c>
      <c r="G225">
        <v>0</v>
      </c>
      <c r="H225">
        <v>0.27382465057179162</v>
      </c>
      <c r="I225">
        <v>1</v>
      </c>
      <c r="J225">
        <v>0.25170783760202164</v>
      </c>
      <c r="K225">
        <v>0.50070096940820297</v>
      </c>
      <c r="L225">
        <v>0.45101212340708768</v>
      </c>
      <c r="M225">
        <v>0.52411750284977909</v>
      </c>
      <c r="N225">
        <v>0.71220751198151799</v>
      </c>
      <c r="O225">
        <f>2.29208894282477*1.11</f>
        <v>2.5442187265354947</v>
      </c>
      <c r="P225">
        <v>0</v>
      </c>
    </row>
    <row r="226" spans="1:16 16384:16384" x14ac:dyDescent="0.4">
      <c r="B226" t="s">
        <v>6</v>
      </c>
      <c r="C226" t="s">
        <v>7</v>
      </c>
      <c r="D226" t="s">
        <v>18</v>
      </c>
      <c r="E226">
        <v>0.92139737991266391</v>
      </c>
      <c r="F226">
        <v>3.0927835051546393E-2</v>
      </c>
      <c r="G226">
        <v>0</v>
      </c>
      <c r="H226">
        <v>0.27382465057179162</v>
      </c>
      <c r="I226">
        <v>1</v>
      </c>
      <c r="J226">
        <v>0.25170783760202164</v>
      </c>
      <c r="K226">
        <v>0.50070096940820297</v>
      </c>
      <c r="L226">
        <v>0.45101212340708768</v>
      </c>
      <c r="M226">
        <v>0.52411750284977909</v>
      </c>
      <c r="N226">
        <v>0.71220751198151799</v>
      </c>
      <c r="O226">
        <f>2.29208894282477*1.05</f>
        <v>2.4066933899660086</v>
      </c>
      <c r="P226">
        <v>1</v>
      </c>
    </row>
    <row r="227" spans="1:16 16384:16384" x14ac:dyDescent="0.4">
      <c r="A227">
        <v>76</v>
      </c>
      <c r="B227" t="s">
        <v>6</v>
      </c>
      <c r="C227" t="s">
        <v>7</v>
      </c>
      <c r="D227" t="s">
        <v>18</v>
      </c>
      <c r="E227">
        <v>0.86899563318777295</v>
      </c>
      <c r="F227">
        <v>5.1546391752577319E-3</v>
      </c>
      <c r="G227">
        <v>0</v>
      </c>
      <c r="H227">
        <v>0.11626429479034307</v>
      </c>
      <c r="I227">
        <v>1</v>
      </c>
      <c r="J227">
        <v>0.29188589858371516</v>
      </c>
      <c r="K227">
        <v>0.39484870075861439</v>
      </c>
      <c r="L227">
        <v>0.15336673750880897</v>
      </c>
      <c r="M227">
        <v>0.57633079863806969</v>
      </c>
      <c r="N227">
        <v>4.8714785724979546</v>
      </c>
      <c r="O227">
        <v>17.537345833976083</v>
      </c>
      <c r="P227">
        <v>1</v>
      </c>
    </row>
    <row r="228" spans="1:16 16384:16384" x14ac:dyDescent="0.4">
      <c r="B228" t="s">
        <v>6</v>
      </c>
      <c r="C228" t="s">
        <v>7</v>
      </c>
      <c r="D228" t="s">
        <v>18</v>
      </c>
      <c r="E228">
        <v>0.86899563318777295</v>
      </c>
      <c r="F228">
        <v>5.1546391752577319E-3</v>
      </c>
      <c r="G228">
        <v>0</v>
      </c>
      <c r="H228">
        <v>0.11626429479034307</v>
      </c>
      <c r="I228">
        <v>1</v>
      </c>
      <c r="J228">
        <v>0.29188589858371516</v>
      </c>
      <c r="K228">
        <v>0.39484870075861439</v>
      </c>
      <c r="L228">
        <v>0.15336673750880897</v>
      </c>
      <c r="M228">
        <v>0.57633079863806969</v>
      </c>
      <c r="N228">
        <v>4.8714785724979546</v>
      </c>
      <c r="O228">
        <f>17.5373458339761*1.11</f>
        <v>19.466453875713473</v>
      </c>
      <c r="P228">
        <v>0</v>
      </c>
    </row>
    <row r="229" spans="1:16 16384:16384" x14ac:dyDescent="0.4">
      <c r="B229" t="s">
        <v>6</v>
      </c>
      <c r="C229" t="s">
        <v>7</v>
      </c>
      <c r="D229" t="s">
        <v>18</v>
      </c>
      <c r="E229">
        <v>0.86899563318777295</v>
      </c>
      <c r="F229">
        <v>5.1546391752577319E-3</v>
      </c>
      <c r="G229">
        <v>0</v>
      </c>
      <c r="H229">
        <v>0.11626429479034307</v>
      </c>
      <c r="I229">
        <v>1</v>
      </c>
      <c r="J229">
        <v>0.29188589858371516</v>
      </c>
      <c r="K229">
        <v>0.39484870075861439</v>
      </c>
      <c r="L229">
        <v>0.15336673750880897</v>
      </c>
      <c r="M229">
        <v>0.57633079863806969</v>
      </c>
      <c r="N229">
        <v>4.8714785724979546</v>
      </c>
      <c r="O229">
        <f>17.5373458339761*1.05</f>
        <v>18.414213125674905</v>
      </c>
      <c r="P229">
        <v>1</v>
      </c>
    </row>
    <row r="230" spans="1:16 16384:16384" x14ac:dyDescent="0.4">
      <c r="A230">
        <v>77</v>
      </c>
      <c r="B230" t="s">
        <v>6</v>
      </c>
      <c r="C230" t="s">
        <v>7</v>
      </c>
      <c r="D230" t="s">
        <v>17</v>
      </c>
      <c r="E230">
        <v>0.84716157205240172</v>
      </c>
      <c r="F230">
        <v>5.4123711340206188E-2</v>
      </c>
      <c r="G230">
        <v>0.40083507306889354</v>
      </c>
      <c r="H230">
        <v>0.51842439644218541</v>
      </c>
      <c r="I230">
        <v>0.8571428571428571</v>
      </c>
      <c r="J230">
        <v>0.22854718941975991</v>
      </c>
      <c r="K230">
        <v>0.6474199476513699</v>
      </c>
      <c r="L230">
        <v>0.92903905396234809</v>
      </c>
      <c r="M230">
        <v>0.18399056994202584</v>
      </c>
      <c r="N230">
        <v>0.16241760714779011</v>
      </c>
      <c r="O230">
        <v>0.32354219392835204</v>
      </c>
      <c r="P230">
        <v>1</v>
      </c>
    </row>
    <row r="231" spans="1:16 16384:16384" x14ac:dyDescent="0.4">
      <c r="B231" t="s">
        <v>6</v>
      </c>
      <c r="C231" t="s">
        <v>7</v>
      </c>
      <c r="D231" t="s">
        <v>17</v>
      </c>
      <c r="E231">
        <v>0.84716157205240172</v>
      </c>
      <c r="F231">
        <v>5.4123711340206188E-2</v>
      </c>
      <c r="G231">
        <v>0.40083507306889354</v>
      </c>
      <c r="H231">
        <v>0.51842439644218541</v>
      </c>
      <c r="I231">
        <v>0.8571428571428571</v>
      </c>
      <c r="J231">
        <v>0.22854718941975991</v>
      </c>
      <c r="K231">
        <v>0.6474199476513699</v>
      </c>
      <c r="L231">
        <v>0.92903905396234809</v>
      </c>
      <c r="M231">
        <v>0.18399056994202584</v>
      </c>
      <c r="N231">
        <v>0.16241760714779011</v>
      </c>
      <c r="O231">
        <f>0.323542193928352*1.11</f>
        <v>0.35913183526047071</v>
      </c>
      <c r="P231">
        <v>0</v>
      </c>
    </row>
    <row r="232" spans="1:16 16384:16384" x14ac:dyDescent="0.4">
      <c r="B232" t="s">
        <v>6</v>
      </c>
      <c r="C232" t="s">
        <v>7</v>
      </c>
      <c r="D232" t="s">
        <v>17</v>
      </c>
      <c r="E232">
        <v>0.84716157205240172</v>
      </c>
      <c r="F232">
        <v>5.4123711340206188E-2</v>
      </c>
      <c r="G232">
        <v>0.40083507306889354</v>
      </c>
      <c r="H232">
        <v>0.51842439644218541</v>
      </c>
      <c r="I232">
        <v>0.8571428571428571</v>
      </c>
      <c r="J232">
        <v>0.22854718941975991</v>
      </c>
      <c r="K232">
        <v>0.6474199476513699</v>
      </c>
      <c r="L232">
        <v>0.92903905396234809</v>
      </c>
      <c r="M232">
        <v>0.18399056994202584</v>
      </c>
      <c r="N232">
        <v>0.16241760714779011</v>
      </c>
      <c r="O232">
        <f>0.323542193928352*1.05</f>
        <v>0.3397193036247696</v>
      </c>
      <c r="P232">
        <v>1</v>
      </c>
    </row>
    <row r="233" spans="1:16 16384:16384" x14ac:dyDescent="0.4">
      <c r="A233">
        <v>78</v>
      </c>
      <c r="B233" t="s">
        <v>6</v>
      </c>
      <c r="C233" t="s">
        <v>7</v>
      </c>
      <c r="D233" t="s">
        <v>16</v>
      </c>
      <c r="E233">
        <v>0.85152838427947608</v>
      </c>
      <c r="F233">
        <v>0</v>
      </c>
      <c r="G233">
        <v>0.22025052192066807</v>
      </c>
      <c r="H233">
        <v>0.50254129606099107</v>
      </c>
      <c r="I233">
        <v>0.83673469387755106</v>
      </c>
      <c r="J233">
        <v>0.24787098516864631</v>
      </c>
      <c r="K233">
        <v>0.63515344726375456</v>
      </c>
      <c r="L233">
        <v>0.16143565975695998</v>
      </c>
      <c r="M233">
        <v>0.59211303007607141</v>
      </c>
      <c r="N233">
        <v>0.17548908833747565</v>
      </c>
      <c r="O233">
        <v>0.37218191558399233</v>
      </c>
      <c r="P233">
        <v>1</v>
      </c>
      <c r="XFD233">
        <f>SUM(A233:XFC233)</f>
        <v>83.595299022325591</v>
      </c>
    </row>
    <row r="234" spans="1:16 16384:16384" x14ac:dyDescent="0.4">
      <c r="B234" t="s">
        <v>6</v>
      </c>
      <c r="C234" t="s">
        <v>7</v>
      </c>
      <c r="D234" t="s">
        <v>16</v>
      </c>
      <c r="E234">
        <v>0.85152838427947608</v>
      </c>
      <c r="F234">
        <v>0</v>
      </c>
      <c r="G234">
        <v>0.22025052192066807</v>
      </c>
      <c r="H234">
        <v>0.50254129606099107</v>
      </c>
      <c r="I234">
        <v>0.83673469387755106</v>
      </c>
      <c r="J234">
        <v>0.24787098516864631</v>
      </c>
      <c r="K234">
        <v>0.63515344726375456</v>
      </c>
      <c r="L234">
        <v>0.16143565975695998</v>
      </c>
      <c r="M234">
        <v>0.59211303007607141</v>
      </c>
      <c r="N234">
        <v>0.17548908833747565</v>
      </c>
      <c r="O234">
        <f>0.372181915583992*1.11</f>
        <v>0.41312192629823113</v>
      </c>
      <c r="P234">
        <v>0</v>
      </c>
    </row>
    <row r="235" spans="1:16 16384:16384" x14ac:dyDescent="0.4">
      <c r="B235" t="s">
        <v>6</v>
      </c>
      <c r="C235" t="s">
        <v>7</v>
      </c>
      <c r="D235" t="s">
        <v>16</v>
      </c>
      <c r="E235">
        <v>0.85152838427947608</v>
      </c>
      <c r="F235">
        <v>0</v>
      </c>
      <c r="G235">
        <v>0.22025052192066807</v>
      </c>
      <c r="H235">
        <v>0.50254129606099107</v>
      </c>
      <c r="I235">
        <v>0.83673469387755106</v>
      </c>
      <c r="J235">
        <v>0.24787098516864631</v>
      </c>
      <c r="K235">
        <v>0.63515344726375456</v>
      </c>
      <c r="L235">
        <v>0.16143565975695998</v>
      </c>
      <c r="M235">
        <v>0.59211303007607141</v>
      </c>
      <c r="N235">
        <v>0.17548908833747565</v>
      </c>
      <c r="O235">
        <f>0.372181915583992*1.05</f>
        <v>0.39079101136319161</v>
      </c>
      <c r="P235">
        <v>1</v>
      </c>
    </row>
    <row r="236" spans="1:16 16384:16384" x14ac:dyDescent="0.4">
      <c r="A236">
        <v>79</v>
      </c>
      <c r="B236" t="s">
        <v>6</v>
      </c>
      <c r="C236" t="s">
        <v>7</v>
      </c>
      <c r="D236" t="s">
        <v>17</v>
      </c>
      <c r="E236">
        <v>0.79912663755458513</v>
      </c>
      <c r="F236">
        <v>0.21649484536082475</v>
      </c>
      <c r="G236">
        <v>0.18162839248434237</v>
      </c>
      <c r="H236">
        <v>0.36594663278271916</v>
      </c>
      <c r="I236">
        <v>0.83673469387755106</v>
      </c>
      <c r="J236">
        <v>0.35363339570155899</v>
      </c>
      <c r="K236">
        <v>0.52652252858007675</v>
      </c>
      <c r="L236">
        <v>1.6028921106562496E-2</v>
      </c>
      <c r="M236">
        <v>0.38712595328414001</v>
      </c>
      <c r="N236">
        <v>0.34450777843386793</v>
      </c>
      <c r="O236">
        <v>0.92216366738435662</v>
      </c>
      <c r="P236">
        <v>1</v>
      </c>
    </row>
    <row r="237" spans="1:16 16384:16384" x14ac:dyDescent="0.4">
      <c r="B237" t="s">
        <v>6</v>
      </c>
      <c r="C237" t="s">
        <v>7</v>
      </c>
      <c r="D237" t="s">
        <v>17</v>
      </c>
      <c r="E237">
        <v>0.79912663755458513</v>
      </c>
      <c r="F237">
        <v>0.21649484536082475</v>
      </c>
      <c r="G237">
        <v>0.18162839248434237</v>
      </c>
      <c r="H237">
        <v>0.36594663278271916</v>
      </c>
      <c r="I237">
        <v>0.83673469387755106</v>
      </c>
      <c r="J237">
        <v>0.35363339570155899</v>
      </c>
      <c r="K237">
        <v>0.52652252858007675</v>
      </c>
      <c r="L237">
        <v>1.6028921106562496E-2</v>
      </c>
      <c r="M237">
        <v>0.38712595328414001</v>
      </c>
      <c r="N237">
        <v>0.34450777843386793</v>
      </c>
      <c r="O237">
        <f>0.922163667384357*1.11</f>
        <v>1.0236016707966362</v>
      </c>
      <c r="P237">
        <v>0</v>
      </c>
    </row>
    <row r="238" spans="1:16 16384:16384" x14ac:dyDescent="0.4">
      <c r="B238" t="s">
        <v>6</v>
      </c>
      <c r="C238" t="s">
        <v>7</v>
      </c>
      <c r="D238" t="s">
        <v>17</v>
      </c>
      <c r="E238">
        <v>0.79912663755458513</v>
      </c>
      <c r="F238">
        <v>0.21649484536082475</v>
      </c>
      <c r="G238">
        <v>0.18162839248434237</v>
      </c>
      <c r="H238">
        <v>0.36594663278271916</v>
      </c>
      <c r="I238">
        <v>0.83673469387755106</v>
      </c>
      <c r="J238">
        <v>0.35363339570155899</v>
      </c>
      <c r="K238">
        <v>0.52652252858007675</v>
      </c>
      <c r="L238">
        <v>1.6028921106562496E-2</v>
      </c>
      <c r="M238">
        <v>0.38712595328414001</v>
      </c>
      <c r="N238">
        <v>0.34450777843386793</v>
      </c>
      <c r="O238">
        <f>0.922163667384357*1.05</f>
        <v>0.9682718507535748</v>
      </c>
      <c r="P238">
        <v>1</v>
      </c>
    </row>
    <row r="239" spans="1:16 16384:16384" x14ac:dyDescent="0.4">
      <c r="A239">
        <v>80</v>
      </c>
      <c r="B239" t="s">
        <v>6</v>
      </c>
      <c r="C239" t="s">
        <v>7</v>
      </c>
      <c r="D239" t="s">
        <v>18</v>
      </c>
      <c r="E239">
        <v>0.87772925764192156</v>
      </c>
      <c r="F239">
        <v>0.12371134020618557</v>
      </c>
      <c r="G239">
        <v>3.9665970772442591E-2</v>
      </c>
      <c r="H239">
        <v>0.31956797966963152</v>
      </c>
      <c r="I239">
        <v>0.91836734693877553</v>
      </c>
      <c r="J239">
        <v>0.32906786475714955</v>
      </c>
      <c r="K239">
        <v>0.51387241447728849</v>
      </c>
      <c r="L239">
        <v>7.2717648875555915E-2</v>
      </c>
      <c r="M239">
        <v>0.26563397782565812</v>
      </c>
      <c r="N239">
        <v>0.49840719667883931</v>
      </c>
      <c r="O239">
        <v>1.5135867746714162</v>
      </c>
      <c r="P239">
        <v>1</v>
      </c>
    </row>
    <row r="240" spans="1:16 16384:16384" x14ac:dyDescent="0.4">
      <c r="B240" t="s">
        <v>6</v>
      </c>
      <c r="C240" t="s">
        <v>7</v>
      </c>
      <c r="D240" t="s">
        <v>18</v>
      </c>
      <c r="E240">
        <v>0.87772925764192156</v>
      </c>
      <c r="F240">
        <v>0.12371134020618557</v>
      </c>
      <c r="G240">
        <v>3.9665970772442591E-2</v>
      </c>
      <c r="H240">
        <v>0.31956797966963152</v>
      </c>
      <c r="I240">
        <v>0.91836734693877553</v>
      </c>
      <c r="J240">
        <v>0.32906786475714955</v>
      </c>
      <c r="K240">
        <v>0.51387241447728849</v>
      </c>
      <c r="L240">
        <v>7.2717648875555915E-2</v>
      </c>
      <c r="M240">
        <v>0.26563397782565812</v>
      </c>
      <c r="N240">
        <v>0.49840719667883931</v>
      </c>
      <c r="O240">
        <f>1.51358677467142*1.11</f>
        <v>1.6800813198852764</v>
      </c>
      <c r="P240">
        <v>0</v>
      </c>
    </row>
    <row r="241" spans="1:16" x14ac:dyDescent="0.4">
      <c r="B241" t="s">
        <v>6</v>
      </c>
      <c r="C241" t="s">
        <v>7</v>
      </c>
      <c r="D241" t="s">
        <v>18</v>
      </c>
      <c r="E241">
        <v>0.87772925764192156</v>
      </c>
      <c r="F241">
        <v>0.12371134020618557</v>
      </c>
      <c r="G241">
        <v>3.9665970772442591E-2</v>
      </c>
      <c r="H241">
        <v>0.31956797966963152</v>
      </c>
      <c r="I241">
        <v>0.91836734693877553</v>
      </c>
      <c r="J241">
        <v>0.32906786475714955</v>
      </c>
      <c r="K241">
        <v>0.51387241447728849</v>
      </c>
      <c r="L241">
        <v>7.2717648875555915E-2</v>
      </c>
      <c r="M241">
        <v>0.26563397782565812</v>
      </c>
      <c r="N241">
        <v>0.49840719667883931</v>
      </c>
      <c r="O241">
        <f>1.51358677467142*1.05</f>
        <v>1.589266113404991</v>
      </c>
      <c r="P241">
        <v>1</v>
      </c>
    </row>
    <row r="242" spans="1:16" x14ac:dyDescent="0.4">
      <c r="A242">
        <v>81</v>
      </c>
      <c r="B242" t="s">
        <v>6</v>
      </c>
      <c r="C242" t="s">
        <v>7</v>
      </c>
      <c r="D242" t="s">
        <v>18</v>
      </c>
      <c r="E242">
        <v>0.90393013100436703</v>
      </c>
      <c r="F242">
        <v>0.1056701030927835</v>
      </c>
      <c r="G242">
        <v>0</v>
      </c>
      <c r="H242">
        <v>0.16010165184243963</v>
      </c>
      <c r="I242">
        <v>0.97959183673469385</v>
      </c>
      <c r="J242">
        <v>0.29364994103119701</v>
      </c>
      <c r="K242">
        <v>0.42630007134823217</v>
      </c>
      <c r="L242">
        <v>0.27678569353747068</v>
      </c>
      <c r="M242">
        <v>0.74504720789455237</v>
      </c>
      <c r="N242">
        <v>2.5236705102160069</v>
      </c>
      <c r="O242">
        <v>9.3918022641161087</v>
      </c>
      <c r="P242">
        <v>1</v>
      </c>
    </row>
    <row r="243" spans="1:16" x14ac:dyDescent="0.4">
      <c r="B243" t="s">
        <v>6</v>
      </c>
      <c r="C243" t="s">
        <v>7</v>
      </c>
      <c r="D243" t="s">
        <v>18</v>
      </c>
      <c r="E243">
        <v>0.90393013100436703</v>
      </c>
      <c r="F243">
        <v>0.1056701030927835</v>
      </c>
      <c r="G243">
        <v>0</v>
      </c>
      <c r="H243">
        <v>0.16010165184243963</v>
      </c>
      <c r="I243">
        <v>0.97959183673469385</v>
      </c>
      <c r="J243">
        <v>0.29364994103119701</v>
      </c>
      <c r="K243">
        <v>0.42630007134823217</v>
      </c>
      <c r="L243">
        <v>0.27678569353747068</v>
      </c>
      <c r="M243">
        <v>0.74504720789455237</v>
      </c>
      <c r="N243">
        <v>2.5236705102160069</v>
      </c>
      <c r="O243">
        <f>9.39180226411611*1.11</f>
        <v>10.424900513168884</v>
      </c>
      <c r="P243">
        <v>0</v>
      </c>
    </row>
    <row r="244" spans="1:16" x14ac:dyDescent="0.4">
      <c r="B244" t="s">
        <v>6</v>
      </c>
      <c r="C244" t="s">
        <v>7</v>
      </c>
      <c r="D244" t="s">
        <v>18</v>
      </c>
      <c r="E244">
        <v>0.90393013100436703</v>
      </c>
      <c r="F244">
        <v>0.1056701030927835</v>
      </c>
      <c r="G244">
        <v>0</v>
      </c>
      <c r="H244">
        <v>0.16010165184243963</v>
      </c>
      <c r="I244">
        <v>0.97959183673469385</v>
      </c>
      <c r="J244">
        <v>0.29364994103119701</v>
      </c>
      <c r="K244">
        <v>0.42630007134823217</v>
      </c>
      <c r="L244">
        <v>0.27678569353747068</v>
      </c>
      <c r="M244">
        <v>0.74504720789455237</v>
      </c>
      <c r="N244">
        <v>2.5236705102160069</v>
      </c>
      <c r="O244">
        <f>9.39180226411611*1.05</f>
        <v>9.8613923773219163</v>
      </c>
      <c r="P244">
        <v>1</v>
      </c>
    </row>
    <row r="245" spans="1:16" x14ac:dyDescent="0.4">
      <c r="A245">
        <v>82</v>
      </c>
      <c r="B245" t="s">
        <v>6</v>
      </c>
      <c r="C245" t="s">
        <v>7</v>
      </c>
      <c r="D245" t="s">
        <v>16</v>
      </c>
      <c r="E245">
        <v>0.98689956331877737</v>
      </c>
      <c r="F245">
        <v>0</v>
      </c>
      <c r="G245">
        <v>0.75469728601252606</v>
      </c>
      <c r="H245">
        <v>0.85959339263024137</v>
      </c>
      <c r="I245">
        <v>0.69387755102040816</v>
      </c>
      <c r="J245">
        <v>0.26601691845226466</v>
      </c>
      <c r="K245">
        <v>0.92970449039375624</v>
      </c>
      <c r="L245">
        <v>3.9744672255099221E-2</v>
      </c>
      <c r="M245">
        <v>7.0658890777539715E-2</v>
      </c>
      <c r="N245">
        <v>5.6335991800462816E-2</v>
      </c>
      <c r="O245">
        <v>7.716167451463074E-2</v>
      </c>
      <c r="P245">
        <v>1</v>
      </c>
    </row>
    <row r="246" spans="1:16" x14ac:dyDescent="0.4">
      <c r="B246" t="s">
        <v>6</v>
      </c>
      <c r="C246" t="s">
        <v>7</v>
      </c>
      <c r="D246" t="s">
        <v>16</v>
      </c>
      <c r="E246">
        <v>0.98689956331877737</v>
      </c>
      <c r="F246">
        <v>0</v>
      </c>
      <c r="G246">
        <v>0.75469728601252606</v>
      </c>
      <c r="H246">
        <v>0.85959339263024137</v>
      </c>
      <c r="I246">
        <v>0.69387755102040816</v>
      </c>
      <c r="J246">
        <v>0.26601691845226466</v>
      </c>
      <c r="K246">
        <v>0.92970449039375624</v>
      </c>
      <c r="L246">
        <v>3.9744672255099221E-2</v>
      </c>
      <c r="M246">
        <v>7.0658890777539715E-2</v>
      </c>
      <c r="N246">
        <v>5.6335991800462816E-2</v>
      </c>
      <c r="O246">
        <f>0.0771616745146307*1.11</f>
        <v>8.5649458711240078E-2</v>
      </c>
      <c r="P246">
        <v>0</v>
      </c>
    </row>
    <row r="247" spans="1:16" x14ac:dyDescent="0.4">
      <c r="B247" t="s">
        <v>6</v>
      </c>
      <c r="C247" t="s">
        <v>7</v>
      </c>
      <c r="D247" t="s">
        <v>16</v>
      </c>
      <c r="E247">
        <v>0.98689956331877737</v>
      </c>
      <c r="F247">
        <v>0</v>
      </c>
      <c r="G247">
        <v>0.75469728601252606</v>
      </c>
      <c r="H247">
        <v>0.85959339263024137</v>
      </c>
      <c r="I247">
        <v>0.69387755102040816</v>
      </c>
      <c r="J247">
        <v>0.26601691845226466</v>
      </c>
      <c r="K247">
        <v>0.92970449039375624</v>
      </c>
      <c r="L247">
        <v>3.9744672255099221E-2</v>
      </c>
      <c r="M247">
        <v>7.0658890777539715E-2</v>
      </c>
      <c r="N247">
        <v>5.6335991800462816E-2</v>
      </c>
      <c r="O247">
        <f>0.0771616745146307*1.05</f>
        <v>8.1019758240362241E-2</v>
      </c>
      <c r="P247">
        <v>1</v>
      </c>
    </row>
    <row r="248" spans="1:16" x14ac:dyDescent="0.4">
      <c r="A248">
        <v>83</v>
      </c>
      <c r="B248" t="s">
        <v>6</v>
      </c>
      <c r="C248" t="s">
        <v>7</v>
      </c>
      <c r="D248" t="s">
        <v>16</v>
      </c>
      <c r="E248">
        <v>0.97816593886462877</v>
      </c>
      <c r="F248">
        <v>0</v>
      </c>
      <c r="G248">
        <v>0.71607515657620036</v>
      </c>
      <c r="H248">
        <v>0.84053367217280817</v>
      </c>
      <c r="I248">
        <v>0.63265306122448983</v>
      </c>
      <c r="J248">
        <v>0.36364673322350766</v>
      </c>
      <c r="K248">
        <v>0.91472297790715373</v>
      </c>
      <c r="L248">
        <v>2.3366132208665558E-2</v>
      </c>
      <c r="M248">
        <v>0.23218660005617134</v>
      </c>
      <c r="N248">
        <v>5.8882977568612375E-2</v>
      </c>
      <c r="O248">
        <v>8.0552487452248869E-2</v>
      </c>
      <c r="P248">
        <v>1</v>
      </c>
    </row>
    <row r="249" spans="1:16" x14ac:dyDescent="0.4">
      <c r="B249" t="s">
        <v>6</v>
      </c>
      <c r="C249" t="s">
        <v>7</v>
      </c>
      <c r="D249" t="s">
        <v>16</v>
      </c>
      <c r="E249">
        <v>0.97816593886462877</v>
      </c>
      <c r="F249">
        <v>0</v>
      </c>
      <c r="G249">
        <v>0.71607515657620036</v>
      </c>
      <c r="H249">
        <v>0.84053367217280817</v>
      </c>
      <c r="I249">
        <v>0.63265306122448983</v>
      </c>
      <c r="J249">
        <v>0.36364673322350766</v>
      </c>
      <c r="K249">
        <v>0.91472297790715373</v>
      </c>
      <c r="L249">
        <v>2.3366132208665558E-2</v>
      </c>
      <c r="M249">
        <v>0.23218660005617134</v>
      </c>
      <c r="N249">
        <v>5.8882977568612375E-2</v>
      </c>
      <c r="O249">
        <f>0.0805524874522489*1.11</f>
        <v>8.9413261071996278E-2</v>
      </c>
      <c r="P249">
        <v>0</v>
      </c>
    </row>
    <row r="250" spans="1:16" x14ac:dyDescent="0.4">
      <c r="B250" t="s">
        <v>6</v>
      </c>
      <c r="C250" t="s">
        <v>7</v>
      </c>
      <c r="D250" t="s">
        <v>16</v>
      </c>
      <c r="E250">
        <v>0.97816593886462877</v>
      </c>
      <c r="F250">
        <v>0</v>
      </c>
      <c r="G250">
        <v>0.71607515657620036</v>
      </c>
      <c r="H250">
        <v>0.84053367217280817</v>
      </c>
      <c r="I250">
        <v>0.63265306122448983</v>
      </c>
      <c r="J250">
        <v>0.36364673322350766</v>
      </c>
      <c r="K250">
        <v>0.91472297790715373</v>
      </c>
      <c r="L250">
        <v>2.3366132208665558E-2</v>
      </c>
      <c r="M250">
        <v>0.23218660005617134</v>
      </c>
      <c r="N250">
        <v>5.8882977568612375E-2</v>
      </c>
      <c r="O250">
        <f>0.0805524874522489*1.05</f>
        <v>8.4580111824861345E-2</v>
      </c>
      <c r="P250">
        <v>1</v>
      </c>
    </row>
    <row r="251" spans="1:16" x14ac:dyDescent="0.4">
      <c r="A251">
        <v>84</v>
      </c>
      <c r="B251" t="s">
        <v>6</v>
      </c>
      <c r="C251" t="s">
        <v>7</v>
      </c>
      <c r="D251" t="s">
        <v>16</v>
      </c>
      <c r="E251">
        <v>0.96506550218340625</v>
      </c>
      <c r="F251">
        <v>0</v>
      </c>
      <c r="G251">
        <v>0.12004175365344467</v>
      </c>
      <c r="H251">
        <v>0.44345616264294785</v>
      </c>
      <c r="I251">
        <v>0.8571428571428571</v>
      </c>
      <c r="J251">
        <v>0.4196809228222827</v>
      </c>
      <c r="K251">
        <v>0.65220580556457119</v>
      </c>
      <c r="L251">
        <v>0.20070041183101109</v>
      </c>
      <c r="M251">
        <v>0.8135587002856236</v>
      </c>
      <c r="N251">
        <v>0.21756638197682238</v>
      </c>
      <c r="O251">
        <v>0.51001432746300679</v>
      </c>
      <c r="P251">
        <v>1</v>
      </c>
    </row>
    <row r="252" spans="1:16" x14ac:dyDescent="0.4">
      <c r="B252" t="s">
        <v>6</v>
      </c>
      <c r="C252" t="s">
        <v>7</v>
      </c>
      <c r="D252" t="s">
        <v>16</v>
      </c>
      <c r="E252">
        <v>0.96506550218340625</v>
      </c>
      <c r="F252">
        <v>0</v>
      </c>
      <c r="G252">
        <v>0.12004175365344467</v>
      </c>
      <c r="H252">
        <v>0.44345616264294785</v>
      </c>
      <c r="I252">
        <v>0.8571428571428571</v>
      </c>
      <c r="J252">
        <v>0.4196809228222827</v>
      </c>
      <c r="K252">
        <v>0.65220580556457119</v>
      </c>
      <c r="L252">
        <v>0.20070041183101109</v>
      </c>
      <c r="M252">
        <v>0.8135587002856236</v>
      </c>
      <c r="N252">
        <v>0.21756638197682238</v>
      </c>
      <c r="O252">
        <f>0.510014327463007*1.11</f>
        <v>0.56611590348393781</v>
      </c>
      <c r="P252">
        <v>0</v>
      </c>
    </row>
    <row r="253" spans="1:16" x14ac:dyDescent="0.4">
      <c r="B253" t="s">
        <v>6</v>
      </c>
      <c r="C253" t="s">
        <v>7</v>
      </c>
      <c r="D253" t="s">
        <v>16</v>
      </c>
      <c r="E253">
        <v>0.96506550218340625</v>
      </c>
      <c r="F253">
        <v>0</v>
      </c>
      <c r="G253">
        <v>0.12004175365344467</v>
      </c>
      <c r="H253">
        <v>0.44345616264294785</v>
      </c>
      <c r="I253">
        <v>0.8571428571428571</v>
      </c>
      <c r="J253">
        <v>0.4196809228222827</v>
      </c>
      <c r="K253">
        <v>0.65220580556457119</v>
      </c>
      <c r="L253">
        <v>0.20070041183101109</v>
      </c>
      <c r="M253">
        <v>0.8135587002856236</v>
      </c>
      <c r="N253">
        <v>0.21756638197682238</v>
      </c>
      <c r="O253">
        <f>0.510014327463007*1.05</f>
        <v>0.53551504383615733</v>
      </c>
      <c r="P253">
        <v>1</v>
      </c>
    </row>
    <row r="254" spans="1:16" x14ac:dyDescent="0.4">
      <c r="A254">
        <v>85</v>
      </c>
      <c r="B254" t="s">
        <v>6</v>
      </c>
      <c r="C254" t="s">
        <v>7</v>
      </c>
      <c r="D254" t="s">
        <v>16</v>
      </c>
      <c r="E254">
        <v>0.97379912663755452</v>
      </c>
      <c r="F254">
        <v>0</v>
      </c>
      <c r="G254">
        <v>0.63048016701461373</v>
      </c>
      <c r="H254">
        <v>0.75667090216010169</v>
      </c>
      <c r="I254">
        <v>0.55102040816326525</v>
      </c>
      <c r="J254">
        <v>0.42569855670759271</v>
      </c>
      <c r="K254">
        <v>0.86438690411262076</v>
      </c>
      <c r="L254">
        <v>1.6661413708519862E-3</v>
      </c>
      <c r="M254">
        <v>0.4630734625972579</v>
      </c>
      <c r="N254">
        <v>7.2014946564115209E-2</v>
      </c>
      <c r="O254">
        <v>0.10156788268483019</v>
      </c>
      <c r="P254">
        <v>1</v>
      </c>
    </row>
    <row r="255" spans="1:16" x14ac:dyDescent="0.4">
      <c r="B255" t="s">
        <v>6</v>
      </c>
      <c r="C255" t="s">
        <v>7</v>
      </c>
      <c r="D255" t="s">
        <v>16</v>
      </c>
      <c r="E255">
        <v>0.97379912663755452</v>
      </c>
      <c r="F255">
        <v>0</v>
      </c>
      <c r="G255">
        <v>0.63048016701461373</v>
      </c>
      <c r="H255">
        <v>0.75667090216010169</v>
      </c>
      <c r="I255">
        <v>0.55102040816326525</v>
      </c>
      <c r="J255">
        <v>0.42569855670759271</v>
      </c>
      <c r="K255">
        <v>0.86438690411262076</v>
      </c>
      <c r="L255">
        <v>1.6661413708519862E-3</v>
      </c>
      <c r="M255">
        <v>0.4630734625972579</v>
      </c>
      <c r="N255">
        <v>7.2014946564115209E-2</v>
      </c>
      <c r="O255">
        <f>0.10156788268483*1.11</f>
        <v>0.1127403497801613</v>
      </c>
      <c r="P255">
        <v>0</v>
      </c>
    </row>
    <row r="256" spans="1:16" x14ac:dyDescent="0.4">
      <c r="B256" t="s">
        <v>6</v>
      </c>
      <c r="C256" t="s">
        <v>7</v>
      </c>
      <c r="D256" t="s">
        <v>16</v>
      </c>
      <c r="E256">
        <v>0.97379912663755452</v>
      </c>
      <c r="F256">
        <v>0</v>
      </c>
      <c r="G256">
        <v>0.63048016701461373</v>
      </c>
      <c r="H256">
        <v>0.75667090216010169</v>
      </c>
      <c r="I256">
        <v>0.55102040816326525</v>
      </c>
      <c r="J256">
        <v>0.42569855670759271</v>
      </c>
      <c r="K256">
        <v>0.86438690411262076</v>
      </c>
      <c r="L256">
        <v>1.6661413708519862E-3</v>
      </c>
      <c r="M256">
        <v>0.4630734625972579</v>
      </c>
      <c r="N256">
        <v>7.2014946564115209E-2</v>
      </c>
      <c r="O256">
        <f>0.10156788268483*1.05</f>
        <v>0.1066462768190715</v>
      </c>
      <c r="P256">
        <v>1</v>
      </c>
    </row>
    <row r="257" spans="1:16" x14ac:dyDescent="0.4">
      <c r="A257">
        <v>86</v>
      </c>
      <c r="B257" t="s">
        <v>6</v>
      </c>
      <c r="C257" t="s">
        <v>7</v>
      </c>
      <c r="D257" t="s">
        <v>17</v>
      </c>
      <c r="E257">
        <v>0.85589519650655033</v>
      </c>
      <c r="F257">
        <v>0.27061855670103091</v>
      </c>
      <c r="G257">
        <v>0.12004175365344467</v>
      </c>
      <c r="H257">
        <v>0.41041931385006353</v>
      </c>
      <c r="I257">
        <v>0.8571428571428571</v>
      </c>
      <c r="J257">
        <v>0.28891021191606425</v>
      </c>
      <c r="K257">
        <v>0.5828185279451652</v>
      </c>
      <c r="L257">
        <v>5.9459540552553376E-2</v>
      </c>
      <c r="M257">
        <v>0.241916792169316</v>
      </c>
      <c r="N257">
        <v>0.26260400716703053</v>
      </c>
      <c r="O257">
        <v>0.74885313183588798</v>
      </c>
      <c r="P257">
        <v>1</v>
      </c>
    </row>
    <row r="258" spans="1:16" x14ac:dyDescent="0.4">
      <c r="B258" t="s">
        <v>6</v>
      </c>
      <c r="C258" t="s">
        <v>7</v>
      </c>
      <c r="D258" t="s">
        <v>17</v>
      </c>
      <c r="E258">
        <v>0.85589519650655033</v>
      </c>
      <c r="F258">
        <v>0.27061855670103091</v>
      </c>
      <c r="G258">
        <v>0.12004175365344467</v>
      </c>
      <c r="H258">
        <v>0.41041931385006353</v>
      </c>
      <c r="I258">
        <v>0.8571428571428571</v>
      </c>
      <c r="J258">
        <v>0.28891021191606425</v>
      </c>
      <c r="K258">
        <v>0.5828185279451652</v>
      </c>
      <c r="L258">
        <v>5.9459540552553376E-2</v>
      </c>
      <c r="M258">
        <v>0.241916792169316</v>
      </c>
      <c r="N258">
        <v>0.26260400716703053</v>
      </c>
      <c r="O258">
        <f>0.748853131835888*1.11</f>
        <v>0.83122697633783571</v>
      </c>
      <c r="P258">
        <v>0</v>
      </c>
    </row>
    <row r="259" spans="1:16" x14ac:dyDescent="0.4">
      <c r="B259" t="s">
        <v>6</v>
      </c>
      <c r="C259" t="s">
        <v>7</v>
      </c>
      <c r="D259" t="s">
        <v>17</v>
      </c>
      <c r="E259">
        <v>0.85589519650655033</v>
      </c>
      <c r="F259">
        <v>0.27061855670103091</v>
      </c>
      <c r="G259">
        <v>0.12004175365344467</v>
      </c>
      <c r="H259">
        <v>0.41041931385006353</v>
      </c>
      <c r="I259">
        <v>0.8571428571428571</v>
      </c>
      <c r="J259">
        <v>0.28891021191606425</v>
      </c>
      <c r="K259">
        <v>0.5828185279451652</v>
      </c>
      <c r="L259">
        <v>5.9459540552553376E-2</v>
      </c>
      <c r="M259">
        <v>0.241916792169316</v>
      </c>
      <c r="N259">
        <v>0.26260400716703053</v>
      </c>
      <c r="O259">
        <f>0.748853131835888*1.05</f>
        <v>0.78629578842768244</v>
      </c>
      <c r="P259">
        <v>1</v>
      </c>
    </row>
    <row r="260" spans="1:16" x14ac:dyDescent="0.4">
      <c r="A260">
        <v>87</v>
      </c>
      <c r="B260" t="s">
        <v>6</v>
      </c>
      <c r="C260" t="s">
        <v>7</v>
      </c>
      <c r="D260" t="s">
        <v>17</v>
      </c>
      <c r="E260">
        <v>0.81659388646288222</v>
      </c>
      <c r="F260">
        <v>5.4123711340206188E-2</v>
      </c>
      <c r="G260">
        <v>0.31210855949895616</v>
      </c>
      <c r="H260">
        <v>0.49174078780177888</v>
      </c>
      <c r="I260">
        <v>0.83673469387755106</v>
      </c>
      <c r="J260">
        <v>0.36953067539925455</v>
      </c>
      <c r="K260">
        <v>0.61223238767970312</v>
      </c>
      <c r="L260">
        <v>0</v>
      </c>
      <c r="M260">
        <v>0.75421154470198892</v>
      </c>
      <c r="N260">
        <v>0.18548258681671673</v>
      </c>
      <c r="O260">
        <v>0.38783787782027301</v>
      </c>
      <c r="P260">
        <v>1</v>
      </c>
    </row>
    <row r="261" spans="1:16" x14ac:dyDescent="0.4">
      <c r="B261" t="s">
        <v>6</v>
      </c>
      <c r="C261" t="s">
        <v>7</v>
      </c>
      <c r="D261" t="s">
        <v>17</v>
      </c>
      <c r="E261">
        <v>0.81659388646288222</v>
      </c>
      <c r="F261">
        <v>5.4123711340206188E-2</v>
      </c>
      <c r="G261">
        <v>0.31210855949895616</v>
      </c>
      <c r="H261">
        <v>0.49174078780177888</v>
      </c>
      <c r="I261">
        <v>0.83673469387755106</v>
      </c>
      <c r="J261">
        <v>0.36953067539925455</v>
      </c>
      <c r="K261">
        <v>0.61223238767970312</v>
      </c>
      <c r="L261">
        <v>0</v>
      </c>
      <c r="M261">
        <v>0.75421154470198892</v>
      </c>
      <c r="N261">
        <v>0.18548258681671673</v>
      </c>
      <c r="O261">
        <f>0.387837877820273*1.11</f>
        <v>0.4305000443805031</v>
      </c>
      <c r="P261">
        <v>0</v>
      </c>
    </row>
    <row r="262" spans="1:16" x14ac:dyDescent="0.4">
      <c r="B262" t="s">
        <v>6</v>
      </c>
      <c r="C262" t="s">
        <v>7</v>
      </c>
      <c r="D262" t="s">
        <v>17</v>
      </c>
      <c r="E262">
        <v>0.81659388646288222</v>
      </c>
      <c r="F262">
        <v>5.4123711340206188E-2</v>
      </c>
      <c r="G262">
        <v>0.31210855949895616</v>
      </c>
      <c r="H262">
        <v>0.49174078780177888</v>
      </c>
      <c r="I262">
        <v>0.83673469387755106</v>
      </c>
      <c r="J262">
        <v>0.36953067539925455</v>
      </c>
      <c r="K262">
        <v>0.61223238767970312</v>
      </c>
      <c r="L262">
        <v>0</v>
      </c>
      <c r="M262">
        <v>0.75421154470198892</v>
      </c>
      <c r="N262">
        <v>0.18548258681671673</v>
      </c>
      <c r="O262">
        <f>0.387837877820273*1.05</f>
        <v>0.40722977171128666</v>
      </c>
      <c r="P262">
        <v>1</v>
      </c>
    </row>
    <row r="263" spans="1:16" x14ac:dyDescent="0.4">
      <c r="A263">
        <v>88</v>
      </c>
      <c r="B263" t="s">
        <v>6</v>
      </c>
      <c r="C263" t="s">
        <v>7</v>
      </c>
      <c r="D263" t="s">
        <v>17</v>
      </c>
      <c r="E263">
        <v>0.89082969432314407</v>
      </c>
      <c r="F263">
        <v>5.1546391752577319E-3</v>
      </c>
      <c r="G263">
        <v>0.56263048016701467</v>
      </c>
      <c r="H263">
        <v>0.67979669631512074</v>
      </c>
      <c r="I263">
        <v>0.42857142857142855</v>
      </c>
      <c r="J263">
        <v>0.41370212940414663</v>
      </c>
      <c r="K263">
        <v>0.76435776439329484</v>
      </c>
      <c r="L263">
        <v>7.5245643351168498E-2</v>
      </c>
      <c r="M263">
        <v>0.13553234175310405</v>
      </c>
      <c r="N263">
        <v>9.3623058202400578E-2</v>
      </c>
      <c r="O263">
        <v>0.13333288887339406</v>
      </c>
      <c r="P263">
        <v>1</v>
      </c>
    </row>
    <row r="264" spans="1:16" x14ac:dyDescent="0.4">
      <c r="B264" t="s">
        <v>6</v>
      </c>
      <c r="C264" t="s">
        <v>7</v>
      </c>
      <c r="D264" t="s">
        <v>17</v>
      </c>
      <c r="E264">
        <v>0.89082969432314407</v>
      </c>
      <c r="F264">
        <v>5.1546391752577319E-3</v>
      </c>
      <c r="G264">
        <v>0.56263048016701467</v>
      </c>
      <c r="H264">
        <v>0.67979669631512074</v>
      </c>
      <c r="I264">
        <v>0.42857142857142855</v>
      </c>
      <c r="J264">
        <v>0.41370212940414663</v>
      </c>
      <c r="K264">
        <v>0.76435776439329484</v>
      </c>
      <c r="L264">
        <v>7.5245643351168498E-2</v>
      </c>
      <c r="M264">
        <v>0.13553234175310405</v>
      </c>
      <c r="N264">
        <v>9.3623058202400578E-2</v>
      </c>
      <c r="O264">
        <f>0.133332888873394*1.11</f>
        <v>0.14799950664946737</v>
      </c>
      <c r="P264">
        <v>0</v>
      </c>
    </row>
    <row r="265" spans="1:16" x14ac:dyDescent="0.4">
      <c r="B265" t="s">
        <v>6</v>
      </c>
      <c r="C265" t="s">
        <v>7</v>
      </c>
      <c r="D265" t="s">
        <v>17</v>
      </c>
      <c r="E265">
        <v>0.89082969432314407</v>
      </c>
      <c r="F265">
        <v>5.1546391752577319E-3</v>
      </c>
      <c r="G265">
        <v>0.56263048016701467</v>
      </c>
      <c r="H265">
        <v>0.67979669631512074</v>
      </c>
      <c r="I265">
        <v>0.42857142857142855</v>
      </c>
      <c r="J265">
        <v>0.41370212940414663</v>
      </c>
      <c r="K265">
        <v>0.76435776439329484</v>
      </c>
      <c r="L265">
        <v>7.5245643351168498E-2</v>
      </c>
      <c r="M265">
        <v>0.13553234175310405</v>
      </c>
      <c r="N265">
        <v>9.3623058202400578E-2</v>
      </c>
      <c r="O265">
        <f>0.133332888873394*1.05</f>
        <v>0.13999953331706372</v>
      </c>
      <c r="P265">
        <v>1</v>
      </c>
    </row>
    <row r="266" spans="1:16" x14ac:dyDescent="0.4">
      <c r="A266">
        <v>89</v>
      </c>
      <c r="B266" t="s">
        <v>6</v>
      </c>
      <c r="C266" t="s">
        <v>7</v>
      </c>
      <c r="D266" t="s">
        <v>15</v>
      </c>
      <c r="E266">
        <v>0.94759825327510938</v>
      </c>
      <c r="F266">
        <v>0</v>
      </c>
      <c r="G266">
        <v>0.93423799582463474</v>
      </c>
      <c r="H266">
        <v>0.89961880559085139</v>
      </c>
      <c r="I266">
        <v>0.38775510204081631</v>
      </c>
      <c r="J266">
        <v>0.37165150185189327</v>
      </c>
      <c r="K266">
        <v>0.92171831730159781</v>
      </c>
      <c r="L266">
        <v>1.6069799111233646E-2</v>
      </c>
      <c r="M266">
        <v>0.6252671871187524</v>
      </c>
      <c r="N266">
        <v>5.3190106429129365E-2</v>
      </c>
      <c r="O266">
        <v>6.1739450624781332E-2</v>
      </c>
      <c r="P266">
        <v>1</v>
      </c>
    </row>
    <row r="267" spans="1:16" x14ac:dyDescent="0.4">
      <c r="B267" t="s">
        <v>6</v>
      </c>
      <c r="C267" t="s">
        <v>7</v>
      </c>
      <c r="D267" t="s">
        <v>15</v>
      </c>
      <c r="E267">
        <v>0.94759825327510938</v>
      </c>
      <c r="F267">
        <v>0</v>
      </c>
      <c r="G267">
        <v>0.93423799582463474</v>
      </c>
      <c r="H267">
        <v>0.89961880559085139</v>
      </c>
      <c r="I267">
        <v>0.38775510204081631</v>
      </c>
      <c r="J267">
        <v>0.37165150185189327</v>
      </c>
      <c r="K267">
        <v>0.92171831730159781</v>
      </c>
      <c r="L267">
        <v>1.6069799111233646E-2</v>
      </c>
      <c r="M267">
        <v>0.6252671871187524</v>
      </c>
      <c r="N267">
        <v>5.3190106429129365E-2</v>
      </c>
      <c r="O267">
        <f>0.0617394506247813*1.11</f>
        <v>6.8530790193507246E-2</v>
      </c>
      <c r="P267">
        <v>0</v>
      </c>
    </row>
    <row r="268" spans="1:16" x14ac:dyDescent="0.4">
      <c r="B268" t="s">
        <v>6</v>
      </c>
      <c r="C268" t="s">
        <v>7</v>
      </c>
      <c r="D268" t="s">
        <v>15</v>
      </c>
      <c r="E268">
        <v>0.94759825327510938</v>
      </c>
      <c r="F268">
        <v>0</v>
      </c>
      <c r="G268">
        <v>0.93423799582463474</v>
      </c>
      <c r="H268">
        <v>0.89961880559085139</v>
      </c>
      <c r="I268">
        <v>0.38775510204081631</v>
      </c>
      <c r="J268">
        <v>0.37165150185189327</v>
      </c>
      <c r="K268">
        <v>0.92171831730159781</v>
      </c>
      <c r="L268">
        <v>1.6069799111233646E-2</v>
      </c>
      <c r="M268">
        <v>0.6252671871187524</v>
      </c>
      <c r="N268">
        <v>5.3190106429129365E-2</v>
      </c>
      <c r="O268">
        <f>0.0617394506247813*1.05</f>
        <v>6.4826423156020371E-2</v>
      </c>
      <c r="P268">
        <v>1</v>
      </c>
    </row>
    <row r="269" spans="1:16" x14ac:dyDescent="0.4">
      <c r="A269">
        <v>90</v>
      </c>
      <c r="B269" t="s">
        <v>6</v>
      </c>
      <c r="C269" t="s">
        <v>7</v>
      </c>
      <c r="D269" t="s">
        <v>15</v>
      </c>
      <c r="E269">
        <v>0.95196506550218329</v>
      </c>
      <c r="F269">
        <v>0</v>
      </c>
      <c r="G269">
        <v>0.73382045929018791</v>
      </c>
      <c r="H269">
        <v>0.80241423125794165</v>
      </c>
      <c r="I269">
        <v>0.40816326530612246</v>
      </c>
      <c r="J269">
        <v>0.47795753229426774</v>
      </c>
      <c r="K269">
        <v>0.8748385180290964</v>
      </c>
      <c r="L269">
        <v>3.3350751570040041E-2</v>
      </c>
      <c r="M269">
        <v>0.30276525670670246</v>
      </c>
      <c r="N269">
        <v>6.5397925017242578E-2</v>
      </c>
      <c r="O269">
        <v>8.3627150568894693E-2</v>
      </c>
      <c r="P269">
        <v>1</v>
      </c>
    </row>
    <row r="270" spans="1:16" x14ac:dyDescent="0.4">
      <c r="B270" t="s">
        <v>6</v>
      </c>
      <c r="C270" t="s">
        <v>7</v>
      </c>
      <c r="D270" t="s">
        <v>15</v>
      </c>
      <c r="E270">
        <v>0.95196506550218329</v>
      </c>
      <c r="F270">
        <v>0</v>
      </c>
      <c r="G270">
        <v>0.73382045929018791</v>
      </c>
      <c r="H270">
        <v>0.80241423125794165</v>
      </c>
      <c r="I270">
        <v>0.40816326530612246</v>
      </c>
      <c r="J270">
        <v>0.47795753229426774</v>
      </c>
      <c r="K270">
        <v>0.8748385180290964</v>
      </c>
      <c r="L270">
        <v>3.3350751570040041E-2</v>
      </c>
      <c r="M270">
        <v>0.30276525670670246</v>
      </c>
      <c r="N270">
        <v>6.5397925017242578E-2</v>
      </c>
      <c r="O270">
        <f>0.0836271505688947*1.11</f>
        <v>9.2826137131473127E-2</v>
      </c>
      <c r="P270">
        <v>0</v>
      </c>
    </row>
    <row r="271" spans="1:16" x14ac:dyDescent="0.4">
      <c r="B271" t="s">
        <v>6</v>
      </c>
      <c r="C271" t="s">
        <v>7</v>
      </c>
      <c r="D271" t="s">
        <v>15</v>
      </c>
      <c r="E271">
        <v>0.95196506550218329</v>
      </c>
      <c r="F271">
        <v>0</v>
      </c>
      <c r="G271">
        <v>0.73382045929018791</v>
      </c>
      <c r="H271">
        <v>0.80241423125794165</v>
      </c>
      <c r="I271">
        <v>0.40816326530612246</v>
      </c>
      <c r="J271">
        <v>0.47795753229426774</v>
      </c>
      <c r="K271">
        <v>0.8748385180290964</v>
      </c>
      <c r="L271">
        <v>3.3350751570040041E-2</v>
      </c>
      <c r="M271">
        <v>0.30276525670670246</v>
      </c>
      <c r="N271">
        <v>6.5397925017242578E-2</v>
      </c>
      <c r="O271">
        <f>0.0836271505688947*1.05</f>
        <v>8.7808508097339449E-2</v>
      </c>
      <c r="P271">
        <v>1</v>
      </c>
    </row>
    <row r="272" spans="1:16" x14ac:dyDescent="0.4">
      <c r="A272">
        <v>91</v>
      </c>
      <c r="B272" t="s">
        <v>6</v>
      </c>
      <c r="C272" t="s">
        <v>7</v>
      </c>
      <c r="D272" t="s">
        <v>18</v>
      </c>
      <c r="E272">
        <v>0.81659388646288222</v>
      </c>
      <c r="F272">
        <v>0.20103092783505155</v>
      </c>
      <c r="G272">
        <v>0</v>
      </c>
      <c r="H272">
        <v>0.2115628970775095</v>
      </c>
      <c r="I272">
        <v>0.95918367346938771</v>
      </c>
      <c r="J272">
        <v>0.45094375909039192</v>
      </c>
      <c r="K272">
        <v>0.44113245619537889</v>
      </c>
      <c r="L272">
        <v>0.10933804994867015</v>
      </c>
      <c r="M272">
        <v>0.62524226792482973</v>
      </c>
      <c r="N272">
        <v>1.0751172548958319</v>
      </c>
      <c r="O272">
        <v>4.0904322923937748</v>
      </c>
      <c r="P272">
        <v>1</v>
      </c>
    </row>
    <row r="273" spans="1:16" x14ac:dyDescent="0.4">
      <c r="B273" t="s">
        <v>6</v>
      </c>
      <c r="C273" t="s">
        <v>7</v>
      </c>
      <c r="D273" t="s">
        <v>18</v>
      </c>
      <c r="E273">
        <v>0.81659388646288222</v>
      </c>
      <c r="F273">
        <v>0.20103092783505155</v>
      </c>
      <c r="G273">
        <v>0</v>
      </c>
      <c r="H273">
        <v>0.2115628970775095</v>
      </c>
      <c r="I273">
        <v>0.95918367346938771</v>
      </c>
      <c r="J273">
        <v>0.45094375909039192</v>
      </c>
      <c r="K273">
        <v>0.44113245619537889</v>
      </c>
      <c r="L273">
        <v>0.10933804994867015</v>
      </c>
      <c r="M273">
        <v>0.62524226792482973</v>
      </c>
      <c r="N273">
        <v>1.0751172548958319</v>
      </c>
      <c r="O273">
        <f>4.09043229239377*1.11</f>
        <v>4.5403798445570853</v>
      </c>
      <c r="P273">
        <v>0</v>
      </c>
    </row>
    <row r="274" spans="1:16" x14ac:dyDescent="0.4">
      <c r="B274" t="s">
        <v>6</v>
      </c>
      <c r="C274" t="s">
        <v>7</v>
      </c>
      <c r="D274" t="s">
        <v>18</v>
      </c>
      <c r="E274">
        <v>0.81659388646288222</v>
      </c>
      <c r="F274">
        <v>0.20103092783505155</v>
      </c>
      <c r="G274">
        <v>0</v>
      </c>
      <c r="H274">
        <v>0.2115628970775095</v>
      </c>
      <c r="I274">
        <v>0.95918367346938771</v>
      </c>
      <c r="J274">
        <v>0.45094375909039192</v>
      </c>
      <c r="K274">
        <v>0.44113245619537889</v>
      </c>
      <c r="L274">
        <v>0.10933804994867015</v>
      </c>
      <c r="M274">
        <v>0.62524226792482973</v>
      </c>
      <c r="N274">
        <v>1.0751172548958319</v>
      </c>
      <c r="O274">
        <f>4.09043229239377*1.05</f>
        <v>4.2949539070134595</v>
      </c>
      <c r="P274">
        <v>1</v>
      </c>
    </row>
    <row r="275" spans="1:16" x14ac:dyDescent="0.4">
      <c r="A275">
        <v>92</v>
      </c>
      <c r="B275" t="s">
        <v>6</v>
      </c>
      <c r="C275" t="s">
        <v>7</v>
      </c>
      <c r="D275" t="s">
        <v>17</v>
      </c>
      <c r="E275">
        <v>0.79912663755458513</v>
      </c>
      <c r="F275">
        <v>0.42010309278350516</v>
      </c>
      <c r="G275">
        <v>0.36430062630480164</v>
      </c>
      <c r="H275">
        <v>0.47141041931385003</v>
      </c>
      <c r="I275">
        <v>0.75510204081632648</v>
      </c>
      <c r="J275">
        <v>0.48428770407693983</v>
      </c>
      <c r="K275">
        <v>0.59219577124360656</v>
      </c>
      <c r="L275">
        <v>7.0739332851010805E-2</v>
      </c>
      <c r="M275">
        <v>1</v>
      </c>
      <c r="N275">
        <v>0.2030189278934019</v>
      </c>
      <c r="O275">
        <v>0.4890531889683532</v>
      </c>
      <c r="P275">
        <v>1</v>
      </c>
    </row>
    <row r="276" spans="1:16" x14ac:dyDescent="0.4">
      <c r="B276" t="s">
        <v>6</v>
      </c>
      <c r="C276" t="s">
        <v>7</v>
      </c>
      <c r="D276" t="s">
        <v>17</v>
      </c>
      <c r="E276">
        <v>0.79912663755458513</v>
      </c>
      <c r="F276">
        <v>0.42010309278350516</v>
      </c>
      <c r="G276">
        <v>0.36430062630480164</v>
      </c>
      <c r="H276">
        <v>0.47141041931385003</v>
      </c>
      <c r="I276">
        <v>0.75510204081632648</v>
      </c>
      <c r="J276">
        <v>0.48428770407693983</v>
      </c>
      <c r="K276">
        <v>0.59219577124360656</v>
      </c>
      <c r="L276">
        <v>7.0739332851010805E-2</v>
      </c>
      <c r="M276">
        <v>1</v>
      </c>
      <c r="N276">
        <v>0.2030189278934019</v>
      </c>
      <c r="O276">
        <f>0.489053188968353*1.11</f>
        <v>0.54284903975487186</v>
      </c>
      <c r="P276">
        <v>0</v>
      </c>
    </row>
    <row r="277" spans="1:16" x14ac:dyDescent="0.4">
      <c r="B277" t="s">
        <v>6</v>
      </c>
      <c r="C277" t="s">
        <v>7</v>
      </c>
      <c r="D277" t="s">
        <v>17</v>
      </c>
      <c r="E277">
        <v>0.79912663755458513</v>
      </c>
      <c r="F277">
        <v>0.42010309278350516</v>
      </c>
      <c r="G277">
        <v>0.36430062630480164</v>
      </c>
      <c r="H277">
        <v>0.47141041931385003</v>
      </c>
      <c r="I277">
        <v>0.75510204081632648</v>
      </c>
      <c r="J277">
        <v>0.48428770407693983</v>
      </c>
      <c r="K277">
        <v>0.59219577124360656</v>
      </c>
      <c r="L277">
        <v>7.0739332851010805E-2</v>
      </c>
      <c r="M277">
        <v>1</v>
      </c>
      <c r="N277">
        <v>0.2030189278934019</v>
      </c>
      <c r="O277">
        <f>0.489053188968353*1.05</f>
        <v>0.5135058484167706</v>
      </c>
      <c r="P277">
        <v>1</v>
      </c>
    </row>
    <row r="278" spans="1:16" x14ac:dyDescent="0.4">
      <c r="A278">
        <v>93</v>
      </c>
      <c r="B278" t="s">
        <v>6</v>
      </c>
      <c r="C278" t="s">
        <v>7</v>
      </c>
      <c r="D278" t="s">
        <v>17</v>
      </c>
      <c r="E278">
        <v>0.80786026200873362</v>
      </c>
      <c r="F278">
        <v>4.1237113402061855E-2</v>
      </c>
      <c r="G278">
        <v>0.35699373695198333</v>
      </c>
      <c r="H278">
        <v>0.57941550190597202</v>
      </c>
      <c r="I278">
        <v>0.79591836734693877</v>
      </c>
      <c r="J278">
        <v>0.5494306056021877</v>
      </c>
      <c r="K278">
        <v>0.66402779560084724</v>
      </c>
      <c r="L278">
        <v>0.22699418791453241</v>
      </c>
      <c r="M278">
        <v>0.74634932050483205</v>
      </c>
      <c r="N278">
        <v>0.13203452609531455</v>
      </c>
      <c r="O278">
        <v>0.25158373652598082</v>
      </c>
      <c r="P278">
        <v>1</v>
      </c>
    </row>
    <row r="279" spans="1:16" x14ac:dyDescent="0.4">
      <c r="B279" t="s">
        <v>6</v>
      </c>
      <c r="C279" t="s">
        <v>7</v>
      </c>
      <c r="D279" t="s">
        <v>17</v>
      </c>
      <c r="E279">
        <v>0.80786026200873362</v>
      </c>
      <c r="F279">
        <v>4.1237113402061855E-2</v>
      </c>
      <c r="G279">
        <v>0.35699373695198333</v>
      </c>
      <c r="H279">
        <v>0.57941550190597202</v>
      </c>
      <c r="I279">
        <v>0.79591836734693877</v>
      </c>
      <c r="J279">
        <v>0.5494306056021877</v>
      </c>
      <c r="K279">
        <v>0.66402779560084724</v>
      </c>
      <c r="L279">
        <v>0.22699418791453241</v>
      </c>
      <c r="M279">
        <v>0.74634932050483205</v>
      </c>
      <c r="N279">
        <v>0.13203452609531455</v>
      </c>
      <c r="O279">
        <f>0.251583736525981*1.11</f>
        <v>0.27925794754383892</v>
      </c>
      <c r="P279">
        <v>0</v>
      </c>
    </row>
    <row r="280" spans="1:16" x14ac:dyDescent="0.4">
      <c r="B280" t="s">
        <v>6</v>
      </c>
      <c r="C280" t="s">
        <v>7</v>
      </c>
      <c r="D280" t="s">
        <v>17</v>
      </c>
      <c r="E280">
        <v>0.80786026200873362</v>
      </c>
      <c r="F280">
        <v>4.1237113402061855E-2</v>
      </c>
      <c r="G280">
        <v>0.35699373695198333</v>
      </c>
      <c r="H280">
        <v>0.57941550190597202</v>
      </c>
      <c r="I280">
        <v>0.79591836734693877</v>
      </c>
      <c r="J280">
        <v>0.5494306056021877</v>
      </c>
      <c r="K280">
        <v>0.66402779560084724</v>
      </c>
      <c r="L280">
        <v>0.22699418791453241</v>
      </c>
      <c r="M280">
        <v>0.74634932050483205</v>
      </c>
      <c r="N280">
        <v>0.13203452609531455</v>
      </c>
      <c r="O280">
        <f>0.251583736525981*1.05</f>
        <v>0.26416292335228003</v>
      </c>
      <c r="P280">
        <v>1</v>
      </c>
    </row>
    <row r="281" spans="1:16" x14ac:dyDescent="0.4">
      <c r="A281">
        <v>94</v>
      </c>
      <c r="B281" t="s">
        <v>6</v>
      </c>
      <c r="C281" t="s">
        <v>7</v>
      </c>
      <c r="D281" t="s">
        <v>17</v>
      </c>
      <c r="E281">
        <v>0.85589519650655033</v>
      </c>
      <c r="F281">
        <v>7.7319587628865982E-3</v>
      </c>
      <c r="G281">
        <v>0.4624217118997912</v>
      </c>
      <c r="H281">
        <v>0.58576874205844975</v>
      </c>
      <c r="I281">
        <v>0.79591836734693877</v>
      </c>
      <c r="J281">
        <v>0.46901803953230692</v>
      </c>
      <c r="K281">
        <v>0.6881831541893253</v>
      </c>
      <c r="L281">
        <v>0.73715213590971018</v>
      </c>
      <c r="M281">
        <v>0.92276373886667207</v>
      </c>
      <c r="N281">
        <v>0.12833229680310226</v>
      </c>
      <c r="O281">
        <v>0.22870127419128802</v>
      </c>
      <c r="P281">
        <v>1</v>
      </c>
    </row>
    <row r="282" spans="1:16" x14ac:dyDescent="0.4">
      <c r="B282" t="s">
        <v>6</v>
      </c>
      <c r="C282" t="s">
        <v>7</v>
      </c>
      <c r="D282" t="s">
        <v>17</v>
      </c>
      <c r="E282">
        <v>0.85589519650655033</v>
      </c>
      <c r="F282">
        <v>7.7319587628865982E-3</v>
      </c>
      <c r="G282">
        <v>0.4624217118997912</v>
      </c>
      <c r="H282">
        <v>0.58576874205844975</v>
      </c>
      <c r="I282">
        <v>0.79591836734693877</v>
      </c>
      <c r="J282">
        <v>0.46901803953230692</v>
      </c>
      <c r="K282">
        <v>0.6881831541893253</v>
      </c>
      <c r="L282">
        <v>0.73715213590971018</v>
      </c>
      <c r="M282">
        <v>0.92276373886667207</v>
      </c>
      <c r="N282">
        <v>0.12833229680310226</v>
      </c>
      <c r="O282">
        <f>0.228701274191288*1.11</f>
        <v>0.2538584143523297</v>
      </c>
      <c r="P282">
        <v>0</v>
      </c>
    </row>
    <row r="283" spans="1:16" x14ac:dyDescent="0.4">
      <c r="B283" t="s">
        <v>6</v>
      </c>
      <c r="C283" t="s">
        <v>7</v>
      </c>
      <c r="D283" t="s">
        <v>17</v>
      </c>
      <c r="E283">
        <v>0.85589519650655033</v>
      </c>
      <c r="F283">
        <v>7.7319587628865982E-3</v>
      </c>
      <c r="G283">
        <v>0.4624217118997912</v>
      </c>
      <c r="H283">
        <v>0.58576874205844975</v>
      </c>
      <c r="I283">
        <v>0.79591836734693877</v>
      </c>
      <c r="J283">
        <v>0.46901803953230692</v>
      </c>
      <c r="K283">
        <v>0.6881831541893253</v>
      </c>
      <c r="L283">
        <v>0.73715213590971018</v>
      </c>
      <c r="M283">
        <v>0.92276373886667207</v>
      </c>
      <c r="N283">
        <v>0.12833229680310226</v>
      </c>
      <c r="O283">
        <f>0.228701274191288*1.05</f>
        <v>0.2401363379008524</v>
      </c>
      <c r="P283">
        <v>1</v>
      </c>
    </row>
    <row r="284" spans="1:16" x14ac:dyDescent="0.4">
      <c r="A284">
        <v>95</v>
      </c>
      <c r="B284" t="s">
        <v>6</v>
      </c>
      <c r="C284" t="s">
        <v>7</v>
      </c>
      <c r="D284" t="s">
        <v>17</v>
      </c>
      <c r="E284">
        <v>0.81659388646288222</v>
      </c>
      <c r="F284">
        <v>0.23969072164948454</v>
      </c>
      <c r="G284">
        <v>0.43110647181628392</v>
      </c>
      <c r="H284">
        <v>0.50444726810673435</v>
      </c>
      <c r="I284">
        <v>0.79591836734693877</v>
      </c>
      <c r="J284">
        <v>0.5144108615510391</v>
      </c>
      <c r="K284">
        <v>0.62447572360961556</v>
      </c>
      <c r="L284">
        <v>0.10566445408918974</v>
      </c>
      <c r="M284">
        <v>0.99362246487181449</v>
      </c>
      <c r="N284">
        <v>0.17331922471725661</v>
      </c>
      <c r="O284">
        <v>0.36489320808946629</v>
      </c>
      <c r="P284">
        <v>1</v>
      </c>
    </row>
    <row r="285" spans="1:16" x14ac:dyDescent="0.4">
      <c r="B285" t="s">
        <v>6</v>
      </c>
      <c r="C285" t="s">
        <v>7</v>
      </c>
      <c r="D285" t="s">
        <v>17</v>
      </c>
      <c r="E285">
        <v>0.81659388646288222</v>
      </c>
      <c r="F285">
        <v>0.23969072164948454</v>
      </c>
      <c r="G285">
        <v>0.43110647181628392</v>
      </c>
      <c r="H285">
        <v>0.50444726810673435</v>
      </c>
      <c r="I285">
        <v>0.79591836734693877</v>
      </c>
      <c r="J285">
        <v>0.5144108615510391</v>
      </c>
      <c r="K285">
        <v>0.62447572360961556</v>
      </c>
      <c r="L285">
        <v>0.10566445408918974</v>
      </c>
      <c r="M285">
        <v>0.99362246487181449</v>
      </c>
      <c r="N285">
        <v>0.17331922471725661</v>
      </c>
      <c r="O285">
        <f>0.364893208089466*1.11</f>
        <v>0.40503146097930731</v>
      </c>
      <c r="P285">
        <v>0</v>
      </c>
    </row>
    <row r="286" spans="1:16" x14ac:dyDescent="0.4">
      <c r="B286" t="s">
        <v>6</v>
      </c>
      <c r="C286" t="s">
        <v>7</v>
      </c>
      <c r="D286" t="s">
        <v>17</v>
      </c>
      <c r="E286">
        <v>0.81659388646288222</v>
      </c>
      <c r="F286">
        <v>0.23969072164948454</v>
      </c>
      <c r="G286">
        <v>0.43110647181628392</v>
      </c>
      <c r="H286">
        <v>0.50444726810673435</v>
      </c>
      <c r="I286">
        <v>0.79591836734693877</v>
      </c>
      <c r="J286">
        <v>0.5144108615510391</v>
      </c>
      <c r="K286">
        <v>0.62447572360961556</v>
      </c>
      <c r="L286">
        <v>0.10566445408918974</v>
      </c>
      <c r="M286">
        <v>0.99362246487181449</v>
      </c>
      <c r="N286">
        <v>0.17331922471725661</v>
      </c>
      <c r="O286">
        <f>0.364893208089466*1.05</f>
        <v>0.38313786849393933</v>
      </c>
      <c r="P286">
        <v>1</v>
      </c>
    </row>
    <row r="287" spans="1:16" x14ac:dyDescent="0.4">
      <c r="A287">
        <v>96</v>
      </c>
      <c r="B287" t="s">
        <v>6</v>
      </c>
      <c r="C287" t="s">
        <v>7</v>
      </c>
      <c r="D287" t="s">
        <v>16</v>
      </c>
      <c r="E287">
        <v>0.85589519650655033</v>
      </c>
      <c r="F287">
        <v>2.5773195876288659E-3</v>
      </c>
      <c r="G287">
        <v>0.57098121085594999</v>
      </c>
      <c r="H287">
        <v>0.69822109275730615</v>
      </c>
      <c r="I287">
        <v>0.59183673469387754</v>
      </c>
      <c r="J287">
        <v>0.57137469358553494</v>
      </c>
      <c r="K287">
        <v>0.76282394538504494</v>
      </c>
      <c r="L287">
        <v>0.20001221188832247</v>
      </c>
      <c r="M287">
        <v>0.58438379313813082</v>
      </c>
      <c r="N287">
        <v>8.8636535235066732E-2</v>
      </c>
      <c r="O287">
        <v>0.13255110606562753</v>
      </c>
      <c r="P287">
        <v>1</v>
      </c>
    </row>
    <row r="288" spans="1:16" x14ac:dyDescent="0.4">
      <c r="B288" t="s">
        <v>6</v>
      </c>
      <c r="C288" t="s">
        <v>7</v>
      </c>
      <c r="D288" t="s">
        <v>16</v>
      </c>
      <c r="E288">
        <v>0.85589519650655033</v>
      </c>
      <c r="F288">
        <v>2.5773195876288659E-3</v>
      </c>
      <c r="G288">
        <v>0.57098121085594999</v>
      </c>
      <c r="H288">
        <v>0.69822109275730615</v>
      </c>
      <c r="I288">
        <v>0.59183673469387754</v>
      </c>
      <c r="J288">
        <v>0.57137469358553494</v>
      </c>
      <c r="K288">
        <v>0.76282394538504494</v>
      </c>
      <c r="L288">
        <v>0.20001221188832247</v>
      </c>
      <c r="M288">
        <v>0.58438379313813082</v>
      </c>
      <c r="N288">
        <v>8.8636535235066732E-2</v>
      </c>
      <c r="O288">
        <f>0.132551106065628*1.11</f>
        <v>0.14713172773284711</v>
      </c>
      <c r="P288">
        <v>0</v>
      </c>
    </row>
    <row r="289" spans="1:16" x14ac:dyDescent="0.4">
      <c r="B289" t="s">
        <v>6</v>
      </c>
      <c r="C289" t="s">
        <v>7</v>
      </c>
      <c r="D289" t="s">
        <v>16</v>
      </c>
      <c r="E289">
        <v>0.85589519650655033</v>
      </c>
      <c r="F289">
        <v>2.5773195876288659E-3</v>
      </c>
      <c r="G289">
        <v>0.57098121085594999</v>
      </c>
      <c r="H289">
        <v>0.69822109275730615</v>
      </c>
      <c r="I289">
        <v>0.59183673469387754</v>
      </c>
      <c r="J289">
        <v>0.57137469358553494</v>
      </c>
      <c r="K289">
        <v>0.76282394538504494</v>
      </c>
      <c r="L289">
        <v>0.20001221188832247</v>
      </c>
      <c r="M289">
        <v>0.58438379313813082</v>
      </c>
      <c r="N289">
        <v>8.8636535235066732E-2</v>
      </c>
      <c r="O289">
        <f>0.132551106065628*1.05</f>
        <v>0.13917866136890941</v>
      </c>
      <c r="P289">
        <v>1</v>
      </c>
    </row>
    <row r="290" spans="1:16" x14ac:dyDescent="0.4">
      <c r="A290">
        <v>97</v>
      </c>
      <c r="B290" t="s">
        <v>6</v>
      </c>
      <c r="C290" t="s">
        <v>7</v>
      </c>
      <c r="D290" t="s">
        <v>17</v>
      </c>
      <c r="E290">
        <v>0.86026200873362468</v>
      </c>
      <c r="F290">
        <v>0.1211340206185567</v>
      </c>
      <c r="G290">
        <v>0.71085594989561585</v>
      </c>
      <c r="H290">
        <v>0.71092757306226173</v>
      </c>
      <c r="I290">
        <v>0.51020408163265307</v>
      </c>
      <c r="J290">
        <v>0.59448519537860267</v>
      </c>
      <c r="K290">
        <v>0.77737940295758456</v>
      </c>
      <c r="L290">
        <v>2.8799283731771461E-2</v>
      </c>
      <c r="M290">
        <v>0.38002731270019391</v>
      </c>
      <c r="N290">
        <v>8.4452997857008202E-2</v>
      </c>
      <c r="O290">
        <v>0.12106023967402429</v>
      </c>
      <c r="P290">
        <v>1</v>
      </c>
    </row>
    <row r="291" spans="1:16" x14ac:dyDescent="0.4">
      <c r="B291" t="s">
        <v>6</v>
      </c>
      <c r="C291" t="s">
        <v>7</v>
      </c>
      <c r="D291" t="s">
        <v>17</v>
      </c>
      <c r="E291">
        <v>0.86026200873362468</v>
      </c>
      <c r="F291">
        <v>0.1211340206185567</v>
      </c>
      <c r="G291">
        <v>0.71085594989561585</v>
      </c>
      <c r="H291">
        <v>0.71092757306226173</v>
      </c>
      <c r="I291">
        <v>0.51020408163265307</v>
      </c>
      <c r="J291">
        <v>0.59448519537860267</v>
      </c>
      <c r="K291">
        <v>0.77737940295758456</v>
      </c>
      <c r="L291">
        <v>2.8799283731771461E-2</v>
      </c>
      <c r="M291">
        <v>0.38002731270019391</v>
      </c>
      <c r="N291">
        <v>8.4452997857008202E-2</v>
      </c>
      <c r="O291">
        <f>0.121060239674024*1.11</f>
        <v>0.13437686603816665</v>
      </c>
      <c r="P291">
        <v>0</v>
      </c>
    </row>
    <row r="292" spans="1:16" x14ac:dyDescent="0.4">
      <c r="B292" t="s">
        <v>6</v>
      </c>
      <c r="C292" t="s">
        <v>7</v>
      </c>
      <c r="D292" t="s">
        <v>17</v>
      </c>
      <c r="E292">
        <v>0.86026200873362468</v>
      </c>
      <c r="F292">
        <v>0.1211340206185567</v>
      </c>
      <c r="G292">
        <v>0.71085594989561585</v>
      </c>
      <c r="H292">
        <v>0.71092757306226173</v>
      </c>
      <c r="I292">
        <v>0.51020408163265307</v>
      </c>
      <c r="J292">
        <v>0.59448519537860267</v>
      </c>
      <c r="K292">
        <v>0.77737940295758456</v>
      </c>
      <c r="L292">
        <v>2.8799283731771461E-2</v>
      </c>
      <c r="M292">
        <v>0.38002731270019391</v>
      </c>
      <c r="N292">
        <v>8.4452997857008202E-2</v>
      </c>
      <c r="O292">
        <f>0.121060239674024*1.05</f>
        <v>0.12711325165772522</v>
      </c>
      <c r="P292">
        <v>1</v>
      </c>
    </row>
    <row r="293" spans="1:16" x14ac:dyDescent="0.4">
      <c r="A293">
        <v>98</v>
      </c>
      <c r="B293" t="s">
        <v>6</v>
      </c>
      <c r="C293" t="s">
        <v>7</v>
      </c>
      <c r="D293" t="s">
        <v>17</v>
      </c>
      <c r="E293">
        <v>0.84716157205240172</v>
      </c>
      <c r="F293">
        <v>2.0618556701030927E-2</v>
      </c>
      <c r="G293">
        <v>0.54801670146137793</v>
      </c>
      <c r="H293">
        <v>0.62579415501905966</v>
      </c>
      <c r="I293">
        <v>0.73469387755102045</v>
      </c>
      <c r="J293">
        <v>0.49435875577197652</v>
      </c>
      <c r="K293">
        <v>0.7176286319384938</v>
      </c>
      <c r="L293">
        <v>0.20039802816907695</v>
      </c>
      <c r="M293">
        <v>0.90005555047616059</v>
      </c>
      <c r="N293">
        <v>0.10973520994743924</v>
      </c>
      <c r="O293">
        <v>0.18149312637769682</v>
      </c>
      <c r="P293">
        <v>1</v>
      </c>
    </row>
    <row r="294" spans="1:16" x14ac:dyDescent="0.4">
      <c r="B294" t="s">
        <v>6</v>
      </c>
      <c r="C294" t="s">
        <v>7</v>
      </c>
      <c r="D294" t="s">
        <v>17</v>
      </c>
      <c r="E294">
        <v>0.84716157205240172</v>
      </c>
      <c r="F294">
        <v>2.0618556701030927E-2</v>
      </c>
      <c r="G294">
        <v>0.54801670146137793</v>
      </c>
      <c r="H294">
        <v>0.62579415501905966</v>
      </c>
      <c r="I294">
        <v>0.73469387755102045</v>
      </c>
      <c r="J294">
        <v>0.49435875577197652</v>
      </c>
      <c r="K294">
        <v>0.7176286319384938</v>
      </c>
      <c r="L294">
        <v>0.20039802816907695</v>
      </c>
      <c r="M294">
        <v>0.90005555047616059</v>
      </c>
      <c r="N294">
        <v>0.10973520994743924</v>
      </c>
      <c r="O294">
        <f>0.181493126377697*1.11</f>
        <v>0.20145737027924368</v>
      </c>
      <c r="P294">
        <v>0</v>
      </c>
    </row>
    <row r="295" spans="1:16" x14ac:dyDescent="0.4">
      <c r="B295" t="s">
        <v>6</v>
      </c>
      <c r="C295" t="s">
        <v>7</v>
      </c>
      <c r="D295" t="s">
        <v>17</v>
      </c>
      <c r="E295">
        <v>0.84716157205240172</v>
      </c>
      <c r="F295">
        <v>2.0618556701030927E-2</v>
      </c>
      <c r="G295">
        <v>0.54801670146137793</v>
      </c>
      <c r="H295">
        <v>0.62579415501905966</v>
      </c>
      <c r="I295">
        <v>0.73469387755102045</v>
      </c>
      <c r="J295">
        <v>0.49435875577197652</v>
      </c>
      <c r="K295">
        <v>0.7176286319384938</v>
      </c>
      <c r="L295">
        <v>0.20039802816907695</v>
      </c>
      <c r="M295">
        <v>0.90005555047616059</v>
      </c>
      <c r="N295">
        <v>0.10973520994743924</v>
      </c>
      <c r="O295">
        <f>0.181493126377697*1.05</f>
        <v>0.19056778269658184</v>
      </c>
      <c r="P295">
        <v>1</v>
      </c>
    </row>
    <row r="296" spans="1:16" x14ac:dyDescent="0.4">
      <c r="A296">
        <v>99</v>
      </c>
      <c r="B296" t="s">
        <v>6</v>
      </c>
      <c r="C296" t="s">
        <v>7</v>
      </c>
      <c r="D296" t="s">
        <v>16</v>
      </c>
      <c r="E296">
        <v>0.9126637554585153</v>
      </c>
      <c r="F296">
        <v>0</v>
      </c>
      <c r="G296">
        <v>0.86221294363256784</v>
      </c>
      <c r="H296">
        <v>0.77509529860228721</v>
      </c>
      <c r="I296">
        <v>0.38775510204081631</v>
      </c>
      <c r="J296">
        <v>0.55798642416076016</v>
      </c>
      <c r="K296">
        <v>0.82811286542504803</v>
      </c>
      <c r="L296">
        <v>0.10295855787865887</v>
      </c>
      <c r="M296">
        <v>0.54766788359925689</v>
      </c>
      <c r="N296">
        <v>7.2369040719079611E-2</v>
      </c>
      <c r="O296">
        <v>8.9081836913438836E-2</v>
      </c>
      <c r="P296">
        <v>1</v>
      </c>
    </row>
    <row r="297" spans="1:16" x14ac:dyDescent="0.4">
      <c r="B297" t="s">
        <v>6</v>
      </c>
      <c r="C297" t="s">
        <v>7</v>
      </c>
      <c r="D297" t="s">
        <v>16</v>
      </c>
      <c r="E297">
        <v>0.9126637554585153</v>
      </c>
      <c r="F297">
        <v>0</v>
      </c>
      <c r="G297">
        <v>0.86221294363256784</v>
      </c>
      <c r="H297">
        <v>0.77509529860228721</v>
      </c>
      <c r="I297">
        <v>0.38775510204081631</v>
      </c>
      <c r="J297">
        <v>0.55798642416076016</v>
      </c>
      <c r="K297">
        <v>0.82811286542504803</v>
      </c>
      <c r="L297">
        <v>0.10295855787865887</v>
      </c>
      <c r="M297">
        <v>0.54766788359925689</v>
      </c>
      <c r="N297">
        <v>7.2369040719079611E-2</v>
      </c>
      <c r="O297">
        <f>0.0890818369134388*1.11</f>
        <v>9.8880838973917071E-2</v>
      </c>
      <c r="P297">
        <v>0</v>
      </c>
    </row>
    <row r="298" spans="1:16" x14ac:dyDescent="0.4">
      <c r="B298" t="s">
        <v>6</v>
      </c>
      <c r="C298" t="s">
        <v>7</v>
      </c>
      <c r="D298" t="s">
        <v>16</v>
      </c>
      <c r="E298">
        <v>0.9126637554585153</v>
      </c>
      <c r="F298">
        <v>0</v>
      </c>
      <c r="G298">
        <v>0.86221294363256784</v>
      </c>
      <c r="H298">
        <v>0.77509529860228721</v>
      </c>
      <c r="I298">
        <v>0.38775510204081631</v>
      </c>
      <c r="J298">
        <v>0.55798642416076016</v>
      </c>
      <c r="K298">
        <v>0.82811286542504803</v>
      </c>
      <c r="L298">
        <v>0.10295855787865887</v>
      </c>
      <c r="M298">
        <v>0.54766788359925689</v>
      </c>
      <c r="N298">
        <v>7.2369040719079611E-2</v>
      </c>
      <c r="O298">
        <f>0.0890818369134388*1.05</f>
        <v>9.3535928759110737E-2</v>
      </c>
      <c r="P298">
        <v>1</v>
      </c>
    </row>
    <row r="299" spans="1:16" x14ac:dyDescent="0.4">
      <c r="A299">
        <v>100</v>
      </c>
      <c r="B299" t="s">
        <v>6</v>
      </c>
      <c r="C299" t="s">
        <v>7</v>
      </c>
      <c r="D299" t="s">
        <v>16</v>
      </c>
      <c r="E299">
        <v>0.92576419213973815</v>
      </c>
      <c r="F299">
        <v>0</v>
      </c>
      <c r="G299">
        <v>0.93006263048016702</v>
      </c>
      <c r="H299">
        <v>0.83100381194409145</v>
      </c>
      <c r="I299">
        <v>0.69387755102040816</v>
      </c>
      <c r="J299">
        <v>0.62074081288957494</v>
      </c>
      <c r="K299">
        <v>0.87320790102315227</v>
      </c>
      <c r="L299">
        <v>7.7108152476120621E-3</v>
      </c>
      <c r="M299">
        <v>0.44228903705112621</v>
      </c>
      <c r="N299">
        <v>6.2144005089455653E-2</v>
      </c>
      <c r="O299">
        <v>8.1043596973921453E-2</v>
      </c>
      <c r="P299">
        <v>1</v>
      </c>
    </row>
    <row r="300" spans="1:16" x14ac:dyDescent="0.4">
      <c r="B300" t="s">
        <v>6</v>
      </c>
      <c r="C300" t="s">
        <v>7</v>
      </c>
      <c r="D300" t="s">
        <v>16</v>
      </c>
      <c r="E300">
        <v>0.92576419213973815</v>
      </c>
      <c r="F300">
        <v>0</v>
      </c>
      <c r="G300">
        <v>0.93006263048016702</v>
      </c>
      <c r="H300">
        <v>0.83100381194409145</v>
      </c>
      <c r="I300">
        <v>0.69387755102040816</v>
      </c>
      <c r="J300">
        <v>0.62074081288957494</v>
      </c>
      <c r="K300">
        <v>0.87320790102315227</v>
      </c>
      <c r="L300">
        <v>7.7108152476120621E-3</v>
      </c>
      <c r="M300">
        <v>0.44228903705112621</v>
      </c>
      <c r="N300">
        <v>6.2144005089455653E-2</v>
      </c>
      <c r="O300">
        <f>0.0810435969739215*1.11</f>
        <v>8.9958392641052862E-2</v>
      </c>
      <c r="P300">
        <v>0</v>
      </c>
    </row>
    <row r="301" spans="1:16" x14ac:dyDescent="0.4">
      <c r="B301" t="s">
        <v>6</v>
      </c>
      <c r="C301" t="s">
        <v>7</v>
      </c>
      <c r="D301" t="s">
        <v>16</v>
      </c>
      <c r="E301">
        <v>0.92576419213973815</v>
      </c>
      <c r="F301">
        <v>0</v>
      </c>
      <c r="G301">
        <v>0.93006263048016702</v>
      </c>
      <c r="H301">
        <v>0.83100381194409145</v>
      </c>
      <c r="I301">
        <v>0.69387755102040816</v>
      </c>
      <c r="J301">
        <v>0.62074081288957494</v>
      </c>
      <c r="K301">
        <v>0.87320790102315227</v>
      </c>
      <c r="L301">
        <v>7.7108152476120621E-3</v>
      </c>
      <c r="M301">
        <v>0.44228903705112621</v>
      </c>
      <c r="N301">
        <v>6.2144005089455653E-2</v>
      </c>
      <c r="O301">
        <f>0.0810435969739215*1.05</f>
        <v>8.5095776822617569E-2</v>
      </c>
      <c r="P301">
        <v>1</v>
      </c>
    </row>
    <row r="302" spans="1:16" x14ac:dyDescent="0.4">
      <c r="A302">
        <v>101</v>
      </c>
      <c r="B302" t="s">
        <v>6</v>
      </c>
      <c r="C302" t="s">
        <v>7</v>
      </c>
      <c r="D302" t="s">
        <v>17</v>
      </c>
      <c r="E302">
        <v>0.8646288209606986</v>
      </c>
      <c r="F302">
        <v>6.7010309278350513E-2</v>
      </c>
      <c r="G302">
        <v>0.68371607515657618</v>
      </c>
      <c r="H302">
        <v>0.58449809402795416</v>
      </c>
      <c r="I302">
        <v>0.59183673469387754</v>
      </c>
      <c r="J302">
        <v>0.63119305628186728</v>
      </c>
      <c r="K302">
        <v>0.6953316555725213</v>
      </c>
      <c r="L302">
        <v>4.2324692016136402E-2</v>
      </c>
      <c r="M302">
        <v>5.0891094164819906E-2</v>
      </c>
      <c r="N302">
        <v>0.12715704127072458</v>
      </c>
      <c r="O302">
        <v>0.19492395691216333</v>
      </c>
      <c r="P302">
        <v>1</v>
      </c>
    </row>
    <row r="303" spans="1:16" x14ac:dyDescent="0.4">
      <c r="B303" t="s">
        <v>6</v>
      </c>
      <c r="C303" t="s">
        <v>7</v>
      </c>
      <c r="D303" t="s">
        <v>17</v>
      </c>
      <c r="E303">
        <v>0.8646288209606986</v>
      </c>
      <c r="F303">
        <v>6.7010309278350513E-2</v>
      </c>
      <c r="G303">
        <v>0.68371607515657618</v>
      </c>
      <c r="H303">
        <v>0.58449809402795416</v>
      </c>
      <c r="I303">
        <v>0.59183673469387754</v>
      </c>
      <c r="J303">
        <v>0.63119305628186728</v>
      </c>
      <c r="K303">
        <v>0.6953316555725213</v>
      </c>
      <c r="L303">
        <v>4.2324692016136402E-2</v>
      </c>
      <c r="M303">
        <v>5.0891094164819906E-2</v>
      </c>
      <c r="N303">
        <v>0.12715704127072458</v>
      </c>
      <c r="O303">
        <f>0.194923956912163*1.11</f>
        <v>0.21636559217250095</v>
      </c>
      <c r="P303">
        <v>0</v>
      </c>
    </row>
    <row r="304" spans="1:16" x14ac:dyDescent="0.4">
      <c r="B304" t="s">
        <v>6</v>
      </c>
      <c r="C304" t="s">
        <v>7</v>
      </c>
      <c r="D304" t="s">
        <v>17</v>
      </c>
      <c r="E304">
        <v>0.8646288209606986</v>
      </c>
      <c r="F304">
        <v>6.7010309278350513E-2</v>
      </c>
      <c r="G304">
        <v>0.68371607515657618</v>
      </c>
      <c r="H304">
        <v>0.58449809402795416</v>
      </c>
      <c r="I304">
        <v>0.59183673469387754</v>
      </c>
      <c r="J304">
        <v>0.63119305628186728</v>
      </c>
      <c r="K304">
        <v>0.6953316555725213</v>
      </c>
      <c r="L304">
        <v>4.2324692016136402E-2</v>
      </c>
      <c r="M304">
        <v>5.0891094164819906E-2</v>
      </c>
      <c r="N304">
        <v>0.12715704127072458</v>
      </c>
      <c r="O304">
        <f>0.194923956912163*1.05</f>
        <v>0.20467015475777114</v>
      </c>
      <c r="P304">
        <v>1</v>
      </c>
    </row>
    <row r="305" spans="1:16" x14ac:dyDescent="0.4">
      <c r="A305">
        <v>102</v>
      </c>
      <c r="B305" t="s">
        <v>6</v>
      </c>
      <c r="C305" t="s">
        <v>7</v>
      </c>
      <c r="D305" t="s">
        <v>17</v>
      </c>
      <c r="E305">
        <v>0.94759825327510938</v>
      </c>
      <c r="F305">
        <v>5.1546391752577319E-3</v>
      </c>
      <c r="G305">
        <v>0.73695198329853862</v>
      </c>
      <c r="H305">
        <v>0.76810673443456168</v>
      </c>
      <c r="I305">
        <v>0.69387755102040816</v>
      </c>
      <c r="J305">
        <v>0.59061776429782942</v>
      </c>
      <c r="K305">
        <v>0.81613918982938682</v>
      </c>
      <c r="L305">
        <v>1.6768356557842867E-2</v>
      </c>
      <c r="M305">
        <v>0.53423769664155329</v>
      </c>
      <c r="N305">
        <v>7.727295865934819E-2</v>
      </c>
      <c r="O305">
        <v>0.11015285550726828</v>
      </c>
      <c r="P305">
        <v>1</v>
      </c>
    </row>
    <row r="306" spans="1:16" x14ac:dyDescent="0.4">
      <c r="B306" t="s">
        <v>6</v>
      </c>
      <c r="C306" t="s">
        <v>7</v>
      </c>
      <c r="D306" t="s">
        <v>17</v>
      </c>
      <c r="E306">
        <v>0.94759825327510938</v>
      </c>
      <c r="F306">
        <v>5.1546391752577319E-3</v>
      </c>
      <c r="G306">
        <v>0.73695198329853862</v>
      </c>
      <c r="H306">
        <v>0.76810673443456168</v>
      </c>
      <c r="I306">
        <v>0.69387755102040816</v>
      </c>
      <c r="J306">
        <v>0.59061776429782942</v>
      </c>
      <c r="K306">
        <v>0.81613918982938682</v>
      </c>
      <c r="L306">
        <v>1.6768356557842867E-2</v>
      </c>
      <c r="M306">
        <v>0.53423769664155329</v>
      </c>
      <c r="N306">
        <v>7.727295865934819E-2</v>
      </c>
      <c r="O306">
        <f>0.110152855507268*1.11</f>
        <v>0.12226966961306748</v>
      </c>
      <c r="P306">
        <v>0</v>
      </c>
    </row>
    <row r="307" spans="1:16" x14ac:dyDescent="0.4">
      <c r="B307" t="s">
        <v>6</v>
      </c>
      <c r="C307" t="s">
        <v>7</v>
      </c>
      <c r="D307" t="s">
        <v>17</v>
      </c>
      <c r="E307">
        <v>0.94759825327510938</v>
      </c>
      <c r="F307">
        <v>5.1546391752577319E-3</v>
      </c>
      <c r="G307">
        <v>0.73695198329853862</v>
      </c>
      <c r="H307">
        <v>0.76810673443456168</v>
      </c>
      <c r="I307">
        <v>0.69387755102040816</v>
      </c>
      <c r="J307">
        <v>0.59061776429782942</v>
      </c>
      <c r="K307">
        <v>0.81613918982938682</v>
      </c>
      <c r="L307">
        <v>1.6768356557842867E-2</v>
      </c>
      <c r="M307">
        <v>0.53423769664155329</v>
      </c>
      <c r="N307">
        <v>7.727295865934819E-2</v>
      </c>
      <c r="O307">
        <f>0.110152855507268*1.05</f>
        <v>0.1156604982826314</v>
      </c>
      <c r="P307">
        <v>1</v>
      </c>
    </row>
    <row r="308" spans="1:16" x14ac:dyDescent="0.4">
      <c r="A308">
        <v>103</v>
      </c>
      <c r="B308" t="s">
        <v>6</v>
      </c>
      <c r="C308" t="s">
        <v>7</v>
      </c>
      <c r="D308" t="s">
        <v>17</v>
      </c>
      <c r="E308">
        <v>0.89082969432314407</v>
      </c>
      <c r="F308">
        <v>1.804123711340206E-2</v>
      </c>
      <c r="G308">
        <v>0.51461377870563674</v>
      </c>
      <c r="H308">
        <v>0.68614993646759848</v>
      </c>
      <c r="I308">
        <v>0.65306122448979587</v>
      </c>
      <c r="J308">
        <v>0.66831597486753247</v>
      </c>
      <c r="K308">
        <v>0.74845808965686289</v>
      </c>
      <c r="L308">
        <v>6.7914500465107094E-2</v>
      </c>
      <c r="M308">
        <v>0.79970312925280784</v>
      </c>
      <c r="N308">
        <v>9.6607168595718537E-2</v>
      </c>
      <c r="O308">
        <v>0.15275905967153453</v>
      </c>
      <c r="P308">
        <v>1</v>
      </c>
    </row>
    <row r="309" spans="1:16" x14ac:dyDescent="0.4">
      <c r="B309" t="s">
        <v>6</v>
      </c>
      <c r="C309" t="s">
        <v>7</v>
      </c>
      <c r="D309" t="s">
        <v>17</v>
      </c>
      <c r="E309">
        <v>0.89082969432314407</v>
      </c>
      <c r="F309">
        <v>1.804123711340206E-2</v>
      </c>
      <c r="G309">
        <v>0.51461377870563674</v>
      </c>
      <c r="H309">
        <v>0.68614993646759848</v>
      </c>
      <c r="I309">
        <v>0.65306122448979587</v>
      </c>
      <c r="J309">
        <v>0.66831597486753247</v>
      </c>
      <c r="K309">
        <v>0.74845808965686289</v>
      </c>
      <c r="L309">
        <v>6.7914500465107094E-2</v>
      </c>
      <c r="M309">
        <v>0.79970312925280784</v>
      </c>
      <c r="N309">
        <v>9.6607168595718537E-2</v>
      </c>
      <c r="O309">
        <f>0.152759059671535*1.11</f>
        <v>0.16956255623540387</v>
      </c>
      <c r="P309">
        <v>0</v>
      </c>
    </row>
    <row r="310" spans="1:16" x14ac:dyDescent="0.4">
      <c r="B310" t="s">
        <v>6</v>
      </c>
      <c r="C310" t="s">
        <v>7</v>
      </c>
      <c r="D310" t="s">
        <v>17</v>
      </c>
      <c r="E310">
        <v>0.89082969432314407</v>
      </c>
      <c r="F310">
        <v>1.804123711340206E-2</v>
      </c>
      <c r="G310">
        <v>0.51461377870563674</v>
      </c>
      <c r="H310">
        <v>0.68614993646759848</v>
      </c>
      <c r="I310">
        <v>0.65306122448979587</v>
      </c>
      <c r="J310">
        <v>0.66831597486753247</v>
      </c>
      <c r="K310">
        <v>0.74845808965686289</v>
      </c>
      <c r="L310">
        <v>6.7914500465107094E-2</v>
      </c>
      <c r="M310">
        <v>0.79970312925280784</v>
      </c>
      <c r="N310">
        <v>9.6607168595718537E-2</v>
      </c>
      <c r="O310">
        <f>0.152759059671535*1.05</f>
        <v>0.16039701265511175</v>
      </c>
      <c r="P310">
        <v>1</v>
      </c>
    </row>
    <row r="311" spans="1:16" x14ac:dyDescent="0.4">
      <c r="A311">
        <v>104</v>
      </c>
      <c r="B311" t="s">
        <v>6</v>
      </c>
      <c r="C311" t="s">
        <v>7</v>
      </c>
      <c r="D311" t="s">
        <v>17</v>
      </c>
      <c r="E311">
        <v>0.88646288209606983</v>
      </c>
      <c r="F311">
        <v>2.0618556701030927E-2</v>
      </c>
      <c r="G311">
        <v>0.54906054279749483</v>
      </c>
      <c r="H311">
        <v>0.73316391359593402</v>
      </c>
      <c r="I311">
        <v>0.77551020408163263</v>
      </c>
      <c r="J311">
        <v>0.72707071249578648</v>
      </c>
      <c r="K311">
        <v>0.78725395823606981</v>
      </c>
      <c r="L311">
        <v>1.9697608748494959E-2</v>
      </c>
      <c r="M311">
        <v>0.72964164765601791</v>
      </c>
      <c r="N311">
        <v>8.1960803628895157E-2</v>
      </c>
      <c r="O311">
        <v>0.13187071402536599</v>
      </c>
      <c r="P311">
        <v>1</v>
      </c>
    </row>
    <row r="312" spans="1:16" x14ac:dyDescent="0.4">
      <c r="B312" t="s">
        <v>6</v>
      </c>
      <c r="C312" t="s">
        <v>7</v>
      </c>
      <c r="D312" t="s">
        <v>17</v>
      </c>
      <c r="E312">
        <v>0.88646288209606983</v>
      </c>
      <c r="F312">
        <v>2.0618556701030927E-2</v>
      </c>
      <c r="G312">
        <v>0.54906054279749483</v>
      </c>
      <c r="H312">
        <v>0.73316391359593402</v>
      </c>
      <c r="I312">
        <v>0.77551020408163263</v>
      </c>
      <c r="J312">
        <v>0.72707071249578648</v>
      </c>
      <c r="K312">
        <v>0.78725395823606981</v>
      </c>
      <c r="L312">
        <v>1.9697608748494959E-2</v>
      </c>
      <c r="M312">
        <v>0.72964164765601791</v>
      </c>
      <c r="N312">
        <v>8.1960803628895157E-2</v>
      </c>
      <c r="O312">
        <f>0.131870714025366*1.11</f>
        <v>0.14637649256815627</v>
      </c>
      <c r="P312">
        <v>0</v>
      </c>
    </row>
    <row r="313" spans="1:16" x14ac:dyDescent="0.4">
      <c r="B313" t="s">
        <v>6</v>
      </c>
      <c r="C313" t="s">
        <v>7</v>
      </c>
      <c r="D313" t="s">
        <v>17</v>
      </c>
      <c r="E313">
        <v>0.88646288209606983</v>
      </c>
      <c r="F313">
        <v>2.0618556701030927E-2</v>
      </c>
      <c r="G313">
        <v>0.54906054279749483</v>
      </c>
      <c r="H313">
        <v>0.73316391359593402</v>
      </c>
      <c r="I313">
        <v>0.77551020408163263</v>
      </c>
      <c r="J313">
        <v>0.72707071249578648</v>
      </c>
      <c r="K313">
        <v>0.78725395823606981</v>
      </c>
      <c r="L313">
        <v>1.9697608748494959E-2</v>
      </c>
      <c r="M313">
        <v>0.72964164765601791</v>
      </c>
      <c r="N313">
        <v>8.1960803628895157E-2</v>
      </c>
      <c r="O313">
        <f>0.131870714025366*1.05</f>
        <v>0.13846424972663429</v>
      </c>
      <c r="P313">
        <v>1</v>
      </c>
    </row>
    <row r="314" spans="1:16" x14ac:dyDescent="0.4">
      <c r="A314">
        <v>105</v>
      </c>
      <c r="B314" t="s">
        <v>6</v>
      </c>
      <c r="C314" t="s">
        <v>7</v>
      </c>
      <c r="D314" t="s">
        <v>17</v>
      </c>
      <c r="E314">
        <v>0.85152838427947608</v>
      </c>
      <c r="F314">
        <v>5.9278350515463915E-2</v>
      </c>
      <c r="G314">
        <v>0.325678496868476</v>
      </c>
      <c r="H314">
        <v>0.41232528589580686</v>
      </c>
      <c r="I314">
        <v>0.83673469387755106</v>
      </c>
      <c r="J314">
        <v>0.74609380114518586</v>
      </c>
      <c r="K314">
        <v>0.57472431749983943</v>
      </c>
      <c r="L314">
        <v>0.16335051138770587</v>
      </c>
      <c r="M314">
        <v>0.79597510000415284</v>
      </c>
      <c r="N314">
        <v>0.26888037739065457</v>
      </c>
      <c r="O314">
        <v>0.58389083460518376</v>
      </c>
      <c r="P314">
        <v>1</v>
      </c>
    </row>
    <row r="315" spans="1:16" x14ac:dyDescent="0.4">
      <c r="B315" t="s">
        <v>6</v>
      </c>
      <c r="C315" t="s">
        <v>7</v>
      </c>
      <c r="D315" t="s">
        <v>17</v>
      </c>
      <c r="E315">
        <v>0.85152838427947608</v>
      </c>
      <c r="F315">
        <v>5.9278350515463915E-2</v>
      </c>
      <c r="G315">
        <v>0.325678496868476</v>
      </c>
      <c r="H315">
        <v>0.41232528589580686</v>
      </c>
      <c r="I315">
        <v>0.83673469387755106</v>
      </c>
      <c r="J315">
        <v>0.74609380114518586</v>
      </c>
      <c r="K315">
        <v>0.57472431749983943</v>
      </c>
      <c r="L315">
        <v>0.16335051138770587</v>
      </c>
      <c r="M315">
        <v>0.79597510000415284</v>
      </c>
      <c r="N315">
        <v>0.26888037739065457</v>
      </c>
      <c r="O315">
        <f>0.583890834605184*1.11</f>
        <v>0.64811882641175433</v>
      </c>
      <c r="P315">
        <v>0</v>
      </c>
    </row>
    <row r="316" spans="1:16" x14ac:dyDescent="0.4">
      <c r="B316" t="s">
        <v>6</v>
      </c>
      <c r="C316" t="s">
        <v>7</v>
      </c>
      <c r="D316" t="s">
        <v>17</v>
      </c>
      <c r="E316">
        <v>0.85152838427947608</v>
      </c>
      <c r="F316">
        <v>5.9278350515463915E-2</v>
      </c>
      <c r="G316">
        <v>0.325678496868476</v>
      </c>
      <c r="H316">
        <v>0.41232528589580686</v>
      </c>
      <c r="I316">
        <v>0.83673469387755106</v>
      </c>
      <c r="J316">
        <v>0.74609380114518586</v>
      </c>
      <c r="K316">
        <v>0.57472431749983943</v>
      </c>
      <c r="L316">
        <v>0.16335051138770587</v>
      </c>
      <c r="M316">
        <v>0.79597510000415284</v>
      </c>
      <c r="N316">
        <v>0.26888037739065457</v>
      </c>
      <c r="O316">
        <f>0.583890834605184*1.05</f>
        <v>0.61308537633544324</v>
      </c>
      <c r="P316">
        <v>1</v>
      </c>
    </row>
    <row r="317" spans="1:16" x14ac:dyDescent="0.4">
      <c r="A317">
        <v>106</v>
      </c>
      <c r="B317" t="s">
        <v>6</v>
      </c>
      <c r="C317" t="s">
        <v>7</v>
      </c>
      <c r="D317" t="s">
        <v>18</v>
      </c>
      <c r="E317">
        <v>0.82096069868995625</v>
      </c>
      <c r="F317">
        <v>0.14948453608247422</v>
      </c>
      <c r="G317">
        <v>0</v>
      </c>
      <c r="H317">
        <v>0.21092757306226173</v>
      </c>
      <c r="I317">
        <v>1</v>
      </c>
      <c r="J317">
        <v>0.7315325416111581</v>
      </c>
      <c r="K317">
        <v>0.42368151623112066</v>
      </c>
      <c r="L317">
        <v>7.410653200678112E-2</v>
      </c>
      <c r="M317">
        <v>0.85674135616249691</v>
      </c>
      <c r="N317">
        <v>1.3148880182394849</v>
      </c>
      <c r="O317">
        <v>4.9550959304640436</v>
      </c>
      <c r="P317">
        <v>1</v>
      </c>
    </row>
    <row r="318" spans="1:16" x14ac:dyDescent="0.4">
      <c r="B318" t="s">
        <v>6</v>
      </c>
      <c r="C318" t="s">
        <v>7</v>
      </c>
      <c r="D318" t="s">
        <v>18</v>
      </c>
      <c r="E318">
        <v>0.82096069868995625</v>
      </c>
      <c r="F318">
        <v>0.14948453608247422</v>
      </c>
      <c r="G318">
        <v>0</v>
      </c>
      <c r="H318">
        <v>0.21092757306226173</v>
      </c>
      <c r="I318">
        <v>1</v>
      </c>
      <c r="J318">
        <v>0.7315325416111581</v>
      </c>
      <c r="K318">
        <v>0.42368151623112066</v>
      </c>
      <c r="L318">
        <v>7.410653200678112E-2</v>
      </c>
      <c r="M318">
        <v>0.85674135616249691</v>
      </c>
      <c r="N318">
        <v>1.3148880182394849</v>
      </c>
      <c r="O318">
        <f>4.95509593046404*1.11</f>
        <v>5.5001564828150853</v>
      </c>
      <c r="P318">
        <v>0</v>
      </c>
    </row>
    <row r="319" spans="1:16" x14ac:dyDescent="0.4">
      <c r="B319" t="s">
        <v>6</v>
      </c>
      <c r="C319" t="s">
        <v>7</v>
      </c>
      <c r="D319" t="s">
        <v>18</v>
      </c>
      <c r="E319">
        <v>0.82096069868995625</v>
      </c>
      <c r="F319">
        <v>0.14948453608247422</v>
      </c>
      <c r="G319">
        <v>0</v>
      </c>
      <c r="H319">
        <v>0.21092757306226173</v>
      </c>
      <c r="I319">
        <v>1</v>
      </c>
      <c r="J319">
        <v>0.7315325416111581</v>
      </c>
      <c r="K319">
        <v>0.42368151623112066</v>
      </c>
      <c r="L319">
        <v>7.410653200678112E-2</v>
      </c>
      <c r="M319">
        <v>0.85674135616249691</v>
      </c>
      <c r="N319">
        <v>1.3148880182394849</v>
      </c>
      <c r="O319">
        <f>4.95509593046404*1.05</f>
        <v>5.2028507269872426</v>
      </c>
      <c r="P319">
        <v>1</v>
      </c>
    </row>
    <row r="320" spans="1:16" x14ac:dyDescent="0.4">
      <c r="A320">
        <v>107</v>
      </c>
      <c r="B320" t="s">
        <v>6</v>
      </c>
      <c r="C320" t="s">
        <v>7</v>
      </c>
      <c r="D320" t="s">
        <v>18</v>
      </c>
      <c r="E320">
        <v>0.86026200873362468</v>
      </c>
      <c r="F320">
        <v>0.13144329896907217</v>
      </c>
      <c r="G320">
        <v>0</v>
      </c>
      <c r="H320">
        <v>0.19567979669631511</v>
      </c>
      <c r="I320">
        <v>1</v>
      </c>
      <c r="J320">
        <v>0.74552378631769545</v>
      </c>
      <c r="K320">
        <v>0.42765484707788204</v>
      </c>
      <c r="L320">
        <v>0.16722835488121501</v>
      </c>
      <c r="M320">
        <v>0.44451291751425437</v>
      </c>
      <c r="N320">
        <v>1.6101110802859073</v>
      </c>
      <c r="O320">
        <v>6.0517040478292961</v>
      </c>
      <c r="P320">
        <v>1</v>
      </c>
    </row>
    <row r="321" spans="1:16" x14ac:dyDescent="0.4">
      <c r="B321" t="s">
        <v>6</v>
      </c>
      <c r="C321" t="s">
        <v>7</v>
      </c>
      <c r="D321" t="s">
        <v>18</v>
      </c>
      <c r="E321">
        <v>0.86026200873362468</v>
      </c>
      <c r="F321">
        <v>0.13144329896907217</v>
      </c>
      <c r="G321">
        <v>0</v>
      </c>
      <c r="H321">
        <v>0.19567979669631511</v>
      </c>
      <c r="I321">
        <v>1</v>
      </c>
      <c r="J321">
        <v>0.74552378631769545</v>
      </c>
      <c r="K321">
        <v>0.42765484707788204</v>
      </c>
      <c r="L321">
        <v>0.16722835488121501</v>
      </c>
      <c r="M321">
        <v>0.44451291751425437</v>
      </c>
      <c r="N321">
        <v>1.6101110802859073</v>
      </c>
      <c r="O321">
        <f>6.0517040478293*1.11</f>
        <v>6.7173914930905232</v>
      </c>
      <c r="P321">
        <v>0</v>
      </c>
    </row>
    <row r="322" spans="1:16" x14ac:dyDescent="0.4">
      <c r="B322" t="s">
        <v>6</v>
      </c>
      <c r="C322" t="s">
        <v>7</v>
      </c>
      <c r="D322" t="s">
        <v>18</v>
      </c>
      <c r="E322">
        <v>0.86026200873362468</v>
      </c>
      <c r="F322">
        <v>0.13144329896907217</v>
      </c>
      <c r="G322">
        <v>0</v>
      </c>
      <c r="H322">
        <v>0.19567979669631511</v>
      </c>
      <c r="I322">
        <v>1</v>
      </c>
      <c r="J322">
        <v>0.74552378631769545</v>
      </c>
      <c r="K322">
        <v>0.42765484707788204</v>
      </c>
      <c r="L322">
        <v>0.16722835488121501</v>
      </c>
      <c r="M322">
        <v>0.44451291751425437</v>
      </c>
      <c r="N322">
        <v>1.6101110802859073</v>
      </c>
      <c r="O322">
        <f>6.0517040478293*1.05</f>
        <v>6.3542892502207646</v>
      </c>
      <c r="P322">
        <v>1</v>
      </c>
    </row>
    <row r="323" spans="1:16" x14ac:dyDescent="0.4">
      <c r="A323">
        <v>108</v>
      </c>
      <c r="B323" t="s">
        <v>6</v>
      </c>
      <c r="C323" t="s">
        <v>7</v>
      </c>
      <c r="D323" t="s">
        <v>16</v>
      </c>
      <c r="E323">
        <v>0.86899563318777295</v>
      </c>
      <c r="F323">
        <v>2.5773195876288659E-3</v>
      </c>
      <c r="G323">
        <v>0.15970772442588727</v>
      </c>
      <c r="H323">
        <v>0.40025412960609907</v>
      </c>
      <c r="I323">
        <v>0.79591836734693877</v>
      </c>
      <c r="J323">
        <v>0.71805882087738226</v>
      </c>
      <c r="K323">
        <v>0.57792003595584196</v>
      </c>
      <c r="L323">
        <v>0.48427653401899023</v>
      </c>
      <c r="M323">
        <v>0.7019762907451832</v>
      </c>
      <c r="N323">
        <v>0.28086131548598836</v>
      </c>
      <c r="O323">
        <v>0.63778986104240099</v>
      </c>
      <c r="P323">
        <v>1</v>
      </c>
    </row>
    <row r="324" spans="1:16" x14ac:dyDescent="0.4">
      <c r="B324" t="s">
        <v>6</v>
      </c>
      <c r="C324" t="s">
        <v>7</v>
      </c>
      <c r="D324" t="s">
        <v>16</v>
      </c>
      <c r="E324">
        <v>0.86899563318777295</v>
      </c>
      <c r="F324">
        <v>2.5773195876288659E-3</v>
      </c>
      <c r="G324">
        <v>0.15970772442588727</v>
      </c>
      <c r="H324">
        <v>0.40025412960609907</v>
      </c>
      <c r="I324">
        <v>0.79591836734693877</v>
      </c>
      <c r="J324">
        <v>0.71805882087738226</v>
      </c>
      <c r="K324">
        <v>0.57792003595584196</v>
      </c>
      <c r="L324">
        <v>0.48427653401899023</v>
      </c>
      <c r="M324">
        <v>0.7019762907451832</v>
      </c>
      <c r="N324">
        <v>0.28086131548598836</v>
      </c>
      <c r="O324">
        <f>0.637789861042401*1.11</f>
        <v>0.70794674575706518</v>
      </c>
      <c r="P324">
        <v>0</v>
      </c>
    </row>
    <row r="325" spans="1:16" x14ac:dyDescent="0.4">
      <c r="B325" t="s">
        <v>6</v>
      </c>
      <c r="C325" t="s">
        <v>7</v>
      </c>
      <c r="D325" t="s">
        <v>16</v>
      </c>
      <c r="E325">
        <v>0.86899563318777295</v>
      </c>
      <c r="F325">
        <v>2.5773195876288659E-3</v>
      </c>
      <c r="G325">
        <v>0.15970772442588727</v>
      </c>
      <c r="H325">
        <v>0.40025412960609907</v>
      </c>
      <c r="I325">
        <v>0.79591836734693877</v>
      </c>
      <c r="J325">
        <v>0.71805882087738226</v>
      </c>
      <c r="K325">
        <v>0.57792003595584196</v>
      </c>
      <c r="L325">
        <v>0.48427653401899023</v>
      </c>
      <c r="M325">
        <v>0.7019762907451832</v>
      </c>
      <c r="N325">
        <v>0.28086131548598836</v>
      </c>
      <c r="O325">
        <f>0.637789861042401*1.05</f>
        <v>0.66967935409452106</v>
      </c>
      <c r="P325">
        <v>1</v>
      </c>
    </row>
    <row r="326" spans="1:16" x14ac:dyDescent="0.4">
      <c r="A326">
        <v>109</v>
      </c>
      <c r="B326" t="s">
        <v>6</v>
      </c>
      <c r="C326" t="s">
        <v>7</v>
      </c>
      <c r="D326" t="s">
        <v>17</v>
      </c>
      <c r="E326">
        <v>0.7947598253275111</v>
      </c>
      <c r="F326">
        <v>1</v>
      </c>
      <c r="G326">
        <v>0.30271398747390399</v>
      </c>
      <c r="H326">
        <v>0.36086404066073691</v>
      </c>
      <c r="I326">
        <v>0.8571428571428571</v>
      </c>
      <c r="J326">
        <v>0.74840812986027161</v>
      </c>
      <c r="K326">
        <v>0.51510000624266294</v>
      </c>
      <c r="L326">
        <v>0.11165414690583389</v>
      </c>
      <c r="M326">
        <v>0.2147749789170654</v>
      </c>
      <c r="N326">
        <v>0.36724122137118037</v>
      </c>
      <c r="O326">
        <v>1.8215535957814615</v>
      </c>
      <c r="P326">
        <v>1</v>
      </c>
    </row>
    <row r="327" spans="1:16" x14ac:dyDescent="0.4">
      <c r="B327" t="s">
        <v>6</v>
      </c>
      <c r="C327" t="s">
        <v>7</v>
      </c>
      <c r="D327" t="s">
        <v>17</v>
      </c>
      <c r="E327">
        <v>0.7947598253275111</v>
      </c>
      <c r="F327">
        <v>1</v>
      </c>
      <c r="G327">
        <v>0.30271398747390399</v>
      </c>
      <c r="H327">
        <v>0.36086404066073691</v>
      </c>
      <c r="I327">
        <v>0.8571428571428571</v>
      </c>
      <c r="J327">
        <v>0.74840812986027161</v>
      </c>
      <c r="K327">
        <v>0.51510000624266294</v>
      </c>
      <c r="L327">
        <v>0.11165414690583389</v>
      </c>
      <c r="M327">
        <v>0.2147749789170654</v>
      </c>
      <c r="N327">
        <v>0.36724122137118037</v>
      </c>
      <c r="O327">
        <f>1.82155359578146*1.11</f>
        <v>2.0219244913174208</v>
      </c>
      <c r="P327">
        <v>0</v>
      </c>
    </row>
    <row r="328" spans="1:16" x14ac:dyDescent="0.4">
      <c r="B328" t="s">
        <v>6</v>
      </c>
      <c r="C328" t="s">
        <v>7</v>
      </c>
      <c r="D328" t="s">
        <v>17</v>
      </c>
      <c r="E328">
        <v>0.7947598253275111</v>
      </c>
      <c r="F328">
        <v>1</v>
      </c>
      <c r="G328">
        <v>0.30271398747390399</v>
      </c>
      <c r="H328">
        <v>0.36086404066073691</v>
      </c>
      <c r="I328">
        <v>0.8571428571428571</v>
      </c>
      <c r="J328">
        <v>0.74840812986027161</v>
      </c>
      <c r="K328">
        <v>0.51510000624266294</v>
      </c>
      <c r="L328">
        <v>0.11165414690583389</v>
      </c>
      <c r="M328">
        <v>0.2147749789170654</v>
      </c>
      <c r="N328">
        <v>0.36724122137118037</v>
      </c>
      <c r="O328">
        <f>1.82155359578146*1.05</f>
        <v>1.912631275570533</v>
      </c>
      <c r="P328">
        <v>1</v>
      </c>
    </row>
    <row r="329" spans="1:16" x14ac:dyDescent="0.4">
      <c r="A329">
        <v>110</v>
      </c>
      <c r="B329" t="s">
        <v>6</v>
      </c>
      <c r="C329" t="s">
        <v>7</v>
      </c>
      <c r="D329" t="s">
        <v>19</v>
      </c>
      <c r="E329">
        <v>0.7860262008733625</v>
      </c>
      <c r="F329">
        <v>2.5773195876288659E-3</v>
      </c>
      <c r="G329">
        <v>0</v>
      </c>
      <c r="H329">
        <v>0.29796696315120708</v>
      </c>
      <c r="I329">
        <v>0.97959183673469385</v>
      </c>
      <c r="J329">
        <v>0.77484777944610717</v>
      </c>
      <c r="K329">
        <v>0.46877334736030596</v>
      </c>
      <c r="L329">
        <v>0.73851835721953762</v>
      </c>
      <c r="M329">
        <v>0.70552212825755545</v>
      </c>
      <c r="N329">
        <v>0.57063032847418926</v>
      </c>
      <c r="O329">
        <v>1.7347052123439148</v>
      </c>
      <c r="P329">
        <v>1</v>
      </c>
    </row>
    <row r="330" spans="1:16" x14ac:dyDescent="0.4">
      <c r="B330" t="s">
        <v>6</v>
      </c>
      <c r="C330" t="s">
        <v>7</v>
      </c>
      <c r="D330" t="s">
        <v>19</v>
      </c>
      <c r="E330">
        <v>0.7860262008733625</v>
      </c>
      <c r="F330">
        <v>2.5773195876288659E-3</v>
      </c>
      <c r="G330">
        <v>0</v>
      </c>
      <c r="H330">
        <v>0.29796696315120708</v>
      </c>
      <c r="I330">
        <v>0.97959183673469385</v>
      </c>
      <c r="J330">
        <v>0.77484777944610717</v>
      </c>
      <c r="K330">
        <v>0.46877334736030596</v>
      </c>
      <c r="L330">
        <v>0.73851835721953762</v>
      </c>
      <c r="M330">
        <v>0.70552212825755545</v>
      </c>
      <c r="N330">
        <v>0.57063032847418926</v>
      </c>
      <c r="O330">
        <f>1.73470521234391*1.11</f>
        <v>1.9255227857017403</v>
      </c>
      <c r="P330">
        <v>0</v>
      </c>
    </row>
    <row r="331" spans="1:16" x14ac:dyDescent="0.4">
      <c r="B331" t="s">
        <v>6</v>
      </c>
      <c r="C331" t="s">
        <v>7</v>
      </c>
      <c r="D331" t="s">
        <v>19</v>
      </c>
      <c r="E331">
        <v>0.7860262008733625</v>
      </c>
      <c r="F331">
        <v>2.5773195876288659E-3</v>
      </c>
      <c r="G331">
        <v>0</v>
      </c>
      <c r="H331">
        <v>0.29796696315120708</v>
      </c>
      <c r="I331">
        <v>0.97959183673469385</v>
      </c>
      <c r="J331">
        <v>0.77484777944610717</v>
      </c>
      <c r="K331">
        <v>0.46877334736030596</v>
      </c>
      <c r="L331">
        <v>0.73851835721953762</v>
      </c>
      <c r="M331">
        <v>0.70552212825755545</v>
      </c>
      <c r="N331">
        <v>0.57063032847418926</v>
      </c>
      <c r="O331">
        <f>1.73470521234391*1.05</f>
        <v>1.8214404729611056</v>
      </c>
      <c r="P331">
        <v>1</v>
      </c>
    </row>
    <row r="332" spans="1:16" x14ac:dyDescent="0.4">
      <c r="A332">
        <v>111</v>
      </c>
      <c r="B332" t="s">
        <v>6</v>
      </c>
      <c r="C332" t="s">
        <v>7</v>
      </c>
      <c r="D332" t="s">
        <v>18</v>
      </c>
      <c r="E332">
        <v>0.76419213973799127</v>
      </c>
      <c r="F332">
        <v>7.2164948453608241E-2</v>
      </c>
      <c r="G332">
        <v>4.1753653444676408E-2</v>
      </c>
      <c r="H332">
        <v>0.2649301143583227</v>
      </c>
      <c r="I332">
        <v>0.95918367346938771</v>
      </c>
      <c r="J332">
        <v>0.79807890100431933</v>
      </c>
      <c r="K332">
        <v>0.44265256293893013</v>
      </c>
      <c r="L332">
        <v>8.2792040145840975E-2</v>
      </c>
      <c r="M332">
        <v>0.83289505347106574</v>
      </c>
      <c r="N332">
        <v>0.72649860611566441</v>
      </c>
      <c r="O332">
        <v>2.2786123583675502</v>
      </c>
      <c r="P332">
        <v>1</v>
      </c>
    </row>
    <row r="333" spans="1:16" x14ac:dyDescent="0.4">
      <c r="B333" t="s">
        <v>6</v>
      </c>
      <c r="C333" t="s">
        <v>7</v>
      </c>
      <c r="D333" t="s">
        <v>18</v>
      </c>
      <c r="E333">
        <v>0.76419213973799127</v>
      </c>
      <c r="F333">
        <v>7.2164948453608241E-2</v>
      </c>
      <c r="G333">
        <v>4.1753653444676408E-2</v>
      </c>
      <c r="H333">
        <v>0.2649301143583227</v>
      </c>
      <c r="I333">
        <v>0.95918367346938771</v>
      </c>
      <c r="J333">
        <v>0.79807890100431933</v>
      </c>
      <c r="K333">
        <v>0.44265256293893013</v>
      </c>
      <c r="L333">
        <v>8.2792040145840975E-2</v>
      </c>
      <c r="M333">
        <v>0.83289505347106574</v>
      </c>
      <c r="N333">
        <v>0.72649860611566441</v>
      </c>
      <c r="O333">
        <f>2.27861235836755*1.11</f>
        <v>2.5292597177879808</v>
      </c>
      <c r="P333">
        <v>0</v>
      </c>
    </row>
    <row r="334" spans="1:16" x14ac:dyDescent="0.4">
      <c r="B334" t="s">
        <v>6</v>
      </c>
      <c r="C334" t="s">
        <v>7</v>
      </c>
      <c r="D334" t="s">
        <v>18</v>
      </c>
      <c r="E334">
        <v>0.76419213973799127</v>
      </c>
      <c r="F334">
        <v>7.2164948453608241E-2</v>
      </c>
      <c r="G334">
        <v>4.1753653444676408E-2</v>
      </c>
      <c r="H334">
        <v>0.2649301143583227</v>
      </c>
      <c r="I334">
        <v>0.95918367346938771</v>
      </c>
      <c r="J334">
        <v>0.79807890100431933</v>
      </c>
      <c r="K334">
        <v>0.44265256293893013</v>
      </c>
      <c r="L334">
        <v>8.2792040145840975E-2</v>
      </c>
      <c r="M334">
        <v>0.83289505347106574</v>
      </c>
      <c r="N334">
        <v>0.72649860611566441</v>
      </c>
      <c r="O334">
        <f>2.27861235836755*1.05</f>
        <v>2.3925429762859278</v>
      </c>
      <c r="P334">
        <v>1</v>
      </c>
    </row>
    <row r="335" spans="1:16" x14ac:dyDescent="0.4">
      <c r="A335">
        <v>112</v>
      </c>
      <c r="B335" t="s">
        <v>6</v>
      </c>
      <c r="C335" t="s">
        <v>7</v>
      </c>
      <c r="D335" t="s">
        <v>16</v>
      </c>
      <c r="E335">
        <v>0.76855895196506563</v>
      </c>
      <c r="F335">
        <v>0</v>
      </c>
      <c r="G335">
        <v>0.53235908141962418</v>
      </c>
      <c r="H335">
        <v>0.69250317662007621</v>
      </c>
      <c r="I335">
        <v>0.73469387755102045</v>
      </c>
      <c r="J335">
        <v>0.78712757941705735</v>
      </c>
      <c r="K335">
        <v>0.69958859698466225</v>
      </c>
      <c r="L335">
        <v>0.26804180608618833</v>
      </c>
      <c r="M335">
        <v>0.18068613001785888</v>
      </c>
      <c r="N335">
        <v>9.6402493626673358E-2</v>
      </c>
      <c r="O335">
        <v>0.15485297200304979</v>
      </c>
      <c r="P335">
        <v>1</v>
      </c>
    </row>
    <row r="336" spans="1:16" x14ac:dyDescent="0.4">
      <c r="B336" t="s">
        <v>6</v>
      </c>
      <c r="C336" t="s">
        <v>7</v>
      </c>
      <c r="D336" t="s">
        <v>16</v>
      </c>
      <c r="E336">
        <v>0.76855895196506563</v>
      </c>
      <c r="F336">
        <v>0</v>
      </c>
      <c r="G336">
        <v>0.53235908141962418</v>
      </c>
      <c r="H336">
        <v>0.69250317662007621</v>
      </c>
      <c r="I336">
        <v>0.73469387755102045</v>
      </c>
      <c r="J336">
        <v>0.78712757941705735</v>
      </c>
      <c r="K336">
        <v>0.69958859698466225</v>
      </c>
      <c r="L336">
        <v>0.26804180608618833</v>
      </c>
      <c r="M336">
        <v>0.18068613001785888</v>
      </c>
      <c r="N336">
        <v>9.6402493626673358E-2</v>
      </c>
      <c r="O336">
        <f>0.15485297200305*1.11</f>
        <v>0.17188679892338551</v>
      </c>
      <c r="P336">
        <v>0</v>
      </c>
    </row>
    <row r="337" spans="1:16" x14ac:dyDescent="0.4">
      <c r="B337" t="s">
        <v>6</v>
      </c>
      <c r="C337" t="s">
        <v>7</v>
      </c>
      <c r="D337" t="s">
        <v>16</v>
      </c>
      <c r="E337">
        <v>0.76855895196506563</v>
      </c>
      <c r="F337">
        <v>0</v>
      </c>
      <c r="G337">
        <v>0.53235908141962418</v>
      </c>
      <c r="H337">
        <v>0.69250317662007621</v>
      </c>
      <c r="I337">
        <v>0.73469387755102045</v>
      </c>
      <c r="J337">
        <v>0.78712757941705735</v>
      </c>
      <c r="K337">
        <v>0.69958859698466225</v>
      </c>
      <c r="L337">
        <v>0.26804180608618833</v>
      </c>
      <c r="M337">
        <v>0.18068613001785888</v>
      </c>
      <c r="N337">
        <v>9.6402493626673358E-2</v>
      </c>
      <c r="O337">
        <f>0.15485297200305*1.05</f>
        <v>0.16259562060320251</v>
      </c>
      <c r="P337">
        <v>1</v>
      </c>
    </row>
    <row r="338" spans="1:16" x14ac:dyDescent="0.4">
      <c r="A338">
        <v>113</v>
      </c>
      <c r="B338" t="s">
        <v>6</v>
      </c>
      <c r="C338" t="s">
        <v>7</v>
      </c>
      <c r="D338" t="s">
        <v>15</v>
      </c>
      <c r="E338">
        <v>0.78165938864628814</v>
      </c>
      <c r="F338">
        <v>0</v>
      </c>
      <c r="G338">
        <v>1</v>
      </c>
      <c r="H338">
        <v>0.86912325285895808</v>
      </c>
      <c r="I338">
        <v>0.40816326530612246</v>
      </c>
      <c r="J338">
        <v>0.73909593797732531</v>
      </c>
      <c r="K338">
        <v>0.80780996468721267</v>
      </c>
      <c r="L338">
        <v>1.9517914903824606E-2</v>
      </c>
      <c r="M338">
        <v>0.49238198472452616</v>
      </c>
      <c r="N338">
        <v>6.0809541647856014E-2</v>
      </c>
      <c r="O338">
        <v>7.0280548595250333E-2</v>
      </c>
      <c r="P338">
        <v>1</v>
      </c>
    </row>
    <row r="339" spans="1:16" x14ac:dyDescent="0.4">
      <c r="B339" t="s">
        <v>6</v>
      </c>
      <c r="C339" t="s">
        <v>7</v>
      </c>
      <c r="D339" t="s">
        <v>15</v>
      </c>
      <c r="E339">
        <v>0.78165938864628814</v>
      </c>
      <c r="F339">
        <v>0</v>
      </c>
      <c r="G339">
        <v>1</v>
      </c>
      <c r="H339">
        <v>0.86912325285895808</v>
      </c>
      <c r="I339">
        <v>0.40816326530612246</v>
      </c>
      <c r="J339">
        <v>0.73909593797732531</v>
      </c>
      <c r="K339">
        <v>0.80780996468721267</v>
      </c>
      <c r="L339">
        <v>1.9517914903824606E-2</v>
      </c>
      <c r="M339">
        <v>0.49238198472452616</v>
      </c>
      <c r="N339">
        <v>6.0809541647856014E-2</v>
      </c>
      <c r="O339">
        <f>0.0702805485952503*1.11</f>
        <v>7.8011408940727847E-2</v>
      </c>
      <c r="P339">
        <v>0</v>
      </c>
    </row>
    <row r="340" spans="1:16" x14ac:dyDescent="0.4">
      <c r="B340" t="s">
        <v>6</v>
      </c>
      <c r="C340" t="s">
        <v>7</v>
      </c>
      <c r="D340" t="s">
        <v>15</v>
      </c>
      <c r="E340">
        <v>0.78165938864628814</v>
      </c>
      <c r="F340">
        <v>0</v>
      </c>
      <c r="G340">
        <v>1</v>
      </c>
      <c r="H340">
        <v>0.86912325285895808</v>
      </c>
      <c r="I340">
        <v>0.40816326530612246</v>
      </c>
      <c r="J340">
        <v>0.73909593797732531</v>
      </c>
      <c r="K340">
        <v>0.80780996468721267</v>
      </c>
      <c r="L340">
        <v>1.9517914903824606E-2</v>
      </c>
      <c r="M340">
        <v>0.49238198472452616</v>
      </c>
      <c r="N340">
        <v>6.0809541647856014E-2</v>
      </c>
      <c r="O340">
        <f>0.0702805485952503*1.05</f>
        <v>7.3794576025012826E-2</v>
      </c>
      <c r="P340">
        <v>1</v>
      </c>
    </row>
    <row r="341" spans="1:16" x14ac:dyDescent="0.4">
      <c r="A341">
        <v>114</v>
      </c>
      <c r="B341" t="s">
        <v>6</v>
      </c>
      <c r="C341" t="s">
        <v>7</v>
      </c>
      <c r="D341" t="s">
        <v>20</v>
      </c>
      <c r="E341">
        <v>0.79912663755458513</v>
      </c>
      <c r="F341">
        <v>0</v>
      </c>
      <c r="G341">
        <v>0.86534446764091866</v>
      </c>
      <c r="H341">
        <v>0.82909783989834818</v>
      </c>
      <c r="I341">
        <v>0.32653061224489793</v>
      </c>
      <c r="J341">
        <v>0.75077797286927861</v>
      </c>
      <c r="K341">
        <v>0.81030338773601529</v>
      </c>
      <c r="L341">
        <v>4.5220021077899478E-2</v>
      </c>
      <c r="M341">
        <v>0.6346276782908542</v>
      </c>
      <c r="N341">
        <v>6.4224777723713572E-2</v>
      </c>
      <c r="O341">
        <v>7.6278458028989471E-2</v>
      </c>
      <c r="P341">
        <v>1</v>
      </c>
    </row>
    <row r="342" spans="1:16" x14ac:dyDescent="0.4">
      <c r="B342" t="s">
        <v>6</v>
      </c>
      <c r="C342" t="s">
        <v>7</v>
      </c>
      <c r="D342" t="s">
        <v>20</v>
      </c>
      <c r="E342">
        <v>0.79912663755458513</v>
      </c>
      <c r="F342">
        <v>0</v>
      </c>
      <c r="G342">
        <v>0.86534446764091866</v>
      </c>
      <c r="H342">
        <v>0.82909783989834818</v>
      </c>
      <c r="I342">
        <v>0.32653061224489793</v>
      </c>
      <c r="J342">
        <v>0.75077797286927861</v>
      </c>
      <c r="K342">
        <v>0.81030338773601529</v>
      </c>
      <c r="L342">
        <v>4.5220021077899478E-2</v>
      </c>
      <c r="M342">
        <v>0.6346276782908542</v>
      </c>
      <c r="N342">
        <v>6.4224777723713572E-2</v>
      </c>
      <c r="O342">
        <f>0.0762784580289895*1.11</f>
        <v>8.466908841217835E-2</v>
      </c>
      <c r="P342">
        <v>0</v>
      </c>
    </row>
    <row r="343" spans="1:16" x14ac:dyDescent="0.4">
      <c r="B343" t="s">
        <v>6</v>
      </c>
      <c r="C343" t="s">
        <v>7</v>
      </c>
      <c r="D343" t="s">
        <v>20</v>
      </c>
      <c r="E343">
        <v>0.79912663755458513</v>
      </c>
      <c r="F343">
        <v>0</v>
      </c>
      <c r="G343">
        <v>0.86534446764091866</v>
      </c>
      <c r="H343">
        <v>0.82909783989834818</v>
      </c>
      <c r="I343">
        <v>0.32653061224489793</v>
      </c>
      <c r="J343">
        <v>0.75077797286927861</v>
      </c>
      <c r="K343">
        <v>0.81030338773601529</v>
      </c>
      <c r="L343">
        <v>4.5220021077899478E-2</v>
      </c>
      <c r="M343">
        <v>0.6346276782908542</v>
      </c>
      <c r="N343">
        <v>6.4224777723713572E-2</v>
      </c>
      <c r="O343">
        <f>0.0762784580289895*1.05</f>
        <v>8.0092380930438981E-2</v>
      </c>
      <c r="P343">
        <v>1</v>
      </c>
    </row>
    <row r="344" spans="1:16" x14ac:dyDescent="0.4">
      <c r="A344">
        <v>115</v>
      </c>
      <c r="B344" t="s">
        <v>6</v>
      </c>
      <c r="C344" t="s">
        <v>7</v>
      </c>
      <c r="D344" t="s">
        <v>21</v>
      </c>
      <c r="E344">
        <v>0.83842794759825345</v>
      </c>
      <c r="F344">
        <v>0</v>
      </c>
      <c r="G344">
        <v>0.66388308977035493</v>
      </c>
      <c r="H344">
        <v>0.67280813214739521</v>
      </c>
      <c r="I344">
        <v>0.32653061224489793</v>
      </c>
      <c r="J344">
        <v>0.89870919618898659</v>
      </c>
      <c r="K344">
        <v>0.73909660612276218</v>
      </c>
      <c r="L344">
        <v>4.6838392129884131E-2</v>
      </c>
      <c r="M344">
        <v>0.95871954750926669</v>
      </c>
      <c r="N344">
        <v>9.5870761021959586E-2</v>
      </c>
      <c r="O344">
        <v>0.1273962069849541</v>
      </c>
      <c r="P344">
        <v>1</v>
      </c>
    </row>
    <row r="345" spans="1:16" x14ac:dyDescent="0.4">
      <c r="B345" t="s">
        <v>6</v>
      </c>
      <c r="C345" t="s">
        <v>7</v>
      </c>
      <c r="D345" t="s">
        <v>21</v>
      </c>
      <c r="E345">
        <v>0.83842794759825345</v>
      </c>
      <c r="F345">
        <v>0</v>
      </c>
      <c r="G345">
        <v>0.66388308977035493</v>
      </c>
      <c r="H345">
        <v>0.67280813214739521</v>
      </c>
      <c r="I345">
        <v>0.32653061224489793</v>
      </c>
      <c r="J345">
        <v>0.89870919618898659</v>
      </c>
      <c r="K345">
        <v>0.73909660612276218</v>
      </c>
      <c r="L345">
        <v>4.6838392129884131E-2</v>
      </c>
      <c r="M345">
        <v>0.95871954750926669</v>
      </c>
      <c r="N345">
        <v>9.5870761021959586E-2</v>
      </c>
      <c r="O345">
        <f>0.127396206984954*1.11</f>
        <v>0.14140978975329893</v>
      </c>
      <c r="P345">
        <v>0</v>
      </c>
    </row>
    <row r="346" spans="1:16" x14ac:dyDescent="0.4">
      <c r="B346" t="s">
        <v>6</v>
      </c>
      <c r="C346" t="s">
        <v>7</v>
      </c>
      <c r="D346" t="s">
        <v>21</v>
      </c>
      <c r="E346">
        <v>0.83842794759825345</v>
      </c>
      <c r="F346">
        <v>0</v>
      </c>
      <c r="G346">
        <v>0.66388308977035493</v>
      </c>
      <c r="H346">
        <v>0.67280813214739521</v>
      </c>
      <c r="I346">
        <v>0.32653061224489793</v>
      </c>
      <c r="J346">
        <v>0.89870919618898659</v>
      </c>
      <c r="K346">
        <v>0.73909660612276218</v>
      </c>
      <c r="L346">
        <v>4.6838392129884131E-2</v>
      </c>
      <c r="M346">
        <v>0.95871954750926669</v>
      </c>
      <c r="N346">
        <v>9.5870761021959586E-2</v>
      </c>
      <c r="O346">
        <f>0.127396206984954*1.05</f>
        <v>0.13376601733420171</v>
      </c>
      <c r="P346">
        <v>1</v>
      </c>
    </row>
    <row r="347" spans="1:16" x14ac:dyDescent="0.4">
      <c r="A347">
        <v>116</v>
      </c>
      <c r="B347" t="s">
        <v>6</v>
      </c>
      <c r="C347" t="s">
        <v>7</v>
      </c>
      <c r="D347" t="s">
        <v>21</v>
      </c>
      <c r="E347">
        <v>0.84279475982532748</v>
      </c>
      <c r="F347">
        <v>0</v>
      </c>
      <c r="G347">
        <v>0.62317327766179542</v>
      </c>
      <c r="H347">
        <v>0.66518424396442188</v>
      </c>
      <c r="I347">
        <v>0.32653061224489793</v>
      </c>
      <c r="J347">
        <v>0.82808130398466884</v>
      </c>
      <c r="K347">
        <v>0.73475735886989113</v>
      </c>
      <c r="L347">
        <v>7.2475717828172619E-3</v>
      </c>
      <c r="M347">
        <v>0.48176068533946304</v>
      </c>
      <c r="N347">
        <v>9.8429791164144464E-2</v>
      </c>
      <c r="O347">
        <v>0.13293118629232112</v>
      </c>
      <c r="P347">
        <v>1</v>
      </c>
    </row>
    <row r="348" spans="1:16" x14ac:dyDescent="0.4">
      <c r="B348" t="s">
        <v>6</v>
      </c>
      <c r="C348" t="s">
        <v>7</v>
      </c>
      <c r="D348" t="s">
        <v>21</v>
      </c>
      <c r="E348">
        <v>0.84279475982532748</v>
      </c>
      <c r="F348">
        <v>0</v>
      </c>
      <c r="G348">
        <v>0.62317327766179542</v>
      </c>
      <c r="H348">
        <v>0.66518424396442188</v>
      </c>
      <c r="I348">
        <v>0.32653061224489793</v>
      </c>
      <c r="J348">
        <v>0.82808130398466884</v>
      </c>
      <c r="K348">
        <v>0.73475735886989113</v>
      </c>
      <c r="L348">
        <v>7.2475717828172619E-3</v>
      </c>
      <c r="M348">
        <v>0.48176068533946304</v>
      </c>
      <c r="N348">
        <v>9.8429791164144464E-2</v>
      </c>
      <c r="O348">
        <f>0.132931186292321*1.11</f>
        <v>0.14755361678447634</v>
      </c>
      <c r="P348">
        <v>0</v>
      </c>
    </row>
    <row r="349" spans="1:16" x14ac:dyDescent="0.4">
      <c r="B349" t="s">
        <v>6</v>
      </c>
      <c r="C349" t="s">
        <v>7</v>
      </c>
      <c r="D349" t="s">
        <v>21</v>
      </c>
      <c r="E349">
        <v>0.84279475982532748</v>
      </c>
      <c r="F349">
        <v>0</v>
      </c>
      <c r="G349">
        <v>0.62317327766179542</v>
      </c>
      <c r="H349">
        <v>0.66518424396442188</v>
      </c>
      <c r="I349">
        <v>0.32653061224489793</v>
      </c>
      <c r="J349">
        <v>0.82808130398466884</v>
      </c>
      <c r="K349">
        <v>0.73475735886989113</v>
      </c>
      <c r="L349">
        <v>7.2475717828172619E-3</v>
      </c>
      <c r="M349">
        <v>0.48176068533946304</v>
      </c>
      <c r="N349">
        <v>9.8429791164144464E-2</v>
      </c>
      <c r="O349">
        <f>0.132931186292321*1.05</f>
        <v>0.13957774560693706</v>
      </c>
      <c r="P349">
        <v>1</v>
      </c>
    </row>
    <row r="350" spans="1:16" x14ac:dyDescent="0.4">
      <c r="A350">
        <v>117</v>
      </c>
      <c r="B350" t="s">
        <v>6</v>
      </c>
      <c r="C350" t="s">
        <v>7</v>
      </c>
      <c r="D350" t="s">
        <v>16</v>
      </c>
      <c r="E350">
        <v>0.8646288209606986</v>
      </c>
      <c r="F350">
        <v>0</v>
      </c>
      <c r="G350">
        <v>0.65135699373695199</v>
      </c>
      <c r="H350">
        <v>0.65692503176620076</v>
      </c>
      <c r="I350">
        <v>0.81632653061224492</v>
      </c>
      <c r="J350">
        <v>0.83693986405231291</v>
      </c>
      <c r="K350">
        <v>0.74516909705826562</v>
      </c>
      <c r="L350">
        <v>0.38006012575106557</v>
      </c>
      <c r="M350">
        <v>5.9073173036397281E-2</v>
      </c>
      <c r="N350">
        <v>9.9085692550507989E-2</v>
      </c>
      <c r="O350">
        <v>0.15904889594321706</v>
      </c>
      <c r="P350">
        <v>1</v>
      </c>
    </row>
    <row r="351" spans="1:16" x14ac:dyDescent="0.4">
      <c r="B351" t="s">
        <v>6</v>
      </c>
      <c r="C351" t="s">
        <v>7</v>
      </c>
      <c r="D351" t="s">
        <v>16</v>
      </c>
      <c r="E351">
        <v>0.8646288209606986</v>
      </c>
      <c r="F351">
        <v>0</v>
      </c>
      <c r="G351">
        <v>0.65135699373695199</v>
      </c>
      <c r="H351">
        <v>0.65692503176620076</v>
      </c>
      <c r="I351">
        <v>0.81632653061224492</v>
      </c>
      <c r="J351">
        <v>0.83693986405231291</v>
      </c>
      <c r="K351">
        <v>0.74516909705826562</v>
      </c>
      <c r="L351">
        <v>0.38006012575106557</v>
      </c>
      <c r="M351">
        <v>5.9073173036397281E-2</v>
      </c>
      <c r="N351">
        <v>9.9085692550507989E-2</v>
      </c>
      <c r="O351">
        <f>0.159048895943217*1.11</f>
        <v>0.17654427449697088</v>
      </c>
      <c r="P351">
        <v>0</v>
      </c>
    </row>
    <row r="352" spans="1:16" x14ac:dyDescent="0.4">
      <c r="B352" t="s">
        <v>6</v>
      </c>
      <c r="C352" t="s">
        <v>7</v>
      </c>
      <c r="D352" t="s">
        <v>16</v>
      </c>
      <c r="E352">
        <v>0.8646288209606986</v>
      </c>
      <c r="F352">
        <v>0</v>
      </c>
      <c r="G352">
        <v>0.65135699373695199</v>
      </c>
      <c r="H352">
        <v>0.65692503176620076</v>
      </c>
      <c r="I352">
        <v>0.81632653061224492</v>
      </c>
      <c r="J352">
        <v>0.83693986405231291</v>
      </c>
      <c r="K352">
        <v>0.74516909705826562</v>
      </c>
      <c r="L352">
        <v>0.38006012575106557</v>
      </c>
      <c r="M352">
        <v>5.9073173036397281E-2</v>
      </c>
      <c r="N352">
        <v>9.9085692550507989E-2</v>
      </c>
      <c r="O352">
        <f>0.159048895943217*1.05</f>
        <v>0.16700134074037787</v>
      </c>
      <c r="P352">
        <v>1</v>
      </c>
    </row>
    <row r="353" spans="1:16" x14ac:dyDescent="0.4">
      <c r="A353">
        <v>118</v>
      </c>
      <c r="B353" t="s">
        <v>6</v>
      </c>
      <c r="C353" t="s">
        <v>7</v>
      </c>
      <c r="D353" t="s">
        <v>22</v>
      </c>
      <c r="E353">
        <v>0.83406113537117921</v>
      </c>
      <c r="F353">
        <v>1.5463917525773196E-2</v>
      </c>
      <c r="G353">
        <v>0.69728601252609601</v>
      </c>
      <c r="H353">
        <v>0.62071156289707752</v>
      </c>
      <c r="I353">
        <v>0.34693877551020408</v>
      </c>
      <c r="J353">
        <v>0.86576651331042509</v>
      </c>
      <c r="K353">
        <v>0.70205527516725663</v>
      </c>
      <c r="L353">
        <v>0.39926230207418839</v>
      </c>
      <c r="M353">
        <v>0.30937850917626597</v>
      </c>
      <c r="N353">
        <v>0.11386707092070501</v>
      </c>
      <c r="O353">
        <v>0.15410375975307686</v>
      </c>
      <c r="P353">
        <v>1</v>
      </c>
    </row>
    <row r="354" spans="1:16" x14ac:dyDescent="0.4">
      <c r="B354" t="s">
        <v>6</v>
      </c>
      <c r="C354" t="s">
        <v>7</v>
      </c>
      <c r="D354" t="s">
        <v>22</v>
      </c>
      <c r="E354">
        <v>0.83406113537117921</v>
      </c>
      <c r="F354">
        <v>1.5463917525773196E-2</v>
      </c>
      <c r="G354">
        <v>0.69728601252609601</v>
      </c>
      <c r="H354">
        <v>0.62071156289707752</v>
      </c>
      <c r="I354">
        <v>0.34693877551020408</v>
      </c>
      <c r="J354">
        <v>0.86576651331042509</v>
      </c>
      <c r="K354">
        <v>0.70205527516725663</v>
      </c>
      <c r="L354">
        <v>0.39926230207418839</v>
      </c>
      <c r="M354">
        <v>0.30937850917626597</v>
      </c>
      <c r="N354">
        <v>0.11386707092070501</v>
      </c>
      <c r="O354">
        <f>0.154103759753077*1.11</f>
        <v>0.17105517332591549</v>
      </c>
      <c r="P354">
        <v>0</v>
      </c>
    </row>
    <row r="355" spans="1:16" x14ac:dyDescent="0.4">
      <c r="B355" t="s">
        <v>6</v>
      </c>
      <c r="C355" t="s">
        <v>7</v>
      </c>
      <c r="D355" t="s">
        <v>22</v>
      </c>
      <c r="E355">
        <v>0.83406113537117921</v>
      </c>
      <c r="F355">
        <v>1.5463917525773196E-2</v>
      </c>
      <c r="G355">
        <v>0.69728601252609601</v>
      </c>
      <c r="H355">
        <v>0.62071156289707752</v>
      </c>
      <c r="I355">
        <v>0.34693877551020408</v>
      </c>
      <c r="J355">
        <v>0.86576651331042509</v>
      </c>
      <c r="K355">
        <v>0.70205527516725663</v>
      </c>
      <c r="L355">
        <v>0.39926230207418839</v>
      </c>
      <c r="M355">
        <v>0.30937850917626597</v>
      </c>
      <c r="N355">
        <v>0.11386707092070501</v>
      </c>
      <c r="O355">
        <f>0.154103759753077*1.05</f>
        <v>0.16180894774073085</v>
      </c>
      <c r="P355">
        <v>1</v>
      </c>
    </row>
    <row r="356" spans="1:16" x14ac:dyDescent="0.4">
      <c r="A356">
        <v>119</v>
      </c>
      <c r="B356" t="s">
        <v>6</v>
      </c>
      <c r="C356" t="s">
        <v>7</v>
      </c>
      <c r="D356" t="s">
        <v>21</v>
      </c>
      <c r="E356">
        <v>0.86899563318777295</v>
      </c>
      <c r="F356">
        <v>0</v>
      </c>
      <c r="G356">
        <v>0.90605427974947805</v>
      </c>
      <c r="H356">
        <v>0.80876747141041938</v>
      </c>
      <c r="I356">
        <v>8.1632653061224483E-2</v>
      </c>
      <c r="J356">
        <v>0.93404190825187783</v>
      </c>
      <c r="K356">
        <v>0.82886990138227656</v>
      </c>
      <c r="L356">
        <v>4.5964376859070913E-2</v>
      </c>
      <c r="M356">
        <v>0.9211434716345932</v>
      </c>
      <c r="N356">
        <v>6.6893684792241989E-2</v>
      </c>
      <c r="O356">
        <v>7.3647347260013429E-2</v>
      </c>
      <c r="P356">
        <v>1</v>
      </c>
    </row>
    <row r="357" spans="1:16" x14ac:dyDescent="0.4">
      <c r="B357" t="s">
        <v>6</v>
      </c>
      <c r="C357" t="s">
        <v>7</v>
      </c>
      <c r="D357" t="s">
        <v>21</v>
      </c>
      <c r="E357">
        <v>0.86899563318777295</v>
      </c>
      <c r="F357">
        <v>0</v>
      </c>
      <c r="G357">
        <v>0.90605427974947805</v>
      </c>
      <c r="H357">
        <v>0.80876747141041938</v>
      </c>
      <c r="I357">
        <v>8.1632653061224483E-2</v>
      </c>
      <c r="J357">
        <v>0.93404190825187783</v>
      </c>
      <c r="K357">
        <v>0.82886990138227656</v>
      </c>
      <c r="L357">
        <v>4.5964376859070913E-2</v>
      </c>
      <c r="M357">
        <v>0.9211434716345932</v>
      </c>
      <c r="N357">
        <v>6.6893684792241989E-2</v>
      </c>
      <c r="O357">
        <f>0.0736473472600134*1.11</f>
        <v>8.1748555458614883E-2</v>
      </c>
      <c r="P357">
        <v>0</v>
      </c>
    </row>
    <row r="358" spans="1:16" x14ac:dyDescent="0.4">
      <c r="B358" t="s">
        <v>6</v>
      </c>
      <c r="C358" t="s">
        <v>7</v>
      </c>
      <c r="D358" t="s">
        <v>21</v>
      </c>
      <c r="E358">
        <v>0.86899563318777295</v>
      </c>
      <c r="F358">
        <v>0</v>
      </c>
      <c r="G358">
        <v>0.90605427974947805</v>
      </c>
      <c r="H358">
        <v>0.80876747141041938</v>
      </c>
      <c r="I358">
        <v>8.1632653061224483E-2</v>
      </c>
      <c r="J358">
        <v>0.93404190825187783</v>
      </c>
      <c r="K358">
        <v>0.82886990138227656</v>
      </c>
      <c r="L358">
        <v>4.5964376859070913E-2</v>
      </c>
      <c r="M358">
        <v>0.9211434716345932</v>
      </c>
      <c r="N358">
        <v>6.6893684792241989E-2</v>
      </c>
      <c r="O358">
        <f>0.0736473472600134*1.05</f>
        <v>7.7329714623014079E-2</v>
      </c>
      <c r="P358">
        <v>1</v>
      </c>
    </row>
    <row r="359" spans="1:16" x14ac:dyDescent="0.4">
      <c r="A359">
        <v>120</v>
      </c>
      <c r="B359" t="s">
        <v>6</v>
      </c>
      <c r="C359" t="s">
        <v>7</v>
      </c>
      <c r="D359" t="s">
        <v>16</v>
      </c>
      <c r="E359">
        <v>0.86899563318777295</v>
      </c>
      <c r="F359">
        <v>0</v>
      </c>
      <c r="G359">
        <v>0.48434237995824636</v>
      </c>
      <c r="H359">
        <v>0.54637865311308764</v>
      </c>
      <c r="I359">
        <v>0.40816326530612246</v>
      </c>
      <c r="J359">
        <v>0.88599026647626655</v>
      </c>
      <c r="K359">
        <v>0.67492644600482421</v>
      </c>
      <c r="L359">
        <v>6.0767745450736009E-2</v>
      </c>
      <c r="M359">
        <v>0.802602854127064</v>
      </c>
      <c r="N359">
        <v>0.14509360591887774</v>
      </c>
      <c r="O359">
        <v>0.22130091119787676</v>
      </c>
      <c r="P359">
        <v>1</v>
      </c>
    </row>
    <row r="360" spans="1:16" x14ac:dyDescent="0.4">
      <c r="B360" t="s">
        <v>6</v>
      </c>
      <c r="C360" t="s">
        <v>7</v>
      </c>
      <c r="D360" t="s">
        <v>16</v>
      </c>
      <c r="E360">
        <v>0.86899563318777295</v>
      </c>
      <c r="F360">
        <v>0</v>
      </c>
      <c r="G360">
        <v>0.48434237995824636</v>
      </c>
      <c r="H360">
        <v>0.54637865311308764</v>
      </c>
      <c r="I360">
        <v>0.40816326530612246</v>
      </c>
      <c r="J360">
        <v>0.88599026647626655</v>
      </c>
      <c r="K360">
        <v>0.67492644600482421</v>
      </c>
      <c r="L360">
        <v>6.0767745450736009E-2</v>
      </c>
      <c r="M360">
        <v>0.802602854127064</v>
      </c>
      <c r="N360">
        <v>0.14509360591887774</v>
      </c>
      <c r="O360">
        <f>0.221300911197877*1.11</f>
        <v>0.24564401142964351</v>
      </c>
      <c r="P360">
        <v>0</v>
      </c>
    </row>
    <row r="361" spans="1:16" x14ac:dyDescent="0.4">
      <c r="B361" t="s">
        <v>6</v>
      </c>
      <c r="C361" t="s">
        <v>7</v>
      </c>
      <c r="D361" t="s">
        <v>16</v>
      </c>
      <c r="E361">
        <v>0.86899563318777295</v>
      </c>
      <c r="F361">
        <v>0</v>
      </c>
      <c r="G361">
        <v>0.48434237995824636</v>
      </c>
      <c r="H361">
        <v>0.54637865311308764</v>
      </c>
      <c r="I361">
        <v>0.40816326530612246</v>
      </c>
      <c r="J361">
        <v>0.88599026647626655</v>
      </c>
      <c r="K361">
        <v>0.67492644600482421</v>
      </c>
      <c r="L361">
        <v>6.0767745450736009E-2</v>
      </c>
      <c r="M361">
        <v>0.802602854127064</v>
      </c>
      <c r="N361">
        <v>0.14509360591887774</v>
      </c>
      <c r="O361">
        <f>0.221300911197877*1.05</f>
        <v>0.23236595675777086</v>
      </c>
      <c r="P361">
        <v>1</v>
      </c>
    </row>
    <row r="362" spans="1:16" x14ac:dyDescent="0.4">
      <c r="A362">
        <v>121</v>
      </c>
      <c r="B362" t="s">
        <v>6</v>
      </c>
      <c r="C362" t="s">
        <v>7</v>
      </c>
      <c r="D362" t="s">
        <v>16</v>
      </c>
      <c r="E362">
        <v>0.86026200873362468</v>
      </c>
      <c r="F362">
        <v>0</v>
      </c>
      <c r="G362">
        <v>0.49373695198329853</v>
      </c>
      <c r="H362">
        <v>0.5203303684879288</v>
      </c>
      <c r="I362">
        <v>0.51020408163265307</v>
      </c>
      <c r="J362">
        <v>0.9651507897026248</v>
      </c>
      <c r="K362">
        <v>0.6538115742704832</v>
      </c>
      <c r="L362">
        <v>0.11151995655539047</v>
      </c>
      <c r="M362">
        <v>0.95470370824168027</v>
      </c>
      <c r="N362">
        <v>0.16107316495465457</v>
      </c>
      <c r="O362">
        <v>0.2573194293620748</v>
      </c>
      <c r="P362">
        <v>1</v>
      </c>
    </row>
    <row r="363" spans="1:16" x14ac:dyDescent="0.4">
      <c r="B363" t="s">
        <v>6</v>
      </c>
      <c r="C363" t="s">
        <v>7</v>
      </c>
      <c r="D363" t="s">
        <v>16</v>
      </c>
      <c r="E363">
        <v>0.86026200873362468</v>
      </c>
      <c r="F363">
        <v>0</v>
      </c>
      <c r="G363">
        <v>0.49373695198329853</v>
      </c>
      <c r="H363">
        <v>0.5203303684879288</v>
      </c>
      <c r="I363">
        <v>0.51020408163265307</v>
      </c>
      <c r="J363">
        <v>0.9651507897026248</v>
      </c>
      <c r="K363">
        <v>0.6538115742704832</v>
      </c>
      <c r="L363">
        <v>0.11151995655539047</v>
      </c>
      <c r="M363">
        <v>0.95470370824168027</v>
      </c>
      <c r="N363">
        <v>0.16107316495465457</v>
      </c>
      <c r="O363">
        <f>0.257319429362075*1.11</f>
        <v>0.28562456659190333</v>
      </c>
      <c r="P363">
        <v>0</v>
      </c>
    </row>
    <row r="364" spans="1:16" x14ac:dyDescent="0.4">
      <c r="B364" t="s">
        <v>6</v>
      </c>
      <c r="C364" t="s">
        <v>7</v>
      </c>
      <c r="D364" t="s">
        <v>16</v>
      </c>
      <c r="E364">
        <v>0.86026200873362468</v>
      </c>
      <c r="F364">
        <v>0</v>
      </c>
      <c r="G364">
        <v>0.49373695198329853</v>
      </c>
      <c r="H364">
        <v>0.5203303684879288</v>
      </c>
      <c r="I364">
        <v>0.51020408163265307</v>
      </c>
      <c r="J364">
        <v>0.9651507897026248</v>
      </c>
      <c r="K364">
        <v>0.6538115742704832</v>
      </c>
      <c r="L364">
        <v>0.11151995655539047</v>
      </c>
      <c r="M364">
        <v>0.95470370824168027</v>
      </c>
      <c r="N364">
        <v>0.16107316495465457</v>
      </c>
      <c r="O364">
        <f>0.257319429362075*1.05</f>
        <v>0.27018540083017878</v>
      </c>
      <c r="P364">
        <v>1</v>
      </c>
    </row>
    <row r="365" spans="1:16" x14ac:dyDescent="0.4">
      <c r="A365">
        <v>122</v>
      </c>
      <c r="B365" t="s">
        <v>6</v>
      </c>
      <c r="C365" t="s">
        <v>7</v>
      </c>
      <c r="D365" t="s">
        <v>21</v>
      </c>
      <c r="E365">
        <v>0.92139737991266391</v>
      </c>
      <c r="F365">
        <v>0</v>
      </c>
      <c r="G365">
        <v>0.97286012526096044</v>
      </c>
      <c r="H365">
        <v>0.8157560355781448</v>
      </c>
      <c r="I365">
        <v>0.22448979591836735</v>
      </c>
      <c r="J365">
        <v>0.94042595184215516</v>
      </c>
      <c r="K365">
        <v>0.85387588613840781</v>
      </c>
      <c r="L365">
        <v>0.45396884413782018</v>
      </c>
      <c r="M365">
        <v>0.3600946846201038</v>
      </c>
      <c r="N365">
        <v>6.5614787109201753E-2</v>
      </c>
      <c r="O365">
        <v>7.363912543057205E-2</v>
      </c>
      <c r="P365">
        <v>1</v>
      </c>
    </row>
    <row r="366" spans="1:16" x14ac:dyDescent="0.4">
      <c r="B366" t="s">
        <v>6</v>
      </c>
      <c r="C366" t="s">
        <v>7</v>
      </c>
      <c r="D366" t="s">
        <v>21</v>
      </c>
      <c r="E366">
        <v>0.92139737991266391</v>
      </c>
      <c r="F366">
        <v>0</v>
      </c>
      <c r="G366">
        <v>0.97286012526096044</v>
      </c>
      <c r="H366">
        <v>0.8157560355781448</v>
      </c>
      <c r="I366">
        <v>0.22448979591836735</v>
      </c>
      <c r="J366">
        <v>0.94042595184215516</v>
      </c>
      <c r="K366">
        <v>0.85387588613840781</v>
      </c>
      <c r="L366">
        <v>0.45396884413782018</v>
      </c>
      <c r="M366">
        <v>0.3600946846201038</v>
      </c>
      <c r="N366">
        <v>6.5614787109201753E-2</v>
      </c>
      <c r="O366">
        <f>0.073639125430572*1.11</f>
        <v>8.1739429227934923E-2</v>
      </c>
      <c r="P366">
        <v>0</v>
      </c>
    </row>
    <row r="367" spans="1:16" x14ac:dyDescent="0.4">
      <c r="B367" t="s">
        <v>6</v>
      </c>
      <c r="C367" t="s">
        <v>7</v>
      </c>
      <c r="D367" t="s">
        <v>21</v>
      </c>
      <c r="E367">
        <v>0.92139737991266391</v>
      </c>
      <c r="F367">
        <v>0</v>
      </c>
      <c r="G367">
        <v>0.97286012526096044</v>
      </c>
      <c r="H367">
        <v>0.8157560355781448</v>
      </c>
      <c r="I367">
        <v>0.22448979591836735</v>
      </c>
      <c r="J367">
        <v>0.94042595184215516</v>
      </c>
      <c r="K367">
        <v>0.85387588613840781</v>
      </c>
      <c r="L367">
        <v>0.45396884413782018</v>
      </c>
      <c r="M367">
        <v>0.3600946846201038</v>
      </c>
      <c r="N367">
        <v>6.5614787109201753E-2</v>
      </c>
      <c r="O367">
        <f>0.073639125430572*1.05</f>
        <v>7.73210817021006E-2</v>
      </c>
      <c r="P367">
        <v>1</v>
      </c>
    </row>
    <row r="368" spans="1:16" x14ac:dyDescent="0.4">
      <c r="A368">
        <v>123</v>
      </c>
      <c r="B368" t="s">
        <v>6</v>
      </c>
      <c r="C368" t="s">
        <v>7</v>
      </c>
      <c r="D368" t="s">
        <v>20</v>
      </c>
      <c r="E368">
        <v>0.92576419213973815</v>
      </c>
      <c r="F368">
        <v>0</v>
      </c>
      <c r="G368">
        <v>0.74843423799582465</v>
      </c>
      <c r="H368">
        <v>0.63913595933926304</v>
      </c>
      <c r="I368">
        <v>0.12244897959183673</v>
      </c>
      <c r="J368">
        <v>0.97507771428487289</v>
      </c>
      <c r="K368">
        <v>0.73469355142880022</v>
      </c>
      <c r="L368">
        <v>0.50459009287497991</v>
      </c>
      <c r="M368">
        <v>0.98392655597334189</v>
      </c>
      <c r="N368">
        <v>0.11130643433656436</v>
      </c>
      <c r="O368">
        <v>0.13635810362164241</v>
      </c>
      <c r="P368">
        <v>1</v>
      </c>
    </row>
    <row r="369" spans="1:16" x14ac:dyDescent="0.4">
      <c r="B369" t="s">
        <v>6</v>
      </c>
      <c r="C369" t="s">
        <v>7</v>
      </c>
      <c r="D369" t="s">
        <v>20</v>
      </c>
      <c r="E369">
        <v>0.92576419213973815</v>
      </c>
      <c r="F369">
        <v>0</v>
      </c>
      <c r="G369">
        <v>0.74843423799582465</v>
      </c>
      <c r="H369">
        <v>0.63913595933926304</v>
      </c>
      <c r="I369">
        <v>0.12244897959183673</v>
      </c>
      <c r="J369">
        <v>0.97507771428487289</v>
      </c>
      <c r="K369">
        <v>0.73469355142880022</v>
      </c>
      <c r="L369">
        <v>0.50459009287497991</v>
      </c>
      <c r="M369">
        <v>0.98392655597334189</v>
      </c>
      <c r="N369">
        <v>0.11130643433656436</v>
      </c>
      <c r="O369">
        <f>0.136358103621642*1.11</f>
        <v>0.15135749502002263</v>
      </c>
      <c r="P369">
        <v>0</v>
      </c>
    </row>
    <row r="370" spans="1:16" x14ac:dyDescent="0.4">
      <c r="B370" t="s">
        <v>6</v>
      </c>
      <c r="C370" t="s">
        <v>7</v>
      </c>
      <c r="D370" t="s">
        <v>20</v>
      </c>
      <c r="E370">
        <v>0.92576419213973815</v>
      </c>
      <c r="F370">
        <v>0</v>
      </c>
      <c r="G370">
        <v>0.74843423799582465</v>
      </c>
      <c r="H370">
        <v>0.63913595933926304</v>
      </c>
      <c r="I370">
        <v>0.12244897959183673</v>
      </c>
      <c r="J370">
        <v>0.97507771428487289</v>
      </c>
      <c r="K370">
        <v>0.73469355142880022</v>
      </c>
      <c r="L370">
        <v>0.50459009287497991</v>
      </c>
      <c r="M370">
        <v>0.98392655597334189</v>
      </c>
      <c r="N370">
        <v>0.11130643433656436</v>
      </c>
      <c r="O370">
        <f>0.136358103621642*1.05</f>
        <v>0.1431760088027241</v>
      </c>
      <c r="P370">
        <v>1</v>
      </c>
    </row>
    <row r="371" spans="1:16" x14ac:dyDescent="0.4">
      <c r="A371">
        <v>124</v>
      </c>
      <c r="B371" t="s">
        <v>6</v>
      </c>
      <c r="C371" t="s">
        <v>7</v>
      </c>
      <c r="D371" t="s">
        <v>31</v>
      </c>
      <c r="E371">
        <v>0.93886462882096078</v>
      </c>
      <c r="F371">
        <v>0</v>
      </c>
      <c r="G371">
        <v>0.9592901878914406</v>
      </c>
      <c r="H371">
        <v>0.7960609911054638</v>
      </c>
      <c r="I371">
        <v>0.16326530612244897</v>
      </c>
      <c r="J371">
        <v>0.93884676162179392</v>
      </c>
      <c r="K371">
        <v>0.84682056355826918</v>
      </c>
      <c r="L371">
        <v>9.9806033489371615E-2</v>
      </c>
      <c r="M371">
        <v>0.57350189392466422</v>
      </c>
      <c r="N371">
        <v>6.9173407675661741E-2</v>
      </c>
      <c r="O371">
        <v>7.702867929525066E-2</v>
      </c>
      <c r="P371">
        <v>1</v>
      </c>
    </row>
    <row r="372" spans="1:16" x14ac:dyDescent="0.4">
      <c r="B372" t="s">
        <v>6</v>
      </c>
      <c r="C372" t="s">
        <v>7</v>
      </c>
      <c r="D372" t="s">
        <v>31</v>
      </c>
      <c r="E372">
        <v>0.93886462882096078</v>
      </c>
      <c r="F372">
        <v>0</v>
      </c>
      <c r="G372">
        <v>0.9592901878914406</v>
      </c>
      <c r="H372">
        <v>0.7960609911054638</v>
      </c>
      <c r="I372">
        <v>0.16326530612244897</v>
      </c>
      <c r="J372">
        <v>0.93884676162179392</v>
      </c>
      <c r="K372">
        <v>0.84682056355826918</v>
      </c>
      <c r="L372">
        <v>9.9806033489371615E-2</v>
      </c>
      <c r="M372">
        <v>0.57350189392466422</v>
      </c>
      <c r="N372">
        <v>6.9173407675661741E-2</v>
      </c>
      <c r="O372">
        <f>0.0770286792952507*1.11</f>
        <v>8.550183401772829E-2</v>
      </c>
      <c r="P372">
        <v>0</v>
      </c>
    </row>
    <row r="373" spans="1:16" x14ac:dyDescent="0.4">
      <c r="B373" t="s">
        <v>6</v>
      </c>
      <c r="C373" t="s">
        <v>7</v>
      </c>
      <c r="D373" t="s">
        <v>31</v>
      </c>
      <c r="E373">
        <v>0.93886462882096078</v>
      </c>
      <c r="F373">
        <v>0</v>
      </c>
      <c r="G373">
        <v>0.9592901878914406</v>
      </c>
      <c r="H373">
        <v>0.7960609911054638</v>
      </c>
      <c r="I373">
        <v>0.16326530612244897</v>
      </c>
      <c r="J373">
        <v>0.93884676162179392</v>
      </c>
      <c r="K373">
        <v>0.84682056355826918</v>
      </c>
      <c r="L373">
        <v>9.9806033489371615E-2</v>
      </c>
      <c r="M373">
        <v>0.57350189392466422</v>
      </c>
      <c r="N373">
        <v>6.9173407675661741E-2</v>
      </c>
      <c r="O373">
        <f>0.0770286792952507*1.05</f>
        <v>8.0880113260013237E-2</v>
      </c>
      <c r="P373">
        <v>1</v>
      </c>
    </row>
    <row r="374" spans="1:16" x14ac:dyDescent="0.4">
      <c r="A374">
        <v>125</v>
      </c>
      <c r="B374" t="s">
        <v>6</v>
      </c>
      <c r="C374" t="s">
        <v>7</v>
      </c>
      <c r="D374" t="s">
        <v>20</v>
      </c>
      <c r="E374">
        <v>0.92576419213973815</v>
      </c>
      <c r="F374">
        <v>0</v>
      </c>
      <c r="G374">
        <v>0.9613778705636743</v>
      </c>
      <c r="H374">
        <v>0.81003811944091497</v>
      </c>
      <c r="I374">
        <v>0.26530612244897961</v>
      </c>
      <c r="J374">
        <v>0.99538592640020795</v>
      </c>
      <c r="K374">
        <v>0.84330770145165435</v>
      </c>
      <c r="L374">
        <v>0.1877157661369237</v>
      </c>
      <c r="M374">
        <v>0.54297780085064873</v>
      </c>
      <c r="N374">
        <v>6.7796500463903647E-2</v>
      </c>
      <c r="O374">
        <v>7.7346692516706589E-2</v>
      </c>
      <c r="P374">
        <v>1</v>
      </c>
    </row>
    <row r="375" spans="1:16" x14ac:dyDescent="0.4">
      <c r="B375" t="s">
        <v>6</v>
      </c>
      <c r="C375" t="s">
        <v>7</v>
      </c>
      <c r="D375" t="s">
        <v>20</v>
      </c>
      <c r="E375">
        <v>0.92576419213973815</v>
      </c>
      <c r="F375">
        <v>0</v>
      </c>
      <c r="G375">
        <v>0.9613778705636743</v>
      </c>
      <c r="H375">
        <v>0.81003811944091497</v>
      </c>
      <c r="I375">
        <v>0.26530612244897961</v>
      </c>
      <c r="J375">
        <v>0.99538592640020795</v>
      </c>
      <c r="K375">
        <v>0.84330770145165435</v>
      </c>
      <c r="L375">
        <v>0.1877157661369237</v>
      </c>
      <c r="M375">
        <v>0.54297780085064873</v>
      </c>
      <c r="N375">
        <v>6.7796500463903647E-2</v>
      </c>
      <c r="O375">
        <f>0.0773466925167066*1.11</f>
        <v>8.5854828693544341E-2</v>
      </c>
      <c r="P375">
        <v>0</v>
      </c>
    </row>
    <row r="376" spans="1:16" x14ac:dyDescent="0.4">
      <c r="B376" t="s">
        <v>6</v>
      </c>
      <c r="C376" t="s">
        <v>7</v>
      </c>
      <c r="D376" t="s">
        <v>20</v>
      </c>
      <c r="E376">
        <v>0.92576419213973815</v>
      </c>
      <c r="F376">
        <v>0</v>
      </c>
      <c r="G376">
        <v>0.9613778705636743</v>
      </c>
      <c r="H376">
        <v>0.81003811944091497</v>
      </c>
      <c r="I376">
        <v>0.26530612244897961</v>
      </c>
      <c r="J376">
        <v>0.99538592640020795</v>
      </c>
      <c r="K376">
        <v>0.84330770145165435</v>
      </c>
      <c r="L376">
        <v>0.1877157661369237</v>
      </c>
      <c r="M376">
        <v>0.54297780085064873</v>
      </c>
      <c r="N376">
        <v>6.7796500463903647E-2</v>
      </c>
      <c r="O376">
        <f>0.0773466925167066*1.05</f>
        <v>8.1214027142541931E-2</v>
      </c>
      <c r="P376">
        <v>1</v>
      </c>
    </row>
    <row r="377" spans="1:16" x14ac:dyDescent="0.4">
      <c r="A377">
        <v>126</v>
      </c>
      <c r="B377" t="s">
        <v>6</v>
      </c>
      <c r="C377" t="s">
        <v>7</v>
      </c>
      <c r="D377" t="s">
        <v>17</v>
      </c>
      <c r="E377">
        <v>0.8646288209606986</v>
      </c>
      <c r="F377">
        <v>5.1546391752577319E-3</v>
      </c>
      <c r="G377">
        <v>0.62317327766179542</v>
      </c>
      <c r="H377">
        <v>0.62388818297331627</v>
      </c>
      <c r="I377">
        <v>0.55102040816326525</v>
      </c>
      <c r="J377">
        <v>0.97752005132490372</v>
      </c>
      <c r="K377">
        <v>0.70599104253411815</v>
      </c>
      <c r="L377">
        <v>0.20695558228114355</v>
      </c>
      <c r="M377">
        <v>0.38017875728171274</v>
      </c>
      <c r="N377">
        <v>0.11575246993812006</v>
      </c>
      <c r="O377">
        <v>0.17206593242456847</v>
      </c>
      <c r="P377">
        <v>1</v>
      </c>
    </row>
    <row r="378" spans="1:16" x14ac:dyDescent="0.4">
      <c r="B378" t="s">
        <v>6</v>
      </c>
      <c r="C378" t="s">
        <v>7</v>
      </c>
      <c r="D378" t="s">
        <v>17</v>
      </c>
      <c r="E378">
        <v>0.8646288209606986</v>
      </c>
      <c r="F378">
        <v>5.1546391752577319E-3</v>
      </c>
      <c r="G378">
        <v>0.62317327766179542</v>
      </c>
      <c r="H378">
        <v>0.62388818297331627</v>
      </c>
      <c r="I378">
        <v>0.55102040816326525</v>
      </c>
      <c r="J378">
        <v>0.97752005132490372</v>
      </c>
      <c r="K378">
        <v>0.70599104253411815</v>
      </c>
      <c r="L378">
        <v>0.20695558228114355</v>
      </c>
      <c r="M378">
        <v>0.38017875728171274</v>
      </c>
      <c r="N378">
        <v>0.11575246993812006</v>
      </c>
      <c r="O378">
        <f>0.172065932424568*1.11</f>
        <v>0.19099318499127049</v>
      </c>
      <c r="P378">
        <v>0</v>
      </c>
    </row>
    <row r="379" spans="1:16" x14ac:dyDescent="0.4">
      <c r="B379" t="s">
        <v>6</v>
      </c>
      <c r="C379" t="s">
        <v>7</v>
      </c>
      <c r="D379" t="s">
        <v>17</v>
      </c>
      <c r="E379">
        <v>0.8646288209606986</v>
      </c>
      <c r="F379">
        <v>5.1546391752577319E-3</v>
      </c>
      <c r="G379">
        <v>0.62317327766179542</v>
      </c>
      <c r="H379">
        <v>0.62388818297331627</v>
      </c>
      <c r="I379">
        <v>0.55102040816326525</v>
      </c>
      <c r="J379">
        <v>0.97752005132490372</v>
      </c>
      <c r="K379">
        <v>0.70599104253411815</v>
      </c>
      <c r="L379">
        <v>0.20695558228114355</v>
      </c>
      <c r="M379">
        <v>0.38017875728171274</v>
      </c>
      <c r="N379">
        <v>0.11575246993812006</v>
      </c>
      <c r="O379">
        <f>0.172065932424568*1.05</f>
        <v>0.18066922904579641</v>
      </c>
      <c r="P379">
        <v>1</v>
      </c>
    </row>
    <row r="380" spans="1:16" x14ac:dyDescent="0.4">
      <c r="A380">
        <v>127</v>
      </c>
      <c r="B380" t="s">
        <v>6</v>
      </c>
      <c r="C380" t="s">
        <v>7</v>
      </c>
      <c r="D380" t="s">
        <v>20</v>
      </c>
      <c r="E380">
        <v>0.90829694323144095</v>
      </c>
      <c r="F380">
        <v>0</v>
      </c>
      <c r="G380">
        <v>0.87891440501043849</v>
      </c>
      <c r="H380">
        <v>0.78208386277001274</v>
      </c>
      <c r="I380">
        <v>0.26530612244897961</v>
      </c>
      <c r="J380">
        <v>0.90230840408079704</v>
      </c>
      <c r="K380">
        <v>0.82090919369297666</v>
      </c>
      <c r="L380">
        <v>2.2738625321436952E-2</v>
      </c>
      <c r="M380">
        <v>0.70261401331784457</v>
      </c>
      <c r="N380">
        <v>7.2620082986709245E-2</v>
      </c>
      <c r="O380">
        <v>8.5543777090099443E-2</v>
      </c>
      <c r="P380">
        <v>1</v>
      </c>
    </row>
    <row r="381" spans="1:16" x14ac:dyDescent="0.4">
      <c r="B381" t="s">
        <v>6</v>
      </c>
      <c r="C381" t="s">
        <v>7</v>
      </c>
      <c r="D381" t="s">
        <v>20</v>
      </c>
      <c r="E381">
        <v>0.90829694323144095</v>
      </c>
      <c r="F381">
        <v>0</v>
      </c>
      <c r="G381">
        <v>0.87891440501043849</v>
      </c>
      <c r="H381">
        <v>0.78208386277001274</v>
      </c>
      <c r="I381">
        <v>0.26530612244897961</v>
      </c>
      <c r="J381">
        <v>0.90230840408079704</v>
      </c>
      <c r="K381">
        <v>0.82090919369297666</v>
      </c>
      <c r="L381">
        <v>2.2738625321436952E-2</v>
      </c>
      <c r="M381">
        <v>0.70261401331784457</v>
      </c>
      <c r="N381">
        <v>7.2620082986709245E-2</v>
      </c>
      <c r="O381">
        <f>0.0855437770900994*1.11</f>
        <v>9.4953592570010348E-2</v>
      </c>
      <c r="P381">
        <v>0</v>
      </c>
    </row>
    <row r="382" spans="1:16" x14ac:dyDescent="0.4">
      <c r="B382" t="s">
        <v>6</v>
      </c>
      <c r="C382" t="s">
        <v>7</v>
      </c>
      <c r="D382" t="s">
        <v>20</v>
      </c>
      <c r="E382">
        <v>0.90829694323144095</v>
      </c>
      <c r="F382">
        <v>0</v>
      </c>
      <c r="G382">
        <v>0.87891440501043849</v>
      </c>
      <c r="H382">
        <v>0.78208386277001274</v>
      </c>
      <c r="I382">
        <v>0.26530612244897961</v>
      </c>
      <c r="J382">
        <v>0.90230840408079704</v>
      </c>
      <c r="K382">
        <v>0.82090919369297666</v>
      </c>
      <c r="L382">
        <v>2.2738625321436952E-2</v>
      </c>
      <c r="M382">
        <v>0.70261401331784457</v>
      </c>
      <c r="N382">
        <v>7.2620082986709245E-2</v>
      </c>
      <c r="O382">
        <f>0.0855437770900994*1.05</f>
        <v>8.982096594460437E-2</v>
      </c>
      <c r="P382">
        <v>1</v>
      </c>
    </row>
    <row r="383" spans="1:16" x14ac:dyDescent="0.4">
      <c r="A383">
        <v>128</v>
      </c>
      <c r="B383" t="s">
        <v>6</v>
      </c>
      <c r="C383" t="s">
        <v>7</v>
      </c>
      <c r="D383" t="s">
        <v>17</v>
      </c>
      <c r="E383">
        <v>0.88646288209606983</v>
      </c>
      <c r="F383">
        <v>5.1546391752577319E-3</v>
      </c>
      <c r="G383">
        <v>0.47599164926931109</v>
      </c>
      <c r="H383">
        <v>0.54574332909783985</v>
      </c>
      <c r="I383">
        <v>0.61224489795918369</v>
      </c>
      <c r="J383">
        <v>0.87684292805482011</v>
      </c>
      <c r="K383">
        <v>0.6676001683172248</v>
      </c>
      <c r="L383">
        <v>7.0765127057587446E-2</v>
      </c>
      <c r="M383">
        <v>0.71748627519587627</v>
      </c>
      <c r="N383">
        <v>0.15186765609322631</v>
      </c>
      <c r="O383">
        <v>0.25265635316736557</v>
      </c>
      <c r="P383">
        <v>1</v>
      </c>
    </row>
    <row r="384" spans="1:16" x14ac:dyDescent="0.4">
      <c r="B384" t="s">
        <v>6</v>
      </c>
      <c r="C384" t="s">
        <v>7</v>
      </c>
      <c r="D384" t="s">
        <v>17</v>
      </c>
      <c r="E384">
        <v>0.88646288209606983</v>
      </c>
      <c r="F384">
        <v>5.1546391752577319E-3</v>
      </c>
      <c r="G384">
        <v>0.47599164926931109</v>
      </c>
      <c r="H384">
        <v>0.54574332909783985</v>
      </c>
      <c r="I384">
        <v>0.61224489795918369</v>
      </c>
      <c r="J384">
        <v>0.87684292805482011</v>
      </c>
      <c r="K384">
        <v>0.6676001683172248</v>
      </c>
      <c r="L384">
        <v>7.0765127057587446E-2</v>
      </c>
      <c r="M384">
        <v>0.71748627519587627</v>
      </c>
      <c r="N384">
        <v>0.15186765609322631</v>
      </c>
      <c r="O384">
        <f>0.252656353167366*1.11</f>
        <v>0.28044855201577629</v>
      </c>
      <c r="P384">
        <v>0</v>
      </c>
    </row>
    <row r="385" spans="1:16" x14ac:dyDescent="0.4">
      <c r="B385" t="s">
        <v>6</v>
      </c>
      <c r="C385" t="s">
        <v>7</v>
      </c>
      <c r="D385" t="s">
        <v>17</v>
      </c>
      <c r="E385">
        <v>0.88646288209606983</v>
      </c>
      <c r="F385">
        <v>5.1546391752577319E-3</v>
      </c>
      <c r="G385">
        <v>0.47599164926931109</v>
      </c>
      <c r="H385">
        <v>0.54574332909783985</v>
      </c>
      <c r="I385">
        <v>0.61224489795918369</v>
      </c>
      <c r="J385">
        <v>0.87684292805482011</v>
      </c>
      <c r="K385">
        <v>0.6676001683172248</v>
      </c>
      <c r="L385">
        <v>7.0765127057587446E-2</v>
      </c>
      <c r="M385">
        <v>0.71748627519587627</v>
      </c>
      <c r="N385">
        <v>0.15186765609322631</v>
      </c>
      <c r="O385">
        <f>0.252656353167366*1.05</f>
        <v>0.26528917082573433</v>
      </c>
      <c r="P385">
        <v>1</v>
      </c>
    </row>
    <row r="386" spans="1:16" x14ac:dyDescent="0.4">
      <c r="A386">
        <v>129</v>
      </c>
      <c r="B386" t="s">
        <v>6</v>
      </c>
      <c r="C386" t="s">
        <v>7</v>
      </c>
      <c r="D386" t="s">
        <v>21</v>
      </c>
      <c r="E386">
        <v>0.89082969432314407</v>
      </c>
      <c r="F386">
        <v>0</v>
      </c>
      <c r="G386">
        <v>0.87473903966597077</v>
      </c>
      <c r="H386">
        <v>0.66899618805590855</v>
      </c>
      <c r="I386">
        <v>0.36734693877551022</v>
      </c>
      <c r="J386">
        <v>0.90419664766144403</v>
      </c>
      <c r="K386">
        <v>0.74001585263246583</v>
      </c>
      <c r="L386">
        <v>0.17084451663570238</v>
      </c>
      <c r="M386">
        <v>0.89411277251035171</v>
      </c>
      <c r="N386">
        <v>0.10123589249095495</v>
      </c>
      <c r="O386">
        <v>0.12748553801592766</v>
      </c>
      <c r="P386">
        <v>1</v>
      </c>
    </row>
    <row r="387" spans="1:16" x14ac:dyDescent="0.4">
      <c r="B387" t="s">
        <v>6</v>
      </c>
      <c r="C387" t="s">
        <v>7</v>
      </c>
      <c r="D387" t="s">
        <v>21</v>
      </c>
      <c r="E387">
        <v>0.89082969432314407</v>
      </c>
      <c r="F387">
        <v>0</v>
      </c>
      <c r="G387">
        <v>0.87473903966597077</v>
      </c>
      <c r="H387">
        <v>0.66899618805590855</v>
      </c>
      <c r="I387">
        <v>0.36734693877551022</v>
      </c>
      <c r="J387">
        <v>0.90419664766144403</v>
      </c>
      <c r="K387">
        <v>0.74001585263246583</v>
      </c>
      <c r="L387">
        <v>0.17084451663570238</v>
      </c>
      <c r="M387">
        <v>0.89411277251035171</v>
      </c>
      <c r="N387">
        <v>0.10123589249095495</v>
      </c>
      <c r="O387">
        <f>0.127485538015928*1.11</f>
        <v>0.14150894719768009</v>
      </c>
      <c r="P387">
        <v>0</v>
      </c>
    </row>
    <row r="388" spans="1:16" x14ac:dyDescent="0.4">
      <c r="B388" t="s">
        <v>6</v>
      </c>
      <c r="C388" t="s">
        <v>7</v>
      </c>
      <c r="D388" t="s">
        <v>21</v>
      </c>
      <c r="E388">
        <v>0.89082969432314407</v>
      </c>
      <c r="F388">
        <v>0</v>
      </c>
      <c r="G388">
        <v>0.87473903966597077</v>
      </c>
      <c r="H388">
        <v>0.66899618805590855</v>
      </c>
      <c r="I388">
        <v>0.36734693877551022</v>
      </c>
      <c r="J388">
        <v>0.90419664766144403</v>
      </c>
      <c r="K388">
        <v>0.74001585263246583</v>
      </c>
      <c r="L388">
        <v>0.17084451663570238</v>
      </c>
      <c r="M388">
        <v>0.89411277251035171</v>
      </c>
      <c r="N388">
        <v>0.10123589249095495</v>
      </c>
      <c r="O388">
        <f>0.127485538015928*1.05</f>
        <v>0.13385981491672438</v>
      </c>
      <c r="P388">
        <v>1</v>
      </c>
    </row>
    <row r="389" spans="1:16" x14ac:dyDescent="0.4">
      <c r="A389">
        <v>130</v>
      </c>
      <c r="B389" t="s">
        <v>6</v>
      </c>
      <c r="C389" t="s">
        <v>7</v>
      </c>
      <c r="D389" t="s">
        <v>17</v>
      </c>
      <c r="E389">
        <v>0.84716157205240172</v>
      </c>
      <c r="F389">
        <v>5.1546391752577319E-3</v>
      </c>
      <c r="G389">
        <v>0.5751565762004176</v>
      </c>
      <c r="H389">
        <v>0.61499364675984747</v>
      </c>
      <c r="I389">
        <v>0.5714285714285714</v>
      </c>
      <c r="J389">
        <v>0.81628554077661919</v>
      </c>
      <c r="K389">
        <v>0.69133667444065294</v>
      </c>
      <c r="L389">
        <v>0.21324805964139029</v>
      </c>
      <c r="M389">
        <v>0.41937338720601092</v>
      </c>
      <c r="N389">
        <v>0.12011863526069065</v>
      </c>
      <c r="O389">
        <v>0.18383861549031366</v>
      </c>
      <c r="P389">
        <v>1</v>
      </c>
    </row>
    <row r="390" spans="1:16" x14ac:dyDescent="0.4">
      <c r="B390" t="s">
        <v>6</v>
      </c>
      <c r="C390" t="s">
        <v>7</v>
      </c>
      <c r="D390" t="s">
        <v>17</v>
      </c>
      <c r="E390">
        <v>0.84716157205240172</v>
      </c>
      <c r="F390">
        <v>5.1546391752577319E-3</v>
      </c>
      <c r="G390">
        <v>0.5751565762004176</v>
      </c>
      <c r="H390">
        <v>0.61499364675984747</v>
      </c>
      <c r="I390">
        <v>0.5714285714285714</v>
      </c>
      <c r="J390">
        <v>0.81628554077661919</v>
      </c>
      <c r="K390">
        <v>0.69133667444065294</v>
      </c>
      <c r="L390">
        <v>0.21324805964139029</v>
      </c>
      <c r="M390">
        <v>0.41937338720601092</v>
      </c>
      <c r="N390">
        <v>0.12011863526069065</v>
      </c>
      <c r="O390">
        <f>0.183838615490314*1.11</f>
        <v>0.20406086319424854</v>
      </c>
      <c r="P390">
        <v>0</v>
      </c>
    </row>
    <row r="391" spans="1:16" x14ac:dyDescent="0.4">
      <c r="B391" t="s">
        <v>6</v>
      </c>
      <c r="C391" t="s">
        <v>7</v>
      </c>
      <c r="D391" t="s">
        <v>17</v>
      </c>
      <c r="E391">
        <v>0.84716157205240172</v>
      </c>
      <c r="F391">
        <v>5.1546391752577319E-3</v>
      </c>
      <c r="G391">
        <v>0.5751565762004176</v>
      </c>
      <c r="H391">
        <v>0.61499364675984747</v>
      </c>
      <c r="I391">
        <v>0.5714285714285714</v>
      </c>
      <c r="J391">
        <v>0.81628554077661919</v>
      </c>
      <c r="K391">
        <v>0.69133667444065294</v>
      </c>
      <c r="L391">
        <v>0.21324805964139029</v>
      </c>
      <c r="M391">
        <v>0.41937338720601092</v>
      </c>
      <c r="N391">
        <v>0.12011863526069065</v>
      </c>
      <c r="O391">
        <f>0.183838615490314*1.05</f>
        <v>0.19303054626482971</v>
      </c>
      <c r="P391">
        <v>1</v>
      </c>
    </row>
    <row r="392" spans="1:16" x14ac:dyDescent="0.4">
      <c r="A392">
        <v>131</v>
      </c>
      <c r="B392" t="s">
        <v>6</v>
      </c>
      <c r="C392" t="s">
        <v>7</v>
      </c>
      <c r="D392" t="s">
        <v>17</v>
      </c>
      <c r="E392">
        <v>0.74235807860262015</v>
      </c>
      <c r="F392">
        <v>1.0309278350515464E-2</v>
      </c>
      <c r="G392">
        <v>0.15031315240083509</v>
      </c>
      <c r="H392">
        <v>0.27509529860228715</v>
      </c>
      <c r="I392">
        <v>0.81632653061224492</v>
      </c>
      <c r="J392">
        <v>0.82794719832087726</v>
      </c>
      <c r="K392">
        <v>0.43814887384395368</v>
      </c>
      <c r="L392">
        <v>1.7098041078688075E-2</v>
      </c>
      <c r="M392">
        <v>5.2562104799833434E-2</v>
      </c>
      <c r="N392">
        <v>0.6812713690526524</v>
      </c>
      <c r="O392">
        <v>1.7044859316161685</v>
      </c>
      <c r="P392">
        <v>1</v>
      </c>
    </row>
    <row r="393" spans="1:16" x14ac:dyDescent="0.4">
      <c r="B393" t="s">
        <v>6</v>
      </c>
      <c r="C393" t="s">
        <v>7</v>
      </c>
      <c r="D393" t="s">
        <v>17</v>
      </c>
      <c r="E393">
        <v>0.74235807860262015</v>
      </c>
      <c r="F393">
        <v>1.0309278350515464E-2</v>
      </c>
      <c r="G393">
        <v>0.15031315240083509</v>
      </c>
      <c r="H393">
        <v>0.27509529860228715</v>
      </c>
      <c r="I393">
        <v>0.81632653061224492</v>
      </c>
      <c r="J393">
        <v>0.82794719832087726</v>
      </c>
      <c r="K393">
        <v>0.43814887384395368</v>
      </c>
      <c r="L393">
        <v>1.7098041078688075E-2</v>
      </c>
      <c r="M393">
        <v>5.2562104799833434E-2</v>
      </c>
      <c r="N393">
        <v>0.6812713690526524</v>
      </c>
      <c r="O393">
        <f>1.70448593161617*1.11</f>
        <v>1.8919793840939489</v>
      </c>
      <c r="P393">
        <v>0</v>
      </c>
    </row>
    <row r="394" spans="1:16" x14ac:dyDescent="0.4">
      <c r="B394" t="s">
        <v>6</v>
      </c>
      <c r="C394" t="s">
        <v>7</v>
      </c>
      <c r="D394" t="s">
        <v>17</v>
      </c>
      <c r="E394">
        <v>0.74235807860262015</v>
      </c>
      <c r="F394">
        <v>1.0309278350515464E-2</v>
      </c>
      <c r="G394">
        <v>0.15031315240083509</v>
      </c>
      <c r="H394">
        <v>0.27509529860228715</v>
      </c>
      <c r="I394">
        <v>0.81632653061224492</v>
      </c>
      <c r="J394">
        <v>0.82794719832087726</v>
      </c>
      <c r="K394">
        <v>0.43814887384395368</v>
      </c>
      <c r="L394">
        <v>1.7098041078688075E-2</v>
      </c>
      <c r="M394">
        <v>5.2562104799833434E-2</v>
      </c>
      <c r="N394">
        <v>0.6812713690526524</v>
      </c>
      <c r="O394">
        <f>1.70448593161617*1.05</f>
        <v>1.7897102281969786</v>
      </c>
      <c r="P394">
        <v>1</v>
      </c>
    </row>
    <row r="395" spans="1:16" x14ac:dyDescent="0.4">
      <c r="A395">
        <v>132</v>
      </c>
      <c r="B395" t="s">
        <v>6</v>
      </c>
      <c r="C395" t="s">
        <v>7</v>
      </c>
      <c r="D395" t="s">
        <v>18</v>
      </c>
      <c r="E395">
        <v>0.69868995633187769</v>
      </c>
      <c r="F395">
        <v>0.1134020618556701</v>
      </c>
      <c r="G395">
        <v>0</v>
      </c>
      <c r="H395">
        <v>6.9885641677255403E-2</v>
      </c>
      <c r="I395">
        <v>1</v>
      </c>
      <c r="J395">
        <v>0.83173059345537248</v>
      </c>
      <c r="K395">
        <v>0.30109245658220557</v>
      </c>
      <c r="L395">
        <v>0.35188820360391421</v>
      </c>
      <c r="M395">
        <v>0.14002205972997966</v>
      </c>
      <c r="N395">
        <v>27.969749498061731</v>
      </c>
      <c r="O395">
        <v>116.96907333538954</v>
      </c>
      <c r="P395">
        <v>1</v>
      </c>
    </row>
    <row r="396" spans="1:16" x14ac:dyDescent="0.4">
      <c r="B396" t="s">
        <v>6</v>
      </c>
      <c r="C396" t="s">
        <v>7</v>
      </c>
      <c r="D396" t="s">
        <v>18</v>
      </c>
      <c r="E396">
        <v>0.69868995633187769</v>
      </c>
      <c r="F396">
        <v>0.1134020618556701</v>
      </c>
      <c r="G396">
        <v>0</v>
      </c>
      <c r="H396">
        <v>6.9885641677255403E-2</v>
      </c>
      <c r="I396">
        <v>1</v>
      </c>
      <c r="J396">
        <v>0.83173059345537248</v>
      </c>
      <c r="K396">
        <v>0.30109245658220557</v>
      </c>
      <c r="L396">
        <v>0.35188820360391421</v>
      </c>
      <c r="M396">
        <v>0.14002205972997966</v>
      </c>
      <c r="N396">
        <v>27.969749498061731</v>
      </c>
      <c r="O396">
        <f>116.96907333539*1.11</f>
        <v>129.83567140228291</v>
      </c>
      <c r="P396">
        <v>0</v>
      </c>
    </row>
    <row r="397" spans="1:16" x14ac:dyDescent="0.4">
      <c r="B397" t="s">
        <v>6</v>
      </c>
      <c r="C397" t="s">
        <v>7</v>
      </c>
      <c r="D397" t="s">
        <v>18</v>
      </c>
      <c r="E397">
        <v>0.69868995633187769</v>
      </c>
      <c r="F397">
        <v>0.1134020618556701</v>
      </c>
      <c r="G397">
        <v>0</v>
      </c>
      <c r="H397">
        <v>6.9885641677255403E-2</v>
      </c>
      <c r="I397">
        <v>1</v>
      </c>
      <c r="J397">
        <v>0.83173059345537248</v>
      </c>
      <c r="K397">
        <v>0.30109245658220557</v>
      </c>
      <c r="L397">
        <v>0.35188820360391421</v>
      </c>
      <c r="M397">
        <v>0.14002205972997966</v>
      </c>
      <c r="N397">
        <v>27.969749498061731</v>
      </c>
      <c r="O397">
        <f>116.96907333539*1.05</f>
        <v>122.81752700215949</v>
      </c>
      <c r="P397">
        <v>1</v>
      </c>
    </row>
    <row r="398" spans="1:16" x14ac:dyDescent="0.4">
      <c r="A398">
        <v>133</v>
      </c>
      <c r="B398" t="s">
        <v>6</v>
      </c>
      <c r="C398" t="s">
        <v>7</v>
      </c>
      <c r="D398" t="s">
        <v>18</v>
      </c>
      <c r="E398">
        <v>0.7772925764192139</v>
      </c>
      <c r="F398">
        <v>0.28865979381443296</v>
      </c>
      <c r="G398">
        <v>0</v>
      </c>
      <c r="H398">
        <v>6.353240152477764E-2</v>
      </c>
      <c r="I398">
        <v>1</v>
      </c>
      <c r="J398">
        <v>0.89238854275189028</v>
      </c>
      <c r="K398">
        <v>0.32796058129556593</v>
      </c>
      <c r="L398">
        <v>2.6443720243276288E-3</v>
      </c>
      <c r="M398">
        <v>0.80796330182699949</v>
      </c>
      <c r="N398">
        <v>41.223758748742512</v>
      </c>
      <c r="O398">
        <v>212.80276700219798</v>
      </c>
      <c r="P398">
        <v>1</v>
      </c>
    </row>
    <row r="399" spans="1:16" x14ac:dyDescent="0.4">
      <c r="B399" t="s">
        <v>6</v>
      </c>
      <c r="C399" t="s">
        <v>7</v>
      </c>
      <c r="D399" t="s">
        <v>18</v>
      </c>
      <c r="E399">
        <v>0.7772925764192139</v>
      </c>
      <c r="F399">
        <v>0.28865979381443296</v>
      </c>
      <c r="G399">
        <v>0</v>
      </c>
      <c r="H399">
        <v>6.353240152477764E-2</v>
      </c>
      <c r="I399">
        <v>1</v>
      </c>
      <c r="J399">
        <v>0.89238854275189028</v>
      </c>
      <c r="K399">
        <v>0.32796058129556593</v>
      </c>
      <c r="L399">
        <v>2.6443720243276288E-3</v>
      </c>
      <c r="M399">
        <v>0.80796330182699949</v>
      </c>
      <c r="N399">
        <v>41.223758748742512</v>
      </c>
      <c r="O399">
        <f>212.802767002198*1.11</f>
        <v>236.21107137243982</v>
      </c>
      <c r="P399">
        <v>0</v>
      </c>
    </row>
    <row r="400" spans="1:16" x14ac:dyDescent="0.4">
      <c r="B400" t="s">
        <v>6</v>
      </c>
      <c r="C400" t="s">
        <v>7</v>
      </c>
      <c r="D400" t="s">
        <v>18</v>
      </c>
      <c r="E400">
        <v>0.7772925764192139</v>
      </c>
      <c r="F400">
        <v>0.28865979381443296</v>
      </c>
      <c r="G400">
        <v>0</v>
      </c>
      <c r="H400">
        <v>6.353240152477764E-2</v>
      </c>
      <c r="I400">
        <v>1</v>
      </c>
      <c r="J400">
        <v>0.89238854275189028</v>
      </c>
      <c r="K400">
        <v>0.32796058129556593</v>
      </c>
      <c r="L400">
        <v>2.6443720243276288E-3</v>
      </c>
      <c r="M400">
        <v>0.80796330182699949</v>
      </c>
      <c r="N400">
        <v>41.223758748742512</v>
      </c>
      <c r="O400">
        <f>212.802767002198*1.05</f>
        <v>223.44290535230792</v>
      </c>
      <c r="P400">
        <v>1</v>
      </c>
    </row>
    <row r="401" spans="1:16" x14ac:dyDescent="0.4">
      <c r="A401">
        <v>134</v>
      </c>
      <c r="B401" t="s">
        <v>6</v>
      </c>
      <c r="C401" t="s">
        <v>7</v>
      </c>
      <c r="D401" t="s">
        <v>18</v>
      </c>
      <c r="E401">
        <v>0.81222707423580798</v>
      </c>
      <c r="F401">
        <v>0.19329896907216496</v>
      </c>
      <c r="G401">
        <v>0.13361169102296452</v>
      </c>
      <c r="H401">
        <v>0.295425667090216</v>
      </c>
      <c r="I401">
        <v>0.91836734693877553</v>
      </c>
      <c r="J401">
        <v>0.84491986075142189</v>
      </c>
      <c r="K401">
        <v>0.46703489366582979</v>
      </c>
      <c r="L401">
        <v>1.0762739402050603E-2</v>
      </c>
      <c r="M401">
        <v>0.88258726185031433</v>
      </c>
      <c r="N401">
        <v>0.6253871862464141</v>
      </c>
      <c r="O401">
        <v>1.8988945900873335</v>
      </c>
      <c r="P401">
        <v>1</v>
      </c>
    </row>
    <row r="402" spans="1:16" x14ac:dyDescent="0.4">
      <c r="B402" t="s">
        <v>6</v>
      </c>
      <c r="C402" t="s">
        <v>7</v>
      </c>
      <c r="D402" t="s">
        <v>18</v>
      </c>
      <c r="E402">
        <v>0.81222707423580798</v>
      </c>
      <c r="F402">
        <v>0.19329896907216496</v>
      </c>
      <c r="G402">
        <v>0.13361169102296452</v>
      </c>
      <c r="H402">
        <v>0.295425667090216</v>
      </c>
      <c r="I402">
        <v>0.91836734693877553</v>
      </c>
      <c r="J402">
        <v>0.84491986075142189</v>
      </c>
      <c r="K402">
        <v>0.46703489366582979</v>
      </c>
      <c r="L402">
        <v>1.0762739402050603E-2</v>
      </c>
      <c r="M402">
        <v>0.88258726185031433</v>
      </c>
      <c r="N402">
        <v>0.6253871862464141</v>
      </c>
      <c r="O402">
        <f>1.89889459008733*1.11</f>
        <v>2.1077729949969366</v>
      </c>
      <c r="P402">
        <v>0</v>
      </c>
    </row>
    <row r="403" spans="1:16" x14ac:dyDescent="0.4">
      <c r="B403" t="s">
        <v>6</v>
      </c>
      <c r="C403" t="s">
        <v>7</v>
      </c>
      <c r="D403" t="s">
        <v>18</v>
      </c>
      <c r="E403">
        <v>0.81222707423580798</v>
      </c>
      <c r="F403">
        <v>0.19329896907216496</v>
      </c>
      <c r="G403">
        <v>0.13361169102296452</v>
      </c>
      <c r="H403">
        <v>0.295425667090216</v>
      </c>
      <c r="I403">
        <v>0.91836734693877553</v>
      </c>
      <c r="J403">
        <v>0.84491986075142189</v>
      </c>
      <c r="K403">
        <v>0.46703489366582979</v>
      </c>
      <c r="L403">
        <v>1.0762739402050603E-2</v>
      </c>
      <c r="M403">
        <v>0.88258726185031433</v>
      </c>
      <c r="N403">
        <v>0.6253871862464141</v>
      </c>
      <c r="O403">
        <f>1.89889459008733*1.05</f>
        <v>1.9938393195916966</v>
      </c>
      <c r="P403">
        <v>1</v>
      </c>
    </row>
    <row r="404" spans="1:16" x14ac:dyDescent="0.4">
      <c r="A404">
        <v>135</v>
      </c>
      <c r="B404" t="s">
        <v>6</v>
      </c>
      <c r="C404" t="s">
        <v>7</v>
      </c>
      <c r="D404" t="s">
        <v>17</v>
      </c>
      <c r="E404">
        <v>0.83842794759825345</v>
      </c>
      <c r="F404">
        <v>7.7319587628865982E-3</v>
      </c>
      <c r="G404">
        <v>0.3663883089770355</v>
      </c>
      <c r="H404">
        <v>0.51778907242693772</v>
      </c>
      <c r="I404">
        <v>0.77551020408163263</v>
      </c>
      <c r="J404">
        <v>0.77516246358615271</v>
      </c>
      <c r="K404">
        <v>0.62026878535882357</v>
      </c>
      <c r="L404">
        <v>0.27157468723090245</v>
      </c>
      <c r="M404">
        <v>0.282652824621349</v>
      </c>
      <c r="N404">
        <v>0.17661246871355396</v>
      </c>
      <c r="O404">
        <v>0.33625495380033976</v>
      </c>
      <c r="P404">
        <v>1</v>
      </c>
    </row>
    <row r="405" spans="1:16" x14ac:dyDescent="0.4">
      <c r="B405" t="s">
        <v>6</v>
      </c>
      <c r="C405" t="s">
        <v>7</v>
      </c>
      <c r="D405" t="s">
        <v>17</v>
      </c>
      <c r="E405">
        <v>0.83842794759825345</v>
      </c>
      <c r="F405">
        <v>7.7319587628865982E-3</v>
      </c>
      <c r="G405">
        <v>0.3663883089770355</v>
      </c>
      <c r="H405">
        <v>0.51778907242693772</v>
      </c>
      <c r="I405">
        <v>0.77551020408163263</v>
      </c>
      <c r="J405">
        <v>0.77516246358615271</v>
      </c>
      <c r="K405">
        <v>0.62026878535882357</v>
      </c>
      <c r="L405">
        <v>0.27157468723090245</v>
      </c>
      <c r="M405">
        <v>0.282652824621349</v>
      </c>
      <c r="N405">
        <v>0.17661246871355396</v>
      </c>
      <c r="O405">
        <f>0.33625495380034*1.11</f>
        <v>0.37324299871837741</v>
      </c>
      <c r="P405">
        <v>0</v>
      </c>
    </row>
    <row r="406" spans="1:16" x14ac:dyDescent="0.4">
      <c r="B406" t="s">
        <v>6</v>
      </c>
      <c r="C406" t="s">
        <v>7</v>
      </c>
      <c r="D406" t="s">
        <v>17</v>
      </c>
      <c r="E406">
        <v>0.83842794759825345</v>
      </c>
      <c r="F406">
        <v>7.7319587628865982E-3</v>
      </c>
      <c r="G406">
        <v>0.3663883089770355</v>
      </c>
      <c r="H406">
        <v>0.51778907242693772</v>
      </c>
      <c r="I406">
        <v>0.77551020408163263</v>
      </c>
      <c r="J406">
        <v>0.77516246358615271</v>
      </c>
      <c r="K406">
        <v>0.62026878535882357</v>
      </c>
      <c r="L406">
        <v>0.27157468723090245</v>
      </c>
      <c r="M406">
        <v>0.282652824621349</v>
      </c>
      <c r="N406">
        <v>0.17661246871355396</v>
      </c>
      <c r="O406">
        <f>0.33625495380034*1.05</f>
        <v>0.35306770149035699</v>
      </c>
      <c r="P406">
        <v>1</v>
      </c>
    </row>
    <row r="407" spans="1:16" x14ac:dyDescent="0.4">
      <c r="A407">
        <v>136</v>
      </c>
      <c r="B407" t="s">
        <v>6</v>
      </c>
      <c r="C407" t="s">
        <v>7</v>
      </c>
      <c r="D407" t="s">
        <v>18</v>
      </c>
      <c r="E407">
        <v>0.80786026200873362</v>
      </c>
      <c r="F407">
        <v>7.2164948453608241E-2</v>
      </c>
      <c r="G407">
        <v>2.7139874739039668E-2</v>
      </c>
      <c r="H407">
        <v>0.34180432020330365</v>
      </c>
      <c r="I407">
        <v>0.95918367346938771</v>
      </c>
      <c r="J407">
        <v>0.7219452193351733</v>
      </c>
      <c r="K407">
        <v>0.51555897068923362</v>
      </c>
      <c r="L407">
        <v>0.13490154392316867</v>
      </c>
      <c r="M407">
        <v>0.63269277067981389</v>
      </c>
      <c r="N407">
        <v>0.39612823386331847</v>
      </c>
      <c r="O407">
        <v>1.1845979213855808</v>
      </c>
      <c r="P407">
        <v>1</v>
      </c>
    </row>
    <row r="408" spans="1:16" x14ac:dyDescent="0.4">
      <c r="B408" t="s">
        <v>6</v>
      </c>
      <c r="C408" t="s">
        <v>7</v>
      </c>
      <c r="D408" t="s">
        <v>18</v>
      </c>
      <c r="E408">
        <v>0.80786026200873362</v>
      </c>
      <c r="F408">
        <v>7.2164948453608241E-2</v>
      </c>
      <c r="G408">
        <v>2.7139874739039668E-2</v>
      </c>
      <c r="H408">
        <v>0.34180432020330365</v>
      </c>
      <c r="I408">
        <v>0.95918367346938771</v>
      </c>
      <c r="J408">
        <v>0.7219452193351733</v>
      </c>
      <c r="K408">
        <v>0.51555897068923362</v>
      </c>
      <c r="L408">
        <v>0.13490154392316867</v>
      </c>
      <c r="M408">
        <v>0.63269277067981389</v>
      </c>
      <c r="N408">
        <v>0.39612823386331847</v>
      </c>
      <c r="O408">
        <f>1.18459792138558*1.11</f>
        <v>1.3149036927379938</v>
      </c>
      <c r="P408">
        <v>0</v>
      </c>
    </row>
    <row r="409" spans="1:16" x14ac:dyDescent="0.4">
      <c r="B409" t="s">
        <v>6</v>
      </c>
      <c r="C409" t="s">
        <v>7</v>
      </c>
      <c r="D409" t="s">
        <v>18</v>
      </c>
      <c r="E409">
        <v>0.80786026200873362</v>
      </c>
      <c r="F409">
        <v>7.2164948453608241E-2</v>
      </c>
      <c r="G409">
        <v>2.7139874739039668E-2</v>
      </c>
      <c r="H409">
        <v>0.34180432020330365</v>
      </c>
      <c r="I409">
        <v>0.95918367346938771</v>
      </c>
      <c r="J409">
        <v>0.7219452193351733</v>
      </c>
      <c r="K409">
        <v>0.51555897068923362</v>
      </c>
      <c r="L409">
        <v>0.13490154392316867</v>
      </c>
      <c r="M409">
        <v>0.63269277067981389</v>
      </c>
      <c r="N409">
        <v>0.39612823386331847</v>
      </c>
      <c r="O409">
        <f>1.18459792138558*1.05</f>
        <v>1.2438278174548589</v>
      </c>
      <c r="P409">
        <v>1</v>
      </c>
    </row>
    <row r="410" spans="1:16" x14ac:dyDescent="0.4">
      <c r="A410">
        <v>137</v>
      </c>
      <c r="B410" t="s">
        <v>6</v>
      </c>
      <c r="C410" t="s">
        <v>7</v>
      </c>
      <c r="D410" t="s">
        <v>18</v>
      </c>
      <c r="E410">
        <v>0.73362445414847155</v>
      </c>
      <c r="F410">
        <v>0.15463917525773196</v>
      </c>
      <c r="G410">
        <v>0</v>
      </c>
      <c r="H410">
        <v>0.18360864040660735</v>
      </c>
      <c r="I410">
        <v>1</v>
      </c>
      <c r="J410">
        <v>0.81740496426912446</v>
      </c>
      <c r="K410">
        <v>0.3839063559614998</v>
      </c>
      <c r="L410">
        <v>6.5826255073944996E-3</v>
      </c>
      <c r="M410">
        <v>0.92188233746000026</v>
      </c>
      <c r="N410">
        <v>1.6182635432813217</v>
      </c>
      <c r="O410">
        <v>6.2908126940275526</v>
      </c>
      <c r="P410">
        <v>1</v>
      </c>
    </row>
    <row r="411" spans="1:16" x14ac:dyDescent="0.4">
      <c r="B411" t="s">
        <v>6</v>
      </c>
      <c r="C411" t="s">
        <v>7</v>
      </c>
      <c r="D411" t="s">
        <v>18</v>
      </c>
      <c r="E411">
        <v>0.73362445414847155</v>
      </c>
      <c r="F411">
        <v>0.15463917525773196</v>
      </c>
      <c r="G411">
        <v>0</v>
      </c>
      <c r="H411">
        <v>0.18360864040660735</v>
      </c>
      <c r="I411">
        <v>1</v>
      </c>
      <c r="J411">
        <v>0.81740496426912446</v>
      </c>
      <c r="K411">
        <v>0.3839063559614998</v>
      </c>
      <c r="L411">
        <v>6.5826255073944996E-3</v>
      </c>
      <c r="M411">
        <v>0.92188233746000026</v>
      </c>
      <c r="N411">
        <v>1.6182635432813217</v>
      </c>
      <c r="O411">
        <f>6.29081269402755*1.11</f>
        <v>6.9828020903705807</v>
      </c>
      <c r="P411">
        <v>0</v>
      </c>
    </row>
    <row r="412" spans="1:16" x14ac:dyDescent="0.4">
      <c r="B412" t="s">
        <v>6</v>
      </c>
      <c r="C412" t="s">
        <v>7</v>
      </c>
      <c r="D412" t="s">
        <v>18</v>
      </c>
      <c r="E412">
        <v>0.73362445414847155</v>
      </c>
      <c r="F412">
        <v>0.15463917525773196</v>
      </c>
      <c r="G412">
        <v>0</v>
      </c>
      <c r="H412">
        <v>0.18360864040660735</v>
      </c>
      <c r="I412">
        <v>1</v>
      </c>
      <c r="J412">
        <v>0.81740496426912446</v>
      </c>
      <c r="K412">
        <v>0.3839063559614998</v>
      </c>
      <c r="L412">
        <v>6.5826255073944996E-3</v>
      </c>
      <c r="M412">
        <v>0.92188233746000026</v>
      </c>
      <c r="N412">
        <v>1.6182635432813217</v>
      </c>
      <c r="O412">
        <f>6.29081269402755*1.05</f>
        <v>6.6053533287289277</v>
      </c>
      <c r="P412">
        <v>1</v>
      </c>
    </row>
    <row r="413" spans="1:16" x14ac:dyDescent="0.4">
      <c r="A413">
        <v>138</v>
      </c>
      <c r="B413" t="s">
        <v>6</v>
      </c>
      <c r="C413" t="s">
        <v>7</v>
      </c>
      <c r="D413" t="s">
        <v>17</v>
      </c>
      <c r="E413">
        <v>0.72925764192139753</v>
      </c>
      <c r="F413">
        <v>5.9278350515463915E-2</v>
      </c>
      <c r="G413">
        <v>8.1419624217118999E-2</v>
      </c>
      <c r="H413">
        <v>0.30368487928843707</v>
      </c>
      <c r="I413">
        <v>0.87755102040816324</v>
      </c>
      <c r="J413">
        <v>0.7318337882509286</v>
      </c>
      <c r="K413">
        <v>0.44899824162130858</v>
      </c>
      <c r="L413">
        <v>7.5238451945010637E-2</v>
      </c>
      <c r="M413">
        <v>0.64503718709711622</v>
      </c>
      <c r="N413">
        <v>0.55404788102279123</v>
      </c>
      <c r="O413">
        <v>1.5302282516860071</v>
      </c>
      <c r="P413">
        <v>1</v>
      </c>
    </row>
    <row r="414" spans="1:16" x14ac:dyDescent="0.4">
      <c r="B414" t="s">
        <v>6</v>
      </c>
      <c r="C414" t="s">
        <v>7</v>
      </c>
      <c r="D414" t="s">
        <v>17</v>
      </c>
      <c r="E414">
        <v>0.72925764192139753</v>
      </c>
      <c r="F414">
        <v>5.9278350515463915E-2</v>
      </c>
      <c r="G414">
        <v>8.1419624217118999E-2</v>
      </c>
      <c r="H414">
        <v>0.30368487928843707</v>
      </c>
      <c r="I414">
        <v>0.87755102040816324</v>
      </c>
      <c r="J414">
        <v>0.7318337882509286</v>
      </c>
      <c r="K414">
        <v>0.44899824162130858</v>
      </c>
      <c r="L414">
        <v>7.5238451945010637E-2</v>
      </c>
      <c r="M414">
        <v>0.64503718709711622</v>
      </c>
      <c r="N414">
        <v>0.55404788102279123</v>
      </c>
      <c r="O414">
        <f>1.53022825168601*1.11</f>
        <v>1.6985533593714712</v>
      </c>
      <c r="P414">
        <v>0</v>
      </c>
    </row>
    <row r="415" spans="1:16" x14ac:dyDescent="0.4">
      <c r="B415" t="s">
        <v>6</v>
      </c>
      <c r="C415" t="s">
        <v>7</v>
      </c>
      <c r="D415" t="s">
        <v>17</v>
      </c>
      <c r="E415">
        <v>0.72925764192139753</v>
      </c>
      <c r="F415">
        <v>5.9278350515463915E-2</v>
      </c>
      <c r="G415">
        <v>8.1419624217118999E-2</v>
      </c>
      <c r="H415">
        <v>0.30368487928843707</v>
      </c>
      <c r="I415">
        <v>0.87755102040816324</v>
      </c>
      <c r="J415">
        <v>0.7318337882509286</v>
      </c>
      <c r="K415">
        <v>0.44899824162130858</v>
      </c>
      <c r="L415">
        <v>7.5238451945010637E-2</v>
      </c>
      <c r="M415">
        <v>0.64503718709711622</v>
      </c>
      <c r="N415">
        <v>0.55404788102279123</v>
      </c>
      <c r="O415">
        <f>1.53022825168601*1.05</f>
        <v>1.6067396642703105</v>
      </c>
      <c r="P415">
        <v>1</v>
      </c>
    </row>
    <row r="416" spans="1:16" x14ac:dyDescent="0.4">
      <c r="A416">
        <v>139</v>
      </c>
      <c r="B416" t="s">
        <v>6</v>
      </c>
      <c r="C416" t="s">
        <v>7</v>
      </c>
      <c r="D416" t="s">
        <v>18</v>
      </c>
      <c r="E416">
        <v>0.68122270742358082</v>
      </c>
      <c r="F416">
        <v>1.804123711340206E-2</v>
      </c>
      <c r="G416">
        <v>0</v>
      </c>
      <c r="H416">
        <v>0.19059720457433291</v>
      </c>
      <c r="I416">
        <v>1</v>
      </c>
      <c r="J416">
        <v>0.81473960131985634</v>
      </c>
      <c r="K416">
        <v>0.36510087533477514</v>
      </c>
      <c r="L416">
        <v>0.16470578135351013</v>
      </c>
      <c r="M416">
        <v>0.3759930662904975</v>
      </c>
      <c r="N416">
        <v>1.5447040155055534</v>
      </c>
      <c r="O416">
        <v>5.2695276246829472</v>
      </c>
      <c r="P416">
        <v>1</v>
      </c>
    </row>
    <row r="417" spans="1:16" x14ac:dyDescent="0.4">
      <c r="B417" t="s">
        <v>6</v>
      </c>
      <c r="C417" t="s">
        <v>7</v>
      </c>
      <c r="D417" t="s">
        <v>18</v>
      </c>
      <c r="E417">
        <v>0.68122270742358082</v>
      </c>
      <c r="F417">
        <v>1.804123711340206E-2</v>
      </c>
      <c r="G417">
        <v>0</v>
      </c>
      <c r="H417">
        <v>0.19059720457433291</v>
      </c>
      <c r="I417">
        <v>1</v>
      </c>
      <c r="J417">
        <v>0.81473960131985634</v>
      </c>
      <c r="K417">
        <v>0.36510087533477514</v>
      </c>
      <c r="L417">
        <v>0.16470578135351013</v>
      </c>
      <c r="M417">
        <v>0.3759930662904975</v>
      </c>
      <c r="N417">
        <v>1.5447040155055534</v>
      </c>
      <c r="O417">
        <f>5.26952762468295*1.11</f>
        <v>5.8491756633980749</v>
      </c>
      <c r="P417">
        <v>0</v>
      </c>
    </row>
    <row r="418" spans="1:16" x14ac:dyDescent="0.4">
      <c r="B418" t="s">
        <v>6</v>
      </c>
      <c r="C418" t="s">
        <v>7</v>
      </c>
      <c r="D418" t="s">
        <v>18</v>
      </c>
      <c r="E418">
        <v>0.68122270742358082</v>
      </c>
      <c r="F418">
        <v>1.804123711340206E-2</v>
      </c>
      <c r="G418">
        <v>0</v>
      </c>
      <c r="H418">
        <v>0.19059720457433291</v>
      </c>
      <c r="I418">
        <v>1</v>
      </c>
      <c r="J418">
        <v>0.81473960131985634</v>
      </c>
      <c r="K418">
        <v>0.36510087533477514</v>
      </c>
      <c r="L418">
        <v>0.16470578135351013</v>
      </c>
      <c r="M418">
        <v>0.3759930662904975</v>
      </c>
      <c r="N418">
        <v>1.5447040155055534</v>
      </c>
      <c r="O418">
        <f>5.26952762468295*1.05</f>
        <v>5.533004005917098</v>
      </c>
      <c r="P418">
        <v>1</v>
      </c>
    </row>
    <row r="419" spans="1:16" x14ac:dyDescent="0.4">
      <c r="A419">
        <v>140</v>
      </c>
      <c r="B419" t="s">
        <v>6</v>
      </c>
      <c r="C419" t="s">
        <v>7</v>
      </c>
      <c r="D419" t="s">
        <v>18</v>
      </c>
      <c r="E419">
        <v>0.65502183406113534</v>
      </c>
      <c r="F419">
        <v>1.0309278350515464E-2</v>
      </c>
      <c r="G419">
        <v>9.3945720250521933E-3</v>
      </c>
      <c r="H419">
        <v>0.24142312579415498</v>
      </c>
      <c r="I419">
        <v>0.97959183673469385</v>
      </c>
      <c r="J419">
        <v>0.67897216487676293</v>
      </c>
      <c r="K419">
        <v>0.37932887785169078</v>
      </c>
      <c r="L419">
        <v>3.4021326305353865E-2</v>
      </c>
      <c r="M419">
        <v>0</v>
      </c>
      <c r="N419">
        <v>0.95793722613816945</v>
      </c>
      <c r="O419">
        <v>3.0388599507863092</v>
      </c>
      <c r="P419">
        <v>1</v>
      </c>
    </row>
    <row r="420" spans="1:16" x14ac:dyDescent="0.4">
      <c r="B420" t="s">
        <v>6</v>
      </c>
      <c r="C420" t="s">
        <v>7</v>
      </c>
      <c r="D420" t="s">
        <v>18</v>
      </c>
      <c r="E420">
        <v>0.65502183406113534</v>
      </c>
      <c r="F420">
        <v>1.0309278350515464E-2</v>
      </c>
      <c r="G420">
        <v>9.3945720250521933E-3</v>
      </c>
      <c r="H420">
        <v>0.24142312579415498</v>
      </c>
      <c r="I420">
        <v>0.97959183673469385</v>
      </c>
      <c r="J420">
        <v>0.67897216487676293</v>
      </c>
      <c r="K420">
        <v>0.37932887785169078</v>
      </c>
      <c r="L420">
        <v>3.4021326305353865E-2</v>
      </c>
      <c r="M420">
        <v>0</v>
      </c>
      <c r="N420">
        <v>0.95793722613816945</v>
      </c>
      <c r="O420">
        <f>3.03885995078631*1.11</f>
        <v>3.3731345453728045</v>
      </c>
      <c r="P420">
        <v>0</v>
      </c>
    </row>
    <row r="421" spans="1:16" x14ac:dyDescent="0.4">
      <c r="B421" t="s">
        <v>6</v>
      </c>
      <c r="C421" t="s">
        <v>7</v>
      </c>
      <c r="D421" t="s">
        <v>18</v>
      </c>
      <c r="E421">
        <v>0.65502183406113534</v>
      </c>
      <c r="F421">
        <v>1.0309278350515464E-2</v>
      </c>
      <c r="G421">
        <v>9.3945720250521933E-3</v>
      </c>
      <c r="H421">
        <v>0.24142312579415498</v>
      </c>
      <c r="I421">
        <v>0.97959183673469385</v>
      </c>
      <c r="J421">
        <v>0.67897216487676293</v>
      </c>
      <c r="K421">
        <v>0.37932887785169078</v>
      </c>
      <c r="L421">
        <v>3.4021326305353865E-2</v>
      </c>
      <c r="M421">
        <v>0</v>
      </c>
      <c r="N421">
        <v>0.95793722613816945</v>
      </c>
      <c r="O421">
        <f>3.03885995078631*1.05</f>
        <v>3.1908029483256257</v>
      </c>
      <c r="P421">
        <v>1</v>
      </c>
    </row>
    <row r="422" spans="1:16" x14ac:dyDescent="0.4">
      <c r="A422">
        <v>141</v>
      </c>
      <c r="B422" t="s">
        <v>6</v>
      </c>
      <c r="C422" t="s">
        <v>7</v>
      </c>
      <c r="D422" t="s">
        <v>16</v>
      </c>
      <c r="E422">
        <v>0.70305676855895205</v>
      </c>
      <c r="F422">
        <v>0</v>
      </c>
      <c r="G422">
        <v>0.27139874739039666</v>
      </c>
      <c r="H422">
        <v>0.42185514612452346</v>
      </c>
      <c r="I422">
        <v>0.69387755102040816</v>
      </c>
      <c r="J422">
        <v>0.6832587598039328</v>
      </c>
      <c r="K422">
        <v>0.50196624150586722</v>
      </c>
      <c r="L422">
        <v>7.6032283532604147E-2</v>
      </c>
      <c r="M422">
        <v>0.47318650078312591</v>
      </c>
      <c r="N422">
        <v>0.28388731044870968</v>
      </c>
      <c r="O422">
        <v>0.56795172457531251</v>
      </c>
      <c r="P422">
        <v>1</v>
      </c>
    </row>
    <row r="423" spans="1:16" x14ac:dyDescent="0.4">
      <c r="B423" t="s">
        <v>6</v>
      </c>
      <c r="C423" t="s">
        <v>7</v>
      </c>
      <c r="D423" t="s">
        <v>16</v>
      </c>
      <c r="E423">
        <v>0.70305676855895205</v>
      </c>
      <c r="F423">
        <v>0</v>
      </c>
      <c r="G423">
        <v>0.27139874739039666</v>
      </c>
      <c r="H423">
        <v>0.42185514612452346</v>
      </c>
      <c r="I423">
        <v>0.69387755102040816</v>
      </c>
      <c r="J423">
        <v>0.6832587598039328</v>
      </c>
      <c r="K423">
        <v>0.50196624150586722</v>
      </c>
      <c r="L423">
        <v>7.6032283532604147E-2</v>
      </c>
      <c r="M423">
        <v>0.47318650078312591</v>
      </c>
      <c r="N423">
        <v>0.28388731044870968</v>
      </c>
      <c r="O423">
        <f>0.567951724575313*1.11</f>
        <v>0.63042641427859747</v>
      </c>
      <c r="P423">
        <v>0</v>
      </c>
    </row>
    <row r="424" spans="1:16" x14ac:dyDescent="0.4">
      <c r="B424" t="s">
        <v>6</v>
      </c>
      <c r="C424" t="s">
        <v>7</v>
      </c>
      <c r="D424" t="s">
        <v>16</v>
      </c>
      <c r="E424">
        <v>0.70305676855895205</v>
      </c>
      <c r="F424">
        <v>0</v>
      </c>
      <c r="G424">
        <v>0.27139874739039666</v>
      </c>
      <c r="H424">
        <v>0.42185514612452346</v>
      </c>
      <c r="I424">
        <v>0.69387755102040816</v>
      </c>
      <c r="J424">
        <v>0.6832587598039328</v>
      </c>
      <c r="K424">
        <v>0.50196624150586722</v>
      </c>
      <c r="L424">
        <v>7.6032283532604147E-2</v>
      </c>
      <c r="M424">
        <v>0.47318650078312591</v>
      </c>
      <c r="N424">
        <v>0.28388731044870968</v>
      </c>
      <c r="O424">
        <f>0.567951724575313*1.05</f>
        <v>0.5963493108040786</v>
      </c>
      <c r="P424">
        <v>1</v>
      </c>
    </row>
    <row r="425" spans="1:16" x14ac:dyDescent="0.4">
      <c r="A425">
        <v>142</v>
      </c>
      <c r="B425" t="s">
        <v>6</v>
      </c>
      <c r="C425" t="s">
        <v>7</v>
      </c>
      <c r="D425" t="s">
        <v>16</v>
      </c>
      <c r="E425">
        <v>0.68558951965065507</v>
      </c>
      <c r="F425">
        <v>0</v>
      </c>
      <c r="G425">
        <v>9.0814196242171186E-2</v>
      </c>
      <c r="H425">
        <v>0.32083862770012705</v>
      </c>
      <c r="I425">
        <v>0.83673469387755106</v>
      </c>
      <c r="J425">
        <v>0.60430353275927062</v>
      </c>
      <c r="K425">
        <v>0.44079300079368572</v>
      </c>
      <c r="L425">
        <v>0.14559915390365766</v>
      </c>
      <c r="M425">
        <v>0.65641557326141153</v>
      </c>
      <c r="N425">
        <v>0.49788871714113814</v>
      </c>
      <c r="O425">
        <v>1.2645450138304504</v>
      </c>
      <c r="P425">
        <v>1</v>
      </c>
    </row>
    <row r="426" spans="1:16" x14ac:dyDescent="0.4">
      <c r="B426" t="s">
        <v>6</v>
      </c>
      <c r="C426" t="s">
        <v>7</v>
      </c>
      <c r="D426" t="s">
        <v>16</v>
      </c>
      <c r="E426">
        <v>0.68558951965065507</v>
      </c>
      <c r="F426">
        <v>0</v>
      </c>
      <c r="G426">
        <v>9.0814196242171186E-2</v>
      </c>
      <c r="H426">
        <v>0.32083862770012705</v>
      </c>
      <c r="I426">
        <v>0.83673469387755106</v>
      </c>
      <c r="J426">
        <v>0.60430353275927062</v>
      </c>
      <c r="K426">
        <v>0.44079300079368572</v>
      </c>
      <c r="L426">
        <v>0.14559915390365766</v>
      </c>
      <c r="M426">
        <v>0.65641557326141153</v>
      </c>
      <c r="N426">
        <v>0.49788871714113814</v>
      </c>
      <c r="O426">
        <f>1.26454501383045*1.11</f>
        <v>1.4036449653517995</v>
      </c>
      <c r="P426">
        <v>0</v>
      </c>
    </row>
    <row r="427" spans="1:16" x14ac:dyDescent="0.4">
      <c r="B427" t="s">
        <v>6</v>
      </c>
      <c r="C427" t="s">
        <v>7</v>
      </c>
      <c r="D427" t="s">
        <v>16</v>
      </c>
      <c r="E427">
        <v>0.68558951965065507</v>
      </c>
      <c r="F427">
        <v>0</v>
      </c>
      <c r="G427">
        <v>9.0814196242171186E-2</v>
      </c>
      <c r="H427">
        <v>0.32083862770012705</v>
      </c>
      <c r="I427">
        <v>0.83673469387755106</v>
      </c>
      <c r="J427">
        <v>0.60430353275927062</v>
      </c>
      <c r="K427">
        <v>0.44079300079368572</v>
      </c>
      <c r="L427">
        <v>0.14559915390365766</v>
      </c>
      <c r="M427">
        <v>0.65641557326141153</v>
      </c>
      <c r="N427">
        <v>0.49788871714113814</v>
      </c>
      <c r="O427">
        <f>1.26454501383045*1.05</f>
        <v>1.3277722645219725</v>
      </c>
      <c r="P427">
        <v>1</v>
      </c>
    </row>
    <row r="428" spans="1:16" x14ac:dyDescent="0.4">
      <c r="A428">
        <v>143</v>
      </c>
      <c r="B428" t="s">
        <v>6</v>
      </c>
      <c r="C428" t="s">
        <v>7</v>
      </c>
      <c r="D428" t="s">
        <v>19</v>
      </c>
      <c r="E428">
        <v>0.65938864628820959</v>
      </c>
      <c r="F428">
        <v>0</v>
      </c>
      <c r="G428">
        <v>0</v>
      </c>
      <c r="H428">
        <v>0.22554002541296059</v>
      </c>
      <c r="I428">
        <v>0.97959183673469385</v>
      </c>
      <c r="J428">
        <v>0.63591214743482827</v>
      </c>
      <c r="K428">
        <v>0.37541368648511952</v>
      </c>
      <c r="L428">
        <v>0.23776100776081516</v>
      </c>
      <c r="M428">
        <v>3.8527809237784615E-2</v>
      </c>
      <c r="N428">
        <v>1.0772110356254851</v>
      </c>
      <c r="O428">
        <v>3.4582851692034406</v>
      </c>
      <c r="P428">
        <v>1</v>
      </c>
    </row>
    <row r="429" spans="1:16" x14ac:dyDescent="0.4">
      <c r="B429" t="s">
        <v>6</v>
      </c>
      <c r="C429" t="s">
        <v>7</v>
      </c>
      <c r="D429" t="s">
        <v>19</v>
      </c>
      <c r="E429">
        <v>0.65938864628820959</v>
      </c>
      <c r="F429">
        <v>0</v>
      </c>
      <c r="G429">
        <v>0</v>
      </c>
      <c r="H429">
        <v>0.22554002541296059</v>
      </c>
      <c r="I429">
        <v>0.97959183673469385</v>
      </c>
      <c r="J429">
        <v>0.63591214743482827</v>
      </c>
      <c r="K429">
        <v>0.37541368648511952</v>
      </c>
      <c r="L429">
        <v>0.23776100776081516</v>
      </c>
      <c r="M429">
        <v>3.8527809237784615E-2</v>
      </c>
      <c r="N429">
        <v>1.0772110356254851</v>
      </c>
      <c r="O429">
        <f>3.45828516920344*1.11</f>
        <v>3.8386965378158191</v>
      </c>
      <c r="P429">
        <v>0</v>
      </c>
    </row>
    <row r="430" spans="1:16" x14ac:dyDescent="0.4">
      <c r="B430" t="s">
        <v>6</v>
      </c>
      <c r="C430" t="s">
        <v>7</v>
      </c>
      <c r="D430" t="s">
        <v>19</v>
      </c>
      <c r="E430">
        <v>0.65938864628820959</v>
      </c>
      <c r="F430">
        <v>0</v>
      </c>
      <c r="G430">
        <v>0</v>
      </c>
      <c r="H430">
        <v>0.22554002541296059</v>
      </c>
      <c r="I430">
        <v>0.97959183673469385</v>
      </c>
      <c r="J430">
        <v>0.63591214743482827</v>
      </c>
      <c r="K430">
        <v>0.37541368648511952</v>
      </c>
      <c r="L430">
        <v>0.23776100776081516</v>
      </c>
      <c r="M430">
        <v>3.8527809237784615E-2</v>
      </c>
      <c r="N430">
        <v>1.0772110356254851</v>
      </c>
      <c r="O430">
        <f>3.45828516920344*1.05</f>
        <v>3.6311994276636121</v>
      </c>
      <c r="P430">
        <v>1</v>
      </c>
    </row>
    <row r="431" spans="1:16" x14ac:dyDescent="0.4">
      <c r="A431">
        <v>144</v>
      </c>
      <c r="B431" t="s">
        <v>6</v>
      </c>
      <c r="C431" t="s">
        <v>7</v>
      </c>
      <c r="D431" t="s">
        <v>16</v>
      </c>
      <c r="E431">
        <v>0.65502183406113534</v>
      </c>
      <c r="F431">
        <v>0</v>
      </c>
      <c r="G431">
        <v>0.34655532359081426</v>
      </c>
      <c r="H431">
        <v>0.48157560355781448</v>
      </c>
      <c r="I431">
        <v>0.8571428571428571</v>
      </c>
      <c r="J431">
        <v>0.60178349954985566</v>
      </c>
      <c r="K431">
        <v>0.51100061793508544</v>
      </c>
      <c r="L431">
        <v>7.3825821910806597E-2</v>
      </c>
      <c r="M431">
        <v>0.55096687065609118</v>
      </c>
      <c r="N431">
        <v>0.22129597458400468</v>
      </c>
      <c r="O431">
        <v>0.4491066748736976</v>
      </c>
      <c r="P431">
        <v>1</v>
      </c>
    </row>
    <row r="432" spans="1:16" x14ac:dyDescent="0.4">
      <c r="B432" t="s">
        <v>6</v>
      </c>
      <c r="C432" t="s">
        <v>7</v>
      </c>
      <c r="D432" t="s">
        <v>16</v>
      </c>
      <c r="E432">
        <v>0.65502183406113534</v>
      </c>
      <c r="F432">
        <v>0</v>
      </c>
      <c r="G432">
        <v>0.34655532359081426</v>
      </c>
      <c r="H432">
        <v>0.48157560355781448</v>
      </c>
      <c r="I432">
        <v>0.8571428571428571</v>
      </c>
      <c r="J432">
        <v>0.60178349954985566</v>
      </c>
      <c r="K432">
        <v>0.51100061793508544</v>
      </c>
      <c r="L432">
        <v>7.3825821910806597E-2</v>
      </c>
      <c r="M432">
        <v>0.55096687065609118</v>
      </c>
      <c r="N432">
        <v>0.22129597458400468</v>
      </c>
      <c r="O432">
        <f>0.449106674873698*1.11</f>
        <v>0.49850840910980482</v>
      </c>
      <c r="P432">
        <v>0</v>
      </c>
    </row>
    <row r="433" spans="1:16" x14ac:dyDescent="0.4">
      <c r="B433" t="s">
        <v>6</v>
      </c>
      <c r="C433" t="s">
        <v>7</v>
      </c>
      <c r="D433" t="s">
        <v>16</v>
      </c>
      <c r="E433">
        <v>0.65502183406113534</v>
      </c>
      <c r="F433">
        <v>0</v>
      </c>
      <c r="G433">
        <v>0.34655532359081426</v>
      </c>
      <c r="H433">
        <v>0.48157560355781448</v>
      </c>
      <c r="I433">
        <v>0.8571428571428571</v>
      </c>
      <c r="J433">
        <v>0.60178349954985566</v>
      </c>
      <c r="K433">
        <v>0.51100061793508544</v>
      </c>
      <c r="L433">
        <v>7.3825821910806597E-2</v>
      </c>
      <c r="M433">
        <v>0.55096687065609118</v>
      </c>
      <c r="N433">
        <v>0.22129597458400468</v>
      </c>
      <c r="O433">
        <f>0.449106674873698*1.05</f>
        <v>0.4715620086173829</v>
      </c>
      <c r="P433">
        <v>1</v>
      </c>
    </row>
    <row r="434" spans="1:16" x14ac:dyDescent="0.4">
      <c r="A434">
        <v>145</v>
      </c>
      <c r="B434" t="s">
        <v>6</v>
      </c>
      <c r="C434" t="s">
        <v>7</v>
      </c>
      <c r="D434" t="s">
        <v>15</v>
      </c>
      <c r="E434">
        <v>0.67248908296943233</v>
      </c>
      <c r="F434">
        <v>0</v>
      </c>
      <c r="G434">
        <v>0.17327766179540713</v>
      </c>
      <c r="H434">
        <v>0.41296060991105465</v>
      </c>
      <c r="I434">
        <v>0.81632653061224492</v>
      </c>
      <c r="J434">
        <v>0.63034746504715944</v>
      </c>
      <c r="K434">
        <v>0.47779521070882075</v>
      </c>
      <c r="L434">
        <v>0.39599074797431832</v>
      </c>
      <c r="M434">
        <v>0.92638825717875817</v>
      </c>
      <c r="N434">
        <v>0.30826813958162613</v>
      </c>
      <c r="O434">
        <v>0.6966859022948676</v>
      </c>
      <c r="P434">
        <v>1</v>
      </c>
    </row>
    <row r="435" spans="1:16" x14ac:dyDescent="0.4">
      <c r="B435" t="s">
        <v>6</v>
      </c>
      <c r="C435" t="s">
        <v>7</v>
      </c>
      <c r="D435" t="s">
        <v>15</v>
      </c>
      <c r="E435">
        <v>0.67248908296943233</v>
      </c>
      <c r="F435">
        <v>0</v>
      </c>
      <c r="G435">
        <v>0.17327766179540713</v>
      </c>
      <c r="H435">
        <v>0.41296060991105465</v>
      </c>
      <c r="I435">
        <v>0.81632653061224492</v>
      </c>
      <c r="J435">
        <v>0.63034746504715944</v>
      </c>
      <c r="K435">
        <v>0.47779521070882075</v>
      </c>
      <c r="L435">
        <v>0.39599074797431832</v>
      </c>
      <c r="M435">
        <v>0.92638825717875817</v>
      </c>
      <c r="N435">
        <v>0.30826813958162613</v>
      </c>
      <c r="O435">
        <f>0.696685902294868*1.11</f>
        <v>0.77332135154730364</v>
      </c>
      <c r="P435">
        <v>0</v>
      </c>
    </row>
    <row r="436" spans="1:16" x14ac:dyDescent="0.4">
      <c r="B436" t="s">
        <v>6</v>
      </c>
      <c r="C436" t="s">
        <v>7</v>
      </c>
      <c r="D436" t="s">
        <v>15</v>
      </c>
      <c r="E436">
        <v>0.67248908296943233</v>
      </c>
      <c r="F436">
        <v>0</v>
      </c>
      <c r="G436">
        <v>0.17327766179540713</v>
      </c>
      <c r="H436">
        <v>0.41296060991105465</v>
      </c>
      <c r="I436">
        <v>0.81632653061224492</v>
      </c>
      <c r="J436">
        <v>0.63034746504715944</v>
      </c>
      <c r="K436">
        <v>0.47779521070882075</v>
      </c>
      <c r="L436">
        <v>0.39599074797431832</v>
      </c>
      <c r="M436">
        <v>0.92638825717875817</v>
      </c>
      <c r="N436">
        <v>0.30826813958162613</v>
      </c>
      <c r="O436">
        <f>0.696685902294868*1.05</f>
        <v>0.73152019740961149</v>
      </c>
      <c r="P436">
        <v>1</v>
      </c>
    </row>
    <row r="437" spans="1:16" x14ac:dyDescent="0.4">
      <c r="A437">
        <v>146</v>
      </c>
      <c r="B437" t="s">
        <v>6</v>
      </c>
      <c r="C437" t="s">
        <v>7</v>
      </c>
      <c r="D437" t="s">
        <v>15</v>
      </c>
      <c r="E437">
        <v>0.72489082969432328</v>
      </c>
      <c r="F437">
        <v>0</v>
      </c>
      <c r="G437">
        <v>0.4029227557411274</v>
      </c>
      <c r="H437">
        <v>0.56480304955527316</v>
      </c>
      <c r="I437">
        <v>0.79591836734693877</v>
      </c>
      <c r="J437">
        <v>0.64441493997526889</v>
      </c>
      <c r="K437">
        <v>0.57925377101377573</v>
      </c>
      <c r="L437">
        <v>1</v>
      </c>
      <c r="M437">
        <v>0.12821346830328187</v>
      </c>
      <c r="N437">
        <v>0.16125829231291472</v>
      </c>
      <c r="O437">
        <v>0.29700292851960886</v>
      </c>
      <c r="P437">
        <v>1</v>
      </c>
    </row>
    <row r="438" spans="1:16" x14ac:dyDescent="0.4">
      <c r="B438" t="s">
        <v>6</v>
      </c>
      <c r="C438" t="s">
        <v>7</v>
      </c>
      <c r="D438" t="s">
        <v>15</v>
      </c>
      <c r="E438">
        <v>0.72489082969432328</v>
      </c>
      <c r="F438">
        <v>0</v>
      </c>
      <c r="G438">
        <v>0.4029227557411274</v>
      </c>
      <c r="H438">
        <v>0.56480304955527316</v>
      </c>
      <c r="I438">
        <v>0.79591836734693877</v>
      </c>
      <c r="J438">
        <v>0.64441493997526889</v>
      </c>
      <c r="K438">
        <v>0.57925377101377573</v>
      </c>
      <c r="L438">
        <v>1</v>
      </c>
      <c r="M438">
        <v>0.12821346830328187</v>
      </c>
      <c r="N438">
        <v>0.16125829231291472</v>
      </c>
      <c r="O438">
        <f>0.297002928519609*1.11</f>
        <v>0.32967325065676606</v>
      </c>
      <c r="P438">
        <v>0</v>
      </c>
    </row>
    <row r="439" spans="1:16" x14ac:dyDescent="0.4">
      <c r="B439" t="s">
        <v>6</v>
      </c>
      <c r="C439" t="s">
        <v>7</v>
      </c>
      <c r="D439" t="s">
        <v>15</v>
      </c>
      <c r="E439">
        <v>0.72489082969432328</v>
      </c>
      <c r="F439">
        <v>0</v>
      </c>
      <c r="G439">
        <v>0.4029227557411274</v>
      </c>
      <c r="H439">
        <v>0.56480304955527316</v>
      </c>
      <c r="I439">
        <v>0.79591836734693877</v>
      </c>
      <c r="J439">
        <v>0.64441493997526889</v>
      </c>
      <c r="K439">
        <v>0.57925377101377573</v>
      </c>
      <c r="L439">
        <v>1</v>
      </c>
      <c r="M439">
        <v>0.12821346830328187</v>
      </c>
      <c r="N439">
        <v>0.16125829231291472</v>
      </c>
      <c r="O439">
        <f>0.297002928519609*1.05</f>
        <v>0.3118530749455895</v>
      </c>
      <c r="P439">
        <v>1</v>
      </c>
    </row>
    <row r="440" spans="1:16" x14ac:dyDescent="0.4">
      <c r="A440">
        <v>147</v>
      </c>
      <c r="B440" t="s">
        <v>6</v>
      </c>
      <c r="C440" t="s">
        <v>7</v>
      </c>
      <c r="D440" t="s">
        <v>15</v>
      </c>
      <c r="E440">
        <v>0.80786026200873362</v>
      </c>
      <c r="F440">
        <v>0</v>
      </c>
      <c r="G440">
        <v>0.76096033402922769</v>
      </c>
      <c r="H440">
        <v>0.61944091486658193</v>
      </c>
      <c r="I440">
        <v>0.59183673469387754</v>
      </c>
      <c r="J440">
        <v>0.70425948685033668</v>
      </c>
      <c r="K440">
        <v>0.6733110544811195</v>
      </c>
      <c r="L440">
        <v>0.35183515425476047</v>
      </c>
      <c r="M440">
        <v>0.91022205478667362</v>
      </c>
      <c r="N440">
        <v>0.12038604792098451</v>
      </c>
      <c r="O440">
        <v>0.17268533298457778</v>
      </c>
      <c r="P440">
        <v>1</v>
      </c>
    </row>
    <row r="441" spans="1:16" x14ac:dyDescent="0.4">
      <c r="B441" t="s">
        <v>6</v>
      </c>
      <c r="C441" t="s">
        <v>7</v>
      </c>
      <c r="D441" t="s">
        <v>15</v>
      </c>
      <c r="E441">
        <v>0.80786026200873362</v>
      </c>
      <c r="F441">
        <v>0</v>
      </c>
      <c r="G441">
        <v>0.76096033402922769</v>
      </c>
      <c r="H441">
        <v>0.61944091486658193</v>
      </c>
      <c r="I441">
        <v>0.59183673469387754</v>
      </c>
      <c r="J441">
        <v>0.70425948685033668</v>
      </c>
      <c r="K441">
        <v>0.6733110544811195</v>
      </c>
      <c r="L441">
        <v>0.35183515425476047</v>
      </c>
      <c r="M441">
        <v>0.91022205478667362</v>
      </c>
      <c r="N441">
        <v>0.12038604792098451</v>
      </c>
      <c r="O441">
        <f>0.172685332984578*1.11</f>
        <v>0.19168071961288161</v>
      </c>
      <c r="P441">
        <v>0</v>
      </c>
    </row>
    <row r="442" spans="1:16" x14ac:dyDescent="0.4">
      <c r="B442" t="s">
        <v>6</v>
      </c>
      <c r="C442" t="s">
        <v>7</v>
      </c>
      <c r="D442" t="s">
        <v>15</v>
      </c>
      <c r="E442">
        <v>0.80786026200873362</v>
      </c>
      <c r="F442">
        <v>0</v>
      </c>
      <c r="G442">
        <v>0.76096033402922769</v>
      </c>
      <c r="H442">
        <v>0.61944091486658193</v>
      </c>
      <c r="I442">
        <v>0.59183673469387754</v>
      </c>
      <c r="J442">
        <v>0.70425948685033668</v>
      </c>
      <c r="K442">
        <v>0.6733110544811195</v>
      </c>
      <c r="L442">
        <v>0.35183515425476047</v>
      </c>
      <c r="M442">
        <v>0.91022205478667362</v>
      </c>
      <c r="N442">
        <v>0.12038604792098451</v>
      </c>
      <c r="O442">
        <f>0.172685332984578*1.05</f>
        <v>0.18131959963380689</v>
      </c>
      <c r="P442">
        <v>1</v>
      </c>
    </row>
    <row r="443" spans="1:16" x14ac:dyDescent="0.4">
      <c r="A443">
        <v>148</v>
      </c>
      <c r="B443" t="s">
        <v>6</v>
      </c>
      <c r="C443" t="s">
        <v>7</v>
      </c>
      <c r="D443" t="s">
        <v>18</v>
      </c>
      <c r="E443">
        <v>0.68122270742358082</v>
      </c>
      <c r="F443">
        <v>3.3505154639175257E-2</v>
      </c>
      <c r="G443">
        <v>1.8789144050104387E-2</v>
      </c>
      <c r="H443">
        <v>0.16010165184243963</v>
      </c>
      <c r="I443">
        <v>0.95918367346938771</v>
      </c>
      <c r="J443">
        <v>0.66296330899558786</v>
      </c>
      <c r="K443">
        <v>0.34769120431134226</v>
      </c>
      <c r="L443">
        <v>6.9632240660931113E-2</v>
      </c>
      <c r="M443">
        <v>0.17055396846374957</v>
      </c>
      <c r="N443">
        <v>2.3019134254328857</v>
      </c>
      <c r="O443">
        <v>7.7622984549021981</v>
      </c>
      <c r="P443">
        <v>1</v>
      </c>
    </row>
    <row r="444" spans="1:16" x14ac:dyDescent="0.4">
      <c r="B444" t="s">
        <v>6</v>
      </c>
      <c r="C444" t="s">
        <v>7</v>
      </c>
      <c r="D444" t="s">
        <v>18</v>
      </c>
      <c r="E444">
        <v>0.68122270742358082</v>
      </c>
      <c r="F444">
        <v>3.3505154639175257E-2</v>
      </c>
      <c r="G444">
        <v>1.8789144050104387E-2</v>
      </c>
      <c r="H444">
        <v>0.16010165184243963</v>
      </c>
      <c r="I444">
        <v>0.95918367346938771</v>
      </c>
      <c r="J444">
        <v>0.66296330899558786</v>
      </c>
      <c r="K444">
        <v>0.34769120431134226</v>
      </c>
      <c r="L444">
        <v>6.9632240660931113E-2</v>
      </c>
      <c r="M444">
        <v>0.17055396846374957</v>
      </c>
      <c r="N444">
        <v>2.3019134254328857</v>
      </c>
      <c r="O444">
        <f>7.7622984549022*1.11</f>
        <v>8.6161512849414432</v>
      </c>
      <c r="P444">
        <v>0</v>
      </c>
    </row>
    <row r="445" spans="1:16" x14ac:dyDescent="0.4">
      <c r="B445" t="s">
        <v>6</v>
      </c>
      <c r="C445" t="s">
        <v>7</v>
      </c>
      <c r="D445" t="s">
        <v>18</v>
      </c>
      <c r="E445">
        <v>0.68122270742358082</v>
      </c>
      <c r="F445">
        <v>3.3505154639175257E-2</v>
      </c>
      <c r="G445">
        <v>1.8789144050104387E-2</v>
      </c>
      <c r="H445">
        <v>0.16010165184243963</v>
      </c>
      <c r="I445">
        <v>0.95918367346938771</v>
      </c>
      <c r="J445">
        <v>0.66296330899558786</v>
      </c>
      <c r="K445">
        <v>0.34769120431134226</v>
      </c>
      <c r="L445">
        <v>6.9632240660931113E-2</v>
      </c>
      <c r="M445">
        <v>0.17055396846374957</v>
      </c>
      <c r="N445">
        <v>2.3019134254328857</v>
      </c>
      <c r="O445">
        <f>7.7622984549022*1.05</f>
        <v>8.1504133776473093</v>
      </c>
      <c r="P445">
        <v>1</v>
      </c>
    </row>
    <row r="446" spans="1:16" x14ac:dyDescent="0.4">
      <c r="A446">
        <v>149</v>
      </c>
      <c r="B446" t="s">
        <v>6</v>
      </c>
      <c r="C446" t="s">
        <v>7</v>
      </c>
      <c r="D446" t="s">
        <v>18</v>
      </c>
      <c r="E446">
        <v>0.57205240174672489</v>
      </c>
      <c r="F446">
        <v>1.0309278350515464E-2</v>
      </c>
      <c r="G446">
        <v>0</v>
      </c>
      <c r="H446">
        <v>5.9720457433290977E-2</v>
      </c>
      <c r="I446">
        <v>1</v>
      </c>
      <c r="J446">
        <v>0.54329974377351387</v>
      </c>
      <c r="K446">
        <v>0.24388660319485003</v>
      </c>
      <c r="L446">
        <v>1.881103735329669E-2</v>
      </c>
      <c r="M446">
        <v>0.47942752332187716</v>
      </c>
      <c r="N446">
        <v>258.01496111535101</v>
      </c>
      <c r="O446">
        <v>983.46564724368841</v>
      </c>
      <c r="P446">
        <v>1</v>
      </c>
    </row>
    <row r="447" spans="1:16" x14ac:dyDescent="0.4">
      <c r="B447" t="s">
        <v>6</v>
      </c>
      <c r="C447" t="s">
        <v>7</v>
      </c>
      <c r="D447" t="s">
        <v>18</v>
      </c>
      <c r="E447">
        <v>0.57205240174672489</v>
      </c>
      <c r="F447">
        <v>1.0309278350515464E-2</v>
      </c>
      <c r="G447">
        <v>0</v>
      </c>
      <c r="H447">
        <v>5.9720457433290977E-2</v>
      </c>
      <c r="I447">
        <v>1</v>
      </c>
      <c r="J447">
        <v>0.54329974377351387</v>
      </c>
      <c r="K447">
        <v>0.24388660319485003</v>
      </c>
      <c r="L447">
        <v>1.881103735329669E-2</v>
      </c>
      <c r="M447">
        <v>0.47942752332187716</v>
      </c>
      <c r="N447">
        <v>258.01496111535101</v>
      </c>
      <c r="O447">
        <f>983.465647243688*1.11</f>
        <v>1091.6468684404938</v>
      </c>
      <c r="P447">
        <v>0</v>
      </c>
    </row>
    <row r="448" spans="1:16" x14ac:dyDescent="0.4">
      <c r="B448" t="s">
        <v>6</v>
      </c>
      <c r="C448" t="s">
        <v>7</v>
      </c>
      <c r="D448" t="s">
        <v>18</v>
      </c>
      <c r="E448">
        <v>0.57205240174672489</v>
      </c>
      <c r="F448">
        <v>1.0309278350515464E-2</v>
      </c>
      <c r="G448">
        <v>0</v>
      </c>
      <c r="H448">
        <v>5.9720457433290977E-2</v>
      </c>
      <c r="I448">
        <v>1</v>
      </c>
      <c r="J448">
        <v>0.54329974377351387</v>
      </c>
      <c r="K448">
        <v>0.24388660319485003</v>
      </c>
      <c r="L448">
        <v>1.881103735329669E-2</v>
      </c>
      <c r="M448">
        <v>0.47942752332187716</v>
      </c>
      <c r="N448">
        <v>258.01496111535101</v>
      </c>
      <c r="O448">
        <f>983.465647243688*1.05</f>
        <v>1032.6389296058724</v>
      </c>
      <c r="P448">
        <v>1</v>
      </c>
    </row>
    <row r="449" spans="1:16" x14ac:dyDescent="0.4">
      <c r="A449">
        <v>150</v>
      </c>
      <c r="B449" t="s">
        <v>6</v>
      </c>
      <c r="C449" t="s">
        <v>7</v>
      </c>
      <c r="D449" t="s">
        <v>19</v>
      </c>
      <c r="E449">
        <v>0.65938864628820959</v>
      </c>
      <c r="F449">
        <v>2.5773195876288659E-3</v>
      </c>
      <c r="G449">
        <v>1.8789144050104387E-2</v>
      </c>
      <c r="H449">
        <v>0.24459974587039385</v>
      </c>
      <c r="I449">
        <v>0.95918367346938771</v>
      </c>
      <c r="J449">
        <v>0.60817654613890249</v>
      </c>
      <c r="K449">
        <v>0.37421824584417634</v>
      </c>
      <c r="L449">
        <v>0.16581694901392036</v>
      </c>
      <c r="M449">
        <v>0.27318915967032775</v>
      </c>
      <c r="N449">
        <v>1.0112653707370589</v>
      </c>
      <c r="O449">
        <v>3.1076942132967305</v>
      </c>
      <c r="P449">
        <v>1</v>
      </c>
    </row>
    <row r="450" spans="1:16" x14ac:dyDescent="0.4">
      <c r="B450" t="s">
        <v>6</v>
      </c>
      <c r="C450" t="s">
        <v>7</v>
      </c>
      <c r="D450" t="s">
        <v>19</v>
      </c>
      <c r="E450">
        <v>0.65938864628820959</v>
      </c>
      <c r="F450">
        <v>2.5773195876288659E-3</v>
      </c>
      <c r="G450">
        <v>1.8789144050104387E-2</v>
      </c>
      <c r="H450">
        <v>0.24459974587039385</v>
      </c>
      <c r="I450">
        <v>0.95918367346938771</v>
      </c>
      <c r="J450">
        <v>0.60817654613890249</v>
      </c>
      <c r="K450">
        <v>0.37421824584417634</v>
      </c>
      <c r="L450">
        <v>0.16581694901392036</v>
      </c>
      <c r="M450">
        <v>0.27318915967032775</v>
      </c>
      <c r="N450">
        <v>1.0112653707370589</v>
      </c>
      <c r="O450">
        <f>3.10769421329673*1.11</f>
        <v>3.4495405767593708</v>
      </c>
      <c r="P450">
        <v>0</v>
      </c>
    </row>
    <row r="451" spans="1:16" x14ac:dyDescent="0.4">
      <c r="B451" t="s">
        <v>6</v>
      </c>
      <c r="C451" t="s">
        <v>7</v>
      </c>
      <c r="D451" t="s">
        <v>19</v>
      </c>
      <c r="E451">
        <v>0.65938864628820959</v>
      </c>
      <c r="F451">
        <v>2.5773195876288659E-3</v>
      </c>
      <c r="G451">
        <v>1.8789144050104387E-2</v>
      </c>
      <c r="H451">
        <v>0.24459974587039385</v>
      </c>
      <c r="I451">
        <v>0.95918367346938771</v>
      </c>
      <c r="J451">
        <v>0.60817654613890249</v>
      </c>
      <c r="K451">
        <v>0.37421824584417634</v>
      </c>
      <c r="L451">
        <v>0.16581694901392036</v>
      </c>
      <c r="M451">
        <v>0.27318915967032775</v>
      </c>
      <c r="N451">
        <v>1.0112653707370589</v>
      </c>
      <c r="O451">
        <f>3.10769421329673*1.05</f>
        <v>3.2630789239615665</v>
      </c>
      <c r="P451">
        <v>1</v>
      </c>
    </row>
    <row r="452" spans="1:16" x14ac:dyDescent="0.4">
      <c r="A452">
        <v>151</v>
      </c>
      <c r="B452" t="s">
        <v>6</v>
      </c>
      <c r="C452" t="s">
        <v>7</v>
      </c>
      <c r="D452" t="s">
        <v>16</v>
      </c>
      <c r="E452">
        <v>0.75982532751091703</v>
      </c>
      <c r="F452">
        <v>0</v>
      </c>
      <c r="G452">
        <v>0.42588726513569936</v>
      </c>
      <c r="H452">
        <v>0.53303684879288438</v>
      </c>
      <c r="I452">
        <v>0.87755102040816324</v>
      </c>
      <c r="J452">
        <v>0.55868971660143829</v>
      </c>
      <c r="K452">
        <v>0.59115208736379843</v>
      </c>
      <c r="L452">
        <v>7.2078419309991038E-2</v>
      </c>
      <c r="M452">
        <v>0.91699308909470501</v>
      </c>
      <c r="N452">
        <v>0.17135364633248382</v>
      </c>
      <c r="O452">
        <v>0.32930885263373405</v>
      </c>
      <c r="P452">
        <v>1</v>
      </c>
    </row>
    <row r="453" spans="1:16" x14ac:dyDescent="0.4">
      <c r="B453" t="s">
        <v>6</v>
      </c>
      <c r="C453" t="s">
        <v>7</v>
      </c>
      <c r="D453" t="s">
        <v>16</v>
      </c>
      <c r="E453">
        <v>0.75982532751091703</v>
      </c>
      <c r="F453">
        <v>0</v>
      </c>
      <c r="G453">
        <v>0.42588726513569936</v>
      </c>
      <c r="H453">
        <v>0.53303684879288438</v>
      </c>
      <c r="I453">
        <v>0.87755102040816324</v>
      </c>
      <c r="J453">
        <v>0.55868971660143829</v>
      </c>
      <c r="K453">
        <v>0.59115208736379843</v>
      </c>
      <c r="L453">
        <v>7.2078419309991038E-2</v>
      </c>
      <c r="M453">
        <v>0.91699308909470501</v>
      </c>
      <c r="N453">
        <v>0.17135364633248382</v>
      </c>
      <c r="O453">
        <f>0.329308852633734*1.11</f>
        <v>0.36553282642344476</v>
      </c>
      <c r="P453">
        <v>0</v>
      </c>
    </row>
    <row r="454" spans="1:16" x14ac:dyDescent="0.4">
      <c r="B454" t="s">
        <v>6</v>
      </c>
      <c r="C454" t="s">
        <v>7</v>
      </c>
      <c r="D454" t="s">
        <v>16</v>
      </c>
      <c r="E454">
        <v>0.75982532751091703</v>
      </c>
      <c r="F454">
        <v>0</v>
      </c>
      <c r="G454">
        <v>0.42588726513569936</v>
      </c>
      <c r="H454">
        <v>0.53303684879288438</v>
      </c>
      <c r="I454">
        <v>0.87755102040816324</v>
      </c>
      <c r="J454">
        <v>0.55868971660143829</v>
      </c>
      <c r="K454">
        <v>0.59115208736379843</v>
      </c>
      <c r="L454">
        <v>7.2078419309991038E-2</v>
      </c>
      <c r="M454">
        <v>0.91699308909470501</v>
      </c>
      <c r="N454">
        <v>0.17135364633248382</v>
      </c>
      <c r="O454">
        <f>0.329308852633734*1.05</f>
        <v>0.34577429526542069</v>
      </c>
      <c r="P454">
        <v>1</v>
      </c>
    </row>
    <row r="455" spans="1:16" x14ac:dyDescent="0.4">
      <c r="A455">
        <v>152</v>
      </c>
      <c r="B455" t="s">
        <v>6</v>
      </c>
      <c r="C455" t="s">
        <v>7</v>
      </c>
      <c r="D455" t="s">
        <v>16</v>
      </c>
      <c r="E455">
        <v>0.75982532751091703</v>
      </c>
      <c r="F455">
        <v>0</v>
      </c>
      <c r="G455">
        <v>0.36116910229645094</v>
      </c>
      <c r="H455">
        <v>0.44091486658195672</v>
      </c>
      <c r="I455">
        <v>0.63265306122448983</v>
      </c>
      <c r="J455">
        <v>0.58335231147037503</v>
      </c>
      <c r="K455">
        <v>0.55147098662718541</v>
      </c>
      <c r="L455">
        <v>7.6047951368802061E-2</v>
      </c>
      <c r="M455">
        <v>0.52134157419491078</v>
      </c>
      <c r="N455">
        <v>0.24003567122350891</v>
      </c>
      <c r="O455">
        <v>0.44257813489545994</v>
      </c>
      <c r="P455">
        <v>1</v>
      </c>
    </row>
    <row r="456" spans="1:16" x14ac:dyDescent="0.4">
      <c r="B456" t="s">
        <v>6</v>
      </c>
      <c r="C456" t="s">
        <v>7</v>
      </c>
      <c r="D456" t="s">
        <v>16</v>
      </c>
      <c r="E456">
        <v>0.75982532751091703</v>
      </c>
      <c r="F456">
        <v>0</v>
      </c>
      <c r="G456">
        <v>0.36116910229645094</v>
      </c>
      <c r="H456">
        <v>0.44091486658195672</v>
      </c>
      <c r="I456">
        <v>0.63265306122448983</v>
      </c>
      <c r="J456">
        <v>0.58335231147037503</v>
      </c>
      <c r="K456">
        <v>0.55147098662718541</v>
      </c>
      <c r="L456">
        <v>7.6047951368802061E-2</v>
      </c>
      <c r="M456">
        <v>0.52134157419491078</v>
      </c>
      <c r="N456">
        <v>0.24003567122350891</v>
      </c>
      <c r="O456">
        <f>0.44257813489546*1.11</f>
        <v>0.49126172973396065</v>
      </c>
      <c r="P456">
        <v>0</v>
      </c>
    </row>
    <row r="457" spans="1:16" x14ac:dyDescent="0.4">
      <c r="B457" t="s">
        <v>6</v>
      </c>
      <c r="C457" t="s">
        <v>7</v>
      </c>
      <c r="D457" t="s">
        <v>16</v>
      </c>
      <c r="E457">
        <v>0.75982532751091703</v>
      </c>
      <c r="F457">
        <v>0</v>
      </c>
      <c r="G457">
        <v>0.36116910229645094</v>
      </c>
      <c r="H457">
        <v>0.44091486658195672</v>
      </c>
      <c r="I457">
        <v>0.63265306122448983</v>
      </c>
      <c r="J457">
        <v>0.58335231147037503</v>
      </c>
      <c r="K457">
        <v>0.55147098662718541</v>
      </c>
      <c r="L457">
        <v>7.6047951368802061E-2</v>
      </c>
      <c r="M457">
        <v>0.52134157419491078</v>
      </c>
      <c r="N457">
        <v>0.24003567122350891</v>
      </c>
      <c r="O457">
        <f>0.44257813489546*1.05</f>
        <v>0.46470704164023302</v>
      </c>
      <c r="P457">
        <v>1</v>
      </c>
    </row>
    <row r="458" spans="1:16" x14ac:dyDescent="0.4">
      <c r="A458">
        <v>153</v>
      </c>
      <c r="B458" t="s">
        <v>6</v>
      </c>
      <c r="C458" t="s">
        <v>7</v>
      </c>
      <c r="D458" t="s">
        <v>21</v>
      </c>
      <c r="E458">
        <v>0.74235807860262015</v>
      </c>
      <c r="F458">
        <v>0</v>
      </c>
      <c r="G458">
        <v>0.96659707724425881</v>
      </c>
      <c r="H458">
        <v>0.64548919949174077</v>
      </c>
      <c r="I458">
        <v>0.22448979591836735</v>
      </c>
      <c r="J458">
        <v>0.53728806167355136</v>
      </c>
      <c r="K458">
        <v>0.65044105554989806</v>
      </c>
      <c r="L458">
        <v>9.1920857637579623E-2</v>
      </c>
      <c r="M458">
        <v>0.54309405705257141</v>
      </c>
      <c r="N458">
        <v>0.11502301454115001</v>
      </c>
      <c r="O458">
        <v>0.13581666552373792</v>
      </c>
      <c r="P458">
        <v>1</v>
      </c>
    </row>
    <row r="459" spans="1:16" x14ac:dyDescent="0.4">
      <c r="B459" t="s">
        <v>6</v>
      </c>
      <c r="C459" t="s">
        <v>7</v>
      </c>
      <c r="D459" t="s">
        <v>21</v>
      </c>
      <c r="E459">
        <v>0.74235807860262015</v>
      </c>
      <c r="F459">
        <v>0</v>
      </c>
      <c r="G459">
        <v>0.96659707724425881</v>
      </c>
      <c r="H459">
        <v>0.64548919949174077</v>
      </c>
      <c r="I459">
        <v>0.22448979591836735</v>
      </c>
      <c r="J459">
        <v>0.53728806167355136</v>
      </c>
      <c r="K459">
        <v>0.65044105554989806</v>
      </c>
      <c r="L459">
        <v>9.1920857637579623E-2</v>
      </c>
      <c r="M459">
        <v>0.54309405705257141</v>
      </c>
      <c r="N459">
        <v>0.11502301454115001</v>
      </c>
      <c r="O459">
        <f>0.135816665523738*1.11</f>
        <v>0.15075649873134919</v>
      </c>
      <c r="P459">
        <v>0</v>
      </c>
    </row>
    <row r="460" spans="1:16" x14ac:dyDescent="0.4">
      <c r="B460" t="s">
        <v>6</v>
      </c>
      <c r="C460" t="s">
        <v>7</v>
      </c>
      <c r="D460" t="s">
        <v>21</v>
      </c>
      <c r="E460">
        <v>0.74235807860262015</v>
      </c>
      <c r="F460">
        <v>0</v>
      </c>
      <c r="G460">
        <v>0.96659707724425881</v>
      </c>
      <c r="H460">
        <v>0.64548919949174077</v>
      </c>
      <c r="I460">
        <v>0.22448979591836735</v>
      </c>
      <c r="J460">
        <v>0.53728806167355136</v>
      </c>
      <c r="K460">
        <v>0.65044105554989806</v>
      </c>
      <c r="L460">
        <v>9.1920857637579623E-2</v>
      </c>
      <c r="M460">
        <v>0.54309405705257141</v>
      </c>
      <c r="N460">
        <v>0.11502301454115001</v>
      </c>
      <c r="O460">
        <f>0.135816665523738*1.05</f>
        <v>0.1426074987999249</v>
      </c>
      <c r="P460">
        <v>1</v>
      </c>
    </row>
    <row r="461" spans="1:16" x14ac:dyDescent="0.4">
      <c r="A461">
        <v>154</v>
      </c>
      <c r="B461" t="s">
        <v>6</v>
      </c>
      <c r="C461" t="s">
        <v>7</v>
      </c>
      <c r="D461" t="s">
        <v>18</v>
      </c>
      <c r="E461">
        <v>0.57205240174672489</v>
      </c>
      <c r="F461">
        <v>6.4432989690721643E-2</v>
      </c>
      <c r="G461">
        <v>0</v>
      </c>
      <c r="H461">
        <v>9.402795425667089E-2</v>
      </c>
      <c r="I461">
        <v>0.97959183673469385</v>
      </c>
      <c r="J461">
        <v>0.54395443601619853</v>
      </c>
      <c r="K461">
        <v>0.26230218475290062</v>
      </c>
      <c r="L461">
        <v>0.64509281961013609</v>
      </c>
      <c r="M461">
        <v>0.56803617416240149</v>
      </c>
      <c r="N461">
        <v>11.829559597255445</v>
      </c>
      <c r="O461">
        <v>45.064854698819744</v>
      </c>
      <c r="P461">
        <v>1</v>
      </c>
    </row>
    <row r="462" spans="1:16" x14ac:dyDescent="0.4">
      <c r="B462" t="s">
        <v>6</v>
      </c>
      <c r="C462" t="s">
        <v>7</v>
      </c>
      <c r="D462" t="s">
        <v>18</v>
      </c>
      <c r="E462">
        <v>0.57205240174672489</v>
      </c>
      <c r="F462">
        <v>6.4432989690721643E-2</v>
      </c>
      <c r="G462">
        <v>0</v>
      </c>
      <c r="H462">
        <v>9.402795425667089E-2</v>
      </c>
      <c r="I462">
        <v>0.97959183673469385</v>
      </c>
      <c r="J462">
        <v>0.54395443601619853</v>
      </c>
      <c r="K462">
        <v>0.26230218475290062</v>
      </c>
      <c r="L462">
        <v>0.64509281961013609</v>
      </c>
      <c r="M462">
        <v>0.56803617416240149</v>
      </c>
      <c r="N462">
        <v>11.829559597255445</v>
      </c>
      <c r="O462">
        <f>45.0648546988197*1.11</f>
        <v>50.021988715689872</v>
      </c>
      <c r="P462">
        <v>0</v>
      </c>
    </row>
    <row r="463" spans="1:16" x14ac:dyDescent="0.4">
      <c r="B463" t="s">
        <v>6</v>
      </c>
      <c r="C463" t="s">
        <v>7</v>
      </c>
      <c r="D463" t="s">
        <v>18</v>
      </c>
      <c r="E463">
        <v>0.57205240174672489</v>
      </c>
      <c r="F463">
        <v>6.4432989690721643E-2</v>
      </c>
      <c r="G463">
        <v>0</v>
      </c>
      <c r="H463">
        <v>9.402795425667089E-2</v>
      </c>
      <c r="I463">
        <v>0.97959183673469385</v>
      </c>
      <c r="J463">
        <v>0.54395443601619853</v>
      </c>
      <c r="K463">
        <v>0.26230218475290062</v>
      </c>
      <c r="L463">
        <v>0.64509281961013609</v>
      </c>
      <c r="M463">
        <v>0.56803617416240149</v>
      </c>
      <c r="N463">
        <v>11.829559597255445</v>
      </c>
      <c r="O463">
        <f>45.0648546988197*1.05</f>
        <v>47.318097433760691</v>
      </c>
      <c r="P463">
        <v>1</v>
      </c>
    </row>
    <row r="464" spans="1:16" x14ac:dyDescent="0.4">
      <c r="A464">
        <v>155</v>
      </c>
      <c r="B464" t="s">
        <v>6</v>
      </c>
      <c r="C464" t="s">
        <v>7</v>
      </c>
      <c r="D464" t="s">
        <v>16</v>
      </c>
      <c r="E464">
        <v>0.71179039301310032</v>
      </c>
      <c r="F464">
        <v>0</v>
      </c>
      <c r="G464">
        <v>0.50835073068893533</v>
      </c>
      <c r="H464">
        <v>0.47395171537484115</v>
      </c>
      <c r="I464">
        <v>0.61224489795918369</v>
      </c>
      <c r="J464">
        <v>0.42306999360703412</v>
      </c>
      <c r="K464">
        <v>0.52949069190925657</v>
      </c>
      <c r="L464">
        <v>4.9356390876487487E-2</v>
      </c>
      <c r="M464">
        <v>0.37778955523443863</v>
      </c>
      <c r="N464">
        <v>0.22758070160342986</v>
      </c>
      <c r="O464">
        <v>0.38409312345252217</v>
      </c>
      <c r="P464">
        <v>1</v>
      </c>
    </row>
    <row r="465" spans="1:16" x14ac:dyDescent="0.4">
      <c r="B465" t="s">
        <v>6</v>
      </c>
      <c r="C465" t="s">
        <v>7</v>
      </c>
      <c r="D465" t="s">
        <v>16</v>
      </c>
      <c r="E465">
        <v>0.71179039301310032</v>
      </c>
      <c r="F465">
        <v>0</v>
      </c>
      <c r="G465">
        <v>0.50835073068893533</v>
      </c>
      <c r="H465">
        <v>0.47395171537484115</v>
      </c>
      <c r="I465">
        <v>0.61224489795918369</v>
      </c>
      <c r="J465">
        <v>0.42306999360703412</v>
      </c>
      <c r="K465">
        <v>0.52949069190925657</v>
      </c>
      <c r="L465">
        <v>4.9356390876487487E-2</v>
      </c>
      <c r="M465">
        <v>0.37778955523443863</v>
      </c>
      <c r="N465">
        <v>0.22758070160342986</v>
      </c>
      <c r="O465">
        <f>0.384093123452522*1.11</f>
        <v>0.42634336703229947</v>
      </c>
      <c r="P465">
        <v>0</v>
      </c>
    </row>
    <row r="466" spans="1:16" x14ac:dyDescent="0.4">
      <c r="B466" t="s">
        <v>6</v>
      </c>
      <c r="C466" t="s">
        <v>7</v>
      </c>
      <c r="D466" t="s">
        <v>16</v>
      </c>
      <c r="E466">
        <v>0.71179039301310032</v>
      </c>
      <c r="F466">
        <v>0</v>
      </c>
      <c r="G466">
        <v>0.50835073068893533</v>
      </c>
      <c r="H466">
        <v>0.47395171537484115</v>
      </c>
      <c r="I466">
        <v>0.61224489795918369</v>
      </c>
      <c r="J466">
        <v>0.42306999360703412</v>
      </c>
      <c r="K466">
        <v>0.52949069190925657</v>
      </c>
      <c r="L466">
        <v>4.9356390876487487E-2</v>
      </c>
      <c r="M466">
        <v>0.37778955523443863</v>
      </c>
      <c r="N466">
        <v>0.22758070160342986</v>
      </c>
      <c r="O466">
        <f>0.384093123452522*1.05</f>
        <v>0.40329777962514812</v>
      </c>
      <c r="P466">
        <v>1</v>
      </c>
    </row>
    <row r="467" spans="1:16" x14ac:dyDescent="0.4">
      <c r="A467">
        <v>156</v>
      </c>
      <c r="B467" t="s">
        <v>6</v>
      </c>
      <c r="C467" t="s">
        <v>7</v>
      </c>
      <c r="D467" t="s">
        <v>20</v>
      </c>
      <c r="E467">
        <v>0.75545851528384267</v>
      </c>
      <c r="F467">
        <v>0</v>
      </c>
      <c r="G467">
        <v>0.67014613778705645</v>
      </c>
      <c r="H467">
        <v>0.54320203303684877</v>
      </c>
      <c r="I467">
        <v>0.34693877551020408</v>
      </c>
      <c r="J467">
        <v>0.36090291869247937</v>
      </c>
      <c r="K467">
        <v>0.60687016685092565</v>
      </c>
      <c r="L467">
        <v>0.58099970244553845</v>
      </c>
      <c r="M467">
        <v>0.29809656126905643</v>
      </c>
      <c r="N467">
        <v>0.15834327181439878</v>
      </c>
      <c r="O467">
        <v>0.22096393079547472</v>
      </c>
      <c r="P467">
        <v>1</v>
      </c>
    </row>
    <row r="468" spans="1:16" x14ac:dyDescent="0.4">
      <c r="B468" t="s">
        <v>6</v>
      </c>
      <c r="C468" t="s">
        <v>7</v>
      </c>
      <c r="D468" t="s">
        <v>20</v>
      </c>
      <c r="E468">
        <v>0.75545851528384267</v>
      </c>
      <c r="F468">
        <v>0</v>
      </c>
      <c r="G468">
        <v>0.67014613778705645</v>
      </c>
      <c r="H468">
        <v>0.54320203303684877</v>
      </c>
      <c r="I468">
        <v>0.34693877551020408</v>
      </c>
      <c r="J468">
        <v>0.36090291869247937</v>
      </c>
      <c r="K468">
        <v>0.60687016685092565</v>
      </c>
      <c r="L468">
        <v>0.58099970244553845</v>
      </c>
      <c r="M468">
        <v>0.29809656126905643</v>
      </c>
      <c r="N468">
        <v>0.15834327181439878</v>
      </c>
      <c r="O468">
        <f>0.220963930795475*1.11</f>
        <v>0.24526996318297725</v>
      </c>
      <c r="P468">
        <v>0</v>
      </c>
    </row>
    <row r="469" spans="1:16" x14ac:dyDescent="0.4">
      <c r="B469" t="s">
        <v>6</v>
      </c>
      <c r="C469" t="s">
        <v>7</v>
      </c>
      <c r="D469" t="s">
        <v>20</v>
      </c>
      <c r="E469">
        <v>0.75545851528384267</v>
      </c>
      <c r="F469">
        <v>0</v>
      </c>
      <c r="G469">
        <v>0.67014613778705645</v>
      </c>
      <c r="H469">
        <v>0.54320203303684877</v>
      </c>
      <c r="I469">
        <v>0.34693877551020408</v>
      </c>
      <c r="J469">
        <v>0.36090291869247937</v>
      </c>
      <c r="K469">
        <v>0.60687016685092565</v>
      </c>
      <c r="L469">
        <v>0.58099970244553845</v>
      </c>
      <c r="M469">
        <v>0.29809656126905643</v>
      </c>
      <c r="N469">
        <v>0.15834327181439878</v>
      </c>
      <c r="O469">
        <f>0.220963930795475*1.05</f>
        <v>0.23201212733524876</v>
      </c>
      <c r="P469">
        <v>1</v>
      </c>
    </row>
    <row r="470" spans="1:16" x14ac:dyDescent="0.4">
      <c r="A470">
        <v>157</v>
      </c>
      <c r="B470" t="s">
        <v>6</v>
      </c>
      <c r="C470" t="s">
        <v>7</v>
      </c>
      <c r="D470" t="s">
        <v>21</v>
      </c>
      <c r="E470">
        <v>0.70742358078602641</v>
      </c>
      <c r="F470">
        <v>0</v>
      </c>
      <c r="G470">
        <v>0.69937369519832993</v>
      </c>
      <c r="H470">
        <v>0.52160101651842439</v>
      </c>
      <c r="I470">
        <v>0.20408163265306123</v>
      </c>
      <c r="J470">
        <v>0.40276761837513186</v>
      </c>
      <c r="K470">
        <v>0.57669211076151339</v>
      </c>
      <c r="L470">
        <v>0.21458495472451569</v>
      </c>
      <c r="M470">
        <v>9.0702181756472114E-2</v>
      </c>
      <c r="N470">
        <v>0.17166977385401491</v>
      </c>
      <c r="O470">
        <v>0.22761134631565191</v>
      </c>
      <c r="P470">
        <v>1</v>
      </c>
    </row>
    <row r="471" spans="1:16" x14ac:dyDescent="0.4">
      <c r="B471" t="s">
        <v>6</v>
      </c>
      <c r="C471" t="s">
        <v>7</v>
      </c>
      <c r="D471" t="s">
        <v>21</v>
      </c>
      <c r="E471">
        <v>0.70742358078602641</v>
      </c>
      <c r="F471">
        <v>0</v>
      </c>
      <c r="G471">
        <v>0.69937369519832993</v>
      </c>
      <c r="H471">
        <v>0.52160101651842439</v>
      </c>
      <c r="I471">
        <v>0.20408163265306123</v>
      </c>
      <c r="J471">
        <v>0.40276761837513186</v>
      </c>
      <c r="K471">
        <v>0.57669211076151339</v>
      </c>
      <c r="L471">
        <v>0.21458495472451569</v>
      </c>
      <c r="M471">
        <v>9.0702181756472114E-2</v>
      </c>
      <c r="N471">
        <v>0.17166977385401491</v>
      </c>
      <c r="O471">
        <f>0.227611346315652*1.11</f>
        <v>0.25264859441037374</v>
      </c>
      <c r="P471">
        <v>0</v>
      </c>
    </row>
    <row r="472" spans="1:16" x14ac:dyDescent="0.4">
      <c r="B472" t="s">
        <v>6</v>
      </c>
      <c r="C472" t="s">
        <v>7</v>
      </c>
      <c r="D472" t="s">
        <v>21</v>
      </c>
      <c r="E472">
        <v>0.70742358078602641</v>
      </c>
      <c r="F472">
        <v>0</v>
      </c>
      <c r="G472">
        <v>0.69937369519832993</v>
      </c>
      <c r="H472">
        <v>0.52160101651842439</v>
      </c>
      <c r="I472">
        <v>0.20408163265306123</v>
      </c>
      <c r="J472">
        <v>0.40276761837513186</v>
      </c>
      <c r="K472">
        <v>0.57669211076151339</v>
      </c>
      <c r="L472">
        <v>0.21458495472451569</v>
      </c>
      <c r="M472">
        <v>9.0702181756472114E-2</v>
      </c>
      <c r="N472">
        <v>0.17166977385401491</v>
      </c>
      <c r="O472">
        <f>0.227611346315652*1.05</f>
        <v>0.2389919136314346</v>
      </c>
      <c r="P472">
        <v>1</v>
      </c>
    </row>
    <row r="473" spans="1:16" x14ac:dyDescent="0.4">
      <c r="A473">
        <v>158</v>
      </c>
      <c r="B473" t="s">
        <v>6</v>
      </c>
      <c r="C473" t="s">
        <v>7</v>
      </c>
      <c r="D473" t="s">
        <v>20</v>
      </c>
      <c r="E473">
        <v>0.75982532751091703</v>
      </c>
      <c r="F473">
        <v>0</v>
      </c>
      <c r="G473">
        <v>0.94676409185803767</v>
      </c>
      <c r="H473">
        <v>0.59339263024142308</v>
      </c>
      <c r="I473">
        <v>0.24489795918367346</v>
      </c>
      <c r="J473">
        <v>0.39679651270297017</v>
      </c>
      <c r="K473">
        <v>0.64084958556927851</v>
      </c>
      <c r="L473">
        <v>3.2658201492161594E-2</v>
      </c>
      <c r="M473">
        <v>0.17880763084913223</v>
      </c>
      <c r="N473">
        <v>0.13099478805544523</v>
      </c>
      <c r="O473">
        <v>0.15901001709442131</v>
      </c>
      <c r="P473">
        <v>1</v>
      </c>
    </row>
    <row r="474" spans="1:16" x14ac:dyDescent="0.4">
      <c r="B474" t="s">
        <v>6</v>
      </c>
      <c r="C474" t="s">
        <v>7</v>
      </c>
      <c r="D474" t="s">
        <v>20</v>
      </c>
      <c r="E474">
        <v>0.75982532751091703</v>
      </c>
      <c r="F474">
        <v>0</v>
      </c>
      <c r="G474">
        <v>0.94676409185803767</v>
      </c>
      <c r="H474">
        <v>0.59339263024142308</v>
      </c>
      <c r="I474">
        <v>0.24489795918367346</v>
      </c>
      <c r="J474">
        <v>0.39679651270297017</v>
      </c>
      <c r="K474">
        <v>0.64084958556927851</v>
      </c>
      <c r="L474">
        <v>3.2658201492161594E-2</v>
      </c>
      <c r="M474">
        <v>0.17880763084913223</v>
      </c>
      <c r="N474">
        <v>0.13099478805544523</v>
      </c>
      <c r="O474">
        <f>0.159010017094421*1.11</f>
        <v>0.17650111897480733</v>
      </c>
      <c r="P474">
        <v>0</v>
      </c>
    </row>
    <row r="475" spans="1:16" x14ac:dyDescent="0.4">
      <c r="B475" t="s">
        <v>6</v>
      </c>
      <c r="C475" t="s">
        <v>7</v>
      </c>
      <c r="D475" t="s">
        <v>20</v>
      </c>
      <c r="E475">
        <v>0.75982532751091703</v>
      </c>
      <c r="F475">
        <v>0</v>
      </c>
      <c r="G475">
        <v>0.94676409185803767</v>
      </c>
      <c r="H475">
        <v>0.59339263024142308</v>
      </c>
      <c r="I475">
        <v>0.24489795918367346</v>
      </c>
      <c r="J475">
        <v>0.39679651270297017</v>
      </c>
      <c r="K475">
        <v>0.64084958556927851</v>
      </c>
      <c r="L475">
        <v>3.2658201492161594E-2</v>
      </c>
      <c r="M475">
        <v>0.17880763084913223</v>
      </c>
      <c r="N475">
        <v>0.13099478805544523</v>
      </c>
      <c r="O475">
        <f>0.159010017094421*1.05</f>
        <v>0.16696051794914207</v>
      </c>
      <c r="P475">
        <v>1</v>
      </c>
    </row>
    <row r="476" spans="1:16" x14ac:dyDescent="0.4">
      <c r="A476">
        <v>159</v>
      </c>
      <c r="B476" t="s">
        <v>6</v>
      </c>
      <c r="C476" t="s">
        <v>7</v>
      </c>
      <c r="D476" t="s">
        <v>21</v>
      </c>
      <c r="E476">
        <v>0.75545851528384267</v>
      </c>
      <c r="F476">
        <v>0</v>
      </c>
      <c r="G476">
        <v>0.98643006263048016</v>
      </c>
      <c r="H476">
        <v>0.58958068614993642</v>
      </c>
      <c r="I476">
        <v>0.14285714285714285</v>
      </c>
      <c r="J476">
        <v>0.38194151156351352</v>
      </c>
      <c r="K476">
        <v>0.64442318464717285</v>
      </c>
      <c r="L476">
        <v>3.4083812608555981E-2</v>
      </c>
      <c r="M476">
        <v>0.36692950830261484</v>
      </c>
      <c r="N476">
        <v>0.12974460030137969</v>
      </c>
      <c r="O476">
        <v>0.15116667087371716</v>
      </c>
      <c r="P476">
        <v>1</v>
      </c>
    </row>
    <row r="477" spans="1:16" x14ac:dyDescent="0.4">
      <c r="B477" t="s">
        <v>6</v>
      </c>
      <c r="C477" t="s">
        <v>7</v>
      </c>
      <c r="D477" t="s">
        <v>21</v>
      </c>
      <c r="E477">
        <v>0.75545851528384267</v>
      </c>
      <c r="F477">
        <v>0</v>
      </c>
      <c r="G477">
        <v>0.98643006263048016</v>
      </c>
      <c r="H477">
        <v>0.58958068614993642</v>
      </c>
      <c r="I477">
        <v>0.14285714285714285</v>
      </c>
      <c r="J477">
        <v>0.38194151156351352</v>
      </c>
      <c r="K477">
        <v>0.64442318464717285</v>
      </c>
      <c r="L477">
        <v>3.4083812608555981E-2</v>
      </c>
      <c r="M477">
        <v>0.36692950830261484</v>
      </c>
      <c r="N477">
        <v>0.12974460030137969</v>
      </c>
      <c r="O477">
        <f>0.151166670873717*1.11</f>
        <v>0.16779500466982589</v>
      </c>
      <c r="P477">
        <v>0</v>
      </c>
    </row>
    <row r="478" spans="1:16" x14ac:dyDescent="0.4">
      <c r="B478" t="s">
        <v>6</v>
      </c>
      <c r="C478" t="s">
        <v>7</v>
      </c>
      <c r="D478" t="s">
        <v>21</v>
      </c>
      <c r="E478">
        <v>0.75545851528384267</v>
      </c>
      <c r="F478">
        <v>0</v>
      </c>
      <c r="G478">
        <v>0.98643006263048016</v>
      </c>
      <c r="H478">
        <v>0.58958068614993642</v>
      </c>
      <c r="I478">
        <v>0.14285714285714285</v>
      </c>
      <c r="J478">
        <v>0.38194151156351352</v>
      </c>
      <c r="K478">
        <v>0.64442318464717285</v>
      </c>
      <c r="L478">
        <v>3.4083812608555981E-2</v>
      </c>
      <c r="M478">
        <v>0.36692950830261484</v>
      </c>
      <c r="N478">
        <v>0.12974460030137969</v>
      </c>
      <c r="O478">
        <f>0.151166670873717*1.05</f>
        <v>0.15872500441740284</v>
      </c>
      <c r="P478">
        <v>1</v>
      </c>
    </row>
    <row r="479" spans="1:16" x14ac:dyDescent="0.4">
      <c r="A479">
        <v>160</v>
      </c>
      <c r="B479" t="s">
        <v>6</v>
      </c>
      <c r="C479" t="s">
        <v>7</v>
      </c>
      <c r="D479" t="s">
        <v>15</v>
      </c>
      <c r="E479">
        <v>0.64628820960698685</v>
      </c>
      <c r="F479">
        <v>0</v>
      </c>
      <c r="G479">
        <v>0.45615866388308979</v>
      </c>
      <c r="H479">
        <v>0.44726810673443451</v>
      </c>
      <c r="I479">
        <v>0.51020408163265307</v>
      </c>
      <c r="J479">
        <v>0.37440410084899683</v>
      </c>
      <c r="K479">
        <v>0.47570854046639832</v>
      </c>
      <c r="L479">
        <v>5.2762986967013648E-2</v>
      </c>
      <c r="M479">
        <v>0.33296127534505299</v>
      </c>
      <c r="N479">
        <v>0.27466606523372583</v>
      </c>
      <c r="O479">
        <v>0.45907314266727167</v>
      </c>
      <c r="P479">
        <v>1</v>
      </c>
    </row>
    <row r="480" spans="1:16" x14ac:dyDescent="0.4">
      <c r="B480" t="s">
        <v>6</v>
      </c>
      <c r="C480" t="s">
        <v>7</v>
      </c>
      <c r="D480" t="s">
        <v>15</v>
      </c>
      <c r="E480">
        <v>0.64628820960698685</v>
      </c>
      <c r="F480">
        <v>0</v>
      </c>
      <c r="G480">
        <v>0.45615866388308979</v>
      </c>
      <c r="H480">
        <v>0.44726810673443451</v>
      </c>
      <c r="I480">
        <v>0.51020408163265307</v>
      </c>
      <c r="J480">
        <v>0.37440410084899683</v>
      </c>
      <c r="K480">
        <v>0.47570854046639832</v>
      </c>
      <c r="L480">
        <v>5.2762986967013648E-2</v>
      </c>
      <c r="M480">
        <v>0.33296127534505299</v>
      </c>
      <c r="N480">
        <v>0.27466606523372583</v>
      </c>
      <c r="O480">
        <f>0.459073142667272*1.11</f>
        <v>0.50957118836067195</v>
      </c>
      <c r="P480">
        <v>0</v>
      </c>
    </row>
    <row r="481" spans="1:16" x14ac:dyDescent="0.4">
      <c r="B481" t="s">
        <v>6</v>
      </c>
      <c r="C481" t="s">
        <v>7</v>
      </c>
      <c r="D481" t="s">
        <v>15</v>
      </c>
      <c r="E481">
        <v>0.64628820960698685</v>
      </c>
      <c r="F481">
        <v>0</v>
      </c>
      <c r="G481">
        <v>0.45615866388308979</v>
      </c>
      <c r="H481">
        <v>0.44726810673443451</v>
      </c>
      <c r="I481">
        <v>0.51020408163265307</v>
      </c>
      <c r="J481">
        <v>0.37440410084899683</v>
      </c>
      <c r="K481">
        <v>0.47570854046639832</v>
      </c>
      <c r="L481">
        <v>5.2762986967013648E-2</v>
      </c>
      <c r="M481">
        <v>0.33296127534505299</v>
      </c>
      <c r="N481">
        <v>0.27466606523372583</v>
      </c>
      <c r="O481">
        <f>0.459073142667272*1.05</f>
        <v>0.48202679980063562</v>
      </c>
      <c r="P481">
        <v>1</v>
      </c>
    </row>
    <row r="482" spans="1:16" x14ac:dyDescent="0.4">
      <c r="A482">
        <v>161</v>
      </c>
      <c r="B482" t="s">
        <v>6</v>
      </c>
      <c r="C482" t="s">
        <v>7</v>
      </c>
      <c r="D482" t="s">
        <v>15</v>
      </c>
      <c r="E482">
        <v>0.7379912663755458</v>
      </c>
      <c r="F482">
        <v>0</v>
      </c>
      <c r="G482">
        <v>0.76304801670146138</v>
      </c>
      <c r="H482">
        <v>0.52350698856416766</v>
      </c>
      <c r="I482">
        <v>0.40816326530612246</v>
      </c>
      <c r="J482">
        <v>0.30273665982021686</v>
      </c>
      <c r="K482">
        <v>0.57755180381884219</v>
      </c>
      <c r="L482">
        <v>0.19049261499774636</v>
      </c>
      <c r="M482">
        <v>0.56571677922425712</v>
      </c>
      <c r="N482">
        <v>0.17778979302798417</v>
      </c>
      <c r="O482">
        <v>0.24706823683490048</v>
      </c>
      <c r="P482">
        <v>1</v>
      </c>
    </row>
    <row r="483" spans="1:16" x14ac:dyDescent="0.4">
      <c r="B483" t="s">
        <v>6</v>
      </c>
      <c r="C483" t="s">
        <v>7</v>
      </c>
      <c r="D483" t="s">
        <v>15</v>
      </c>
      <c r="E483">
        <v>0.7379912663755458</v>
      </c>
      <c r="F483">
        <v>0</v>
      </c>
      <c r="G483">
        <v>0.76304801670146138</v>
      </c>
      <c r="H483">
        <v>0.52350698856416766</v>
      </c>
      <c r="I483">
        <v>0.40816326530612246</v>
      </c>
      <c r="J483">
        <v>0.30273665982021686</v>
      </c>
      <c r="K483">
        <v>0.57755180381884219</v>
      </c>
      <c r="L483">
        <v>0.19049261499774636</v>
      </c>
      <c r="M483">
        <v>0.56571677922425712</v>
      </c>
      <c r="N483">
        <v>0.17778979302798417</v>
      </c>
      <c r="O483">
        <f>0.2470682368349*1.11</f>
        <v>0.27424574288673903</v>
      </c>
      <c r="P483">
        <v>0</v>
      </c>
    </row>
    <row r="484" spans="1:16" x14ac:dyDescent="0.4">
      <c r="B484" t="s">
        <v>6</v>
      </c>
      <c r="C484" t="s">
        <v>7</v>
      </c>
      <c r="D484" t="s">
        <v>15</v>
      </c>
      <c r="E484">
        <v>0.7379912663755458</v>
      </c>
      <c r="F484">
        <v>0</v>
      </c>
      <c r="G484">
        <v>0.76304801670146138</v>
      </c>
      <c r="H484">
        <v>0.52350698856416766</v>
      </c>
      <c r="I484">
        <v>0.40816326530612246</v>
      </c>
      <c r="J484">
        <v>0.30273665982021686</v>
      </c>
      <c r="K484">
        <v>0.57755180381884219</v>
      </c>
      <c r="L484">
        <v>0.19049261499774636</v>
      </c>
      <c r="M484">
        <v>0.56571677922425712</v>
      </c>
      <c r="N484">
        <v>0.17778979302798417</v>
      </c>
      <c r="O484">
        <f>0.2470682368349*1.05</f>
        <v>0.25942164867664502</v>
      </c>
      <c r="P484">
        <v>1</v>
      </c>
    </row>
    <row r="485" spans="1:16" x14ac:dyDescent="0.4">
      <c r="A485">
        <v>162</v>
      </c>
      <c r="B485" t="s">
        <v>6</v>
      </c>
      <c r="C485" t="s">
        <v>7</v>
      </c>
      <c r="D485" t="s">
        <v>15</v>
      </c>
      <c r="E485">
        <v>0.77292576419213987</v>
      </c>
      <c r="F485">
        <v>0</v>
      </c>
      <c r="G485">
        <v>0.85908141962421714</v>
      </c>
      <c r="H485">
        <v>0.54510800508259205</v>
      </c>
      <c r="I485">
        <v>0.48979591836734693</v>
      </c>
      <c r="J485">
        <v>0.26189354062050657</v>
      </c>
      <c r="K485">
        <v>0.61696493039386735</v>
      </c>
      <c r="L485">
        <v>0.66241767577183375</v>
      </c>
      <c r="M485">
        <v>0.5816332981649277</v>
      </c>
      <c r="N485">
        <v>0.15596242782902123</v>
      </c>
      <c r="O485">
        <v>0.21405815994273641</v>
      </c>
      <c r="P485">
        <v>1</v>
      </c>
    </row>
    <row r="486" spans="1:16" x14ac:dyDescent="0.4">
      <c r="B486" t="s">
        <v>6</v>
      </c>
      <c r="C486" t="s">
        <v>7</v>
      </c>
      <c r="D486" t="s">
        <v>15</v>
      </c>
      <c r="E486">
        <v>0.77292576419213987</v>
      </c>
      <c r="F486">
        <v>0</v>
      </c>
      <c r="G486">
        <v>0.85908141962421714</v>
      </c>
      <c r="H486">
        <v>0.54510800508259205</v>
      </c>
      <c r="I486">
        <v>0.48979591836734693</v>
      </c>
      <c r="J486">
        <v>0.26189354062050657</v>
      </c>
      <c r="K486">
        <v>0.61696493039386735</v>
      </c>
      <c r="L486">
        <v>0.66241767577183375</v>
      </c>
      <c r="M486">
        <v>0.5816332981649277</v>
      </c>
      <c r="N486">
        <v>0.15596242782902123</v>
      </c>
      <c r="O486">
        <f>0.214058159942736*1.11</f>
        <v>0.23760455753643697</v>
      </c>
      <c r="P486">
        <v>0</v>
      </c>
    </row>
    <row r="487" spans="1:16" x14ac:dyDescent="0.4">
      <c r="B487" t="s">
        <v>6</v>
      </c>
      <c r="C487" t="s">
        <v>7</v>
      </c>
      <c r="D487" t="s">
        <v>15</v>
      </c>
      <c r="E487">
        <v>0.77292576419213987</v>
      </c>
      <c r="F487">
        <v>0</v>
      </c>
      <c r="G487">
        <v>0.85908141962421714</v>
      </c>
      <c r="H487">
        <v>0.54510800508259205</v>
      </c>
      <c r="I487">
        <v>0.48979591836734693</v>
      </c>
      <c r="J487">
        <v>0.26189354062050657</v>
      </c>
      <c r="K487">
        <v>0.61696493039386735</v>
      </c>
      <c r="L487">
        <v>0.66241767577183375</v>
      </c>
      <c r="M487">
        <v>0.5816332981649277</v>
      </c>
      <c r="N487">
        <v>0.15596242782902123</v>
      </c>
      <c r="O487">
        <f>0.214058159942736*1.05</f>
        <v>0.2247610679398728</v>
      </c>
      <c r="P487">
        <v>1</v>
      </c>
    </row>
    <row r="488" spans="1:16" x14ac:dyDescent="0.4">
      <c r="A488">
        <v>163</v>
      </c>
      <c r="B488" t="s">
        <v>6</v>
      </c>
      <c r="C488" t="s">
        <v>7</v>
      </c>
      <c r="D488" t="s">
        <v>17</v>
      </c>
      <c r="E488">
        <v>0.6899563318777292</v>
      </c>
      <c r="F488">
        <v>5.6701030927835051E-2</v>
      </c>
      <c r="G488">
        <v>0.36325678496868474</v>
      </c>
      <c r="H488">
        <v>0.3062261753494282</v>
      </c>
      <c r="I488">
        <v>0.7142857142857143</v>
      </c>
      <c r="J488">
        <v>0.2644194218524098</v>
      </c>
      <c r="K488">
        <v>0.43770877262406127</v>
      </c>
      <c r="L488">
        <v>7.9330092852200662E-2</v>
      </c>
      <c r="M488">
        <v>0.39508941773894873</v>
      </c>
      <c r="N488">
        <v>0.53666590169129769</v>
      </c>
      <c r="O488">
        <v>1.1307178753827323</v>
      </c>
      <c r="P488">
        <v>1</v>
      </c>
    </row>
    <row r="489" spans="1:16" x14ac:dyDescent="0.4">
      <c r="B489" t="s">
        <v>6</v>
      </c>
      <c r="C489" t="s">
        <v>7</v>
      </c>
      <c r="D489" t="s">
        <v>17</v>
      </c>
      <c r="E489">
        <v>0.6899563318777292</v>
      </c>
      <c r="F489">
        <v>5.6701030927835051E-2</v>
      </c>
      <c r="G489">
        <v>0.36325678496868474</v>
      </c>
      <c r="H489">
        <v>0.3062261753494282</v>
      </c>
      <c r="I489">
        <v>0.7142857142857143</v>
      </c>
      <c r="J489">
        <v>0.2644194218524098</v>
      </c>
      <c r="K489">
        <v>0.43770877262406127</v>
      </c>
      <c r="L489">
        <v>7.9330092852200662E-2</v>
      </c>
      <c r="M489">
        <v>0.39508941773894873</v>
      </c>
      <c r="N489">
        <v>0.53666590169129769</v>
      </c>
      <c r="O489">
        <f>1.13071787538273*1.11</f>
        <v>1.2550968416748305</v>
      </c>
      <c r="P489">
        <v>0</v>
      </c>
    </row>
    <row r="490" spans="1:16" x14ac:dyDescent="0.4">
      <c r="B490" t="s">
        <v>6</v>
      </c>
      <c r="C490" t="s">
        <v>7</v>
      </c>
      <c r="D490" t="s">
        <v>17</v>
      </c>
      <c r="E490">
        <v>0.6899563318777292</v>
      </c>
      <c r="F490">
        <v>5.6701030927835051E-2</v>
      </c>
      <c r="G490">
        <v>0.36325678496868474</v>
      </c>
      <c r="H490">
        <v>0.3062261753494282</v>
      </c>
      <c r="I490">
        <v>0.7142857142857143</v>
      </c>
      <c r="J490">
        <v>0.2644194218524098</v>
      </c>
      <c r="K490">
        <v>0.43770877262406127</v>
      </c>
      <c r="L490">
        <v>7.9330092852200662E-2</v>
      </c>
      <c r="M490">
        <v>0.39508941773894873</v>
      </c>
      <c r="N490">
        <v>0.53666590169129769</v>
      </c>
      <c r="O490">
        <f>1.13071787538273*1.05</f>
        <v>1.1872537691518665</v>
      </c>
      <c r="P490">
        <v>1</v>
      </c>
    </row>
    <row r="491" spans="1:16" x14ac:dyDescent="0.4">
      <c r="A491">
        <v>164</v>
      </c>
      <c r="B491" t="s">
        <v>6</v>
      </c>
      <c r="C491" t="s">
        <v>7</v>
      </c>
      <c r="D491" t="s">
        <v>18</v>
      </c>
      <c r="E491">
        <v>0.6026200873362445</v>
      </c>
      <c r="F491">
        <v>2.0618556701030927E-2</v>
      </c>
      <c r="G491">
        <v>0</v>
      </c>
      <c r="H491">
        <v>0.19567979669631511</v>
      </c>
      <c r="I491">
        <v>0.97959183673469385</v>
      </c>
      <c r="J491">
        <v>0.29925395032308838</v>
      </c>
      <c r="K491">
        <v>0.33268651623341411</v>
      </c>
      <c r="L491">
        <v>3.1718260354208105E-2</v>
      </c>
      <c r="M491">
        <v>0.61465533576226572</v>
      </c>
      <c r="N491">
        <v>1.5596973390964544</v>
      </c>
      <c r="O491">
        <v>5.2186942964577705</v>
      </c>
      <c r="P491">
        <v>1</v>
      </c>
    </row>
    <row r="492" spans="1:16" x14ac:dyDescent="0.4">
      <c r="B492" t="s">
        <v>6</v>
      </c>
      <c r="C492" t="s">
        <v>7</v>
      </c>
      <c r="D492" t="s">
        <v>18</v>
      </c>
      <c r="E492">
        <v>0.6026200873362445</v>
      </c>
      <c r="F492">
        <v>2.0618556701030927E-2</v>
      </c>
      <c r="G492">
        <v>0</v>
      </c>
      <c r="H492">
        <v>0.19567979669631511</v>
      </c>
      <c r="I492">
        <v>0.97959183673469385</v>
      </c>
      <c r="J492">
        <v>0.29925395032308838</v>
      </c>
      <c r="K492">
        <v>0.33268651623341411</v>
      </c>
      <c r="L492">
        <v>3.1718260354208105E-2</v>
      </c>
      <c r="M492">
        <v>0.61465533576226572</v>
      </c>
      <c r="N492">
        <v>1.5596973390964544</v>
      </c>
      <c r="O492">
        <f>5.21869429645777*1.11</f>
        <v>5.7927506690681252</v>
      </c>
      <c r="P492">
        <v>0</v>
      </c>
    </row>
    <row r="493" spans="1:16" x14ac:dyDescent="0.4">
      <c r="B493" t="s">
        <v>6</v>
      </c>
      <c r="C493" t="s">
        <v>7</v>
      </c>
      <c r="D493" t="s">
        <v>18</v>
      </c>
      <c r="E493">
        <v>0.6026200873362445</v>
      </c>
      <c r="F493">
        <v>2.0618556701030927E-2</v>
      </c>
      <c r="G493">
        <v>0</v>
      </c>
      <c r="H493">
        <v>0.19567979669631511</v>
      </c>
      <c r="I493">
        <v>0.97959183673469385</v>
      </c>
      <c r="J493">
        <v>0.29925395032308838</v>
      </c>
      <c r="K493">
        <v>0.33268651623341411</v>
      </c>
      <c r="L493">
        <v>3.1718260354208105E-2</v>
      </c>
      <c r="M493">
        <v>0.61465533576226572</v>
      </c>
      <c r="N493">
        <v>1.5596973390964544</v>
      </c>
      <c r="O493">
        <f>5.21869429645777*1.05</f>
        <v>5.4796290112806583</v>
      </c>
      <c r="P493">
        <v>1</v>
      </c>
    </row>
    <row r="494" spans="1:16" x14ac:dyDescent="0.4">
      <c r="A494">
        <v>165</v>
      </c>
      <c r="B494" t="s">
        <v>6</v>
      </c>
      <c r="C494" t="s">
        <v>7</v>
      </c>
      <c r="D494" t="s">
        <v>18</v>
      </c>
      <c r="E494">
        <v>0.52838427947598254</v>
      </c>
      <c r="F494">
        <v>8.247422680412371E-2</v>
      </c>
      <c r="G494">
        <v>0</v>
      </c>
      <c r="H494">
        <v>9.5298602287166453E-2</v>
      </c>
      <c r="I494">
        <v>1</v>
      </c>
      <c r="J494">
        <v>0.29335630465865836</v>
      </c>
      <c r="K494">
        <v>0.24726279020613612</v>
      </c>
      <c r="L494">
        <v>0.14947927897533947</v>
      </c>
      <c r="M494">
        <v>0.49445103315483346</v>
      </c>
      <c r="N494">
        <v>10.883849244625919</v>
      </c>
      <c r="O494">
        <v>42.984152072505658</v>
      </c>
      <c r="P494">
        <v>1</v>
      </c>
    </row>
    <row r="495" spans="1:16" x14ac:dyDescent="0.4">
      <c r="B495" t="s">
        <v>6</v>
      </c>
      <c r="C495" t="s">
        <v>7</v>
      </c>
      <c r="D495" t="s">
        <v>18</v>
      </c>
      <c r="E495">
        <v>0.52838427947598254</v>
      </c>
      <c r="F495">
        <v>8.247422680412371E-2</v>
      </c>
      <c r="G495">
        <v>0</v>
      </c>
      <c r="H495">
        <v>9.5298602287166453E-2</v>
      </c>
      <c r="I495">
        <v>1</v>
      </c>
      <c r="J495">
        <v>0.29335630465865836</v>
      </c>
      <c r="K495">
        <v>0.24726279020613612</v>
      </c>
      <c r="L495">
        <v>0.14947927897533947</v>
      </c>
      <c r="M495">
        <v>0.49445103315483346</v>
      </c>
      <c r="N495">
        <v>10.883849244625919</v>
      </c>
      <c r="O495">
        <f>42.9841520725057*1.11</f>
        <v>47.712408800481334</v>
      </c>
      <c r="P495">
        <v>0</v>
      </c>
    </row>
    <row r="496" spans="1:16" x14ac:dyDescent="0.4">
      <c r="B496" t="s">
        <v>6</v>
      </c>
      <c r="C496" t="s">
        <v>7</v>
      </c>
      <c r="D496" t="s">
        <v>18</v>
      </c>
      <c r="E496">
        <v>0.52838427947598254</v>
      </c>
      <c r="F496">
        <v>8.247422680412371E-2</v>
      </c>
      <c r="G496">
        <v>0</v>
      </c>
      <c r="H496">
        <v>9.5298602287166453E-2</v>
      </c>
      <c r="I496">
        <v>1</v>
      </c>
      <c r="J496">
        <v>0.29335630465865836</v>
      </c>
      <c r="K496">
        <v>0.24726279020613612</v>
      </c>
      <c r="L496">
        <v>0.14947927897533947</v>
      </c>
      <c r="M496">
        <v>0.49445103315483346</v>
      </c>
      <c r="N496">
        <v>10.883849244625919</v>
      </c>
      <c r="O496">
        <f>42.9841520725057*1.05</f>
        <v>45.133359676130986</v>
      </c>
      <c r="P496">
        <v>1</v>
      </c>
    </row>
    <row r="497" spans="1:16" x14ac:dyDescent="0.4">
      <c r="A497">
        <v>166</v>
      </c>
      <c r="B497" t="s">
        <v>6</v>
      </c>
      <c r="C497" t="s">
        <v>7</v>
      </c>
      <c r="D497" t="s">
        <v>18</v>
      </c>
      <c r="E497">
        <v>0.39737991266375544</v>
      </c>
      <c r="F497">
        <v>5.6701030927835051E-2</v>
      </c>
      <c r="G497">
        <v>0</v>
      </c>
      <c r="H497">
        <v>2.922490470139771E-2</v>
      </c>
      <c r="I497">
        <v>1</v>
      </c>
      <c r="J497">
        <v>0.24521277481947554</v>
      </c>
      <c r="K497">
        <v>0.15904662445537535</v>
      </c>
      <c r="L497">
        <v>0.51505314195463769</v>
      </c>
      <c r="M497">
        <v>7.5035138698084994E-2</v>
      </c>
      <c r="N497">
        <v>31.477714240882509</v>
      </c>
      <c r="O497">
        <v>129.46813991822523</v>
      </c>
      <c r="P497">
        <v>1</v>
      </c>
    </row>
    <row r="498" spans="1:16" x14ac:dyDescent="0.4">
      <c r="B498" t="s">
        <v>6</v>
      </c>
      <c r="C498" t="s">
        <v>7</v>
      </c>
      <c r="D498" t="s">
        <v>18</v>
      </c>
      <c r="E498">
        <v>0.39737991266375544</v>
      </c>
      <c r="F498">
        <v>5.6701030927835051E-2</v>
      </c>
      <c r="G498">
        <v>0</v>
      </c>
      <c r="H498">
        <v>2.922490470139771E-2</v>
      </c>
      <c r="I498">
        <v>1</v>
      </c>
      <c r="J498">
        <v>0.24521277481947554</v>
      </c>
      <c r="K498">
        <v>0.15904662445537535</v>
      </c>
      <c r="L498">
        <v>0.51505314195463769</v>
      </c>
      <c r="M498">
        <v>7.5035138698084994E-2</v>
      </c>
      <c r="N498">
        <v>31.477714240882509</v>
      </c>
      <c r="O498">
        <f>129.468139918225*1.11</f>
        <v>143.70963530922978</v>
      </c>
      <c r="P498">
        <v>0</v>
      </c>
    </row>
    <row r="499" spans="1:16" x14ac:dyDescent="0.4">
      <c r="B499" t="s">
        <v>6</v>
      </c>
      <c r="C499" t="s">
        <v>7</v>
      </c>
      <c r="D499" t="s">
        <v>18</v>
      </c>
      <c r="E499">
        <v>0.39737991266375544</v>
      </c>
      <c r="F499">
        <v>5.6701030927835051E-2</v>
      </c>
      <c r="G499">
        <v>0</v>
      </c>
      <c r="H499">
        <v>2.922490470139771E-2</v>
      </c>
      <c r="I499">
        <v>1</v>
      </c>
      <c r="J499">
        <v>0.24521277481947554</v>
      </c>
      <c r="K499">
        <v>0.15904662445537535</v>
      </c>
      <c r="L499">
        <v>0.51505314195463769</v>
      </c>
      <c r="M499">
        <v>7.5035138698084994E-2</v>
      </c>
      <c r="N499">
        <v>31.477714240882509</v>
      </c>
      <c r="O499">
        <f>129.468139918225*1.05</f>
        <v>135.94154691413627</v>
      </c>
      <c r="P499">
        <v>1</v>
      </c>
    </row>
    <row r="500" spans="1:16" x14ac:dyDescent="0.4">
      <c r="A500">
        <v>167</v>
      </c>
      <c r="B500" t="s">
        <v>6</v>
      </c>
      <c r="C500" t="s">
        <v>7</v>
      </c>
      <c r="D500" t="s">
        <v>17</v>
      </c>
      <c r="E500">
        <v>0.51528384279475981</v>
      </c>
      <c r="F500">
        <v>0.10051546391752578</v>
      </c>
      <c r="G500">
        <v>9.6033402922755737E-2</v>
      </c>
      <c r="H500">
        <v>0.14993646759847523</v>
      </c>
      <c r="I500">
        <v>0.83673469387755106</v>
      </c>
      <c r="J500">
        <v>0.17255539514968318</v>
      </c>
      <c r="K500">
        <v>0.27260991098378362</v>
      </c>
      <c r="L500">
        <v>0.4827145738303259</v>
      </c>
      <c r="M500">
        <v>5.2663823102860462E-2</v>
      </c>
      <c r="N500">
        <v>3.025454548567847</v>
      </c>
      <c r="O500">
        <v>9.2470664853534288</v>
      </c>
      <c r="P500">
        <v>1</v>
      </c>
    </row>
    <row r="501" spans="1:16" x14ac:dyDescent="0.4">
      <c r="B501" t="s">
        <v>6</v>
      </c>
      <c r="C501" t="s">
        <v>7</v>
      </c>
      <c r="D501" t="s">
        <v>17</v>
      </c>
      <c r="E501">
        <v>0.51528384279475981</v>
      </c>
      <c r="F501">
        <v>0.10051546391752578</v>
      </c>
      <c r="G501">
        <v>9.6033402922755737E-2</v>
      </c>
      <c r="H501">
        <v>0.14993646759847523</v>
      </c>
      <c r="I501">
        <v>0.83673469387755106</v>
      </c>
      <c r="J501">
        <v>0.17255539514968318</v>
      </c>
      <c r="K501">
        <v>0.27260991098378362</v>
      </c>
      <c r="L501">
        <v>0.4827145738303259</v>
      </c>
      <c r="M501">
        <v>5.2663823102860462E-2</v>
      </c>
      <c r="N501">
        <v>3.025454548567847</v>
      </c>
      <c r="O501">
        <f>9.24706648535343*1.11</f>
        <v>10.264243798742308</v>
      </c>
      <c r="P501">
        <v>0</v>
      </c>
    </row>
    <row r="502" spans="1:16" x14ac:dyDescent="0.4">
      <c r="B502" t="s">
        <v>6</v>
      </c>
      <c r="C502" t="s">
        <v>7</v>
      </c>
      <c r="D502" t="s">
        <v>17</v>
      </c>
      <c r="E502">
        <v>0.51528384279475981</v>
      </c>
      <c r="F502">
        <v>0.10051546391752578</v>
      </c>
      <c r="G502">
        <v>9.6033402922755737E-2</v>
      </c>
      <c r="H502">
        <v>0.14993646759847523</v>
      </c>
      <c r="I502">
        <v>0.83673469387755106</v>
      </c>
      <c r="J502">
        <v>0.17255539514968318</v>
      </c>
      <c r="K502">
        <v>0.27260991098378362</v>
      </c>
      <c r="L502">
        <v>0.4827145738303259</v>
      </c>
      <c r="M502">
        <v>5.2663823102860462E-2</v>
      </c>
      <c r="N502">
        <v>3.025454548567847</v>
      </c>
      <c r="O502">
        <f>9.24706648535343*1.05</f>
        <v>9.7094198096211031</v>
      </c>
      <c r="P502">
        <v>1</v>
      </c>
    </row>
    <row r="503" spans="1:16" x14ac:dyDescent="0.4">
      <c r="A503">
        <v>168</v>
      </c>
      <c r="B503" t="s">
        <v>6</v>
      </c>
      <c r="C503" t="s">
        <v>7</v>
      </c>
      <c r="D503" t="s">
        <v>16</v>
      </c>
      <c r="E503">
        <v>0.31877729257641918</v>
      </c>
      <c r="F503">
        <v>2.5773195876288659E-3</v>
      </c>
      <c r="G503">
        <v>0.37682672233820463</v>
      </c>
      <c r="H503">
        <v>0.31003811944091486</v>
      </c>
      <c r="I503">
        <v>0.63265306122448983</v>
      </c>
      <c r="J503">
        <v>0.27146412457650093</v>
      </c>
      <c r="K503">
        <v>0.26866388423543242</v>
      </c>
      <c r="L503">
        <v>0.24488079067171775</v>
      </c>
      <c r="M503">
        <v>0.12968652809782558</v>
      </c>
      <c r="N503">
        <v>0.65529702159825087</v>
      </c>
      <c r="O503">
        <v>1.2776096991262047</v>
      </c>
      <c r="P503">
        <v>1</v>
      </c>
    </row>
    <row r="504" spans="1:16" x14ac:dyDescent="0.4">
      <c r="B504" t="s">
        <v>6</v>
      </c>
      <c r="C504" t="s">
        <v>7</v>
      </c>
      <c r="D504" t="s">
        <v>16</v>
      </c>
      <c r="E504">
        <v>0.31877729257641918</v>
      </c>
      <c r="F504">
        <v>2.5773195876288659E-3</v>
      </c>
      <c r="G504">
        <v>0.37682672233820463</v>
      </c>
      <c r="H504">
        <v>0.31003811944091486</v>
      </c>
      <c r="I504">
        <v>0.63265306122448983</v>
      </c>
      <c r="J504">
        <v>0.27146412457650093</v>
      </c>
      <c r="K504">
        <v>0.26866388423543242</v>
      </c>
      <c r="L504">
        <v>0.24488079067171775</v>
      </c>
      <c r="M504">
        <v>0.12968652809782558</v>
      </c>
      <c r="N504">
        <v>0.65529702159825087</v>
      </c>
      <c r="O504">
        <f>1.2776096991262*1.11</f>
        <v>1.4181467660300822</v>
      </c>
      <c r="P504">
        <v>0</v>
      </c>
    </row>
    <row r="505" spans="1:16" x14ac:dyDescent="0.4">
      <c r="B505" t="s">
        <v>6</v>
      </c>
      <c r="C505" t="s">
        <v>7</v>
      </c>
      <c r="D505" t="s">
        <v>16</v>
      </c>
      <c r="E505">
        <v>0.31877729257641918</v>
      </c>
      <c r="F505">
        <v>2.5773195876288659E-3</v>
      </c>
      <c r="G505">
        <v>0.37682672233820463</v>
      </c>
      <c r="H505">
        <v>0.31003811944091486</v>
      </c>
      <c r="I505">
        <v>0.63265306122448983</v>
      </c>
      <c r="J505">
        <v>0.27146412457650093</v>
      </c>
      <c r="K505">
        <v>0.26866388423543242</v>
      </c>
      <c r="L505">
        <v>0.24488079067171775</v>
      </c>
      <c r="M505">
        <v>0.12968652809782558</v>
      </c>
      <c r="N505">
        <v>0.65529702159825087</v>
      </c>
      <c r="O505">
        <f>1.2776096991262*1.05</f>
        <v>1.3414901840825102</v>
      </c>
      <c r="P505">
        <v>1</v>
      </c>
    </row>
    <row r="506" spans="1:16" x14ac:dyDescent="0.4">
      <c r="A506">
        <v>169</v>
      </c>
      <c r="B506" t="s">
        <v>6</v>
      </c>
      <c r="C506" t="s">
        <v>7</v>
      </c>
      <c r="D506" t="s">
        <v>20</v>
      </c>
      <c r="E506">
        <v>0.30567685589519655</v>
      </c>
      <c r="F506">
        <v>0</v>
      </c>
      <c r="G506">
        <v>0.76513569937369519</v>
      </c>
      <c r="H506">
        <v>0.48983481575603555</v>
      </c>
      <c r="I506">
        <v>0.2857142857142857</v>
      </c>
      <c r="J506">
        <v>0.23681278171911882</v>
      </c>
      <c r="K506">
        <v>0.33574275987054147</v>
      </c>
      <c r="L506">
        <v>4.0363397475562869E-2</v>
      </c>
      <c r="M506">
        <v>0.51741624594084978</v>
      </c>
      <c r="N506">
        <v>0.26615257895241951</v>
      </c>
      <c r="O506">
        <v>0.35854444128564372</v>
      </c>
      <c r="P506">
        <v>1</v>
      </c>
    </row>
    <row r="507" spans="1:16" x14ac:dyDescent="0.4">
      <c r="B507" t="s">
        <v>6</v>
      </c>
      <c r="C507" t="s">
        <v>7</v>
      </c>
      <c r="D507" t="s">
        <v>20</v>
      </c>
      <c r="E507">
        <v>0.30567685589519655</v>
      </c>
      <c r="F507">
        <v>0</v>
      </c>
      <c r="G507">
        <v>0.76513569937369519</v>
      </c>
      <c r="H507">
        <v>0.48983481575603555</v>
      </c>
      <c r="I507">
        <v>0.2857142857142857</v>
      </c>
      <c r="J507">
        <v>0.23681278171911882</v>
      </c>
      <c r="K507">
        <v>0.33574275987054147</v>
      </c>
      <c r="L507">
        <v>4.0363397475562869E-2</v>
      </c>
      <c r="M507">
        <v>0.51741624594084978</v>
      </c>
      <c r="N507">
        <v>0.26615257895241951</v>
      </c>
      <c r="O507">
        <f>0.358544441285644*1.11</f>
        <v>0.39798432982706489</v>
      </c>
      <c r="P507">
        <v>0</v>
      </c>
    </row>
    <row r="508" spans="1:16" x14ac:dyDescent="0.4">
      <c r="B508" t="s">
        <v>6</v>
      </c>
      <c r="C508" t="s">
        <v>7</v>
      </c>
      <c r="D508" t="s">
        <v>20</v>
      </c>
      <c r="E508">
        <v>0.30567685589519655</v>
      </c>
      <c r="F508">
        <v>0</v>
      </c>
      <c r="G508">
        <v>0.76513569937369519</v>
      </c>
      <c r="H508">
        <v>0.48983481575603555</v>
      </c>
      <c r="I508">
        <v>0.2857142857142857</v>
      </c>
      <c r="J508">
        <v>0.23681278171911882</v>
      </c>
      <c r="K508">
        <v>0.33574275987054147</v>
      </c>
      <c r="L508">
        <v>4.0363397475562869E-2</v>
      </c>
      <c r="M508">
        <v>0.51741624594084978</v>
      </c>
      <c r="N508">
        <v>0.26615257895241951</v>
      </c>
      <c r="O508">
        <f>0.358544441285644*1.05</f>
        <v>0.37647166334992621</v>
      </c>
      <c r="P508">
        <v>1</v>
      </c>
    </row>
    <row r="509" spans="1:16" x14ac:dyDescent="0.4">
      <c r="A509">
        <v>170</v>
      </c>
      <c r="B509" t="s">
        <v>6</v>
      </c>
      <c r="C509" t="s">
        <v>7</v>
      </c>
      <c r="D509" t="s">
        <v>20</v>
      </c>
      <c r="E509">
        <v>0.41484716157205237</v>
      </c>
      <c r="F509">
        <v>0</v>
      </c>
      <c r="G509">
        <v>0.97912317327766174</v>
      </c>
      <c r="H509">
        <v>0.55463786531130876</v>
      </c>
      <c r="I509">
        <v>0.26530612244897961</v>
      </c>
      <c r="J509">
        <v>0.27265542691071665</v>
      </c>
      <c r="K509">
        <v>0.42239542524238405</v>
      </c>
      <c r="L509">
        <v>0.12089844079679564</v>
      </c>
      <c r="M509">
        <v>0.45298351670698894</v>
      </c>
      <c r="N509">
        <v>0.19129277030383651</v>
      </c>
      <c r="O509">
        <v>0.23410788915485628</v>
      </c>
      <c r="P509">
        <v>1</v>
      </c>
    </row>
    <row r="510" spans="1:16" x14ac:dyDescent="0.4">
      <c r="B510" t="s">
        <v>6</v>
      </c>
      <c r="C510" t="s">
        <v>7</v>
      </c>
      <c r="D510" t="s">
        <v>20</v>
      </c>
      <c r="E510">
        <v>0.41484716157205237</v>
      </c>
      <c r="F510">
        <v>0</v>
      </c>
      <c r="G510">
        <v>0.97912317327766174</v>
      </c>
      <c r="H510">
        <v>0.55463786531130876</v>
      </c>
      <c r="I510">
        <v>0.26530612244897961</v>
      </c>
      <c r="J510">
        <v>0.27265542691071665</v>
      </c>
      <c r="K510">
        <v>0.42239542524238405</v>
      </c>
      <c r="L510">
        <v>0.12089844079679564</v>
      </c>
      <c r="M510">
        <v>0.45298351670698894</v>
      </c>
      <c r="N510">
        <v>0.19129277030383651</v>
      </c>
      <c r="O510">
        <f>0.234107889154856*1.11</f>
        <v>0.25985975696189018</v>
      </c>
      <c r="P510">
        <v>0</v>
      </c>
    </row>
    <row r="511" spans="1:16" x14ac:dyDescent="0.4">
      <c r="B511" t="s">
        <v>6</v>
      </c>
      <c r="C511" t="s">
        <v>7</v>
      </c>
      <c r="D511" t="s">
        <v>20</v>
      </c>
      <c r="E511">
        <v>0.41484716157205237</v>
      </c>
      <c r="F511">
        <v>0</v>
      </c>
      <c r="G511">
        <v>0.97912317327766174</v>
      </c>
      <c r="H511">
        <v>0.55463786531130876</v>
      </c>
      <c r="I511">
        <v>0.26530612244897961</v>
      </c>
      <c r="J511">
        <v>0.27265542691071665</v>
      </c>
      <c r="K511">
        <v>0.42239542524238405</v>
      </c>
      <c r="L511">
        <v>0.12089844079679564</v>
      </c>
      <c r="M511">
        <v>0.45298351670698894</v>
      </c>
      <c r="N511">
        <v>0.19129277030383651</v>
      </c>
      <c r="O511">
        <f>0.234107889154856*1.05</f>
        <v>0.24581328361259883</v>
      </c>
      <c r="P511">
        <v>1</v>
      </c>
    </row>
    <row r="512" spans="1:16" x14ac:dyDescent="0.4">
      <c r="A512">
        <v>171</v>
      </c>
      <c r="B512" t="s">
        <v>6</v>
      </c>
      <c r="C512" t="s">
        <v>7</v>
      </c>
      <c r="D512" t="s">
        <v>15</v>
      </c>
      <c r="E512">
        <v>0.51528384279475981</v>
      </c>
      <c r="F512">
        <v>0</v>
      </c>
      <c r="G512">
        <v>0.36847599164926931</v>
      </c>
      <c r="H512">
        <v>0.38310038119440915</v>
      </c>
      <c r="I512">
        <v>0.69387755102040816</v>
      </c>
      <c r="J512">
        <v>0.21065657057649378</v>
      </c>
      <c r="K512">
        <v>0.38745313155511779</v>
      </c>
      <c r="L512">
        <v>4.1905752576761194E-3</v>
      </c>
      <c r="M512">
        <v>1.6675328125443093E-2</v>
      </c>
      <c r="N512">
        <v>0.39270859665717223</v>
      </c>
      <c r="O512">
        <v>0.76339373380056463</v>
      </c>
      <c r="P512">
        <v>1</v>
      </c>
    </row>
    <row r="513" spans="1:16" x14ac:dyDescent="0.4">
      <c r="B513" t="s">
        <v>6</v>
      </c>
      <c r="C513" t="s">
        <v>7</v>
      </c>
      <c r="D513" t="s">
        <v>15</v>
      </c>
      <c r="E513">
        <v>0.51528384279475981</v>
      </c>
      <c r="F513">
        <v>0</v>
      </c>
      <c r="G513">
        <v>0.36847599164926931</v>
      </c>
      <c r="H513">
        <v>0.38310038119440915</v>
      </c>
      <c r="I513">
        <v>0.69387755102040816</v>
      </c>
      <c r="J513">
        <v>0.21065657057649378</v>
      </c>
      <c r="K513">
        <v>0.38745313155511779</v>
      </c>
      <c r="L513">
        <v>4.1905752576761194E-3</v>
      </c>
      <c r="M513">
        <v>1.6675328125443093E-2</v>
      </c>
      <c r="N513">
        <v>0.39270859665717223</v>
      </c>
      <c r="O513">
        <f>0.763393733800565*1.11</f>
        <v>0.84736704451862721</v>
      </c>
      <c r="P513">
        <v>0</v>
      </c>
    </row>
    <row r="514" spans="1:16" x14ac:dyDescent="0.4">
      <c r="B514" t="s">
        <v>6</v>
      </c>
      <c r="C514" t="s">
        <v>7</v>
      </c>
      <c r="D514" t="s">
        <v>15</v>
      </c>
      <c r="E514">
        <v>0.51528384279475981</v>
      </c>
      <c r="F514">
        <v>0</v>
      </c>
      <c r="G514">
        <v>0.36847599164926931</v>
      </c>
      <c r="H514">
        <v>0.38310038119440915</v>
      </c>
      <c r="I514">
        <v>0.69387755102040816</v>
      </c>
      <c r="J514">
        <v>0.21065657057649378</v>
      </c>
      <c r="K514">
        <v>0.38745313155511779</v>
      </c>
      <c r="L514">
        <v>4.1905752576761194E-3</v>
      </c>
      <c r="M514">
        <v>1.6675328125443093E-2</v>
      </c>
      <c r="N514">
        <v>0.39270859665717223</v>
      </c>
      <c r="O514">
        <f>0.763393733800565*1.05</f>
        <v>0.80156342049059326</v>
      </c>
      <c r="P514">
        <v>1</v>
      </c>
    </row>
    <row r="515" spans="1:16" x14ac:dyDescent="0.4">
      <c r="A515">
        <v>172</v>
      </c>
      <c r="B515" t="s">
        <v>6</v>
      </c>
      <c r="C515" t="s">
        <v>7</v>
      </c>
      <c r="D515" t="s">
        <v>20</v>
      </c>
      <c r="E515">
        <v>0.6026200873362445</v>
      </c>
      <c r="F515">
        <v>0</v>
      </c>
      <c r="G515">
        <v>0.92379958246346561</v>
      </c>
      <c r="H515">
        <v>0.53049555273189319</v>
      </c>
      <c r="I515">
        <v>0.16326530612244897</v>
      </c>
      <c r="J515">
        <v>0.15702154190327589</v>
      </c>
      <c r="K515">
        <v>0.5145348246705117</v>
      </c>
      <c r="L515">
        <v>0.131562473857816</v>
      </c>
      <c r="M515">
        <v>0.63026905848320036</v>
      </c>
      <c r="N515">
        <v>0.1834982233380984</v>
      </c>
      <c r="O515">
        <v>0.22302833200365157</v>
      </c>
      <c r="P515">
        <v>1</v>
      </c>
    </row>
    <row r="516" spans="1:16" x14ac:dyDescent="0.4">
      <c r="B516" t="s">
        <v>6</v>
      </c>
      <c r="C516" t="s">
        <v>7</v>
      </c>
      <c r="D516" t="s">
        <v>20</v>
      </c>
      <c r="E516">
        <v>0.6026200873362445</v>
      </c>
      <c r="F516">
        <v>0</v>
      </c>
      <c r="G516">
        <v>0.92379958246346561</v>
      </c>
      <c r="H516">
        <v>0.53049555273189319</v>
      </c>
      <c r="I516">
        <v>0.16326530612244897</v>
      </c>
      <c r="J516">
        <v>0.15702154190327589</v>
      </c>
      <c r="K516">
        <v>0.5145348246705117</v>
      </c>
      <c r="L516">
        <v>0.131562473857816</v>
      </c>
      <c r="M516">
        <v>0.63026905848320036</v>
      </c>
      <c r="N516">
        <v>0.1834982233380984</v>
      </c>
      <c r="O516">
        <f>0.223028332003652*1.11</f>
        <v>0.24756144852405373</v>
      </c>
      <c r="P516">
        <v>0</v>
      </c>
    </row>
    <row r="517" spans="1:16" x14ac:dyDescent="0.4">
      <c r="B517" t="s">
        <v>6</v>
      </c>
      <c r="C517" t="s">
        <v>7</v>
      </c>
      <c r="D517" t="s">
        <v>20</v>
      </c>
      <c r="E517">
        <v>0.6026200873362445</v>
      </c>
      <c r="F517">
        <v>0</v>
      </c>
      <c r="G517">
        <v>0.92379958246346561</v>
      </c>
      <c r="H517">
        <v>0.53049555273189319</v>
      </c>
      <c r="I517">
        <v>0.16326530612244897</v>
      </c>
      <c r="J517">
        <v>0.15702154190327589</v>
      </c>
      <c r="K517">
        <v>0.5145348246705117</v>
      </c>
      <c r="L517">
        <v>0.131562473857816</v>
      </c>
      <c r="M517">
        <v>0.63026905848320036</v>
      </c>
      <c r="N517">
        <v>0.1834982233380984</v>
      </c>
      <c r="O517">
        <f>0.223028332003652*1.05</f>
        <v>0.23417974860383461</v>
      </c>
      <c r="P517">
        <v>1</v>
      </c>
    </row>
    <row r="518" spans="1:16" x14ac:dyDescent="0.4">
      <c r="A518">
        <v>173</v>
      </c>
      <c r="B518" t="s">
        <v>6</v>
      </c>
      <c r="C518" t="s">
        <v>7</v>
      </c>
      <c r="D518" t="s">
        <v>21</v>
      </c>
      <c r="E518">
        <v>0.58078602620087338</v>
      </c>
      <c r="F518">
        <v>0</v>
      </c>
      <c r="G518">
        <v>0.81732776617954073</v>
      </c>
      <c r="H518">
        <v>0.50508259212198214</v>
      </c>
      <c r="I518">
        <v>0.22448979591836735</v>
      </c>
      <c r="J518">
        <v>0.14467033332849055</v>
      </c>
      <c r="K518">
        <v>0.50010153659959689</v>
      </c>
      <c r="L518">
        <v>0.31454571342758125</v>
      </c>
      <c r="M518">
        <v>0.22456607035209647</v>
      </c>
      <c r="N518">
        <v>0.19708086739228814</v>
      </c>
      <c r="O518">
        <v>0.25446858745878048</v>
      </c>
      <c r="P518">
        <v>1</v>
      </c>
    </row>
    <row r="519" spans="1:16" x14ac:dyDescent="0.4">
      <c r="B519" t="s">
        <v>6</v>
      </c>
      <c r="C519" t="s">
        <v>7</v>
      </c>
      <c r="D519" t="s">
        <v>21</v>
      </c>
      <c r="E519">
        <v>0.58078602620087338</v>
      </c>
      <c r="F519">
        <v>0</v>
      </c>
      <c r="G519">
        <v>0.81732776617954073</v>
      </c>
      <c r="H519">
        <v>0.50508259212198214</v>
      </c>
      <c r="I519">
        <v>0.22448979591836735</v>
      </c>
      <c r="J519">
        <v>0.14467033332849055</v>
      </c>
      <c r="K519">
        <v>0.50010153659959689</v>
      </c>
      <c r="L519">
        <v>0.31454571342758125</v>
      </c>
      <c r="M519">
        <v>0.22456607035209647</v>
      </c>
      <c r="N519">
        <v>0.19708086739228814</v>
      </c>
      <c r="O519">
        <f>0.25446858745878*1.11</f>
        <v>0.28246013207924581</v>
      </c>
      <c r="P519">
        <v>0</v>
      </c>
    </row>
    <row r="520" spans="1:16" x14ac:dyDescent="0.4">
      <c r="B520" t="s">
        <v>6</v>
      </c>
      <c r="C520" t="s">
        <v>7</v>
      </c>
      <c r="D520" t="s">
        <v>21</v>
      </c>
      <c r="E520">
        <v>0.58078602620087338</v>
      </c>
      <c r="F520">
        <v>0</v>
      </c>
      <c r="G520">
        <v>0.81732776617954073</v>
      </c>
      <c r="H520">
        <v>0.50508259212198214</v>
      </c>
      <c r="I520">
        <v>0.22448979591836735</v>
      </c>
      <c r="J520">
        <v>0.14467033332849055</v>
      </c>
      <c r="K520">
        <v>0.50010153659959689</v>
      </c>
      <c r="L520">
        <v>0.31454571342758125</v>
      </c>
      <c r="M520">
        <v>0.22456607035209647</v>
      </c>
      <c r="N520">
        <v>0.19708086739228814</v>
      </c>
      <c r="O520">
        <f>0.25446858745878*1.05</f>
        <v>0.267192016831719</v>
      </c>
      <c r="P520">
        <v>1</v>
      </c>
    </row>
    <row r="521" spans="1:16" x14ac:dyDescent="0.4">
      <c r="A521">
        <v>174</v>
      </c>
      <c r="B521" t="s">
        <v>6</v>
      </c>
      <c r="C521" t="s">
        <v>7</v>
      </c>
      <c r="D521" t="s">
        <v>16</v>
      </c>
      <c r="E521">
        <v>0.54585152838427942</v>
      </c>
      <c r="F521">
        <v>0</v>
      </c>
      <c r="G521">
        <v>0.93528183716075153</v>
      </c>
      <c r="H521">
        <v>0.52668360864040653</v>
      </c>
      <c r="I521">
        <v>0.48979591836734693</v>
      </c>
      <c r="J521">
        <v>0.21312454943637976</v>
      </c>
      <c r="K521">
        <v>0.49313874171801214</v>
      </c>
      <c r="L521">
        <v>0.24925140300230325</v>
      </c>
      <c r="M521">
        <v>0.56807504089195948</v>
      </c>
      <c r="N521">
        <v>0.18473105853380978</v>
      </c>
      <c r="O521">
        <v>0.24861443040674425</v>
      </c>
      <c r="P521">
        <v>1</v>
      </c>
    </row>
    <row r="522" spans="1:16" x14ac:dyDescent="0.4">
      <c r="B522" t="s">
        <v>6</v>
      </c>
      <c r="C522" t="s">
        <v>7</v>
      </c>
      <c r="D522" t="s">
        <v>16</v>
      </c>
      <c r="E522">
        <v>0.54585152838427942</v>
      </c>
      <c r="F522">
        <v>0</v>
      </c>
      <c r="G522">
        <v>0.93528183716075153</v>
      </c>
      <c r="H522">
        <v>0.52668360864040653</v>
      </c>
      <c r="I522">
        <v>0.48979591836734693</v>
      </c>
      <c r="J522">
        <v>0.21312454943637976</v>
      </c>
      <c r="K522">
        <v>0.49313874171801214</v>
      </c>
      <c r="L522">
        <v>0.24925140300230325</v>
      </c>
      <c r="M522">
        <v>0.56807504089195948</v>
      </c>
      <c r="N522">
        <v>0.18473105853380978</v>
      </c>
      <c r="O522">
        <f>0.248614430406744*1.11</f>
        <v>0.27596201775148588</v>
      </c>
      <c r="P522">
        <v>0</v>
      </c>
    </row>
    <row r="523" spans="1:16" x14ac:dyDescent="0.4">
      <c r="B523" t="s">
        <v>6</v>
      </c>
      <c r="C523" t="s">
        <v>7</v>
      </c>
      <c r="D523" t="s">
        <v>16</v>
      </c>
      <c r="E523">
        <v>0.54585152838427942</v>
      </c>
      <c r="F523">
        <v>0</v>
      </c>
      <c r="G523">
        <v>0.93528183716075153</v>
      </c>
      <c r="H523">
        <v>0.52668360864040653</v>
      </c>
      <c r="I523">
        <v>0.48979591836734693</v>
      </c>
      <c r="J523">
        <v>0.21312454943637976</v>
      </c>
      <c r="K523">
        <v>0.49313874171801214</v>
      </c>
      <c r="L523">
        <v>0.24925140300230325</v>
      </c>
      <c r="M523">
        <v>0.56807504089195948</v>
      </c>
      <c r="N523">
        <v>0.18473105853380978</v>
      </c>
      <c r="O523">
        <f>0.248614430406744*1.05</f>
        <v>0.26104515192708122</v>
      </c>
      <c r="P523">
        <v>1</v>
      </c>
    </row>
    <row r="524" spans="1:16" x14ac:dyDescent="0.4">
      <c r="A524">
        <v>175</v>
      </c>
      <c r="B524" t="s">
        <v>6</v>
      </c>
      <c r="C524" t="s">
        <v>7</v>
      </c>
      <c r="D524" t="s">
        <v>23</v>
      </c>
      <c r="E524">
        <v>0.49781659388646293</v>
      </c>
      <c r="F524">
        <v>0</v>
      </c>
      <c r="G524">
        <v>0</v>
      </c>
      <c r="H524">
        <v>2.5412960609911057E-2</v>
      </c>
      <c r="I524">
        <v>1</v>
      </c>
      <c r="J524">
        <v>0.140140560958355</v>
      </c>
      <c r="K524">
        <v>0.1957231640227744</v>
      </c>
      <c r="L524">
        <v>7.0572549804943888E-2</v>
      </c>
      <c r="M524">
        <v>0.95774527340154925</v>
      </c>
      <c r="N524">
        <v>31.841054473728242</v>
      </c>
      <c r="O524">
        <v>124.20773170173048</v>
      </c>
      <c r="P524">
        <v>1</v>
      </c>
    </row>
    <row r="525" spans="1:16" x14ac:dyDescent="0.4">
      <c r="B525" t="s">
        <v>6</v>
      </c>
      <c r="C525" t="s">
        <v>7</v>
      </c>
      <c r="D525" t="s">
        <v>23</v>
      </c>
      <c r="E525">
        <v>0.49781659388646293</v>
      </c>
      <c r="F525">
        <v>0</v>
      </c>
      <c r="G525">
        <v>0</v>
      </c>
      <c r="H525">
        <v>2.5412960609911057E-2</v>
      </c>
      <c r="I525">
        <v>1</v>
      </c>
      <c r="J525">
        <v>0.140140560958355</v>
      </c>
      <c r="K525">
        <v>0.1957231640227744</v>
      </c>
      <c r="L525">
        <v>7.0572549804943888E-2</v>
      </c>
      <c r="M525">
        <v>0.95774527340154925</v>
      </c>
      <c r="N525">
        <v>31.841054473728242</v>
      </c>
      <c r="O525">
        <f>124.20773170173*1.11</f>
        <v>137.87058218892031</v>
      </c>
      <c r="P525">
        <v>0</v>
      </c>
    </row>
    <row r="526" spans="1:16" x14ac:dyDescent="0.4">
      <c r="B526" t="s">
        <v>6</v>
      </c>
      <c r="C526" t="s">
        <v>7</v>
      </c>
      <c r="D526" t="s">
        <v>23</v>
      </c>
      <c r="E526">
        <v>0.49781659388646293</v>
      </c>
      <c r="F526">
        <v>0</v>
      </c>
      <c r="G526">
        <v>0</v>
      </c>
      <c r="H526">
        <v>2.5412960609911057E-2</v>
      </c>
      <c r="I526">
        <v>1</v>
      </c>
      <c r="J526">
        <v>0.140140560958355</v>
      </c>
      <c r="K526">
        <v>0.1957231640227744</v>
      </c>
      <c r="L526">
        <v>7.0572549804943888E-2</v>
      </c>
      <c r="M526">
        <v>0.95774527340154925</v>
      </c>
      <c r="N526">
        <v>31.841054473728242</v>
      </c>
      <c r="O526">
        <f>124.20773170173*1.05</f>
        <v>130.41811828681651</v>
      </c>
      <c r="P526">
        <v>1</v>
      </c>
    </row>
    <row r="527" spans="1:16" x14ac:dyDescent="0.4">
      <c r="A527">
        <v>176</v>
      </c>
      <c r="B527" t="s">
        <v>6</v>
      </c>
      <c r="C527" t="s">
        <v>7</v>
      </c>
      <c r="D527" t="s">
        <v>18</v>
      </c>
      <c r="E527">
        <v>0.4890829694323145</v>
      </c>
      <c r="F527">
        <v>3.8659793814432991E-2</v>
      </c>
      <c r="G527">
        <v>0</v>
      </c>
      <c r="H527">
        <v>0.11562897077509529</v>
      </c>
      <c r="I527">
        <v>1</v>
      </c>
      <c r="J527">
        <v>0.18834501993573405</v>
      </c>
      <c r="K527">
        <v>0.24197953267633829</v>
      </c>
      <c r="L527">
        <v>5.3728802206049774E-2</v>
      </c>
      <c r="M527">
        <v>0.76352348110358814</v>
      </c>
      <c r="N527">
        <v>6.3588377954402207</v>
      </c>
      <c r="O527">
        <v>23.617529383285163</v>
      </c>
      <c r="P527">
        <v>1</v>
      </c>
    </row>
    <row r="528" spans="1:16" x14ac:dyDescent="0.4">
      <c r="B528" t="s">
        <v>6</v>
      </c>
      <c r="C528" t="s">
        <v>7</v>
      </c>
      <c r="D528" t="s">
        <v>18</v>
      </c>
      <c r="E528">
        <v>0.4890829694323145</v>
      </c>
      <c r="F528">
        <v>3.8659793814432991E-2</v>
      </c>
      <c r="G528">
        <v>0</v>
      </c>
      <c r="H528">
        <v>0.11562897077509529</v>
      </c>
      <c r="I528">
        <v>1</v>
      </c>
      <c r="J528">
        <v>0.18834501993573405</v>
      </c>
      <c r="K528">
        <v>0.24197953267633829</v>
      </c>
      <c r="L528">
        <v>5.3728802206049774E-2</v>
      </c>
      <c r="M528">
        <v>0.76352348110358814</v>
      </c>
      <c r="N528">
        <v>6.3588377954402207</v>
      </c>
      <c r="O528">
        <f>23.6175293832852*1.11</f>
        <v>26.215457615446571</v>
      </c>
      <c r="P528">
        <v>0</v>
      </c>
    </row>
    <row r="529" spans="1:16" x14ac:dyDescent="0.4">
      <c r="B529" t="s">
        <v>6</v>
      </c>
      <c r="C529" t="s">
        <v>7</v>
      </c>
      <c r="D529" t="s">
        <v>18</v>
      </c>
      <c r="E529">
        <v>0.4890829694323145</v>
      </c>
      <c r="F529">
        <v>3.8659793814432991E-2</v>
      </c>
      <c r="G529">
        <v>0</v>
      </c>
      <c r="H529">
        <v>0.11562897077509529</v>
      </c>
      <c r="I529">
        <v>1</v>
      </c>
      <c r="J529">
        <v>0.18834501993573405</v>
      </c>
      <c r="K529">
        <v>0.24197953267633829</v>
      </c>
      <c r="L529">
        <v>5.3728802206049774E-2</v>
      </c>
      <c r="M529">
        <v>0.76352348110358814</v>
      </c>
      <c r="N529">
        <v>6.3588377954402207</v>
      </c>
      <c r="O529">
        <f>23.6175293832852*1.05</f>
        <v>24.798405852449459</v>
      </c>
      <c r="P529">
        <v>1</v>
      </c>
    </row>
    <row r="530" spans="1:16" x14ac:dyDescent="0.4">
      <c r="A530">
        <v>177</v>
      </c>
      <c r="B530" t="s">
        <v>6</v>
      </c>
      <c r="C530" t="s">
        <v>7</v>
      </c>
      <c r="D530" t="s">
        <v>20</v>
      </c>
      <c r="E530">
        <v>0.57205240174672489</v>
      </c>
      <c r="F530">
        <v>0</v>
      </c>
      <c r="G530">
        <v>0.9206680584551149</v>
      </c>
      <c r="H530">
        <v>0.5190597204574332</v>
      </c>
      <c r="I530">
        <v>0.10204081632653061</v>
      </c>
      <c r="J530">
        <v>0.22574690967923536</v>
      </c>
      <c r="K530">
        <v>0.47547994013935169</v>
      </c>
      <c r="L530">
        <v>3.3964002467628394E-2</v>
      </c>
      <c r="M530">
        <v>0.90858761992929182</v>
      </c>
      <c r="N530">
        <v>0.20952733541842425</v>
      </c>
      <c r="O530">
        <v>0.25110483729257083</v>
      </c>
      <c r="P530">
        <v>1</v>
      </c>
    </row>
    <row r="531" spans="1:16" x14ac:dyDescent="0.4">
      <c r="B531" t="s">
        <v>6</v>
      </c>
      <c r="C531" t="s">
        <v>7</v>
      </c>
      <c r="D531" t="s">
        <v>20</v>
      </c>
      <c r="E531">
        <v>0.57205240174672489</v>
      </c>
      <c r="F531">
        <v>0</v>
      </c>
      <c r="G531">
        <v>0.9206680584551149</v>
      </c>
      <c r="H531">
        <v>0.5190597204574332</v>
      </c>
      <c r="I531">
        <v>0.10204081632653061</v>
      </c>
      <c r="J531">
        <v>0.22574690967923536</v>
      </c>
      <c r="K531">
        <v>0.47547994013935169</v>
      </c>
      <c r="L531">
        <v>3.3964002467628394E-2</v>
      </c>
      <c r="M531">
        <v>0.90858761992929182</v>
      </c>
      <c r="N531">
        <v>0.20952733541842425</v>
      </c>
      <c r="O531">
        <f>0.251104837292571*1.11</f>
        <v>0.27872636939475381</v>
      </c>
      <c r="P531">
        <v>0</v>
      </c>
    </row>
    <row r="532" spans="1:16" x14ac:dyDescent="0.4">
      <c r="B532" t="s">
        <v>6</v>
      </c>
      <c r="C532" t="s">
        <v>7</v>
      </c>
      <c r="D532" t="s">
        <v>20</v>
      </c>
      <c r="E532">
        <v>0.57205240174672489</v>
      </c>
      <c r="F532">
        <v>0</v>
      </c>
      <c r="G532">
        <v>0.9206680584551149</v>
      </c>
      <c r="H532">
        <v>0.5190597204574332</v>
      </c>
      <c r="I532">
        <v>0.10204081632653061</v>
      </c>
      <c r="J532">
        <v>0.22574690967923536</v>
      </c>
      <c r="K532">
        <v>0.47547994013935169</v>
      </c>
      <c r="L532">
        <v>3.3964002467628394E-2</v>
      </c>
      <c r="M532">
        <v>0.90858761992929182</v>
      </c>
      <c r="N532">
        <v>0.20952733541842425</v>
      </c>
      <c r="O532">
        <f>0.251104837292571*1.05</f>
        <v>0.26366007915719958</v>
      </c>
      <c r="P532">
        <v>1</v>
      </c>
    </row>
    <row r="533" spans="1:16" x14ac:dyDescent="0.4">
      <c r="A533">
        <v>178</v>
      </c>
      <c r="B533" t="s">
        <v>6</v>
      </c>
      <c r="C533" t="s">
        <v>7</v>
      </c>
      <c r="D533" t="s">
        <v>18</v>
      </c>
      <c r="E533">
        <v>0.49781659388646293</v>
      </c>
      <c r="F533">
        <v>5.1546391752577319E-3</v>
      </c>
      <c r="G533">
        <v>0</v>
      </c>
      <c r="H533">
        <v>2.6048284625158836E-2</v>
      </c>
      <c r="I533">
        <v>1</v>
      </c>
      <c r="J533">
        <v>4.1093096223419355E-2</v>
      </c>
      <c r="K533">
        <v>0.19679871372322696</v>
      </c>
      <c r="L533">
        <v>0.22677574107342835</v>
      </c>
      <c r="M533">
        <v>0.63717042985986916</v>
      </c>
      <c r="N533">
        <v>33.291794638437317</v>
      </c>
      <c r="O533">
        <v>130.44177436824319</v>
      </c>
      <c r="P533">
        <v>1</v>
      </c>
    </row>
    <row r="534" spans="1:16" x14ac:dyDescent="0.4">
      <c r="B534" t="s">
        <v>6</v>
      </c>
      <c r="C534" t="s">
        <v>7</v>
      </c>
      <c r="D534" t="s">
        <v>18</v>
      </c>
      <c r="E534">
        <v>0.49781659388646293</v>
      </c>
      <c r="F534">
        <v>5.1546391752577319E-3</v>
      </c>
      <c r="G534">
        <v>0</v>
      </c>
      <c r="H534">
        <v>2.6048284625158836E-2</v>
      </c>
      <c r="I534">
        <v>1</v>
      </c>
      <c r="J534">
        <v>4.1093096223419355E-2</v>
      </c>
      <c r="K534">
        <v>0.19679871372322696</v>
      </c>
      <c r="L534">
        <v>0.22677574107342835</v>
      </c>
      <c r="M534">
        <v>0.63717042985986916</v>
      </c>
      <c r="N534">
        <v>33.291794638437317</v>
      </c>
      <c r="O534">
        <f>130.441774368243*1.11</f>
        <v>144.79036954874974</v>
      </c>
      <c r="P534">
        <v>0</v>
      </c>
    </row>
    <row r="535" spans="1:16" x14ac:dyDescent="0.4">
      <c r="B535" t="s">
        <v>6</v>
      </c>
      <c r="C535" t="s">
        <v>7</v>
      </c>
      <c r="D535" t="s">
        <v>18</v>
      </c>
      <c r="E535">
        <v>0.49781659388646293</v>
      </c>
      <c r="F535">
        <v>5.1546391752577319E-3</v>
      </c>
      <c r="G535">
        <v>0</v>
      </c>
      <c r="H535">
        <v>2.6048284625158836E-2</v>
      </c>
      <c r="I535">
        <v>1</v>
      </c>
      <c r="J535">
        <v>4.1093096223419355E-2</v>
      </c>
      <c r="K535">
        <v>0.19679871372322696</v>
      </c>
      <c r="L535">
        <v>0.22677574107342835</v>
      </c>
      <c r="M535">
        <v>0.63717042985986916</v>
      </c>
      <c r="N535">
        <v>33.291794638437317</v>
      </c>
      <c r="O535">
        <f>130.441774368243*1.05</f>
        <v>136.96386308665515</v>
      </c>
      <c r="P535">
        <v>1</v>
      </c>
    </row>
    <row r="536" spans="1:16" x14ac:dyDescent="0.4">
      <c r="A536">
        <v>179</v>
      </c>
      <c r="B536" t="s">
        <v>6</v>
      </c>
      <c r="C536" t="s">
        <v>7</v>
      </c>
      <c r="D536" t="s">
        <v>18</v>
      </c>
      <c r="E536">
        <v>0.37117903930130997</v>
      </c>
      <c r="F536">
        <v>0.10051546391752578</v>
      </c>
      <c r="G536">
        <v>0</v>
      </c>
      <c r="H536">
        <v>6.0991105463786527E-2</v>
      </c>
      <c r="I536">
        <v>1</v>
      </c>
      <c r="J536">
        <v>8.1462763586279449E-2</v>
      </c>
      <c r="K536">
        <v>0.16415889454724303</v>
      </c>
      <c r="L536">
        <v>0.10160683391661569</v>
      </c>
      <c r="M536">
        <v>0.12161662477125006</v>
      </c>
      <c r="N536">
        <v>133.90265707997037</v>
      </c>
      <c r="O536">
        <v>557.65144388004148</v>
      </c>
      <c r="P536">
        <v>1</v>
      </c>
    </row>
    <row r="537" spans="1:16" x14ac:dyDescent="0.4">
      <c r="B537" t="s">
        <v>6</v>
      </c>
      <c r="C537" t="s">
        <v>7</v>
      </c>
      <c r="D537" t="s">
        <v>18</v>
      </c>
      <c r="E537">
        <v>0.37117903930130997</v>
      </c>
      <c r="F537">
        <v>0.10051546391752578</v>
      </c>
      <c r="G537">
        <v>0</v>
      </c>
      <c r="H537">
        <v>6.0991105463786527E-2</v>
      </c>
      <c r="I537">
        <v>1</v>
      </c>
      <c r="J537">
        <v>8.1462763586279449E-2</v>
      </c>
      <c r="K537">
        <v>0.16415889454724303</v>
      </c>
      <c r="L537">
        <v>0.10160683391661569</v>
      </c>
      <c r="M537">
        <v>0.12161662477125006</v>
      </c>
      <c r="N537">
        <v>133.90265707997037</v>
      </c>
      <c r="O537">
        <f>557.651443880041*1.11</f>
        <v>618.99310270684555</v>
      </c>
      <c r="P537">
        <v>0</v>
      </c>
    </row>
    <row r="538" spans="1:16" x14ac:dyDescent="0.4">
      <c r="B538" t="s">
        <v>6</v>
      </c>
      <c r="C538" t="s">
        <v>7</v>
      </c>
      <c r="D538" t="s">
        <v>18</v>
      </c>
      <c r="E538">
        <v>0.37117903930130997</v>
      </c>
      <c r="F538">
        <v>0.10051546391752578</v>
      </c>
      <c r="G538">
        <v>0</v>
      </c>
      <c r="H538">
        <v>6.0991105463786527E-2</v>
      </c>
      <c r="I538">
        <v>1</v>
      </c>
      <c r="J538">
        <v>8.1462763586279449E-2</v>
      </c>
      <c r="K538">
        <v>0.16415889454724303</v>
      </c>
      <c r="L538">
        <v>0.10160683391661569</v>
      </c>
      <c r="M538">
        <v>0.12161662477125006</v>
      </c>
      <c r="N538">
        <v>133.90265707997037</v>
      </c>
      <c r="O538">
        <f>557.651443880041*1.05</f>
        <v>585.53401607404305</v>
      </c>
      <c r="P538">
        <v>1</v>
      </c>
    </row>
    <row r="539" spans="1:16" x14ac:dyDescent="0.4">
      <c r="A539">
        <v>180</v>
      </c>
      <c r="B539" t="s">
        <v>6</v>
      </c>
      <c r="C539" t="s">
        <v>7</v>
      </c>
      <c r="D539" t="s">
        <v>18</v>
      </c>
      <c r="E539">
        <v>0.50218340611353707</v>
      </c>
      <c r="F539">
        <v>0.25773195876288657</v>
      </c>
      <c r="G539">
        <v>0</v>
      </c>
      <c r="H539">
        <v>7.3697585768742052E-2</v>
      </c>
      <c r="I539">
        <v>1</v>
      </c>
      <c r="J539">
        <v>4.3493516954209985E-2</v>
      </c>
      <c r="K539">
        <v>0.22646318006084309</v>
      </c>
      <c r="L539">
        <v>7.2637907497691848E-2</v>
      </c>
      <c r="M539">
        <v>0.56993574567259253</v>
      </c>
      <c r="N539">
        <v>27.645900601016304</v>
      </c>
      <c r="O539">
        <v>135.52482940959919</v>
      </c>
      <c r="P539">
        <v>1</v>
      </c>
    </row>
    <row r="540" spans="1:16" x14ac:dyDescent="0.4">
      <c r="B540" t="s">
        <v>6</v>
      </c>
      <c r="C540" t="s">
        <v>7</v>
      </c>
      <c r="D540" t="s">
        <v>18</v>
      </c>
      <c r="E540">
        <v>0.50218340611353707</v>
      </c>
      <c r="F540">
        <v>0.25773195876288657</v>
      </c>
      <c r="G540">
        <v>0</v>
      </c>
      <c r="H540">
        <v>7.3697585768742052E-2</v>
      </c>
      <c r="I540">
        <v>1</v>
      </c>
      <c r="J540">
        <v>4.3493516954209985E-2</v>
      </c>
      <c r="K540">
        <v>0.22646318006084309</v>
      </c>
      <c r="L540">
        <v>7.2637907497691848E-2</v>
      </c>
      <c r="M540">
        <v>0.56993574567259253</v>
      </c>
      <c r="N540">
        <v>27.645900601016304</v>
      </c>
      <c r="O540">
        <f>135.524829409599*1.11</f>
        <v>150.4325606446549</v>
      </c>
      <c r="P540">
        <v>0</v>
      </c>
    </row>
    <row r="541" spans="1:16" x14ac:dyDescent="0.4">
      <c r="B541" t="s">
        <v>6</v>
      </c>
      <c r="C541" t="s">
        <v>7</v>
      </c>
      <c r="D541" t="s">
        <v>18</v>
      </c>
      <c r="E541">
        <v>0.50218340611353707</v>
      </c>
      <c r="F541">
        <v>0.25773195876288657</v>
      </c>
      <c r="G541">
        <v>0</v>
      </c>
      <c r="H541">
        <v>7.3697585768742052E-2</v>
      </c>
      <c r="I541">
        <v>1</v>
      </c>
      <c r="J541">
        <v>4.3493516954209985E-2</v>
      </c>
      <c r="K541">
        <v>0.22646318006084309</v>
      </c>
      <c r="L541">
        <v>7.2637907497691848E-2</v>
      </c>
      <c r="M541">
        <v>0.56993574567259253</v>
      </c>
      <c r="N541">
        <v>27.645900601016304</v>
      </c>
      <c r="O541">
        <f>135.524829409599*1.05</f>
        <v>142.30107088007895</v>
      </c>
      <c r="P541">
        <v>1</v>
      </c>
    </row>
    <row r="542" spans="1:16" x14ac:dyDescent="0.4">
      <c r="A542">
        <v>181</v>
      </c>
      <c r="B542" t="s">
        <v>6</v>
      </c>
      <c r="C542" t="s">
        <v>7</v>
      </c>
      <c r="D542" t="s">
        <v>18</v>
      </c>
      <c r="E542">
        <v>0.46724890829694332</v>
      </c>
      <c r="F542">
        <v>1.5463917525773196E-2</v>
      </c>
      <c r="G542">
        <v>0</v>
      </c>
      <c r="H542">
        <v>6.2261753494282084E-2</v>
      </c>
      <c r="I542">
        <v>1</v>
      </c>
      <c r="J542">
        <v>0.17814921206790593</v>
      </c>
      <c r="K542">
        <v>0.204616717610515</v>
      </c>
      <c r="L542">
        <v>0.500242393052857</v>
      </c>
      <c r="M542">
        <v>0.29632678842251908</v>
      </c>
      <c r="N542">
        <v>195.52864083045486</v>
      </c>
      <c r="O542">
        <v>747.14957984050329</v>
      </c>
      <c r="P542">
        <v>1</v>
      </c>
    </row>
    <row r="543" spans="1:16" x14ac:dyDescent="0.4">
      <c r="B543" t="s">
        <v>6</v>
      </c>
      <c r="C543" t="s">
        <v>7</v>
      </c>
      <c r="D543" t="s">
        <v>18</v>
      </c>
      <c r="E543">
        <v>0.46724890829694332</v>
      </c>
      <c r="F543">
        <v>1.5463917525773196E-2</v>
      </c>
      <c r="G543">
        <v>0</v>
      </c>
      <c r="H543">
        <v>6.2261753494282084E-2</v>
      </c>
      <c r="I543">
        <v>1</v>
      </c>
      <c r="J543">
        <v>0.17814921206790593</v>
      </c>
      <c r="K543">
        <v>0.204616717610515</v>
      </c>
      <c r="L543">
        <v>0.500242393052857</v>
      </c>
      <c r="M543">
        <v>0.29632678842251908</v>
      </c>
      <c r="N543">
        <v>195.52864083045486</v>
      </c>
      <c r="O543">
        <f>747.149579840503*1.11</f>
        <v>829.33603362295833</v>
      </c>
      <c r="P543">
        <v>0</v>
      </c>
    </row>
    <row r="544" spans="1:16" x14ac:dyDescent="0.4">
      <c r="B544" t="s">
        <v>6</v>
      </c>
      <c r="C544" t="s">
        <v>7</v>
      </c>
      <c r="D544" t="s">
        <v>18</v>
      </c>
      <c r="E544">
        <v>0.46724890829694332</v>
      </c>
      <c r="F544">
        <v>1.5463917525773196E-2</v>
      </c>
      <c r="G544">
        <v>0</v>
      </c>
      <c r="H544">
        <v>6.2261753494282084E-2</v>
      </c>
      <c r="I544">
        <v>1</v>
      </c>
      <c r="J544">
        <v>0.17814921206790593</v>
      </c>
      <c r="K544">
        <v>0.204616717610515</v>
      </c>
      <c r="L544">
        <v>0.500242393052857</v>
      </c>
      <c r="M544">
        <v>0.29632678842251908</v>
      </c>
      <c r="N544">
        <v>195.52864083045486</v>
      </c>
      <c r="O544">
        <f>747.149579840503*1.05</f>
        <v>784.50705883252817</v>
      </c>
      <c r="P544">
        <v>1</v>
      </c>
    </row>
    <row r="545" spans="1:16" x14ac:dyDescent="0.4">
      <c r="A545">
        <v>182</v>
      </c>
      <c r="B545" t="s">
        <v>6</v>
      </c>
      <c r="C545" t="s">
        <v>7</v>
      </c>
      <c r="D545" t="s">
        <v>18</v>
      </c>
      <c r="E545">
        <v>0.43231441048034941</v>
      </c>
      <c r="F545">
        <v>4.6391752577319589E-2</v>
      </c>
      <c r="G545">
        <v>0</v>
      </c>
      <c r="H545">
        <v>1.9059720457433288E-2</v>
      </c>
      <c r="I545">
        <v>1</v>
      </c>
      <c r="J545">
        <v>0.10767325103719469</v>
      </c>
      <c r="K545">
        <v>0.16862380003272948</v>
      </c>
      <c r="L545">
        <v>8.871428387094784E-3</v>
      </c>
      <c r="M545">
        <v>0.10516796080270253</v>
      </c>
      <c r="N545">
        <v>33.130286241656819</v>
      </c>
      <c r="O545">
        <v>136.24499761768774</v>
      </c>
      <c r="P545">
        <v>1</v>
      </c>
    </row>
    <row r="546" spans="1:16" x14ac:dyDescent="0.4">
      <c r="B546" t="s">
        <v>6</v>
      </c>
      <c r="C546" t="s">
        <v>7</v>
      </c>
      <c r="D546" t="s">
        <v>18</v>
      </c>
      <c r="E546">
        <v>0.43231441048034941</v>
      </c>
      <c r="F546">
        <v>4.6391752577319589E-2</v>
      </c>
      <c r="G546">
        <v>0</v>
      </c>
      <c r="H546">
        <v>1.9059720457433288E-2</v>
      </c>
      <c r="I546">
        <v>1</v>
      </c>
      <c r="J546">
        <v>0.10767325103719469</v>
      </c>
      <c r="K546">
        <v>0.16862380003272948</v>
      </c>
      <c r="L546">
        <v>8.871428387094784E-3</v>
      </c>
      <c r="M546">
        <v>0.10516796080270253</v>
      </c>
      <c r="N546">
        <v>33.130286241656819</v>
      </c>
      <c r="O546">
        <f>136.244997617688*1.11</f>
        <v>151.23194735563371</v>
      </c>
      <c r="P546">
        <v>0</v>
      </c>
    </row>
    <row r="547" spans="1:16" x14ac:dyDescent="0.4">
      <c r="B547" t="s">
        <v>6</v>
      </c>
      <c r="C547" t="s">
        <v>7</v>
      </c>
      <c r="D547" t="s">
        <v>18</v>
      </c>
      <c r="E547">
        <v>0.43231441048034941</v>
      </c>
      <c r="F547">
        <v>4.6391752577319589E-2</v>
      </c>
      <c r="G547">
        <v>0</v>
      </c>
      <c r="H547">
        <v>1.9059720457433288E-2</v>
      </c>
      <c r="I547">
        <v>1</v>
      </c>
      <c r="J547">
        <v>0.10767325103719469</v>
      </c>
      <c r="K547">
        <v>0.16862380003272948</v>
      </c>
      <c r="L547">
        <v>8.871428387094784E-3</v>
      </c>
      <c r="M547">
        <v>0.10516796080270253</v>
      </c>
      <c r="N547">
        <v>33.130286241656819</v>
      </c>
      <c r="O547">
        <f>136.244997617688*1.05</f>
        <v>143.05724749857239</v>
      </c>
      <c r="P547">
        <v>1</v>
      </c>
    </row>
    <row r="548" spans="1:16" x14ac:dyDescent="0.4">
      <c r="A548">
        <v>183</v>
      </c>
      <c r="B548" t="s">
        <v>6</v>
      </c>
      <c r="C548" t="s">
        <v>7</v>
      </c>
      <c r="D548" t="s">
        <v>15</v>
      </c>
      <c r="E548">
        <v>0.46288209606986902</v>
      </c>
      <c r="F548">
        <v>0</v>
      </c>
      <c r="G548">
        <v>0.9175365344467642</v>
      </c>
      <c r="H548">
        <v>0.5203303684879288</v>
      </c>
      <c r="I548">
        <v>0.53061224489795922</v>
      </c>
      <c r="J548">
        <v>0.14274248325024158</v>
      </c>
      <c r="K548">
        <v>0.42322171418943166</v>
      </c>
      <c r="L548">
        <v>5.7887321254661298E-2</v>
      </c>
      <c r="M548">
        <v>0.61751023167111541</v>
      </c>
      <c r="N548">
        <v>0.21937126366781282</v>
      </c>
      <c r="O548">
        <v>0.30182600352726446</v>
      </c>
      <c r="P548">
        <v>1</v>
      </c>
    </row>
    <row r="549" spans="1:16" x14ac:dyDescent="0.4">
      <c r="B549" t="s">
        <v>6</v>
      </c>
      <c r="C549" t="s">
        <v>7</v>
      </c>
      <c r="D549" t="s">
        <v>15</v>
      </c>
      <c r="E549">
        <v>0.46288209606986902</v>
      </c>
      <c r="F549">
        <v>0</v>
      </c>
      <c r="G549">
        <v>0.9175365344467642</v>
      </c>
      <c r="H549">
        <v>0.5203303684879288</v>
      </c>
      <c r="I549">
        <v>0.53061224489795922</v>
      </c>
      <c r="J549">
        <v>0.14274248325024158</v>
      </c>
      <c r="K549">
        <v>0.42322171418943166</v>
      </c>
      <c r="L549">
        <v>5.7887321254661298E-2</v>
      </c>
      <c r="M549">
        <v>0.61751023167111541</v>
      </c>
      <c r="N549">
        <v>0.21937126366781282</v>
      </c>
      <c r="O549">
        <f>0.301826003527264*1.11</f>
        <v>0.3350268639152631</v>
      </c>
      <c r="P549">
        <v>0</v>
      </c>
    </row>
    <row r="550" spans="1:16" x14ac:dyDescent="0.4">
      <c r="B550" t="s">
        <v>6</v>
      </c>
      <c r="C550" t="s">
        <v>7</v>
      </c>
      <c r="D550" t="s">
        <v>15</v>
      </c>
      <c r="E550">
        <v>0.46288209606986902</v>
      </c>
      <c r="F550">
        <v>0</v>
      </c>
      <c r="G550">
        <v>0.9175365344467642</v>
      </c>
      <c r="H550">
        <v>0.5203303684879288</v>
      </c>
      <c r="I550">
        <v>0.53061224489795922</v>
      </c>
      <c r="J550">
        <v>0.14274248325024158</v>
      </c>
      <c r="K550">
        <v>0.42322171418943166</v>
      </c>
      <c r="L550">
        <v>5.7887321254661298E-2</v>
      </c>
      <c r="M550">
        <v>0.61751023167111541</v>
      </c>
      <c r="N550">
        <v>0.21937126366781282</v>
      </c>
      <c r="O550">
        <f>0.301826003527264*1.05</f>
        <v>0.31691730370362725</v>
      </c>
      <c r="P550">
        <v>1</v>
      </c>
    </row>
    <row r="551" spans="1:16" x14ac:dyDescent="0.4">
      <c r="A551">
        <v>184</v>
      </c>
      <c r="B551" t="s">
        <v>6</v>
      </c>
      <c r="C551" t="s">
        <v>7</v>
      </c>
      <c r="D551" t="s">
        <v>20</v>
      </c>
      <c r="E551">
        <v>0.55895196506550215</v>
      </c>
      <c r="F551">
        <v>0</v>
      </c>
      <c r="G551">
        <v>0.79018789144050106</v>
      </c>
      <c r="H551">
        <v>0.52223634053367207</v>
      </c>
      <c r="I551">
        <v>0.10204081632653061</v>
      </c>
      <c r="J551">
        <v>3.799657541665806E-2</v>
      </c>
      <c r="K551">
        <v>0.48797587697787742</v>
      </c>
      <c r="L551">
        <v>3.4562177916003356E-2</v>
      </c>
      <c r="M551">
        <v>0.53303176870036206</v>
      </c>
      <c r="N551">
        <v>0.19377727205014941</v>
      </c>
      <c r="O551">
        <v>0.24143816729885267</v>
      </c>
      <c r="P551">
        <v>1</v>
      </c>
    </row>
    <row r="552" spans="1:16" x14ac:dyDescent="0.4">
      <c r="B552" t="s">
        <v>6</v>
      </c>
      <c r="C552" t="s">
        <v>7</v>
      </c>
      <c r="D552" t="s">
        <v>20</v>
      </c>
      <c r="E552">
        <v>0.55895196506550215</v>
      </c>
      <c r="F552">
        <v>0</v>
      </c>
      <c r="G552">
        <v>0.79018789144050106</v>
      </c>
      <c r="H552">
        <v>0.52223634053367207</v>
      </c>
      <c r="I552">
        <v>0.10204081632653061</v>
      </c>
      <c r="J552">
        <v>3.799657541665806E-2</v>
      </c>
      <c r="K552">
        <v>0.48797587697787742</v>
      </c>
      <c r="L552">
        <v>3.4562177916003356E-2</v>
      </c>
      <c r="M552">
        <v>0.53303176870036206</v>
      </c>
      <c r="N552">
        <v>0.19377727205014941</v>
      </c>
      <c r="O552">
        <f>0.241438167298853*1.11</f>
        <v>0.26799636570172686</v>
      </c>
      <c r="P552">
        <v>0</v>
      </c>
    </row>
    <row r="553" spans="1:16" x14ac:dyDescent="0.4">
      <c r="B553" t="s">
        <v>6</v>
      </c>
      <c r="C553" t="s">
        <v>7</v>
      </c>
      <c r="D553" t="s">
        <v>20</v>
      </c>
      <c r="E553">
        <v>0.55895196506550215</v>
      </c>
      <c r="F553">
        <v>0</v>
      </c>
      <c r="G553">
        <v>0.79018789144050106</v>
      </c>
      <c r="H553">
        <v>0.52223634053367207</v>
      </c>
      <c r="I553">
        <v>0.10204081632653061</v>
      </c>
      <c r="J553">
        <v>3.799657541665806E-2</v>
      </c>
      <c r="K553">
        <v>0.48797587697787742</v>
      </c>
      <c r="L553">
        <v>3.4562177916003356E-2</v>
      </c>
      <c r="M553">
        <v>0.53303176870036206</v>
      </c>
      <c r="N553">
        <v>0.19377727205014941</v>
      </c>
      <c r="O553">
        <f>0.241438167298853*1.05</f>
        <v>0.25351007566379569</v>
      </c>
      <c r="P553">
        <v>1</v>
      </c>
    </row>
    <row r="554" spans="1:16" x14ac:dyDescent="0.4">
      <c r="A554">
        <v>185</v>
      </c>
      <c r="B554" t="s">
        <v>6</v>
      </c>
      <c r="C554" t="s">
        <v>7</v>
      </c>
      <c r="D554" t="s">
        <v>16</v>
      </c>
      <c r="E554">
        <v>0.53711790393013104</v>
      </c>
      <c r="F554">
        <v>0</v>
      </c>
      <c r="G554">
        <v>0.7703549060542797</v>
      </c>
      <c r="H554">
        <v>0.51651842439644213</v>
      </c>
      <c r="I554">
        <v>0.53061224489795922</v>
      </c>
      <c r="J554">
        <v>0.13449495733732142</v>
      </c>
      <c r="K554">
        <v>0.49094764156439352</v>
      </c>
      <c r="L554">
        <v>0.5794189846126383</v>
      </c>
      <c r="M554">
        <v>0.25305499237304468</v>
      </c>
      <c r="N554">
        <v>0.18744147297816363</v>
      </c>
      <c r="O554">
        <v>0.27202281229547981</v>
      </c>
      <c r="P554">
        <v>1</v>
      </c>
    </row>
    <row r="555" spans="1:16" x14ac:dyDescent="0.4">
      <c r="B555" t="s">
        <v>6</v>
      </c>
      <c r="C555" t="s">
        <v>7</v>
      </c>
      <c r="D555" t="s">
        <v>16</v>
      </c>
      <c r="E555">
        <v>0.53711790393013104</v>
      </c>
      <c r="F555">
        <v>0</v>
      </c>
      <c r="G555">
        <v>0.7703549060542797</v>
      </c>
      <c r="H555">
        <v>0.51651842439644213</v>
      </c>
      <c r="I555">
        <v>0.53061224489795922</v>
      </c>
      <c r="J555">
        <v>0.13449495733732142</v>
      </c>
      <c r="K555">
        <v>0.49094764156439352</v>
      </c>
      <c r="L555">
        <v>0.5794189846126383</v>
      </c>
      <c r="M555">
        <v>0.25305499237304468</v>
      </c>
      <c r="N555">
        <v>0.18744147297816363</v>
      </c>
      <c r="O555">
        <f>0.27202281229548*1.11</f>
        <v>0.30194532164798282</v>
      </c>
      <c r="P555">
        <v>0</v>
      </c>
    </row>
    <row r="556" spans="1:16" x14ac:dyDescent="0.4">
      <c r="B556" t="s">
        <v>6</v>
      </c>
      <c r="C556" t="s">
        <v>7</v>
      </c>
      <c r="D556" t="s">
        <v>16</v>
      </c>
      <c r="E556">
        <v>0.53711790393013104</v>
      </c>
      <c r="F556">
        <v>0</v>
      </c>
      <c r="G556">
        <v>0.7703549060542797</v>
      </c>
      <c r="H556">
        <v>0.51651842439644213</v>
      </c>
      <c r="I556">
        <v>0.53061224489795922</v>
      </c>
      <c r="J556">
        <v>0.13449495733732142</v>
      </c>
      <c r="K556">
        <v>0.49094764156439352</v>
      </c>
      <c r="L556">
        <v>0.5794189846126383</v>
      </c>
      <c r="M556">
        <v>0.25305499237304468</v>
      </c>
      <c r="N556">
        <v>0.18744147297816363</v>
      </c>
      <c r="O556">
        <f>0.27202281229548*1.05</f>
        <v>0.285623952910254</v>
      </c>
      <c r="P556">
        <v>1</v>
      </c>
    </row>
    <row r="557" spans="1:16" x14ac:dyDescent="0.4">
      <c r="A557">
        <v>186</v>
      </c>
      <c r="B557" t="s">
        <v>6</v>
      </c>
      <c r="C557" t="s">
        <v>7</v>
      </c>
      <c r="D557" t="s">
        <v>21</v>
      </c>
      <c r="E557">
        <v>0.611353711790393</v>
      </c>
      <c r="F557">
        <v>0</v>
      </c>
      <c r="G557">
        <v>0.79123173277661796</v>
      </c>
      <c r="H557">
        <v>0.51588310038119434</v>
      </c>
      <c r="I557">
        <v>0.2857142857142857</v>
      </c>
      <c r="J557">
        <v>0.14231917835192615</v>
      </c>
      <c r="K557">
        <v>0.52846321723217204</v>
      </c>
      <c r="L557">
        <v>0.46677546543929821</v>
      </c>
      <c r="M557">
        <v>0.27709623339493311</v>
      </c>
      <c r="N557">
        <v>0.18112539611028153</v>
      </c>
      <c r="O557">
        <v>0.23978998251461323</v>
      </c>
      <c r="P557">
        <v>1</v>
      </c>
    </row>
    <row r="558" spans="1:16" x14ac:dyDescent="0.4">
      <c r="B558" t="s">
        <v>6</v>
      </c>
      <c r="C558" t="s">
        <v>7</v>
      </c>
      <c r="D558" t="s">
        <v>21</v>
      </c>
      <c r="E558">
        <v>0.611353711790393</v>
      </c>
      <c r="F558">
        <v>0</v>
      </c>
      <c r="G558">
        <v>0.79123173277661796</v>
      </c>
      <c r="H558">
        <v>0.51588310038119434</v>
      </c>
      <c r="I558">
        <v>0.2857142857142857</v>
      </c>
      <c r="J558">
        <v>0.14231917835192615</v>
      </c>
      <c r="K558">
        <v>0.52846321723217204</v>
      </c>
      <c r="L558">
        <v>0.46677546543929821</v>
      </c>
      <c r="M558">
        <v>0.27709623339493311</v>
      </c>
      <c r="N558">
        <v>0.18112539611028153</v>
      </c>
      <c r="O558">
        <f>0.239789982514613*1.11</f>
        <v>0.26616688059122046</v>
      </c>
      <c r="P558">
        <v>0</v>
      </c>
    </row>
    <row r="559" spans="1:16" x14ac:dyDescent="0.4">
      <c r="B559" t="s">
        <v>6</v>
      </c>
      <c r="C559" t="s">
        <v>7</v>
      </c>
      <c r="D559" t="s">
        <v>21</v>
      </c>
      <c r="E559">
        <v>0.611353711790393</v>
      </c>
      <c r="F559">
        <v>0</v>
      </c>
      <c r="G559">
        <v>0.79123173277661796</v>
      </c>
      <c r="H559">
        <v>0.51588310038119434</v>
      </c>
      <c r="I559">
        <v>0.2857142857142857</v>
      </c>
      <c r="J559">
        <v>0.14231917835192615</v>
      </c>
      <c r="K559">
        <v>0.52846321723217204</v>
      </c>
      <c r="L559">
        <v>0.46677546543929821</v>
      </c>
      <c r="M559">
        <v>0.27709623339493311</v>
      </c>
      <c r="N559">
        <v>0.18112539611028153</v>
      </c>
      <c r="O559">
        <f>0.239789982514613*1.05</f>
        <v>0.25177948164034364</v>
      </c>
      <c r="P559">
        <v>1</v>
      </c>
    </row>
    <row r="560" spans="1:16" x14ac:dyDescent="0.4">
      <c r="A560">
        <v>187</v>
      </c>
      <c r="B560" t="s">
        <v>6</v>
      </c>
      <c r="C560" t="s">
        <v>7</v>
      </c>
      <c r="D560" t="s">
        <v>16</v>
      </c>
      <c r="E560">
        <v>0.6899563318777292</v>
      </c>
      <c r="F560">
        <v>0</v>
      </c>
      <c r="G560">
        <v>0.68267223382045938</v>
      </c>
      <c r="H560">
        <v>0.47839898348157561</v>
      </c>
      <c r="I560">
        <v>0.5714285714285714</v>
      </c>
      <c r="J560">
        <v>1.4715800999663072E-2</v>
      </c>
      <c r="K560">
        <v>0.54722743606852497</v>
      </c>
      <c r="L560">
        <v>3.9004394626989271E-2</v>
      </c>
      <c r="M560">
        <v>0.15244802752336251</v>
      </c>
      <c r="N560">
        <v>0.20299985224723446</v>
      </c>
      <c r="O560">
        <v>0.31355654815263423</v>
      </c>
      <c r="P560">
        <v>1</v>
      </c>
    </row>
    <row r="561" spans="1:16" x14ac:dyDescent="0.4">
      <c r="B561" t="s">
        <v>6</v>
      </c>
      <c r="C561" t="s">
        <v>7</v>
      </c>
      <c r="D561" t="s">
        <v>16</v>
      </c>
      <c r="E561">
        <v>0.6899563318777292</v>
      </c>
      <c r="F561">
        <v>0</v>
      </c>
      <c r="G561">
        <v>0.68267223382045938</v>
      </c>
      <c r="H561">
        <v>0.47839898348157561</v>
      </c>
      <c r="I561">
        <v>0.5714285714285714</v>
      </c>
      <c r="J561">
        <v>1.4715800999663072E-2</v>
      </c>
      <c r="K561">
        <v>0.54722743606852497</v>
      </c>
      <c r="L561">
        <v>3.9004394626989271E-2</v>
      </c>
      <c r="M561">
        <v>0.15244802752336251</v>
      </c>
      <c r="N561">
        <v>0.20299985224723446</v>
      </c>
      <c r="O561">
        <f>0.313556548152634*1.11</f>
        <v>0.34804776844942376</v>
      </c>
      <c r="P561">
        <v>0</v>
      </c>
    </row>
    <row r="562" spans="1:16" x14ac:dyDescent="0.4">
      <c r="B562" t="s">
        <v>6</v>
      </c>
      <c r="C562" t="s">
        <v>7</v>
      </c>
      <c r="D562" t="s">
        <v>16</v>
      </c>
      <c r="E562">
        <v>0.6899563318777292</v>
      </c>
      <c r="F562">
        <v>0</v>
      </c>
      <c r="G562">
        <v>0.68267223382045938</v>
      </c>
      <c r="H562">
        <v>0.47839898348157561</v>
      </c>
      <c r="I562">
        <v>0.5714285714285714</v>
      </c>
      <c r="J562">
        <v>1.4715800999663072E-2</v>
      </c>
      <c r="K562">
        <v>0.54722743606852497</v>
      </c>
      <c r="L562">
        <v>3.9004394626989271E-2</v>
      </c>
      <c r="M562">
        <v>0.15244802752336251</v>
      </c>
      <c r="N562">
        <v>0.20299985224723446</v>
      </c>
      <c r="O562">
        <f>0.313556548152634*1.05</f>
        <v>0.32923437556026575</v>
      </c>
      <c r="P562">
        <v>1</v>
      </c>
    </row>
    <row r="563" spans="1:16" x14ac:dyDescent="0.4">
      <c r="A563">
        <v>188</v>
      </c>
      <c r="B563" t="s">
        <v>6</v>
      </c>
      <c r="C563" t="s">
        <v>7</v>
      </c>
      <c r="D563" t="s">
        <v>16</v>
      </c>
      <c r="E563">
        <v>0.57641921397379925</v>
      </c>
      <c r="F563">
        <v>0</v>
      </c>
      <c r="G563">
        <v>0.26722338204592905</v>
      </c>
      <c r="H563">
        <v>0.37801778907242689</v>
      </c>
      <c r="I563">
        <v>0.8571428571428571</v>
      </c>
      <c r="J563">
        <v>9.5778912362583624E-2</v>
      </c>
      <c r="K563">
        <v>0.40852745275078778</v>
      </c>
      <c r="L563">
        <v>9.9454863073180095E-3</v>
      </c>
      <c r="M563">
        <v>0.46809389593854944</v>
      </c>
      <c r="N563">
        <v>0.40269198043187671</v>
      </c>
      <c r="O563">
        <v>0.90082738132349605</v>
      </c>
      <c r="P563">
        <v>1</v>
      </c>
    </row>
    <row r="564" spans="1:16" x14ac:dyDescent="0.4">
      <c r="B564" t="s">
        <v>6</v>
      </c>
      <c r="C564" t="s">
        <v>7</v>
      </c>
      <c r="D564" t="s">
        <v>16</v>
      </c>
      <c r="E564">
        <v>0.57641921397379925</v>
      </c>
      <c r="F564">
        <v>0</v>
      </c>
      <c r="G564">
        <v>0.26722338204592905</v>
      </c>
      <c r="H564">
        <v>0.37801778907242689</v>
      </c>
      <c r="I564">
        <v>0.8571428571428571</v>
      </c>
      <c r="J564">
        <v>9.5778912362583624E-2</v>
      </c>
      <c r="K564">
        <v>0.40852745275078778</v>
      </c>
      <c r="L564">
        <v>9.9454863073180095E-3</v>
      </c>
      <c r="M564">
        <v>0.46809389593854944</v>
      </c>
      <c r="N564">
        <v>0.40269198043187671</v>
      </c>
      <c r="O564">
        <f>0.900827381323496*1.11</f>
        <v>0.99991839326908072</v>
      </c>
      <c r="P564">
        <v>0</v>
      </c>
    </row>
    <row r="565" spans="1:16" x14ac:dyDescent="0.4">
      <c r="B565" t="s">
        <v>6</v>
      </c>
      <c r="C565" t="s">
        <v>7</v>
      </c>
      <c r="D565" t="s">
        <v>16</v>
      </c>
      <c r="E565">
        <v>0.57641921397379925</v>
      </c>
      <c r="F565">
        <v>0</v>
      </c>
      <c r="G565">
        <v>0.26722338204592905</v>
      </c>
      <c r="H565">
        <v>0.37801778907242689</v>
      </c>
      <c r="I565">
        <v>0.8571428571428571</v>
      </c>
      <c r="J565">
        <v>9.5778912362583624E-2</v>
      </c>
      <c r="K565">
        <v>0.40852745275078778</v>
      </c>
      <c r="L565">
        <v>9.9454863073180095E-3</v>
      </c>
      <c r="M565">
        <v>0.46809389593854944</v>
      </c>
      <c r="N565">
        <v>0.40269198043187671</v>
      </c>
      <c r="O565">
        <f>0.900827381323496*1.05</f>
        <v>0.94586875038967089</v>
      </c>
      <c r="P565">
        <v>1</v>
      </c>
    </row>
    <row r="566" spans="1:16" x14ac:dyDescent="0.4">
      <c r="A566">
        <v>189</v>
      </c>
      <c r="B566" t="s">
        <v>6</v>
      </c>
      <c r="C566" t="s">
        <v>7</v>
      </c>
      <c r="D566" t="s">
        <v>21</v>
      </c>
      <c r="E566">
        <v>0.63318777292576411</v>
      </c>
      <c r="F566">
        <v>0</v>
      </c>
      <c r="G566">
        <v>0.95093945720250517</v>
      </c>
      <c r="H566">
        <v>0.56226175349428209</v>
      </c>
      <c r="I566">
        <v>0.2857142857142857</v>
      </c>
      <c r="J566">
        <v>3.8884219132777835E-2</v>
      </c>
      <c r="K566">
        <v>0.56399672810498291</v>
      </c>
      <c r="L566">
        <v>0.15230536534053141</v>
      </c>
      <c r="M566">
        <v>0.58972246314046251</v>
      </c>
      <c r="N566">
        <v>0.15141923473018451</v>
      </c>
      <c r="O566">
        <v>0.18766208911102616</v>
      </c>
      <c r="P566">
        <v>1</v>
      </c>
    </row>
    <row r="567" spans="1:16" x14ac:dyDescent="0.4">
      <c r="B567" t="s">
        <v>6</v>
      </c>
      <c r="C567" t="s">
        <v>7</v>
      </c>
      <c r="D567" t="s">
        <v>21</v>
      </c>
      <c r="E567">
        <v>0.63318777292576411</v>
      </c>
      <c r="F567">
        <v>0</v>
      </c>
      <c r="G567">
        <v>0.95093945720250517</v>
      </c>
      <c r="H567">
        <v>0.56226175349428209</v>
      </c>
      <c r="I567">
        <v>0.2857142857142857</v>
      </c>
      <c r="J567">
        <v>3.8884219132777835E-2</v>
      </c>
      <c r="K567">
        <v>0.56399672810498291</v>
      </c>
      <c r="L567">
        <v>0.15230536534053141</v>
      </c>
      <c r="M567">
        <v>0.58972246314046251</v>
      </c>
      <c r="N567">
        <v>0.15141923473018451</v>
      </c>
      <c r="O567">
        <f>0.187662089111026*1.11</f>
        <v>0.20830491891323888</v>
      </c>
      <c r="P567">
        <v>0</v>
      </c>
    </row>
    <row r="568" spans="1:16" x14ac:dyDescent="0.4">
      <c r="B568" t="s">
        <v>6</v>
      </c>
      <c r="C568" t="s">
        <v>7</v>
      </c>
      <c r="D568" t="s">
        <v>21</v>
      </c>
      <c r="E568">
        <v>0.63318777292576411</v>
      </c>
      <c r="F568">
        <v>0</v>
      </c>
      <c r="G568">
        <v>0.95093945720250517</v>
      </c>
      <c r="H568">
        <v>0.56226175349428209</v>
      </c>
      <c r="I568">
        <v>0.2857142857142857</v>
      </c>
      <c r="J568">
        <v>3.8884219132777835E-2</v>
      </c>
      <c r="K568">
        <v>0.56399672810498291</v>
      </c>
      <c r="L568">
        <v>0.15230536534053141</v>
      </c>
      <c r="M568">
        <v>0.58972246314046251</v>
      </c>
      <c r="N568">
        <v>0.15141923473018451</v>
      </c>
      <c r="O568">
        <f>0.187662089111026*1.05</f>
        <v>0.19704519356657732</v>
      </c>
      <c r="P568">
        <v>1</v>
      </c>
    </row>
    <row r="569" spans="1:16" x14ac:dyDescent="0.4">
      <c r="A569">
        <v>190</v>
      </c>
      <c r="B569" t="s">
        <v>6</v>
      </c>
      <c r="C569" t="s">
        <v>7</v>
      </c>
      <c r="D569" t="s">
        <v>16</v>
      </c>
      <c r="E569">
        <v>0.63755458515283847</v>
      </c>
      <c r="F569">
        <v>0</v>
      </c>
      <c r="G569">
        <v>0.60438413361169108</v>
      </c>
      <c r="H569">
        <v>0.46124523506988563</v>
      </c>
      <c r="I569">
        <v>0.55102040816326525</v>
      </c>
      <c r="J569">
        <v>0</v>
      </c>
      <c r="K569">
        <v>0.5070884917961288</v>
      </c>
      <c r="L569">
        <v>5.9259156241372929E-2</v>
      </c>
      <c r="M569">
        <v>0.50066041392807947</v>
      </c>
      <c r="N569">
        <v>0.22808402885238743</v>
      </c>
      <c r="O569">
        <v>0.36281431019059873</v>
      </c>
      <c r="P569">
        <v>1</v>
      </c>
    </row>
    <row r="570" spans="1:16" x14ac:dyDescent="0.4">
      <c r="B570" t="s">
        <v>6</v>
      </c>
      <c r="C570" t="s">
        <v>7</v>
      </c>
      <c r="D570" t="s">
        <v>16</v>
      </c>
      <c r="E570">
        <v>0.63755458515283847</v>
      </c>
      <c r="F570">
        <v>0</v>
      </c>
      <c r="G570">
        <v>0.60438413361169108</v>
      </c>
      <c r="H570">
        <v>0.46124523506988563</v>
      </c>
      <c r="I570">
        <v>0.55102040816326525</v>
      </c>
      <c r="J570">
        <v>0</v>
      </c>
      <c r="K570">
        <v>0.5070884917961288</v>
      </c>
      <c r="L570">
        <v>5.9259156241372929E-2</v>
      </c>
      <c r="M570">
        <v>0.50066041392807947</v>
      </c>
      <c r="N570">
        <v>0.22808402885238743</v>
      </c>
      <c r="O570">
        <f>0.362814310190599*1.11</f>
        <v>0.40272388431156492</v>
      </c>
      <c r="P570">
        <v>0</v>
      </c>
    </row>
    <row r="571" spans="1:16" x14ac:dyDescent="0.4">
      <c r="B571" t="s">
        <v>6</v>
      </c>
      <c r="C571" t="s">
        <v>7</v>
      </c>
      <c r="D571" t="s">
        <v>16</v>
      </c>
      <c r="E571">
        <v>0.63755458515283847</v>
      </c>
      <c r="F571">
        <v>0</v>
      </c>
      <c r="G571">
        <v>0.60438413361169108</v>
      </c>
      <c r="H571">
        <v>0.46124523506988563</v>
      </c>
      <c r="I571">
        <v>0.55102040816326525</v>
      </c>
      <c r="J571">
        <v>0</v>
      </c>
      <c r="K571">
        <v>0.5070884917961288</v>
      </c>
      <c r="L571">
        <v>5.9259156241372929E-2</v>
      </c>
      <c r="M571">
        <v>0.50066041392807947</v>
      </c>
      <c r="N571">
        <v>0.22808402885238743</v>
      </c>
      <c r="O571">
        <f>0.362814310190599*1.05</f>
        <v>0.38095502570012896</v>
      </c>
      <c r="P571">
        <v>1</v>
      </c>
    </row>
    <row r="572" spans="1:16" x14ac:dyDescent="0.4">
      <c r="A572">
        <v>191</v>
      </c>
      <c r="B572" t="s">
        <v>6</v>
      </c>
      <c r="C572" t="s">
        <v>7</v>
      </c>
      <c r="D572" t="s">
        <v>18</v>
      </c>
      <c r="E572">
        <v>0.31441048034934499</v>
      </c>
      <c r="F572">
        <v>7.7319587628865982E-3</v>
      </c>
      <c r="G572">
        <v>0</v>
      </c>
      <c r="H572">
        <v>8.0686149936467597E-2</v>
      </c>
      <c r="I572">
        <v>1</v>
      </c>
      <c r="J572">
        <v>2.5634566351210707E-2</v>
      </c>
      <c r="K572">
        <v>0.14905124218862034</v>
      </c>
      <c r="L572">
        <v>1.3194970015413723E-2</v>
      </c>
      <c r="M572">
        <v>0.34427608053050435</v>
      </c>
      <c r="N572">
        <v>67.976971809081121</v>
      </c>
      <c r="O572">
        <v>253.41984725267329</v>
      </c>
      <c r="P572">
        <v>1</v>
      </c>
    </row>
    <row r="573" spans="1:16" x14ac:dyDescent="0.4">
      <c r="B573" t="s">
        <v>6</v>
      </c>
      <c r="C573" t="s">
        <v>7</v>
      </c>
      <c r="D573" t="s">
        <v>18</v>
      </c>
      <c r="E573">
        <v>0.31441048034934499</v>
      </c>
      <c r="F573">
        <v>7.7319587628865982E-3</v>
      </c>
      <c r="G573">
        <v>0</v>
      </c>
      <c r="H573">
        <v>8.0686149936467597E-2</v>
      </c>
      <c r="I573">
        <v>1</v>
      </c>
      <c r="J573">
        <v>2.5634566351210707E-2</v>
      </c>
      <c r="K573">
        <v>0.14905124218862034</v>
      </c>
      <c r="L573">
        <v>1.3194970015413723E-2</v>
      </c>
      <c r="M573">
        <v>0.34427608053050435</v>
      </c>
      <c r="N573">
        <v>67.976971809081121</v>
      </c>
      <c r="O573">
        <f>253.419847252673*1.11</f>
        <v>281.29603045046707</v>
      </c>
      <c r="P573">
        <v>0</v>
      </c>
    </row>
    <row r="574" spans="1:16" x14ac:dyDescent="0.4">
      <c r="B574" t="s">
        <v>6</v>
      </c>
      <c r="C574" t="s">
        <v>7</v>
      </c>
      <c r="D574" t="s">
        <v>18</v>
      </c>
      <c r="E574">
        <v>0.31441048034934499</v>
      </c>
      <c r="F574">
        <v>7.7319587628865982E-3</v>
      </c>
      <c r="G574">
        <v>0</v>
      </c>
      <c r="H574">
        <v>8.0686149936467597E-2</v>
      </c>
      <c r="I574">
        <v>1</v>
      </c>
      <c r="J574">
        <v>2.5634566351210707E-2</v>
      </c>
      <c r="K574">
        <v>0.14905124218862034</v>
      </c>
      <c r="L574">
        <v>1.3194970015413723E-2</v>
      </c>
      <c r="M574">
        <v>0.34427608053050435</v>
      </c>
      <c r="N574">
        <v>67.976971809081121</v>
      </c>
      <c r="O574">
        <f>253.419847252673*1.05</f>
        <v>266.09083961530666</v>
      </c>
      <c r="P574">
        <v>1</v>
      </c>
    </row>
    <row r="575" spans="1:16" x14ac:dyDescent="0.4">
      <c r="A575">
        <v>192</v>
      </c>
      <c r="B575" t="s">
        <v>6</v>
      </c>
      <c r="C575" t="s">
        <v>7</v>
      </c>
      <c r="D575" t="s">
        <v>18</v>
      </c>
      <c r="E575">
        <v>0.23580786026200876</v>
      </c>
      <c r="F575">
        <v>7.7319587628865982E-3</v>
      </c>
      <c r="G575">
        <v>0</v>
      </c>
      <c r="H575">
        <v>4.9555273189326551E-2</v>
      </c>
      <c r="I575">
        <v>1</v>
      </c>
      <c r="J575">
        <v>8.853601832036909E-3</v>
      </c>
      <c r="K575">
        <v>0.10511708677834372</v>
      </c>
      <c r="L575">
        <v>0.16942201534874213</v>
      </c>
      <c r="M575">
        <v>0.35106460420054475</v>
      </c>
      <c r="N575">
        <v>37.394763380579903</v>
      </c>
      <c r="O575">
        <v>143.57430041260702</v>
      </c>
      <c r="P575">
        <v>1</v>
      </c>
    </row>
    <row r="576" spans="1:16" x14ac:dyDescent="0.4">
      <c r="B576" t="s">
        <v>6</v>
      </c>
      <c r="C576" t="s">
        <v>7</v>
      </c>
      <c r="D576" t="s">
        <v>18</v>
      </c>
      <c r="E576">
        <v>0.23580786026200876</v>
      </c>
      <c r="F576">
        <v>7.7319587628865982E-3</v>
      </c>
      <c r="G576">
        <v>0</v>
      </c>
      <c r="H576">
        <v>4.9555273189326551E-2</v>
      </c>
      <c r="I576">
        <v>1</v>
      </c>
      <c r="J576">
        <v>8.853601832036909E-3</v>
      </c>
      <c r="K576">
        <v>0.10511708677834372</v>
      </c>
      <c r="L576">
        <v>0.16942201534874213</v>
      </c>
      <c r="M576">
        <v>0.35106460420054475</v>
      </c>
      <c r="N576">
        <v>37.394763380579903</v>
      </c>
      <c r="O576">
        <f>143.574300412607*1.11</f>
        <v>159.36747345799378</v>
      </c>
      <c r="P576">
        <v>0</v>
      </c>
    </row>
    <row r="577" spans="1:16" x14ac:dyDescent="0.4">
      <c r="B577" t="s">
        <v>6</v>
      </c>
      <c r="C577" t="s">
        <v>7</v>
      </c>
      <c r="D577" t="s">
        <v>18</v>
      </c>
      <c r="E577">
        <v>0.23580786026200876</v>
      </c>
      <c r="F577">
        <v>7.7319587628865982E-3</v>
      </c>
      <c r="G577">
        <v>0</v>
      </c>
      <c r="H577">
        <v>4.9555273189326551E-2</v>
      </c>
      <c r="I577">
        <v>1</v>
      </c>
      <c r="J577">
        <v>8.853601832036909E-3</v>
      </c>
      <c r="K577">
        <v>0.10511708677834372</v>
      </c>
      <c r="L577">
        <v>0.16942201534874213</v>
      </c>
      <c r="M577">
        <v>0.35106460420054475</v>
      </c>
      <c r="N577">
        <v>37.394763380579903</v>
      </c>
      <c r="O577">
        <f>143.574300412607*1.05</f>
        <v>150.75301543323735</v>
      </c>
      <c r="P577">
        <v>1</v>
      </c>
    </row>
    <row r="578" spans="1:16" x14ac:dyDescent="0.4">
      <c r="A578">
        <v>193</v>
      </c>
      <c r="B578" t="s">
        <v>6</v>
      </c>
      <c r="C578" t="s">
        <v>7</v>
      </c>
      <c r="D578" t="s">
        <v>18</v>
      </c>
      <c r="E578">
        <v>0.29257641921397376</v>
      </c>
      <c r="F578">
        <v>4.6391752577319589E-2</v>
      </c>
      <c r="G578">
        <v>0</v>
      </c>
      <c r="H578">
        <v>4.3837357052096571E-2</v>
      </c>
      <c r="I578">
        <v>1</v>
      </c>
      <c r="J578">
        <v>0.12422283292140636</v>
      </c>
      <c r="K578">
        <v>0.12615136244070418</v>
      </c>
      <c r="L578">
        <v>0.65505912876158279</v>
      </c>
      <c r="M578">
        <v>0.20982745503080913</v>
      </c>
      <c r="N578">
        <v>39.185209946202178</v>
      </c>
      <c r="O578">
        <v>157.14224322773316</v>
      </c>
      <c r="P578">
        <v>1</v>
      </c>
    </row>
    <row r="579" spans="1:16" x14ac:dyDescent="0.4">
      <c r="B579" t="s">
        <v>6</v>
      </c>
      <c r="C579" t="s">
        <v>7</v>
      </c>
      <c r="D579" t="s">
        <v>18</v>
      </c>
      <c r="E579">
        <v>0.29257641921397376</v>
      </c>
      <c r="F579">
        <v>4.6391752577319589E-2</v>
      </c>
      <c r="G579">
        <v>0</v>
      </c>
      <c r="H579">
        <v>4.3837357052096571E-2</v>
      </c>
      <c r="I579">
        <v>1</v>
      </c>
      <c r="J579">
        <v>0.12422283292140636</v>
      </c>
      <c r="K579">
        <v>0.12615136244070418</v>
      </c>
      <c r="L579">
        <v>0.65505912876158279</v>
      </c>
      <c r="M579">
        <v>0.20982745503080913</v>
      </c>
      <c r="N579">
        <v>39.185209946202178</v>
      </c>
      <c r="O579">
        <f>157.142243227733*1.11</f>
        <v>174.42788998278363</v>
      </c>
      <c r="P579">
        <v>0</v>
      </c>
    </row>
    <row r="580" spans="1:16" x14ac:dyDescent="0.4">
      <c r="B580" t="s">
        <v>6</v>
      </c>
      <c r="C580" t="s">
        <v>7</v>
      </c>
      <c r="D580" t="s">
        <v>18</v>
      </c>
      <c r="E580">
        <v>0.29257641921397376</v>
      </c>
      <c r="F580">
        <v>4.6391752577319589E-2</v>
      </c>
      <c r="G580">
        <v>0</v>
      </c>
      <c r="H580">
        <v>4.3837357052096571E-2</v>
      </c>
      <c r="I580">
        <v>1</v>
      </c>
      <c r="J580">
        <v>0.12422283292140636</v>
      </c>
      <c r="K580">
        <v>0.12615136244070418</v>
      </c>
      <c r="L580">
        <v>0.65505912876158279</v>
      </c>
      <c r="M580">
        <v>0.20982745503080913</v>
      </c>
      <c r="N580">
        <v>39.185209946202178</v>
      </c>
      <c r="O580">
        <f>157.142243227733*1.05</f>
        <v>164.99935538911964</v>
      </c>
      <c r="P580">
        <v>1</v>
      </c>
    </row>
    <row r="581" spans="1:16" x14ac:dyDescent="0.4">
      <c r="A581">
        <v>194</v>
      </c>
      <c r="B581" t="s">
        <v>6</v>
      </c>
      <c r="C581" t="s">
        <v>7</v>
      </c>
      <c r="D581" t="s">
        <v>18</v>
      </c>
      <c r="E581">
        <v>0.13100436681222707</v>
      </c>
      <c r="F581">
        <v>8.247422680412371E-2</v>
      </c>
      <c r="G581">
        <v>0</v>
      </c>
      <c r="H581">
        <v>0</v>
      </c>
      <c r="I581">
        <v>1</v>
      </c>
      <c r="J581">
        <v>9.4434905626251717E-2</v>
      </c>
      <c r="K581">
        <v>4.2470575668696831E-2</v>
      </c>
      <c r="L581">
        <v>7.1121313526951599E-2</v>
      </c>
      <c r="M581">
        <v>0.97598395541194183</v>
      </c>
      <c r="N581">
        <v>42.707474817778937</v>
      </c>
      <c r="O581">
        <v>186.18539583481154</v>
      </c>
      <c r="P581">
        <v>1</v>
      </c>
    </row>
    <row r="582" spans="1:16" x14ac:dyDescent="0.4">
      <c r="B582" t="s">
        <v>6</v>
      </c>
      <c r="C582" t="s">
        <v>7</v>
      </c>
      <c r="D582" t="s">
        <v>18</v>
      </c>
      <c r="E582">
        <v>0.13100436681222707</v>
      </c>
      <c r="F582">
        <v>8.247422680412371E-2</v>
      </c>
      <c r="G582">
        <v>0</v>
      </c>
      <c r="H582">
        <v>0</v>
      </c>
      <c r="I582">
        <v>1</v>
      </c>
      <c r="J582">
        <v>9.4434905626251717E-2</v>
      </c>
      <c r="K582">
        <v>4.2470575668696831E-2</v>
      </c>
      <c r="L582">
        <v>7.1121313526951599E-2</v>
      </c>
      <c r="M582">
        <v>0.97598395541194183</v>
      </c>
      <c r="N582">
        <v>42.707474817778937</v>
      </c>
      <c r="O582">
        <f>186.185395834812*1.11</f>
        <v>206.66578937664133</v>
      </c>
      <c r="P582">
        <v>0</v>
      </c>
    </row>
    <row r="583" spans="1:16" x14ac:dyDescent="0.4">
      <c r="B583" t="s">
        <v>6</v>
      </c>
      <c r="C583" t="s">
        <v>7</v>
      </c>
      <c r="D583" t="s">
        <v>18</v>
      </c>
      <c r="E583">
        <v>0.13100436681222707</v>
      </c>
      <c r="F583">
        <v>8.247422680412371E-2</v>
      </c>
      <c r="G583">
        <v>0</v>
      </c>
      <c r="H583">
        <v>0</v>
      </c>
      <c r="I583">
        <v>1</v>
      </c>
      <c r="J583">
        <v>9.4434905626251717E-2</v>
      </c>
      <c r="K583">
        <v>4.2470575668696831E-2</v>
      </c>
      <c r="L583">
        <v>7.1121313526951599E-2</v>
      </c>
      <c r="M583">
        <v>0.97598395541194183</v>
      </c>
      <c r="N583">
        <v>42.707474817778937</v>
      </c>
      <c r="O583">
        <f>186.185395834812*1.05</f>
        <v>195.4946656265526</v>
      </c>
      <c r="P583">
        <v>1</v>
      </c>
    </row>
    <row r="584" spans="1:16" x14ac:dyDescent="0.4">
      <c r="A584">
        <v>195</v>
      </c>
      <c r="B584" t="s">
        <v>6</v>
      </c>
      <c r="C584" t="s">
        <v>7</v>
      </c>
      <c r="D584" t="s">
        <v>18</v>
      </c>
      <c r="E584">
        <v>0.29257641921397376</v>
      </c>
      <c r="F584">
        <v>4.8969072164948453E-2</v>
      </c>
      <c r="G584">
        <v>0</v>
      </c>
      <c r="H584">
        <v>0.2090216010165184</v>
      </c>
      <c r="I584">
        <v>0.95918367346938771</v>
      </c>
      <c r="J584">
        <v>0.15156347571005496</v>
      </c>
      <c r="K584">
        <v>0.20466741843813721</v>
      </c>
      <c r="L584">
        <v>0.53798120235495173</v>
      </c>
      <c r="M584">
        <v>0.67552714102484313</v>
      </c>
      <c r="N584">
        <v>1.7016744398535475</v>
      </c>
      <c r="O584">
        <v>5.668144134896334</v>
      </c>
      <c r="P584">
        <v>1</v>
      </c>
    </row>
    <row r="585" spans="1:16" x14ac:dyDescent="0.4">
      <c r="B585" t="s">
        <v>6</v>
      </c>
      <c r="C585" t="s">
        <v>7</v>
      </c>
      <c r="D585" t="s">
        <v>18</v>
      </c>
      <c r="E585">
        <v>0.29257641921397376</v>
      </c>
      <c r="F585">
        <v>4.8969072164948453E-2</v>
      </c>
      <c r="G585">
        <v>0</v>
      </c>
      <c r="H585">
        <v>0.2090216010165184</v>
      </c>
      <c r="I585">
        <v>0.95918367346938771</v>
      </c>
      <c r="J585">
        <v>0.15156347571005496</v>
      </c>
      <c r="K585">
        <v>0.20466741843813721</v>
      </c>
      <c r="L585">
        <v>0.53798120235495173</v>
      </c>
      <c r="M585">
        <v>0.67552714102484313</v>
      </c>
      <c r="N585">
        <v>1.7016744398535475</v>
      </c>
      <c r="O585">
        <f>5.66814413489633*1.11</f>
        <v>6.2916399897349269</v>
      </c>
      <c r="P585">
        <v>0</v>
      </c>
    </row>
    <row r="586" spans="1:16" x14ac:dyDescent="0.4">
      <c r="B586" t="s">
        <v>6</v>
      </c>
      <c r="C586" t="s">
        <v>7</v>
      </c>
      <c r="D586" t="s">
        <v>18</v>
      </c>
      <c r="E586">
        <v>0.29257641921397376</v>
      </c>
      <c r="F586">
        <v>4.8969072164948453E-2</v>
      </c>
      <c r="G586">
        <v>0</v>
      </c>
      <c r="H586">
        <v>0.2090216010165184</v>
      </c>
      <c r="I586">
        <v>0.95918367346938771</v>
      </c>
      <c r="J586">
        <v>0.15156347571005496</v>
      </c>
      <c r="K586">
        <v>0.20466741843813721</v>
      </c>
      <c r="L586">
        <v>0.53798120235495173</v>
      </c>
      <c r="M586">
        <v>0.67552714102484313</v>
      </c>
      <c r="N586">
        <v>1.7016744398535475</v>
      </c>
      <c r="O586">
        <f>5.66814413489633*1.05</f>
        <v>5.9515513416411467</v>
      </c>
      <c r="P586">
        <v>1</v>
      </c>
    </row>
    <row r="587" spans="1:16" x14ac:dyDescent="0.4">
      <c r="A587">
        <v>196</v>
      </c>
      <c r="B587" t="s">
        <v>6</v>
      </c>
      <c r="C587" t="s">
        <v>7</v>
      </c>
      <c r="D587" t="s">
        <v>18</v>
      </c>
      <c r="E587">
        <v>0.24454148471615719</v>
      </c>
      <c r="F587">
        <v>3.608247422680412E-2</v>
      </c>
      <c r="G587">
        <v>0</v>
      </c>
      <c r="H587">
        <v>3.4307496823379927E-2</v>
      </c>
      <c r="I587">
        <v>1</v>
      </c>
      <c r="J587">
        <v>6.2405770095611275E-2</v>
      </c>
      <c r="K587">
        <v>0.10236846011875263</v>
      </c>
      <c r="L587">
        <v>0.3347138964324558</v>
      </c>
      <c r="M587">
        <v>0.15217545115990835</v>
      </c>
      <c r="N587">
        <v>30.386140575181567</v>
      </c>
      <c r="O587">
        <v>121.76068476480926</v>
      </c>
      <c r="P587">
        <v>1</v>
      </c>
    </row>
    <row r="588" spans="1:16" x14ac:dyDescent="0.4">
      <c r="B588" t="s">
        <v>6</v>
      </c>
      <c r="C588" t="s">
        <v>7</v>
      </c>
      <c r="D588" t="s">
        <v>18</v>
      </c>
      <c r="E588">
        <v>0.24454148471615719</v>
      </c>
      <c r="F588">
        <v>3.608247422680412E-2</v>
      </c>
      <c r="G588">
        <v>0</v>
      </c>
      <c r="H588">
        <v>3.4307496823379927E-2</v>
      </c>
      <c r="I588">
        <v>1</v>
      </c>
      <c r="J588">
        <v>6.2405770095611275E-2</v>
      </c>
      <c r="K588">
        <v>0.10236846011875263</v>
      </c>
      <c r="L588">
        <v>0.3347138964324558</v>
      </c>
      <c r="M588">
        <v>0.15217545115990835</v>
      </c>
      <c r="N588">
        <v>30.386140575181567</v>
      </c>
      <c r="O588">
        <f>121.760684764809*1.11</f>
        <v>135.15436008893801</v>
      </c>
      <c r="P588">
        <v>0</v>
      </c>
    </row>
    <row r="589" spans="1:16" x14ac:dyDescent="0.4">
      <c r="B589" t="s">
        <v>6</v>
      </c>
      <c r="C589" t="s">
        <v>7</v>
      </c>
      <c r="D589" t="s">
        <v>18</v>
      </c>
      <c r="E589">
        <v>0.24454148471615719</v>
      </c>
      <c r="F589">
        <v>3.608247422680412E-2</v>
      </c>
      <c r="G589">
        <v>0</v>
      </c>
      <c r="H589">
        <v>3.4307496823379927E-2</v>
      </c>
      <c r="I589">
        <v>1</v>
      </c>
      <c r="J589">
        <v>6.2405770095611275E-2</v>
      </c>
      <c r="K589">
        <v>0.10236846011875263</v>
      </c>
      <c r="L589">
        <v>0.3347138964324558</v>
      </c>
      <c r="M589">
        <v>0.15217545115990835</v>
      </c>
      <c r="N589">
        <v>30.386140575181567</v>
      </c>
      <c r="O589">
        <f>121.760684764809*1.05</f>
        <v>127.84871900304945</v>
      </c>
      <c r="P589">
        <v>1</v>
      </c>
    </row>
    <row r="590" spans="1:16" x14ac:dyDescent="0.4">
      <c r="A590">
        <v>197</v>
      </c>
      <c r="B590" t="s">
        <v>6</v>
      </c>
      <c r="C590" t="s">
        <v>7</v>
      </c>
      <c r="D590" t="s">
        <v>15</v>
      </c>
      <c r="E590">
        <v>0.25764192139737996</v>
      </c>
      <c r="F590">
        <v>0</v>
      </c>
      <c r="G590">
        <v>0.24739039665970772</v>
      </c>
      <c r="H590">
        <v>0.29733163913595934</v>
      </c>
      <c r="I590">
        <v>0.81632653061224492</v>
      </c>
      <c r="J590">
        <v>3.1771663947177849E-2</v>
      </c>
      <c r="K590">
        <v>0.22374143901040328</v>
      </c>
      <c r="L590">
        <v>0.35767570140723914</v>
      </c>
      <c r="M590">
        <v>0.76181313742746815</v>
      </c>
      <c r="N590">
        <v>0.83022348641759347</v>
      </c>
      <c r="O590">
        <v>1.9213738613130398</v>
      </c>
      <c r="P590">
        <v>1</v>
      </c>
    </row>
    <row r="591" spans="1:16" x14ac:dyDescent="0.4">
      <c r="B591" t="s">
        <v>6</v>
      </c>
      <c r="C591" t="s">
        <v>7</v>
      </c>
      <c r="D591" t="s">
        <v>15</v>
      </c>
      <c r="E591">
        <v>0.25764192139737996</v>
      </c>
      <c r="F591">
        <v>0</v>
      </c>
      <c r="G591">
        <v>0.24739039665970772</v>
      </c>
      <c r="H591">
        <v>0.29733163913595934</v>
      </c>
      <c r="I591">
        <v>0.81632653061224492</v>
      </c>
      <c r="J591">
        <v>3.1771663947177849E-2</v>
      </c>
      <c r="K591">
        <v>0.22374143901040328</v>
      </c>
      <c r="L591">
        <v>0.35767570140723914</v>
      </c>
      <c r="M591">
        <v>0.76181313742746815</v>
      </c>
      <c r="N591">
        <v>0.83022348641759347</v>
      </c>
      <c r="O591">
        <f>1.92137386131304*1.11</f>
        <v>2.1327249860574744</v>
      </c>
      <c r="P591">
        <v>0</v>
      </c>
    </row>
    <row r="592" spans="1:16" x14ac:dyDescent="0.4">
      <c r="B592" t="s">
        <v>6</v>
      </c>
      <c r="C592" t="s">
        <v>7</v>
      </c>
      <c r="D592" t="s">
        <v>15</v>
      </c>
      <c r="E592">
        <v>0.25764192139737996</v>
      </c>
      <c r="F592">
        <v>0</v>
      </c>
      <c r="G592">
        <v>0.24739039665970772</v>
      </c>
      <c r="H592">
        <v>0.29733163913595934</v>
      </c>
      <c r="I592">
        <v>0.81632653061224492</v>
      </c>
      <c r="J592">
        <v>3.1771663947177849E-2</v>
      </c>
      <c r="K592">
        <v>0.22374143901040328</v>
      </c>
      <c r="L592">
        <v>0.35767570140723914</v>
      </c>
      <c r="M592">
        <v>0.76181313742746815</v>
      </c>
      <c r="N592">
        <v>0.83022348641759347</v>
      </c>
      <c r="O592">
        <f>1.92137386131304*1.05</f>
        <v>2.0174425543786922</v>
      </c>
      <c r="P592">
        <v>1</v>
      </c>
    </row>
    <row r="593" spans="1:16" x14ac:dyDescent="0.4">
      <c r="A593">
        <v>198</v>
      </c>
      <c r="B593" t="s">
        <v>6</v>
      </c>
      <c r="C593" t="s">
        <v>7</v>
      </c>
      <c r="D593" t="s">
        <v>15</v>
      </c>
      <c r="E593">
        <v>0.44104803493449785</v>
      </c>
      <c r="F593">
        <v>0</v>
      </c>
      <c r="G593">
        <v>0.78183716075156584</v>
      </c>
      <c r="H593">
        <v>0.54256670902160098</v>
      </c>
      <c r="I593">
        <v>0.42857142857142855</v>
      </c>
      <c r="J593">
        <v>2.5677433455383005E-2</v>
      </c>
      <c r="K593">
        <v>0.43366228579723842</v>
      </c>
      <c r="L593">
        <v>4.0731836838195663E-3</v>
      </c>
      <c r="M593">
        <v>0.88364889381156109</v>
      </c>
      <c r="N593">
        <v>0.1943052709965917</v>
      </c>
      <c r="O593">
        <v>0.26839297499679532</v>
      </c>
      <c r="P593">
        <v>1</v>
      </c>
    </row>
    <row r="594" spans="1:16" x14ac:dyDescent="0.4">
      <c r="B594" t="s">
        <v>6</v>
      </c>
      <c r="C594" t="s">
        <v>7</v>
      </c>
      <c r="D594" t="s">
        <v>15</v>
      </c>
      <c r="E594">
        <v>0.44104803493449785</v>
      </c>
      <c r="F594">
        <v>0</v>
      </c>
      <c r="G594">
        <v>0.78183716075156584</v>
      </c>
      <c r="H594">
        <v>0.54256670902160098</v>
      </c>
      <c r="I594">
        <v>0.42857142857142855</v>
      </c>
      <c r="J594">
        <v>2.5677433455383005E-2</v>
      </c>
      <c r="K594">
        <v>0.43366228579723842</v>
      </c>
      <c r="L594">
        <v>4.0731836838195663E-3</v>
      </c>
      <c r="M594">
        <v>0.88364889381156109</v>
      </c>
      <c r="N594">
        <v>0.1943052709965917</v>
      </c>
      <c r="O594">
        <f>0.268392974996795*1.11</f>
        <v>0.29791620224644244</v>
      </c>
      <c r="P594">
        <v>0</v>
      </c>
    </row>
    <row r="595" spans="1:16" x14ac:dyDescent="0.4">
      <c r="B595" t="s">
        <v>6</v>
      </c>
      <c r="C595" t="s">
        <v>7</v>
      </c>
      <c r="D595" t="s">
        <v>15</v>
      </c>
      <c r="E595">
        <v>0.44104803493449785</v>
      </c>
      <c r="F595">
        <v>0</v>
      </c>
      <c r="G595">
        <v>0.78183716075156584</v>
      </c>
      <c r="H595">
        <v>0.54256670902160098</v>
      </c>
      <c r="I595">
        <v>0.42857142857142855</v>
      </c>
      <c r="J595">
        <v>2.5677433455383005E-2</v>
      </c>
      <c r="K595">
        <v>0.43366228579723842</v>
      </c>
      <c r="L595">
        <v>4.0731836838195663E-3</v>
      </c>
      <c r="M595">
        <v>0.88364889381156109</v>
      </c>
      <c r="N595">
        <v>0.1943052709965917</v>
      </c>
      <c r="O595">
        <f>0.268392974996795*1.05</f>
        <v>0.28181262374663474</v>
      </c>
      <c r="P595">
        <v>1</v>
      </c>
    </row>
    <row r="596" spans="1:16" x14ac:dyDescent="0.4">
      <c r="A596">
        <v>199</v>
      </c>
      <c r="B596" t="s">
        <v>6</v>
      </c>
      <c r="C596" t="s">
        <v>7</v>
      </c>
      <c r="D596" t="s">
        <v>18</v>
      </c>
      <c r="E596">
        <v>0.45851528384279472</v>
      </c>
      <c r="F596">
        <v>3.3505154639175257E-2</v>
      </c>
      <c r="G596">
        <v>0</v>
      </c>
      <c r="H596">
        <v>0.11245235069885641</v>
      </c>
      <c r="I596">
        <v>0.97959183673469385</v>
      </c>
      <c r="J596">
        <v>9.3874293007554996E-2</v>
      </c>
      <c r="K596">
        <v>0.23023117203102625</v>
      </c>
      <c r="L596">
        <v>0.22444055269858104</v>
      </c>
      <c r="M596">
        <v>0.41237614581288445</v>
      </c>
      <c r="N596">
        <v>6.5534685755204158</v>
      </c>
      <c r="O596">
        <v>23.844768736268481</v>
      </c>
      <c r="P596">
        <v>1</v>
      </c>
    </row>
    <row r="597" spans="1:16" x14ac:dyDescent="0.4">
      <c r="B597" t="s">
        <v>6</v>
      </c>
      <c r="C597" t="s">
        <v>7</v>
      </c>
      <c r="D597" t="s">
        <v>18</v>
      </c>
      <c r="E597">
        <v>0.45851528384279472</v>
      </c>
      <c r="F597">
        <v>3.3505154639175257E-2</v>
      </c>
      <c r="G597">
        <v>0</v>
      </c>
      <c r="H597">
        <v>0.11245235069885641</v>
      </c>
      <c r="I597">
        <v>0.97959183673469385</v>
      </c>
      <c r="J597">
        <v>9.3874293007554996E-2</v>
      </c>
      <c r="K597">
        <v>0.23023117203102625</v>
      </c>
      <c r="L597">
        <v>0.22444055269858104</v>
      </c>
      <c r="M597">
        <v>0.41237614581288445</v>
      </c>
      <c r="N597">
        <v>6.5534685755204158</v>
      </c>
      <c r="O597">
        <f>23.8447687362685*1.11</f>
        <v>26.467693297258037</v>
      </c>
      <c r="P597">
        <v>0</v>
      </c>
    </row>
    <row r="598" spans="1:16" x14ac:dyDescent="0.4">
      <c r="B598" t="s">
        <v>6</v>
      </c>
      <c r="C598" t="s">
        <v>7</v>
      </c>
      <c r="D598" t="s">
        <v>18</v>
      </c>
      <c r="E598">
        <v>0.45851528384279472</v>
      </c>
      <c r="F598">
        <v>3.3505154639175257E-2</v>
      </c>
      <c r="G598">
        <v>0</v>
      </c>
      <c r="H598">
        <v>0.11245235069885641</v>
      </c>
      <c r="I598">
        <v>0.97959183673469385</v>
      </c>
      <c r="J598">
        <v>9.3874293007554996E-2</v>
      </c>
      <c r="K598">
        <v>0.23023117203102625</v>
      </c>
      <c r="L598">
        <v>0.22444055269858104</v>
      </c>
      <c r="M598">
        <v>0.41237614581288445</v>
      </c>
      <c r="N598">
        <v>6.5534685755204158</v>
      </c>
      <c r="O598">
        <f>23.8447687362685*1.05</f>
        <v>25.037007173081925</v>
      </c>
      <c r="P598">
        <v>1</v>
      </c>
    </row>
    <row r="599" spans="1:16" x14ac:dyDescent="0.4">
      <c r="A599">
        <v>200</v>
      </c>
      <c r="B599" t="s">
        <v>6</v>
      </c>
      <c r="C599" t="s">
        <v>7</v>
      </c>
      <c r="D599" t="s">
        <v>18</v>
      </c>
      <c r="E599">
        <v>0.48034934497816589</v>
      </c>
      <c r="F599">
        <v>7.7319587628865982E-3</v>
      </c>
      <c r="G599">
        <v>0</v>
      </c>
      <c r="H599">
        <v>9.3392630241423122E-2</v>
      </c>
      <c r="I599">
        <v>0.97959183673469385</v>
      </c>
      <c r="J599">
        <v>9.1235435068406201E-2</v>
      </c>
      <c r="K599">
        <v>0.22595689043671827</v>
      </c>
      <c r="L599">
        <v>7.94324103553498E-2</v>
      </c>
      <c r="M599">
        <v>0.98901467823704436</v>
      </c>
      <c r="N599">
        <v>12.996035288296985</v>
      </c>
      <c r="O599">
        <v>46.999010839345345</v>
      </c>
      <c r="P599">
        <v>1</v>
      </c>
    </row>
    <row r="600" spans="1:16" x14ac:dyDescent="0.4">
      <c r="B600" t="s">
        <v>6</v>
      </c>
      <c r="C600" t="s">
        <v>7</v>
      </c>
      <c r="D600" t="s">
        <v>18</v>
      </c>
      <c r="E600">
        <v>0.48034934497816589</v>
      </c>
      <c r="F600">
        <v>7.7319587628865982E-3</v>
      </c>
      <c r="G600">
        <v>0</v>
      </c>
      <c r="H600">
        <v>9.3392630241423122E-2</v>
      </c>
      <c r="I600">
        <v>0.97959183673469385</v>
      </c>
      <c r="J600">
        <v>9.1235435068406201E-2</v>
      </c>
      <c r="K600">
        <v>0.22595689043671827</v>
      </c>
      <c r="L600">
        <v>7.94324103553498E-2</v>
      </c>
      <c r="M600">
        <v>0.98901467823704436</v>
      </c>
      <c r="N600">
        <v>12.996035288296985</v>
      </c>
      <c r="O600">
        <f>46.9990108393453*1.11</f>
        <v>52.168902031673291</v>
      </c>
      <c r="P600">
        <v>0</v>
      </c>
    </row>
    <row r="601" spans="1:16" x14ac:dyDescent="0.4">
      <c r="B601" t="s">
        <v>6</v>
      </c>
      <c r="C601" t="s">
        <v>7</v>
      </c>
      <c r="D601" t="s">
        <v>18</v>
      </c>
      <c r="E601">
        <v>0.48034934497816589</v>
      </c>
      <c r="F601">
        <v>7.7319587628865982E-3</v>
      </c>
      <c r="G601">
        <v>0</v>
      </c>
      <c r="H601">
        <v>9.3392630241423122E-2</v>
      </c>
      <c r="I601">
        <v>0.97959183673469385</v>
      </c>
      <c r="J601">
        <v>9.1235435068406201E-2</v>
      </c>
      <c r="K601">
        <v>0.22595689043671827</v>
      </c>
      <c r="L601">
        <v>7.94324103553498E-2</v>
      </c>
      <c r="M601">
        <v>0.98901467823704436</v>
      </c>
      <c r="N601">
        <v>12.996035288296985</v>
      </c>
      <c r="O601">
        <f>46.9990108393453*1.05</f>
        <v>49.34896138131257</v>
      </c>
      <c r="P601">
        <v>1</v>
      </c>
    </row>
    <row r="602" spans="1:16" x14ac:dyDescent="0.4">
      <c r="A602">
        <v>201</v>
      </c>
      <c r="B602" t="s">
        <v>6</v>
      </c>
      <c r="C602" t="s">
        <v>7</v>
      </c>
      <c r="D602" t="s">
        <v>17</v>
      </c>
      <c r="E602">
        <v>0.49781659388646293</v>
      </c>
      <c r="F602">
        <v>5.1546391752577319E-3</v>
      </c>
      <c r="G602">
        <v>0.13883089770354906</v>
      </c>
      <c r="H602">
        <v>0.31003811944091486</v>
      </c>
      <c r="I602">
        <v>0.8571428571428571</v>
      </c>
      <c r="J602">
        <v>0.11857149384326443</v>
      </c>
      <c r="K602">
        <v>0.35678849814575586</v>
      </c>
      <c r="L602">
        <v>0.25009187832412388</v>
      </c>
      <c r="M602">
        <v>0.1776796133054547</v>
      </c>
      <c r="N602">
        <v>0.56124222857242978</v>
      </c>
      <c r="O602">
        <v>1.4149812251265237</v>
      </c>
      <c r="P602">
        <v>1</v>
      </c>
    </row>
    <row r="603" spans="1:16" x14ac:dyDescent="0.4">
      <c r="B603" t="s">
        <v>6</v>
      </c>
      <c r="C603" t="s">
        <v>7</v>
      </c>
      <c r="D603" t="s">
        <v>17</v>
      </c>
      <c r="E603">
        <v>0.49781659388646293</v>
      </c>
      <c r="F603">
        <v>5.1546391752577319E-3</v>
      </c>
      <c r="G603">
        <v>0.13883089770354906</v>
      </c>
      <c r="H603">
        <v>0.31003811944091486</v>
      </c>
      <c r="I603">
        <v>0.8571428571428571</v>
      </c>
      <c r="J603">
        <v>0.11857149384326443</v>
      </c>
      <c r="K603">
        <v>0.35678849814575586</v>
      </c>
      <c r="L603">
        <v>0.25009187832412388</v>
      </c>
      <c r="M603">
        <v>0.1776796133054547</v>
      </c>
      <c r="N603">
        <v>0.56124222857242978</v>
      </c>
      <c r="O603">
        <f>1.41498122512652*1.11</f>
        <v>1.5706291598904372</v>
      </c>
      <c r="P603">
        <v>0</v>
      </c>
    </row>
    <row r="604" spans="1:16" x14ac:dyDescent="0.4">
      <c r="B604" t="s">
        <v>6</v>
      </c>
      <c r="C604" t="s">
        <v>7</v>
      </c>
      <c r="D604" t="s">
        <v>17</v>
      </c>
      <c r="E604">
        <v>0.49781659388646293</v>
      </c>
      <c r="F604">
        <v>5.1546391752577319E-3</v>
      </c>
      <c r="G604">
        <v>0.13883089770354906</v>
      </c>
      <c r="H604">
        <v>0.31003811944091486</v>
      </c>
      <c r="I604">
        <v>0.8571428571428571</v>
      </c>
      <c r="J604">
        <v>0.11857149384326443</v>
      </c>
      <c r="K604">
        <v>0.35678849814575586</v>
      </c>
      <c r="L604">
        <v>0.25009187832412388</v>
      </c>
      <c r="M604">
        <v>0.1776796133054547</v>
      </c>
      <c r="N604">
        <v>0.56124222857242978</v>
      </c>
      <c r="O604">
        <f>1.41498122512652*1.05</f>
        <v>1.4857302863828459</v>
      </c>
      <c r="P604">
        <v>1</v>
      </c>
    </row>
    <row r="605" spans="1:16" x14ac:dyDescent="0.4">
      <c r="A605">
        <v>202</v>
      </c>
      <c r="B605" t="s">
        <v>6</v>
      </c>
      <c r="C605" t="s">
        <v>7</v>
      </c>
      <c r="D605" t="s">
        <v>16</v>
      </c>
      <c r="E605">
        <v>0.41484716157205237</v>
      </c>
      <c r="F605">
        <v>0</v>
      </c>
      <c r="G605">
        <v>0.41544885177453028</v>
      </c>
      <c r="H605">
        <v>0.28716645489199488</v>
      </c>
      <c r="I605">
        <v>0.53061224489795922</v>
      </c>
      <c r="J605">
        <v>0.1408385065630374</v>
      </c>
      <c r="K605">
        <v>0.29570824015763281</v>
      </c>
      <c r="L605">
        <v>0.34714210558930791</v>
      </c>
      <c r="M605">
        <v>0.859361361643045</v>
      </c>
      <c r="N605">
        <v>0.76243498711241986</v>
      </c>
      <c r="O605">
        <v>1.4041140190504202</v>
      </c>
      <c r="P605">
        <v>1</v>
      </c>
    </row>
    <row r="606" spans="1:16" x14ac:dyDescent="0.4">
      <c r="B606" t="s">
        <v>6</v>
      </c>
      <c r="C606" t="s">
        <v>7</v>
      </c>
      <c r="D606" t="s">
        <v>16</v>
      </c>
      <c r="E606">
        <v>0.41484716157205237</v>
      </c>
      <c r="F606">
        <v>0</v>
      </c>
      <c r="G606">
        <v>0.41544885177453028</v>
      </c>
      <c r="H606">
        <v>0.28716645489199488</v>
      </c>
      <c r="I606">
        <v>0.53061224489795922</v>
      </c>
      <c r="J606">
        <v>0.1408385065630374</v>
      </c>
      <c r="K606">
        <v>0.29570824015763281</v>
      </c>
      <c r="L606">
        <v>0.34714210558930791</v>
      </c>
      <c r="M606">
        <v>0.859361361643045</v>
      </c>
      <c r="N606">
        <v>0.76243498711241986</v>
      </c>
      <c r="O606">
        <f>1.40411401905042*1.11</f>
        <v>1.5585665611459663</v>
      </c>
      <c r="P606">
        <v>0</v>
      </c>
    </row>
    <row r="607" spans="1:16" x14ac:dyDescent="0.4">
      <c r="B607" t="s">
        <v>6</v>
      </c>
      <c r="C607" t="s">
        <v>7</v>
      </c>
      <c r="D607" t="s">
        <v>16</v>
      </c>
      <c r="E607">
        <v>0.41484716157205237</v>
      </c>
      <c r="F607">
        <v>0</v>
      </c>
      <c r="G607">
        <v>0.41544885177453028</v>
      </c>
      <c r="H607">
        <v>0.28716645489199488</v>
      </c>
      <c r="I607">
        <v>0.53061224489795922</v>
      </c>
      <c r="J607">
        <v>0.1408385065630374</v>
      </c>
      <c r="K607">
        <v>0.29570824015763281</v>
      </c>
      <c r="L607">
        <v>0.34714210558930791</v>
      </c>
      <c r="M607">
        <v>0.859361361643045</v>
      </c>
      <c r="N607">
        <v>0.76243498711241986</v>
      </c>
      <c r="O607">
        <f>1.40411401905042*1.05</f>
        <v>1.474319720002941</v>
      </c>
      <c r="P607">
        <v>1</v>
      </c>
    </row>
    <row r="608" spans="1:16" x14ac:dyDescent="0.4">
      <c r="A608">
        <v>203</v>
      </c>
      <c r="B608" t="s">
        <v>6</v>
      </c>
      <c r="C608" t="s">
        <v>7</v>
      </c>
      <c r="D608" t="s">
        <v>23</v>
      </c>
      <c r="E608">
        <v>0.36681222707423583</v>
      </c>
      <c r="F608">
        <v>0</v>
      </c>
      <c r="G608">
        <v>9.3945720250521933E-3</v>
      </c>
      <c r="H608">
        <v>0.20775095298602284</v>
      </c>
      <c r="I608">
        <v>0.97959183673469385</v>
      </c>
      <c r="J608">
        <v>0.133805601072608</v>
      </c>
      <c r="K608">
        <v>0.23093572074621058</v>
      </c>
      <c r="L608">
        <v>2.0544983691248263E-2</v>
      </c>
      <c r="M608">
        <v>5.7257827898082606E-2</v>
      </c>
      <c r="N608">
        <v>1.7580362129970581</v>
      </c>
      <c r="O608">
        <v>5.682294771212991</v>
      </c>
      <c r="P608">
        <v>1</v>
      </c>
    </row>
    <row r="609" spans="1:16" x14ac:dyDescent="0.4">
      <c r="B609" t="s">
        <v>6</v>
      </c>
      <c r="C609" t="s">
        <v>7</v>
      </c>
      <c r="D609" t="s">
        <v>23</v>
      </c>
      <c r="E609">
        <v>0.36681222707423583</v>
      </c>
      <c r="F609">
        <v>0</v>
      </c>
      <c r="G609">
        <v>9.3945720250521933E-3</v>
      </c>
      <c r="H609">
        <v>0.20775095298602284</v>
      </c>
      <c r="I609">
        <v>0.97959183673469385</v>
      </c>
      <c r="J609">
        <v>0.133805601072608</v>
      </c>
      <c r="K609">
        <v>0.23093572074621058</v>
      </c>
      <c r="L609">
        <v>2.0544983691248263E-2</v>
      </c>
      <c r="M609">
        <v>5.7257827898082606E-2</v>
      </c>
      <c r="N609">
        <v>1.7580362129970581</v>
      </c>
      <c r="O609">
        <f>5.68229477121299*1.11</f>
        <v>6.3073471960464191</v>
      </c>
      <c r="P609">
        <v>0</v>
      </c>
    </row>
    <row r="610" spans="1:16" x14ac:dyDescent="0.4">
      <c r="B610" t="s">
        <v>6</v>
      </c>
      <c r="C610" t="s">
        <v>7</v>
      </c>
      <c r="D610" t="s">
        <v>23</v>
      </c>
      <c r="E610">
        <v>0.36681222707423583</v>
      </c>
      <c r="F610">
        <v>0</v>
      </c>
      <c r="G610">
        <v>9.3945720250521933E-3</v>
      </c>
      <c r="H610">
        <v>0.20775095298602284</v>
      </c>
      <c r="I610">
        <v>0.97959183673469385</v>
      </c>
      <c r="J610">
        <v>0.133805601072608</v>
      </c>
      <c r="K610">
        <v>0.23093572074621058</v>
      </c>
      <c r="L610">
        <v>2.0544983691248263E-2</v>
      </c>
      <c r="M610">
        <v>5.7257827898082606E-2</v>
      </c>
      <c r="N610">
        <v>1.7580362129970581</v>
      </c>
      <c r="O610">
        <f>5.68229477121299*1.05</f>
        <v>5.9664095097736398</v>
      </c>
      <c r="P610">
        <v>1</v>
      </c>
    </row>
    <row r="611" spans="1:16" x14ac:dyDescent="0.4">
      <c r="A611">
        <v>204</v>
      </c>
      <c r="B611" t="s">
        <v>6</v>
      </c>
      <c r="C611" t="s">
        <v>7</v>
      </c>
      <c r="D611" t="s">
        <v>21</v>
      </c>
      <c r="E611">
        <v>0.41921397379912667</v>
      </c>
      <c r="F611">
        <v>0</v>
      </c>
      <c r="G611">
        <v>0.86012526096033415</v>
      </c>
      <c r="H611">
        <v>0.52541296060991105</v>
      </c>
      <c r="I611">
        <v>0.30612244897959184</v>
      </c>
      <c r="J611">
        <v>0.15522060900109066</v>
      </c>
      <c r="K611">
        <v>0.4241770790927914</v>
      </c>
      <c r="L611">
        <v>1.1331874222871869E-2</v>
      </c>
      <c r="M611">
        <v>0.4063564386848269</v>
      </c>
      <c r="N611">
        <v>0.20146277120055947</v>
      </c>
      <c r="O611">
        <v>0.26168960098697258</v>
      </c>
      <c r="P611">
        <v>1</v>
      </c>
    </row>
    <row r="612" spans="1:16" x14ac:dyDescent="0.4">
      <c r="B612" t="s">
        <v>6</v>
      </c>
      <c r="C612" t="s">
        <v>7</v>
      </c>
      <c r="D612" t="s">
        <v>21</v>
      </c>
      <c r="E612">
        <v>0.41921397379912667</v>
      </c>
      <c r="F612">
        <v>0</v>
      </c>
      <c r="G612">
        <v>0.86012526096033415</v>
      </c>
      <c r="H612">
        <v>0.52541296060991105</v>
      </c>
      <c r="I612">
        <v>0.30612244897959184</v>
      </c>
      <c r="J612">
        <v>0.15522060900109066</v>
      </c>
      <c r="K612">
        <v>0.4241770790927914</v>
      </c>
      <c r="L612">
        <v>1.1331874222871869E-2</v>
      </c>
      <c r="M612">
        <v>0.4063564386848269</v>
      </c>
      <c r="N612">
        <v>0.20146277120055947</v>
      </c>
      <c r="O612">
        <f>0.261689600986973*1.11</f>
        <v>0.29047545709554007</v>
      </c>
      <c r="P612">
        <v>0</v>
      </c>
    </row>
    <row r="613" spans="1:16" x14ac:dyDescent="0.4">
      <c r="B613" t="s">
        <v>6</v>
      </c>
      <c r="C613" t="s">
        <v>7</v>
      </c>
      <c r="D613" t="s">
        <v>21</v>
      </c>
      <c r="E613">
        <v>0.41921397379912667</v>
      </c>
      <c r="F613">
        <v>0</v>
      </c>
      <c r="G613">
        <v>0.86012526096033415</v>
      </c>
      <c r="H613">
        <v>0.52541296060991105</v>
      </c>
      <c r="I613">
        <v>0.30612244897959184</v>
      </c>
      <c r="J613">
        <v>0.15522060900109066</v>
      </c>
      <c r="K613">
        <v>0.4241770790927914</v>
      </c>
      <c r="L613">
        <v>1.1331874222871869E-2</v>
      </c>
      <c r="M613">
        <v>0.4063564386848269</v>
      </c>
      <c r="N613">
        <v>0.20146277120055947</v>
      </c>
      <c r="O613">
        <f>0.261689600986973*1.05</f>
        <v>0.27477408103632167</v>
      </c>
      <c r="P613">
        <v>1</v>
      </c>
    </row>
    <row r="614" spans="1:16" x14ac:dyDescent="0.4">
      <c r="A614">
        <v>205</v>
      </c>
      <c r="B614" t="s">
        <v>6</v>
      </c>
      <c r="C614" t="s">
        <v>7</v>
      </c>
      <c r="D614" t="s">
        <v>18</v>
      </c>
      <c r="E614">
        <v>0.27947598253275113</v>
      </c>
      <c r="F614">
        <v>7.9896907216494839E-2</v>
      </c>
      <c r="G614">
        <v>0</v>
      </c>
      <c r="H614">
        <v>2.7954256670902157E-2</v>
      </c>
      <c r="I614">
        <v>1</v>
      </c>
      <c r="J614">
        <v>6.2822429118994799E-2</v>
      </c>
      <c r="K614">
        <v>0.11316205739804959</v>
      </c>
      <c r="L614">
        <v>4.1388020230927546E-2</v>
      </c>
      <c r="M614">
        <v>0.57594878420811846</v>
      </c>
      <c r="N614">
        <v>30.10369447859545</v>
      </c>
      <c r="O614">
        <v>127.01212430205692</v>
      </c>
      <c r="P614">
        <v>1</v>
      </c>
    </row>
    <row r="615" spans="1:16" x14ac:dyDescent="0.4">
      <c r="B615" t="s">
        <v>6</v>
      </c>
      <c r="C615" t="s">
        <v>7</v>
      </c>
      <c r="D615" t="s">
        <v>18</v>
      </c>
      <c r="E615">
        <v>0.27947598253275113</v>
      </c>
      <c r="F615">
        <v>7.9896907216494839E-2</v>
      </c>
      <c r="G615">
        <v>0</v>
      </c>
      <c r="H615">
        <v>2.7954256670902157E-2</v>
      </c>
      <c r="I615">
        <v>1</v>
      </c>
      <c r="J615">
        <v>6.2822429118994799E-2</v>
      </c>
      <c r="K615">
        <v>0.11316205739804959</v>
      </c>
      <c r="L615">
        <v>4.1388020230927546E-2</v>
      </c>
      <c r="M615">
        <v>0.57594878420811846</v>
      </c>
      <c r="N615">
        <v>30.10369447859545</v>
      </c>
      <c r="O615">
        <f>127.012124302057*1.11</f>
        <v>140.98345797528327</v>
      </c>
      <c r="P615">
        <v>0</v>
      </c>
    </row>
    <row r="616" spans="1:16" x14ac:dyDescent="0.4">
      <c r="B616" t="s">
        <v>6</v>
      </c>
      <c r="C616" t="s">
        <v>7</v>
      </c>
      <c r="D616" t="s">
        <v>18</v>
      </c>
      <c r="E616">
        <v>0.27947598253275113</v>
      </c>
      <c r="F616">
        <v>7.9896907216494839E-2</v>
      </c>
      <c r="G616">
        <v>0</v>
      </c>
      <c r="H616">
        <v>2.7954256670902157E-2</v>
      </c>
      <c r="I616">
        <v>1</v>
      </c>
      <c r="J616">
        <v>6.2822429118994799E-2</v>
      </c>
      <c r="K616">
        <v>0.11316205739804959</v>
      </c>
      <c r="L616">
        <v>4.1388020230927546E-2</v>
      </c>
      <c r="M616">
        <v>0.57594878420811846</v>
      </c>
      <c r="N616">
        <v>30.10369447859545</v>
      </c>
      <c r="O616">
        <f>127.012124302057*1.05</f>
        <v>133.36273051715986</v>
      </c>
      <c r="P616">
        <v>1</v>
      </c>
    </row>
    <row r="617" spans="1:16" x14ac:dyDescent="0.4">
      <c r="A617">
        <v>206</v>
      </c>
      <c r="B617" t="s">
        <v>6</v>
      </c>
      <c r="C617" t="s">
        <v>7</v>
      </c>
      <c r="D617" t="s">
        <v>23</v>
      </c>
      <c r="E617">
        <v>0.32751091703056773</v>
      </c>
      <c r="F617">
        <v>0</v>
      </c>
      <c r="G617">
        <v>0</v>
      </c>
      <c r="H617">
        <v>0.15756035578144856</v>
      </c>
      <c r="I617">
        <v>0.93877551020408168</v>
      </c>
      <c r="J617">
        <v>8.0647437380088074E-2</v>
      </c>
      <c r="K617">
        <v>0.19229535235026368</v>
      </c>
      <c r="L617">
        <v>0.21672400818689438</v>
      </c>
      <c r="M617">
        <v>0.93660641707851167</v>
      </c>
      <c r="N617">
        <v>3.5330582803714536</v>
      </c>
      <c r="O617">
        <v>11.595346933273566</v>
      </c>
      <c r="P617">
        <v>1</v>
      </c>
    </row>
    <row r="618" spans="1:16" x14ac:dyDescent="0.4">
      <c r="B618" t="s">
        <v>6</v>
      </c>
      <c r="C618" t="s">
        <v>7</v>
      </c>
      <c r="D618" t="s">
        <v>23</v>
      </c>
      <c r="E618">
        <v>0.32751091703056773</v>
      </c>
      <c r="F618">
        <v>0</v>
      </c>
      <c r="G618">
        <v>0</v>
      </c>
      <c r="H618">
        <v>0.15756035578144856</v>
      </c>
      <c r="I618">
        <v>0.93877551020408168</v>
      </c>
      <c r="J618">
        <v>8.0647437380088074E-2</v>
      </c>
      <c r="K618">
        <v>0.19229535235026368</v>
      </c>
      <c r="L618">
        <v>0.21672400818689438</v>
      </c>
      <c r="M618">
        <v>0.93660641707851167</v>
      </c>
      <c r="N618">
        <v>3.5330582803714536</v>
      </c>
      <c r="O618">
        <f>11.5953469332736*1.11</f>
        <v>12.870835095933696</v>
      </c>
      <c r="P618">
        <v>0</v>
      </c>
    </row>
    <row r="619" spans="1:16" x14ac:dyDescent="0.4">
      <c r="B619" t="s">
        <v>6</v>
      </c>
      <c r="C619" t="s">
        <v>7</v>
      </c>
      <c r="D619" t="s">
        <v>23</v>
      </c>
      <c r="E619">
        <v>0.32751091703056773</v>
      </c>
      <c r="F619">
        <v>0</v>
      </c>
      <c r="G619">
        <v>0</v>
      </c>
      <c r="H619">
        <v>0.15756035578144856</v>
      </c>
      <c r="I619">
        <v>0.93877551020408168</v>
      </c>
      <c r="J619">
        <v>8.0647437380088074E-2</v>
      </c>
      <c r="K619">
        <v>0.19229535235026368</v>
      </c>
      <c r="L619">
        <v>0.21672400818689438</v>
      </c>
      <c r="M619">
        <v>0.93660641707851167</v>
      </c>
      <c r="N619">
        <v>3.5330582803714536</v>
      </c>
      <c r="O619">
        <f>11.5953469332736*1.05</f>
        <v>12.175114279937281</v>
      </c>
      <c r="P619">
        <v>1</v>
      </c>
    </row>
    <row r="620" spans="1:16" x14ac:dyDescent="0.4">
      <c r="A620">
        <v>207</v>
      </c>
      <c r="B620" t="s">
        <v>6</v>
      </c>
      <c r="C620" t="s">
        <v>7</v>
      </c>
      <c r="D620" t="s">
        <v>21</v>
      </c>
      <c r="E620">
        <v>0.3930131004366812</v>
      </c>
      <c r="F620">
        <v>0</v>
      </c>
      <c r="G620">
        <v>0.71920668058455128</v>
      </c>
      <c r="H620">
        <v>0.47966963151207115</v>
      </c>
      <c r="I620">
        <v>0.34693877551020408</v>
      </c>
      <c r="J620">
        <v>5.9698409894997681E-2</v>
      </c>
      <c r="K620">
        <v>0.3909921349952164</v>
      </c>
      <c r="L620">
        <v>0.47279883164596126</v>
      </c>
      <c r="M620">
        <v>0.59139557003617116</v>
      </c>
      <c r="N620">
        <v>0.24365664992400507</v>
      </c>
      <c r="O620">
        <v>0.34174191657177183</v>
      </c>
      <c r="P620">
        <v>1</v>
      </c>
    </row>
    <row r="621" spans="1:16" x14ac:dyDescent="0.4">
      <c r="B621" t="s">
        <v>6</v>
      </c>
      <c r="C621" t="s">
        <v>7</v>
      </c>
      <c r="D621" t="s">
        <v>21</v>
      </c>
      <c r="E621">
        <v>0.3930131004366812</v>
      </c>
      <c r="F621">
        <v>0</v>
      </c>
      <c r="G621">
        <v>0.71920668058455128</v>
      </c>
      <c r="H621">
        <v>0.47966963151207115</v>
      </c>
      <c r="I621">
        <v>0.34693877551020408</v>
      </c>
      <c r="J621">
        <v>5.9698409894997681E-2</v>
      </c>
      <c r="K621">
        <v>0.3909921349952164</v>
      </c>
      <c r="L621">
        <v>0.47279883164596126</v>
      </c>
      <c r="M621">
        <v>0.59139557003617116</v>
      </c>
      <c r="N621">
        <v>0.24365664992400507</v>
      </c>
      <c r="O621">
        <f>0.341741916571772*1.11</f>
        <v>0.37933352739466697</v>
      </c>
      <c r="P621">
        <v>0</v>
      </c>
    </row>
    <row r="622" spans="1:16" x14ac:dyDescent="0.4">
      <c r="B622" t="s">
        <v>6</v>
      </c>
      <c r="C622" t="s">
        <v>7</v>
      </c>
      <c r="D622" t="s">
        <v>21</v>
      </c>
      <c r="E622">
        <v>0.3930131004366812</v>
      </c>
      <c r="F622">
        <v>0</v>
      </c>
      <c r="G622">
        <v>0.71920668058455128</v>
      </c>
      <c r="H622">
        <v>0.47966963151207115</v>
      </c>
      <c r="I622">
        <v>0.34693877551020408</v>
      </c>
      <c r="J622">
        <v>5.9698409894997681E-2</v>
      </c>
      <c r="K622">
        <v>0.3909921349952164</v>
      </c>
      <c r="L622">
        <v>0.47279883164596126</v>
      </c>
      <c r="M622">
        <v>0.59139557003617116</v>
      </c>
      <c r="N622">
        <v>0.24365664992400507</v>
      </c>
      <c r="O622">
        <f>0.341741916571772*1.05</f>
        <v>0.35882901240036064</v>
      </c>
      <c r="P622">
        <v>1</v>
      </c>
    </row>
    <row r="623" spans="1:16" x14ac:dyDescent="0.4">
      <c r="A623">
        <v>208</v>
      </c>
      <c r="B623" t="s">
        <v>6</v>
      </c>
      <c r="C623" t="s">
        <v>7</v>
      </c>
      <c r="D623" t="s">
        <v>16</v>
      </c>
      <c r="E623">
        <v>0.3842794759825327</v>
      </c>
      <c r="F623">
        <v>0</v>
      </c>
      <c r="G623">
        <v>0.62108559498956162</v>
      </c>
      <c r="H623">
        <v>0.48411689961880555</v>
      </c>
      <c r="I623">
        <v>0.44897959183673469</v>
      </c>
      <c r="J623">
        <v>1.1478690624778432E-2</v>
      </c>
      <c r="K623">
        <v>0.39237810692468833</v>
      </c>
      <c r="L623">
        <v>1.5373283365112974E-2</v>
      </c>
      <c r="M623">
        <v>0.96184553874221235</v>
      </c>
      <c r="N623">
        <v>0.23637220474713772</v>
      </c>
      <c r="O623">
        <v>0.35595236303473698</v>
      </c>
      <c r="P623">
        <v>1</v>
      </c>
    </row>
    <row r="624" spans="1:16" x14ac:dyDescent="0.4">
      <c r="B624" t="s">
        <v>6</v>
      </c>
      <c r="C624" t="s">
        <v>7</v>
      </c>
      <c r="D624" t="s">
        <v>16</v>
      </c>
      <c r="E624">
        <v>0.3842794759825327</v>
      </c>
      <c r="F624">
        <v>0</v>
      </c>
      <c r="G624">
        <v>0.62108559498956162</v>
      </c>
      <c r="H624">
        <v>0.48411689961880555</v>
      </c>
      <c r="I624">
        <v>0.44897959183673469</v>
      </c>
      <c r="J624">
        <v>1.1478690624778432E-2</v>
      </c>
      <c r="K624">
        <v>0.39237810692468833</v>
      </c>
      <c r="L624">
        <v>1.5373283365112974E-2</v>
      </c>
      <c r="M624">
        <v>0.96184553874221235</v>
      </c>
      <c r="N624">
        <v>0.23637220474713772</v>
      </c>
      <c r="O624">
        <f>0.355952363034737*1.11</f>
        <v>0.3951071229685581</v>
      </c>
      <c r="P624">
        <v>0</v>
      </c>
    </row>
    <row r="625" spans="1:16" x14ac:dyDescent="0.4">
      <c r="B625" t="s">
        <v>6</v>
      </c>
      <c r="C625" t="s">
        <v>7</v>
      </c>
      <c r="D625" t="s">
        <v>16</v>
      </c>
      <c r="E625">
        <v>0.3842794759825327</v>
      </c>
      <c r="F625">
        <v>0</v>
      </c>
      <c r="G625">
        <v>0.62108559498956162</v>
      </c>
      <c r="H625">
        <v>0.48411689961880555</v>
      </c>
      <c r="I625">
        <v>0.44897959183673469</v>
      </c>
      <c r="J625">
        <v>1.1478690624778432E-2</v>
      </c>
      <c r="K625">
        <v>0.39237810692468833</v>
      </c>
      <c r="L625">
        <v>1.5373283365112974E-2</v>
      </c>
      <c r="M625">
        <v>0.96184553874221235</v>
      </c>
      <c r="N625">
        <v>0.23637220474713772</v>
      </c>
      <c r="O625">
        <f>0.355952363034737*1.05</f>
        <v>0.37374998118647385</v>
      </c>
      <c r="P625">
        <v>1</v>
      </c>
    </row>
    <row r="626" spans="1:16" x14ac:dyDescent="0.4">
      <c r="A626">
        <v>209</v>
      </c>
      <c r="B626" t="s">
        <v>6</v>
      </c>
      <c r="C626" t="s">
        <v>7</v>
      </c>
      <c r="D626" t="s">
        <v>23</v>
      </c>
      <c r="E626">
        <v>0.388646288209607</v>
      </c>
      <c r="F626">
        <v>0</v>
      </c>
      <c r="G626">
        <v>0</v>
      </c>
      <c r="H626">
        <v>7.1156289707750939E-2</v>
      </c>
      <c r="I626">
        <v>0.97959183673469385</v>
      </c>
      <c r="J626">
        <v>0.11055142754218078</v>
      </c>
      <c r="K626">
        <v>0.17691352624117657</v>
      </c>
      <c r="L626">
        <v>3.2262526867543242E-3</v>
      </c>
      <c r="M626">
        <v>6.5958298127633416E-2</v>
      </c>
      <c r="N626">
        <v>79.498021434950942</v>
      </c>
      <c r="O626">
        <v>291.3177365511487</v>
      </c>
      <c r="P626">
        <v>1</v>
      </c>
    </row>
    <row r="627" spans="1:16" x14ac:dyDescent="0.4">
      <c r="B627" t="s">
        <v>6</v>
      </c>
      <c r="C627" t="s">
        <v>7</v>
      </c>
      <c r="D627" t="s">
        <v>23</v>
      </c>
      <c r="E627">
        <v>0.388646288209607</v>
      </c>
      <c r="F627">
        <v>0</v>
      </c>
      <c r="G627">
        <v>0</v>
      </c>
      <c r="H627">
        <v>7.1156289707750939E-2</v>
      </c>
      <c r="I627">
        <v>0.97959183673469385</v>
      </c>
      <c r="J627">
        <v>0.11055142754218078</v>
      </c>
      <c r="K627">
        <v>0.17691352624117657</v>
      </c>
      <c r="L627">
        <v>3.2262526867543242E-3</v>
      </c>
      <c r="M627">
        <v>6.5958298127633416E-2</v>
      </c>
      <c r="N627">
        <v>79.498021434950942</v>
      </c>
      <c r="O627">
        <f>291.317736551149*1.11</f>
        <v>323.36268757177538</v>
      </c>
      <c r="P627">
        <v>0</v>
      </c>
    </row>
    <row r="628" spans="1:16" x14ac:dyDescent="0.4">
      <c r="B628" t="s">
        <v>6</v>
      </c>
      <c r="C628" t="s">
        <v>7</v>
      </c>
      <c r="D628" t="s">
        <v>23</v>
      </c>
      <c r="E628">
        <v>0.388646288209607</v>
      </c>
      <c r="F628">
        <v>0</v>
      </c>
      <c r="G628">
        <v>0</v>
      </c>
      <c r="H628">
        <v>7.1156289707750939E-2</v>
      </c>
      <c r="I628">
        <v>0.97959183673469385</v>
      </c>
      <c r="J628">
        <v>0.11055142754218078</v>
      </c>
      <c r="K628">
        <v>0.17691352624117657</v>
      </c>
      <c r="L628">
        <v>3.2262526867543242E-3</v>
      </c>
      <c r="M628">
        <v>6.5958298127633416E-2</v>
      </c>
      <c r="N628">
        <v>79.498021434950942</v>
      </c>
      <c r="O628">
        <f>291.317736551149*1.05</f>
        <v>305.88362337870643</v>
      </c>
      <c r="P628">
        <v>1</v>
      </c>
    </row>
    <row r="629" spans="1:16" x14ac:dyDescent="0.4">
      <c r="A629">
        <v>210</v>
      </c>
      <c r="B629" t="s">
        <v>6</v>
      </c>
      <c r="C629" t="s">
        <v>7</v>
      </c>
      <c r="D629" t="s">
        <v>19</v>
      </c>
      <c r="E629">
        <v>0.44541484716157215</v>
      </c>
      <c r="F629">
        <v>0</v>
      </c>
      <c r="G629">
        <v>6.889352818371608E-2</v>
      </c>
      <c r="H629">
        <v>0.27382465057179162</v>
      </c>
      <c r="I629">
        <v>0.89795918367346939</v>
      </c>
      <c r="J629">
        <v>0.10957839520754051</v>
      </c>
      <c r="K629">
        <v>0.30262446162656842</v>
      </c>
      <c r="L629">
        <v>0.94419493849864211</v>
      </c>
      <c r="M629">
        <v>0.83218809087365408</v>
      </c>
      <c r="N629">
        <v>0.83153889056873886</v>
      </c>
      <c r="O629">
        <v>2.3022217363568553</v>
      </c>
      <c r="P629">
        <v>1</v>
      </c>
    </row>
    <row r="630" spans="1:16" x14ac:dyDescent="0.4">
      <c r="B630" t="s">
        <v>6</v>
      </c>
      <c r="C630" t="s">
        <v>7</v>
      </c>
      <c r="D630" t="s">
        <v>19</v>
      </c>
      <c r="E630">
        <v>0.44541484716157215</v>
      </c>
      <c r="F630">
        <v>0</v>
      </c>
      <c r="G630">
        <v>6.889352818371608E-2</v>
      </c>
      <c r="H630">
        <v>0.27382465057179162</v>
      </c>
      <c r="I630">
        <v>0.89795918367346939</v>
      </c>
      <c r="J630">
        <v>0.10957839520754051</v>
      </c>
      <c r="K630">
        <v>0.30262446162656842</v>
      </c>
      <c r="L630">
        <v>0.94419493849864211</v>
      </c>
      <c r="M630">
        <v>0.83218809087365408</v>
      </c>
      <c r="N630">
        <v>0.83153889056873886</v>
      </c>
      <c r="O630">
        <f>2.30222173635686*1.11</f>
        <v>2.5554661273561146</v>
      </c>
      <c r="P630">
        <v>0</v>
      </c>
    </row>
    <row r="631" spans="1:16" x14ac:dyDescent="0.4">
      <c r="B631" t="s">
        <v>6</v>
      </c>
      <c r="C631" t="s">
        <v>7</v>
      </c>
      <c r="D631" t="s">
        <v>19</v>
      </c>
      <c r="E631">
        <v>0.44541484716157215</v>
      </c>
      <c r="F631">
        <v>0</v>
      </c>
      <c r="G631">
        <v>6.889352818371608E-2</v>
      </c>
      <c r="H631">
        <v>0.27382465057179162</v>
      </c>
      <c r="I631">
        <v>0.89795918367346939</v>
      </c>
      <c r="J631">
        <v>0.10957839520754051</v>
      </c>
      <c r="K631">
        <v>0.30262446162656842</v>
      </c>
      <c r="L631">
        <v>0.94419493849864211</v>
      </c>
      <c r="M631">
        <v>0.83218809087365408</v>
      </c>
      <c r="N631">
        <v>0.83153889056873886</v>
      </c>
      <c r="O631">
        <f>2.30222173635686*1.05</f>
        <v>2.4173328231747027</v>
      </c>
      <c r="P631">
        <v>1</v>
      </c>
    </row>
    <row r="632" spans="1:16" x14ac:dyDescent="0.4">
      <c r="A632">
        <v>211</v>
      </c>
      <c r="B632" t="s">
        <v>6</v>
      </c>
      <c r="C632" t="s">
        <v>7</v>
      </c>
      <c r="D632" t="s">
        <v>18</v>
      </c>
      <c r="E632">
        <v>0.41484716157205237</v>
      </c>
      <c r="F632">
        <v>7.7319587628865982E-3</v>
      </c>
      <c r="G632">
        <v>9.3945720250521933E-3</v>
      </c>
      <c r="H632">
        <v>0.20012706480304951</v>
      </c>
      <c r="I632">
        <v>0.93877551020408168</v>
      </c>
      <c r="J632">
        <v>0.17309101753009676</v>
      </c>
      <c r="K632">
        <v>0.25948998154137959</v>
      </c>
      <c r="L632">
        <v>0.15914219603626778</v>
      </c>
      <c r="M632">
        <v>0.7067903624128784</v>
      </c>
      <c r="N632">
        <v>1.5717866565542618</v>
      </c>
      <c r="O632">
        <v>4.9778908156383475</v>
      </c>
      <c r="P632">
        <v>1</v>
      </c>
    </row>
    <row r="633" spans="1:16" x14ac:dyDescent="0.4">
      <c r="B633" t="s">
        <v>6</v>
      </c>
      <c r="C633" t="s">
        <v>7</v>
      </c>
      <c r="D633" t="s">
        <v>18</v>
      </c>
      <c r="E633">
        <v>0.41484716157205237</v>
      </c>
      <c r="F633">
        <v>7.7319587628865982E-3</v>
      </c>
      <c r="G633">
        <v>9.3945720250521933E-3</v>
      </c>
      <c r="H633">
        <v>0.20012706480304951</v>
      </c>
      <c r="I633">
        <v>0.93877551020408168</v>
      </c>
      <c r="J633">
        <v>0.17309101753009676</v>
      </c>
      <c r="K633">
        <v>0.25948998154137959</v>
      </c>
      <c r="L633">
        <v>0.15914219603626778</v>
      </c>
      <c r="M633">
        <v>0.7067903624128784</v>
      </c>
      <c r="N633">
        <v>1.5717866565542618</v>
      </c>
      <c r="O633">
        <f>4.97789081563835*1.11</f>
        <v>5.5254588053585687</v>
      </c>
      <c r="P633">
        <v>0</v>
      </c>
    </row>
    <row r="634" spans="1:16" x14ac:dyDescent="0.4">
      <c r="B634" t="s">
        <v>6</v>
      </c>
      <c r="C634" t="s">
        <v>7</v>
      </c>
      <c r="D634" t="s">
        <v>18</v>
      </c>
      <c r="E634">
        <v>0.41484716157205237</v>
      </c>
      <c r="F634">
        <v>7.7319587628865982E-3</v>
      </c>
      <c r="G634">
        <v>9.3945720250521933E-3</v>
      </c>
      <c r="H634">
        <v>0.20012706480304951</v>
      </c>
      <c r="I634">
        <v>0.93877551020408168</v>
      </c>
      <c r="J634">
        <v>0.17309101753009676</v>
      </c>
      <c r="K634">
        <v>0.25948998154137959</v>
      </c>
      <c r="L634">
        <v>0.15914219603626778</v>
      </c>
      <c r="M634">
        <v>0.7067903624128784</v>
      </c>
      <c r="N634">
        <v>1.5717866565542618</v>
      </c>
      <c r="O634">
        <f>4.97789081563835*1.05</f>
        <v>5.226785356420268</v>
      </c>
      <c r="P634">
        <v>1</v>
      </c>
    </row>
    <row r="635" spans="1:16" x14ac:dyDescent="0.4">
      <c r="A635">
        <v>212</v>
      </c>
      <c r="B635" t="s">
        <v>6</v>
      </c>
      <c r="C635" t="s">
        <v>7</v>
      </c>
      <c r="D635" t="s">
        <v>19</v>
      </c>
      <c r="E635">
        <v>0.28384279475982532</v>
      </c>
      <c r="F635">
        <v>2.5773195876288659E-3</v>
      </c>
      <c r="G635">
        <v>0</v>
      </c>
      <c r="H635">
        <v>6.0355781448538752E-2</v>
      </c>
      <c r="I635">
        <v>0.95918367346938771</v>
      </c>
      <c r="J635">
        <v>5.0820654928675782E-2</v>
      </c>
      <c r="K635">
        <v>0.13044098836819529</v>
      </c>
      <c r="L635">
        <v>0.24153363911743597</v>
      </c>
      <c r="M635">
        <v>8.3959091932195126E-2</v>
      </c>
      <c r="N635">
        <v>105.42089579653351</v>
      </c>
      <c r="O635">
        <v>383.83905298106384</v>
      </c>
      <c r="P635">
        <v>1</v>
      </c>
    </row>
    <row r="636" spans="1:16" x14ac:dyDescent="0.4">
      <c r="B636" t="s">
        <v>6</v>
      </c>
      <c r="C636" t="s">
        <v>7</v>
      </c>
      <c r="D636" t="s">
        <v>19</v>
      </c>
      <c r="E636">
        <v>0.28384279475982532</v>
      </c>
      <c r="F636">
        <v>2.5773195876288659E-3</v>
      </c>
      <c r="G636">
        <v>0</v>
      </c>
      <c r="H636">
        <v>6.0355781448538752E-2</v>
      </c>
      <c r="I636">
        <v>0.95918367346938771</v>
      </c>
      <c r="J636">
        <v>5.0820654928675782E-2</v>
      </c>
      <c r="K636">
        <v>0.13044098836819529</v>
      </c>
      <c r="L636">
        <v>0.24153363911743597</v>
      </c>
      <c r="M636">
        <v>8.3959091932195126E-2</v>
      </c>
      <c r="N636">
        <v>105.42089579653351</v>
      </c>
      <c r="O636">
        <f>383.839052981064*1.11</f>
        <v>426.06134880898111</v>
      </c>
      <c r="P636">
        <v>0</v>
      </c>
    </row>
    <row r="637" spans="1:16" x14ac:dyDescent="0.4">
      <c r="B637" t="s">
        <v>6</v>
      </c>
      <c r="C637" t="s">
        <v>7</v>
      </c>
      <c r="D637" t="s">
        <v>19</v>
      </c>
      <c r="E637">
        <v>0.28384279475982532</v>
      </c>
      <c r="F637">
        <v>2.5773195876288659E-3</v>
      </c>
      <c r="G637">
        <v>0</v>
      </c>
      <c r="H637">
        <v>6.0355781448538752E-2</v>
      </c>
      <c r="I637">
        <v>0.95918367346938771</v>
      </c>
      <c r="J637">
        <v>5.0820654928675782E-2</v>
      </c>
      <c r="K637">
        <v>0.13044098836819529</v>
      </c>
      <c r="L637">
        <v>0.24153363911743597</v>
      </c>
      <c r="M637">
        <v>8.3959091932195126E-2</v>
      </c>
      <c r="N637">
        <v>105.42089579653351</v>
      </c>
      <c r="O637">
        <f>383.839052981064*1.05</f>
        <v>403.03100563011725</v>
      </c>
      <c r="P637">
        <v>1</v>
      </c>
    </row>
    <row r="638" spans="1:16" x14ac:dyDescent="0.4">
      <c r="A638">
        <v>213</v>
      </c>
      <c r="B638" t="s">
        <v>6</v>
      </c>
      <c r="C638" t="s">
        <v>7</v>
      </c>
      <c r="D638" t="s">
        <v>20</v>
      </c>
      <c r="E638">
        <v>0.22270742358078602</v>
      </c>
      <c r="F638">
        <v>0</v>
      </c>
      <c r="G638">
        <v>0.89144050104384143</v>
      </c>
      <c r="H638">
        <v>0.53875476493011432</v>
      </c>
      <c r="I638">
        <v>0.20408163265306123</v>
      </c>
      <c r="J638">
        <v>9.6685626485073631E-2</v>
      </c>
      <c r="K638">
        <v>0.32014887210722548</v>
      </c>
      <c r="L638">
        <v>0.22462918582321634</v>
      </c>
      <c r="M638">
        <v>0.23575626588822379</v>
      </c>
      <c r="N638">
        <v>0.2245109219346241</v>
      </c>
      <c r="O638">
        <v>0.27836703532791218</v>
      </c>
      <c r="P638">
        <v>1</v>
      </c>
    </row>
    <row r="639" spans="1:16" x14ac:dyDescent="0.4">
      <c r="B639" t="s">
        <v>6</v>
      </c>
      <c r="C639" t="s">
        <v>7</v>
      </c>
      <c r="D639" t="s">
        <v>20</v>
      </c>
      <c r="E639">
        <v>0.22270742358078602</v>
      </c>
      <c r="F639">
        <v>0</v>
      </c>
      <c r="G639">
        <v>0.89144050104384143</v>
      </c>
      <c r="H639">
        <v>0.53875476493011432</v>
      </c>
      <c r="I639">
        <v>0.20408163265306123</v>
      </c>
      <c r="J639">
        <v>9.6685626485073631E-2</v>
      </c>
      <c r="K639">
        <v>0.32014887210722548</v>
      </c>
      <c r="L639">
        <v>0.22462918582321634</v>
      </c>
      <c r="M639">
        <v>0.23575626588822379</v>
      </c>
      <c r="N639">
        <v>0.2245109219346241</v>
      </c>
      <c r="O639">
        <f>0.278367035327912*1.11</f>
        <v>0.30898740921398238</v>
      </c>
      <c r="P639">
        <v>0</v>
      </c>
    </row>
    <row r="640" spans="1:16" x14ac:dyDescent="0.4">
      <c r="B640" t="s">
        <v>6</v>
      </c>
      <c r="C640" t="s">
        <v>7</v>
      </c>
      <c r="D640" t="s">
        <v>20</v>
      </c>
      <c r="E640">
        <v>0.22270742358078602</v>
      </c>
      <c r="F640">
        <v>0</v>
      </c>
      <c r="G640">
        <v>0.89144050104384143</v>
      </c>
      <c r="H640">
        <v>0.53875476493011432</v>
      </c>
      <c r="I640">
        <v>0.20408163265306123</v>
      </c>
      <c r="J640">
        <v>9.6685626485073631E-2</v>
      </c>
      <c r="K640">
        <v>0.32014887210722548</v>
      </c>
      <c r="L640">
        <v>0.22462918582321634</v>
      </c>
      <c r="M640">
        <v>0.23575626588822379</v>
      </c>
      <c r="N640">
        <v>0.2245109219346241</v>
      </c>
      <c r="O640">
        <f>0.278367035327912*1.05</f>
        <v>0.29228538709430762</v>
      </c>
      <c r="P640">
        <v>1</v>
      </c>
    </row>
    <row r="641" spans="1:16" x14ac:dyDescent="0.4">
      <c r="A641">
        <v>214</v>
      </c>
      <c r="B641" t="s">
        <v>6</v>
      </c>
      <c r="C641" t="s">
        <v>7</v>
      </c>
      <c r="D641" t="s">
        <v>16</v>
      </c>
      <c r="E641">
        <v>0.30131004366812231</v>
      </c>
      <c r="F641">
        <v>0</v>
      </c>
      <c r="G641">
        <v>0.80167014613778709</v>
      </c>
      <c r="H641">
        <v>0.52477763659466325</v>
      </c>
      <c r="I641">
        <v>0.40816326530612246</v>
      </c>
      <c r="J641">
        <v>0.19727450201026339</v>
      </c>
      <c r="K641">
        <v>0.36524539591484323</v>
      </c>
      <c r="L641">
        <v>0.75748868894519872</v>
      </c>
      <c r="M641">
        <v>0.29241758034588294</v>
      </c>
      <c r="N641">
        <v>0.21455652730161312</v>
      </c>
      <c r="O641">
        <v>0.29408582476506884</v>
      </c>
      <c r="P641">
        <v>1</v>
      </c>
    </row>
    <row r="642" spans="1:16" x14ac:dyDescent="0.4">
      <c r="B642" t="s">
        <v>6</v>
      </c>
      <c r="C642" t="s">
        <v>7</v>
      </c>
      <c r="D642" t="s">
        <v>16</v>
      </c>
      <c r="E642">
        <v>0.30131004366812231</v>
      </c>
      <c r="F642">
        <v>0</v>
      </c>
      <c r="G642">
        <v>0.80167014613778709</v>
      </c>
      <c r="H642">
        <v>0.52477763659466325</v>
      </c>
      <c r="I642">
        <v>0.40816326530612246</v>
      </c>
      <c r="J642">
        <v>0.19727450201026339</v>
      </c>
      <c r="K642">
        <v>0.36524539591484323</v>
      </c>
      <c r="L642">
        <v>0.75748868894519872</v>
      </c>
      <c r="M642">
        <v>0.29241758034588294</v>
      </c>
      <c r="N642">
        <v>0.21455652730161312</v>
      </c>
      <c r="O642">
        <f>0.294085824765069*1.11</f>
        <v>0.32643526548922663</v>
      </c>
      <c r="P642">
        <v>0</v>
      </c>
    </row>
    <row r="643" spans="1:16" x14ac:dyDescent="0.4">
      <c r="B643" t="s">
        <v>6</v>
      </c>
      <c r="C643" t="s">
        <v>7</v>
      </c>
      <c r="D643" t="s">
        <v>16</v>
      </c>
      <c r="E643">
        <v>0.30131004366812231</v>
      </c>
      <c r="F643">
        <v>0</v>
      </c>
      <c r="G643">
        <v>0.80167014613778709</v>
      </c>
      <c r="H643">
        <v>0.52477763659466325</v>
      </c>
      <c r="I643">
        <v>0.40816326530612246</v>
      </c>
      <c r="J643">
        <v>0.19727450201026339</v>
      </c>
      <c r="K643">
        <v>0.36524539591484323</v>
      </c>
      <c r="L643">
        <v>0.75748868894519872</v>
      </c>
      <c r="M643">
        <v>0.29241758034588294</v>
      </c>
      <c r="N643">
        <v>0.21455652730161312</v>
      </c>
      <c r="O643">
        <f>0.294085824765069*1.05</f>
        <v>0.30879011600332246</v>
      </c>
      <c r="P643">
        <v>1</v>
      </c>
    </row>
    <row r="644" spans="1:16" x14ac:dyDescent="0.4">
      <c r="A644">
        <v>215</v>
      </c>
      <c r="B644" t="s">
        <v>6</v>
      </c>
      <c r="C644" t="s">
        <v>7</v>
      </c>
      <c r="D644" t="s">
        <v>20</v>
      </c>
      <c r="E644">
        <v>0.40174672489082974</v>
      </c>
      <c r="F644">
        <v>0</v>
      </c>
      <c r="G644">
        <v>0.96764091858037582</v>
      </c>
      <c r="H644">
        <v>0.6016518424396442</v>
      </c>
      <c r="I644">
        <v>8.1632653061224483E-2</v>
      </c>
      <c r="J644">
        <v>0.18679529757665869</v>
      </c>
      <c r="K644">
        <v>0.44148169893381956</v>
      </c>
      <c r="L644">
        <v>0.62073306606611556</v>
      </c>
      <c r="M644">
        <v>0.80488578122029897</v>
      </c>
      <c r="N644">
        <v>0.16064738298357908</v>
      </c>
      <c r="O644">
        <v>0.18424660432590184</v>
      </c>
      <c r="P644">
        <v>1</v>
      </c>
    </row>
    <row r="645" spans="1:16" x14ac:dyDescent="0.4">
      <c r="B645" t="s">
        <v>6</v>
      </c>
      <c r="C645" t="s">
        <v>7</v>
      </c>
      <c r="D645" t="s">
        <v>20</v>
      </c>
      <c r="E645">
        <v>0.40174672489082974</v>
      </c>
      <c r="F645">
        <v>0</v>
      </c>
      <c r="G645">
        <v>0.96764091858037582</v>
      </c>
      <c r="H645">
        <v>0.6016518424396442</v>
      </c>
      <c r="I645">
        <v>8.1632653061224483E-2</v>
      </c>
      <c r="J645">
        <v>0.18679529757665869</v>
      </c>
      <c r="K645">
        <v>0.44148169893381956</v>
      </c>
      <c r="L645">
        <v>0.62073306606611556</v>
      </c>
      <c r="M645">
        <v>0.80488578122029897</v>
      </c>
      <c r="N645">
        <v>0.16064738298357908</v>
      </c>
      <c r="O645">
        <f>0.184246604325902*1.11</f>
        <v>0.20451373080175125</v>
      </c>
      <c r="P645">
        <v>0</v>
      </c>
    </row>
    <row r="646" spans="1:16" x14ac:dyDescent="0.4">
      <c r="B646" t="s">
        <v>6</v>
      </c>
      <c r="C646" t="s">
        <v>7</v>
      </c>
      <c r="D646" t="s">
        <v>20</v>
      </c>
      <c r="E646">
        <v>0.40174672489082974</v>
      </c>
      <c r="F646">
        <v>0</v>
      </c>
      <c r="G646">
        <v>0.96764091858037582</v>
      </c>
      <c r="H646">
        <v>0.6016518424396442</v>
      </c>
      <c r="I646">
        <v>8.1632653061224483E-2</v>
      </c>
      <c r="J646">
        <v>0.18679529757665869</v>
      </c>
      <c r="K646">
        <v>0.44148169893381956</v>
      </c>
      <c r="L646">
        <v>0.62073306606611556</v>
      </c>
      <c r="M646">
        <v>0.80488578122029897</v>
      </c>
      <c r="N646">
        <v>0.16064738298357908</v>
      </c>
      <c r="O646">
        <f>0.184246604325902*1.05</f>
        <v>0.19345893454219712</v>
      </c>
      <c r="P646">
        <v>1</v>
      </c>
    </row>
    <row r="647" spans="1:16" x14ac:dyDescent="0.4">
      <c r="A647">
        <v>216</v>
      </c>
      <c r="B647" t="s">
        <v>6</v>
      </c>
      <c r="C647" t="s">
        <v>7</v>
      </c>
      <c r="D647" t="s">
        <v>20</v>
      </c>
      <c r="E647">
        <v>0.45851528384279472</v>
      </c>
      <c r="F647">
        <v>0</v>
      </c>
      <c r="G647">
        <v>0.80062630480167019</v>
      </c>
      <c r="H647">
        <v>0.55463786531130876</v>
      </c>
      <c r="I647">
        <v>0.14285714285714285</v>
      </c>
      <c r="J647">
        <v>0.17073004232580033</v>
      </c>
      <c r="K647">
        <v>0.46082681724982028</v>
      </c>
      <c r="L647">
        <v>0.19750871775007409</v>
      </c>
      <c r="M647">
        <v>0.25636906482914645</v>
      </c>
      <c r="N647">
        <v>0.17523916656585381</v>
      </c>
      <c r="O647">
        <v>0.21820294262716761</v>
      </c>
      <c r="P647">
        <v>1</v>
      </c>
    </row>
    <row r="648" spans="1:16" x14ac:dyDescent="0.4">
      <c r="B648" t="s">
        <v>6</v>
      </c>
      <c r="C648" t="s">
        <v>7</v>
      </c>
      <c r="D648" t="s">
        <v>20</v>
      </c>
      <c r="E648">
        <v>0.45851528384279472</v>
      </c>
      <c r="F648">
        <v>0</v>
      </c>
      <c r="G648">
        <v>0.80062630480167019</v>
      </c>
      <c r="H648">
        <v>0.55463786531130876</v>
      </c>
      <c r="I648">
        <v>0.14285714285714285</v>
      </c>
      <c r="J648">
        <v>0.17073004232580033</v>
      </c>
      <c r="K648">
        <v>0.46082681724982028</v>
      </c>
      <c r="L648">
        <v>0.19750871775007409</v>
      </c>
      <c r="M648">
        <v>0.25636906482914645</v>
      </c>
      <c r="N648">
        <v>0.17523916656585381</v>
      </c>
      <c r="O648">
        <f>0.218202942627168*1.11</f>
        <v>0.24220526631615649</v>
      </c>
      <c r="P648">
        <v>0</v>
      </c>
    </row>
    <row r="649" spans="1:16" x14ac:dyDescent="0.4">
      <c r="B649" t="s">
        <v>6</v>
      </c>
      <c r="C649" t="s">
        <v>7</v>
      </c>
      <c r="D649" t="s">
        <v>20</v>
      </c>
      <c r="E649">
        <v>0.45851528384279472</v>
      </c>
      <c r="F649">
        <v>0</v>
      </c>
      <c r="G649">
        <v>0.80062630480167019</v>
      </c>
      <c r="H649">
        <v>0.55463786531130876</v>
      </c>
      <c r="I649">
        <v>0.14285714285714285</v>
      </c>
      <c r="J649">
        <v>0.17073004232580033</v>
      </c>
      <c r="K649">
        <v>0.46082681724982028</v>
      </c>
      <c r="L649">
        <v>0.19750871775007409</v>
      </c>
      <c r="M649">
        <v>0.25636906482914645</v>
      </c>
      <c r="N649">
        <v>0.17523916656585381</v>
      </c>
      <c r="O649">
        <f>0.218202942627168*1.05</f>
        <v>0.2291130897585264</v>
      </c>
      <c r="P649">
        <v>1</v>
      </c>
    </row>
    <row r="650" spans="1:16" x14ac:dyDescent="0.4">
      <c r="A650">
        <v>217</v>
      </c>
      <c r="B650" t="s">
        <v>6</v>
      </c>
      <c r="C650" t="s">
        <v>7</v>
      </c>
      <c r="D650" t="s">
        <v>17</v>
      </c>
      <c r="E650">
        <v>0.33187772925764192</v>
      </c>
      <c r="F650">
        <v>7.2164948453608241E-2</v>
      </c>
      <c r="G650">
        <v>3.8622129436325682E-2</v>
      </c>
      <c r="H650">
        <v>0.102287166454892</v>
      </c>
      <c r="I650">
        <v>0.81632653061224492</v>
      </c>
      <c r="J650">
        <v>8.7704777268220596E-2</v>
      </c>
      <c r="K650">
        <v>0.17108257451146344</v>
      </c>
      <c r="L650">
        <v>0.47662489190653407</v>
      </c>
      <c r="M650">
        <v>0.28221064063468659</v>
      </c>
      <c r="N650">
        <v>11.24682478397675</v>
      </c>
      <c r="O650">
        <v>35.920360227660325</v>
      </c>
      <c r="P650">
        <v>1</v>
      </c>
    </row>
    <row r="651" spans="1:16" x14ac:dyDescent="0.4">
      <c r="B651" t="s">
        <v>6</v>
      </c>
      <c r="C651" t="s">
        <v>7</v>
      </c>
      <c r="D651" t="s">
        <v>17</v>
      </c>
      <c r="E651">
        <v>0.33187772925764192</v>
      </c>
      <c r="F651">
        <v>7.2164948453608241E-2</v>
      </c>
      <c r="G651">
        <v>3.8622129436325682E-2</v>
      </c>
      <c r="H651">
        <v>0.102287166454892</v>
      </c>
      <c r="I651">
        <v>0.81632653061224492</v>
      </c>
      <c r="J651">
        <v>8.7704777268220596E-2</v>
      </c>
      <c r="K651">
        <v>0.17108257451146344</v>
      </c>
      <c r="L651">
        <v>0.47662489190653407</v>
      </c>
      <c r="M651">
        <v>0.28221064063468659</v>
      </c>
      <c r="N651">
        <v>11.24682478397675</v>
      </c>
      <c r="O651">
        <f>35.9203602276603*1.11</f>
        <v>39.871599852702936</v>
      </c>
      <c r="P651">
        <v>0</v>
      </c>
    </row>
    <row r="652" spans="1:16" x14ac:dyDescent="0.4">
      <c r="B652" t="s">
        <v>6</v>
      </c>
      <c r="C652" t="s">
        <v>7</v>
      </c>
      <c r="D652" t="s">
        <v>17</v>
      </c>
      <c r="E652">
        <v>0.33187772925764192</v>
      </c>
      <c r="F652">
        <v>7.2164948453608241E-2</v>
      </c>
      <c r="G652">
        <v>3.8622129436325682E-2</v>
      </c>
      <c r="H652">
        <v>0.102287166454892</v>
      </c>
      <c r="I652">
        <v>0.81632653061224492</v>
      </c>
      <c r="J652">
        <v>8.7704777268220596E-2</v>
      </c>
      <c r="K652">
        <v>0.17108257451146344</v>
      </c>
      <c r="L652">
        <v>0.47662489190653407</v>
      </c>
      <c r="M652">
        <v>0.28221064063468659</v>
      </c>
      <c r="N652">
        <v>11.24682478397675</v>
      </c>
      <c r="O652">
        <f>35.9203602276603*1.05</f>
        <v>37.716378239043316</v>
      </c>
      <c r="P652">
        <v>1</v>
      </c>
    </row>
    <row r="653" spans="1:16" x14ac:dyDescent="0.4">
      <c r="A653">
        <v>218</v>
      </c>
      <c r="B653" t="s">
        <v>6</v>
      </c>
      <c r="C653" t="s">
        <v>7</v>
      </c>
      <c r="D653" t="s">
        <v>15</v>
      </c>
      <c r="E653">
        <v>0.53711790393013104</v>
      </c>
      <c r="F653">
        <v>0</v>
      </c>
      <c r="G653">
        <v>0.36951983298538621</v>
      </c>
      <c r="H653">
        <v>0.43265565438373565</v>
      </c>
      <c r="I653">
        <v>0.51020408163265307</v>
      </c>
      <c r="J653">
        <v>0.16150160448083967</v>
      </c>
      <c r="K653">
        <v>0.42357786512714302</v>
      </c>
      <c r="L653">
        <v>0.15632033863575936</v>
      </c>
      <c r="M653">
        <v>0.64567182093940967</v>
      </c>
      <c r="N653">
        <v>0.29940308350644679</v>
      </c>
      <c r="O653">
        <v>0.52252498919852963</v>
      </c>
      <c r="P653">
        <v>1</v>
      </c>
    </row>
    <row r="654" spans="1:16" x14ac:dyDescent="0.4">
      <c r="B654" t="s">
        <v>6</v>
      </c>
      <c r="C654" t="s">
        <v>7</v>
      </c>
      <c r="D654" t="s">
        <v>15</v>
      </c>
      <c r="E654">
        <v>0.53711790393013104</v>
      </c>
      <c r="F654">
        <v>0</v>
      </c>
      <c r="G654">
        <v>0.36951983298538621</v>
      </c>
      <c r="H654">
        <v>0.43265565438373565</v>
      </c>
      <c r="I654">
        <v>0.51020408163265307</v>
      </c>
      <c r="J654">
        <v>0.16150160448083967</v>
      </c>
      <c r="K654">
        <v>0.42357786512714302</v>
      </c>
      <c r="L654">
        <v>0.15632033863575936</v>
      </c>
      <c r="M654">
        <v>0.64567182093940967</v>
      </c>
      <c r="N654">
        <v>0.29940308350644679</v>
      </c>
      <c r="O654">
        <f>0.52252498919853*1.11</f>
        <v>0.58000273801036828</v>
      </c>
      <c r="P654">
        <v>0</v>
      </c>
    </row>
    <row r="655" spans="1:16" x14ac:dyDescent="0.4">
      <c r="B655" t="s">
        <v>6</v>
      </c>
      <c r="C655" t="s">
        <v>7</v>
      </c>
      <c r="D655" t="s">
        <v>15</v>
      </c>
      <c r="E655">
        <v>0.53711790393013104</v>
      </c>
      <c r="F655">
        <v>0</v>
      </c>
      <c r="G655">
        <v>0.36951983298538621</v>
      </c>
      <c r="H655">
        <v>0.43265565438373565</v>
      </c>
      <c r="I655">
        <v>0.51020408163265307</v>
      </c>
      <c r="J655">
        <v>0.16150160448083967</v>
      </c>
      <c r="K655">
        <v>0.42357786512714302</v>
      </c>
      <c r="L655">
        <v>0.15632033863575936</v>
      </c>
      <c r="M655">
        <v>0.64567182093940967</v>
      </c>
      <c r="N655">
        <v>0.29940308350644679</v>
      </c>
      <c r="O655">
        <f>0.52252498919853*1.05</f>
        <v>0.54865123865845644</v>
      </c>
      <c r="P655">
        <v>1</v>
      </c>
    </row>
    <row r="656" spans="1:16" x14ac:dyDescent="0.4">
      <c r="A656">
        <v>219</v>
      </c>
      <c r="B656" t="s">
        <v>6</v>
      </c>
      <c r="C656" t="s">
        <v>7</v>
      </c>
      <c r="D656" t="s">
        <v>16</v>
      </c>
      <c r="E656">
        <v>0.47598253275109176</v>
      </c>
      <c r="F656">
        <v>0</v>
      </c>
      <c r="G656">
        <v>0.78705636743215035</v>
      </c>
      <c r="H656">
        <v>0.57306226175349428</v>
      </c>
      <c r="I656">
        <v>0.42857142857142855</v>
      </c>
      <c r="J656">
        <v>0.2145931396173042</v>
      </c>
      <c r="K656">
        <v>0.48808358334081525</v>
      </c>
      <c r="L656">
        <v>0.10631203228634444</v>
      </c>
      <c r="M656">
        <v>0.77590021271924869</v>
      </c>
      <c r="N656">
        <v>0.15733951996469478</v>
      </c>
      <c r="O656">
        <v>0.21468461422927673</v>
      </c>
      <c r="P656">
        <v>1</v>
      </c>
    </row>
    <row r="657" spans="1:16" x14ac:dyDescent="0.4">
      <c r="B657" t="s">
        <v>6</v>
      </c>
      <c r="C657" t="s">
        <v>7</v>
      </c>
      <c r="D657" t="s">
        <v>16</v>
      </c>
      <c r="E657">
        <v>0.47598253275109176</v>
      </c>
      <c r="F657">
        <v>0</v>
      </c>
      <c r="G657">
        <v>0.78705636743215035</v>
      </c>
      <c r="H657">
        <v>0.57306226175349428</v>
      </c>
      <c r="I657">
        <v>0.42857142857142855</v>
      </c>
      <c r="J657">
        <v>0.2145931396173042</v>
      </c>
      <c r="K657">
        <v>0.48808358334081525</v>
      </c>
      <c r="L657">
        <v>0.10631203228634444</v>
      </c>
      <c r="M657">
        <v>0.77590021271924869</v>
      </c>
      <c r="N657">
        <v>0.15733951996469478</v>
      </c>
      <c r="O657">
        <f>0.214684614229277*1.11</f>
        <v>0.23829992179449749</v>
      </c>
      <c r="P657">
        <v>0</v>
      </c>
    </row>
    <row r="658" spans="1:16" x14ac:dyDescent="0.4">
      <c r="B658" t="s">
        <v>6</v>
      </c>
      <c r="C658" t="s">
        <v>7</v>
      </c>
      <c r="D658" t="s">
        <v>16</v>
      </c>
      <c r="E658">
        <v>0.47598253275109176</v>
      </c>
      <c r="F658">
        <v>0</v>
      </c>
      <c r="G658">
        <v>0.78705636743215035</v>
      </c>
      <c r="H658">
        <v>0.57306226175349428</v>
      </c>
      <c r="I658">
        <v>0.42857142857142855</v>
      </c>
      <c r="J658">
        <v>0.2145931396173042</v>
      </c>
      <c r="K658">
        <v>0.48808358334081525</v>
      </c>
      <c r="L658">
        <v>0.10631203228634444</v>
      </c>
      <c r="M658">
        <v>0.77590021271924869</v>
      </c>
      <c r="N658">
        <v>0.15733951996469478</v>
      </c>
      <c r="O658">
        <f>0.214684614229277*1.05</f>
        <v>0.22541884494074088</v>
      </c>
      <c r="P658">
        <v>1</v>
      </c>
    </row>
    <row r="659" spans="1:16" x14ac:dyDescent="0.4">
      <c r="A659">
        <v>220</v>
      </c>
      <c r="B659" t="s">
        <v>6</v>
      </c>
      <c r="C659" t="s">
        <v>7</v>
      </c>
      <c r="D659" t="s">
        <v>21</v>
      </c>
      <c r="E659">
        <v>0.51091703056768567</v>
      </c>
      <c r="F659">
        <v>0</v>
      </c>
      <c r="G659">
        <v>0.91231732776617958</v>
      </c>
      <c r="H659">
        <v>0.5800508259212197</v>
      </c>
      <c r="I659">
        <v>0.32653061224489793</v>
      </c>
      <c r="J659">
        <v>0.20836679329433364</v>
      </c>
      <c r="K659">
        <v>0.4913920112456458</v>
      </c>
      <c r="L659">
        <v>0.1915083256513872</v>
      </c>
      <c r="M659">
        <v>0.39946221321499481</v>
      </c>
      <c r="N659">
        <v>0.16116480580787748</v>
      </c>
      <c r="O659">
        <v>0.20362991303014669</v>
      </c>
      <c r="P659">
        <v>1</v>
      </c>
    </row>
    <row r="660" spans="1:16" x14ac:dyDescent="0.4">
      <c r="B660" t="s">
        <v>6</v>
      </c>
      <c r="C660" t="s">
        <v>7</v>
      </c>
      <c r="D660" t="s">
        <v>21</v>
      </c>
      <c r="E660">
        <v>0.51091703056768567</v>
      </c>
      <c r="F660">
        <v>0</v>
      </c>
      <c r="G660">
        <v>0.91231732776617958</v>
      </c>
      <c r="H660">
        <v>0.5800508259212197</v>
      </c>
      <c r="I660">
        <v>0.32653061224489793</v>
      </c>
      <c r="J660">
        <v>0.20836679329433364</v>
      </c>
      <c r="K660">
        <v>0.4913920112456458</v>
      </c>
      <c r="L660">
        <v>0.1915083256513872</v>
      </c>
      <c r="M660">
        <v>0.39946221321499481</v>
      </c>
      <c r="N660">
        <v>0.16116480580787748</v>
      </c>
      <c r="O660">
        <f>0.203629913030147*1.11</f>
        <v>0.22602920346346317</v>
      </c>
      <c r="P660">
        <v>0</v>
      </c>
    </row>
    <row r="661" spans="1:16" x14ac:dyDescent="0.4">
      <c r="B661" t="s">
        <v>6</v>
      </c>
      <c r="C661" t="s">
        <v>7</v>
      </c>
      <c r="D661" t="s">
        <v>21</v>
      </c>
      <c r="E661">
        <v>0.51091703056768567</v>
      </c>
      <c r="F661">
        <v>0</v>
      </c>
      <c r="G661">
        <v>0.91231732776617958</v>
      </c>
      <c r="H661">
        <v>0.5800508259212197</v>
      </c>
      <c r="I661">
        <v>0.32653061224489793</v>
      </c>
      <c r="J661">
        <v>0.20836679329433364</v>
      </c>
      <c r="K661">
        <v>0.4913920112456458</v>
      </c>
      <c r="L661">
        <v>0.1915083256513872</v>
      </c>
      <c r="M661">
        <v>0.39946221321499481</v>
      </c>
      <c r="N661">
        <v>0.16116480580787748</v>
      </c>
      <c r="O661">
        <f>0.203629913030147*1.05</f>
        <v>0.21381140868165435</v>
      </c>
      <c r="P661">
        <v>1</v>
      </c>
    </row>
    <row r="662" spans="1:16" x14ac:dyDescent="0.4">
      <c r="A662">
        <v>221</v>
      </c>
      <c r="B662" t="s">
        <v>6</v>
      </c>
      <c r="C662" t="s">
        <v>7</v>
      </c>
      <c r="D662" t="s">
        <v>18</v>
      </c>
      <c r="E662">
        <v>0.28384279475982532</v>
      </c>
      <c r="F662">
        <v>6.1855670103092786E-2</v>
      </c>
      <c r="G662">
        <v>0</v>
      </c>
      <c r="H662">
        <v>6.0991105463786527E-2</v>
      </c>
      <c r="I662">
        <v>1</v>
      </c>
      <c r="J662">
        <v>0.18114025357579408</v>
      </c>
      <c r="K662">
        <v>0.13040235836340094</v>
      </c>
      <c r="L662">
        <v>6.8634852068809237E-3</v>
      </c>
      <c r="M662">
        <v>0.1893663109733513</v>
      </c>
      <c r="N662">
        <v>103.3137769996098</v>
      </c>
      <c r="O662">
        <v>413.61270291574806</v>
      </c>
      <c r="P662">
        <v>1</v>
      </c>
    </row>
    <row r="663" spans="1:16" x14ac:dyDescent="0.4">
      <c r="B663" t="s">
        <v>6</v>
      </c>
      <c r="C663" t="s">
        <v>7</v>
      </c>
      <c r="D663" t="s">
        <v>18</v>
      </c>
      <c r="E663">
        <v>0.28384279475982532</v>
      </c>
      <c r="F663">
        <v>6.1855670103092786E-2</v>
      </c>
      <c r="G663">
        <v>0</v>
      </c>
      <c r="H663">
        <v>6.0991105463786527E-2</v>
      </c>
      <c r="I663">
        <v>1</v>
      </c>
      <c r="J663">
        <v>0.18114025357579408</v>
      </c>
      <c r="K663">
        <v>0.13040235836340094</v>
      </c>
      <c r="L663">
        <v>6.8634852068809237E-3</v>
      </c>
      <c r="M663">
        <v>0.1893663109733513</v>
      </c>
      <c r="N663">
        <v>103.3137769996098</v>
      </c>
      <c r="O663">
        <f>413.612702915748*1.11</f>
        <v>459.11010023648032</v>
      </c>
      <c r="P663">
        <v>0</v>
      </c>
    </row>
    <row r="664" spans="1:16" x14ac:dyDescent="0.4">
      <c r="B664" t="s">
        <v>6</v>
      </c>
      <c r="C664" t="s">
        <v>7</v>
      </c>
      <c r="D664" t="s">
        <v>18</v>
      </c>
      <c r="E664">
        <v>0.28384279475982532</v>
      </c>
      <c r="F664">
        <v>6.1855670103092786E-2</v>
      </c>
      <c r="G664">
        <v>0</v>
      </c>
      <c r="H664">
        <v>6.0991105463786527E-2</v>
      </c>
      <c r="I664">
        <v>1</v>
      </c>
      <c r="J664">
        <v>0.18114025357579408</v>
      </c>
      <c r="K664">
        <v>0.13040235836340094</v>
      </c>
      <c r="L664">
        <v>6.8634852068809237E-3</v>
      </c>
      <c r="M664">
        <v>0.1893663109733513</v>
      </c>
      <c r="N664">
        <v>103.3137769996098</v>
      </c>
      <c r="O664">
        <f>413.612702915748*1.05</f>
        <v>434.29333806153539</v>
      </c>
      <c r="P664">
        <v>1</v>
      </c>
    </row>
    <row r="665" spans="1:16" x14ac:dyDescent="0.4">
      <c r="A665">
        <v>222</v>
      </c>
      <c r="B665" t="s">
        <v>6</v>
      </c>
      <c r="C665" t="s">
        <v>7</v>
      </c>
      <c r="D665" t="s">
        <v>18</v>
      </c>
      <c r="E665">
        <v>0.18777292576419211</v>
      </c>
      <c r="F665">
        <v>8.247422680412371E-2</v>
      </c>
      <c r="G665">
        <v>0</v>
      </c>
      <c r="H665">
        <v>7.2426937738246502E-2</v>
      </c>
      <c r="I665">
        <v>1</v>
      </c>
      <c r="J665">
        <v>0.12601375023451697</v>
      </c>
      <c r="K665">
        <v>9.7503438011018573E-2</v>
      </c>
      <c r="L665">
        <v>7.705496210938384E-2</v>
      </c>
      <c r="M665">
        <v>0.58580064253038144</v>
      </c>
      <c r="N665">
        <v>1237.4773814855207</v>
      </c>
      <c r="O665">
        <v>5000.1474527720939</v>
      </c>
      <c r="P665">
        <v>1</v>
      </c>
    </row>
    <row r="666" spans="1:16" x14ac:dyDescent="0.4">
      <c r="B666" t="s">
        <v>6</v>
      </c>
      <c r="C666" t="s">
        <v>7</v>
      </c>
      <c r="D666" t="s">
        <v>18</v>
      </c>
      <c r="E666">
        <v>0.18777292576419211</v>
      </c>
      <c r="F666">
        <v>8.247422680412371E-2</v>
      </c>
      <c r="G666">
        <v>0</v>
      </c>
      <c r="H666">
        <v>7.2426937738246502E-2</v>
      </c>
      <c r="I666">
        <v>1</v>
      </c>
      <c r="J666">
        <v>0.12601375023451697</v>
      </c>
      <c r="K666">
        <v>9.7503438011018573E-2</v>
      </c>
      <c r="L666">
        <v>7.705496210938384E-2</v>
      </c>
      <c r="M666">
        <v>0.58580064253038144</v>
      </c>
      <c r="N666">
        <v>1237.4773814855207</v>
      </c>
      <c r="O666">
        <f>5000.14745277209*1.11</f>
        <v>5550.1636725770204</v>
      </c>
      <c r="P666">
        <v>0</v>
      </c>
    </row>
    <row r="667" spans="1:16" x14ac:dyDescent="0.4">
      <c r="B667" t="s">
        <v>6</v>
      </c>
      <c r="C667" t="s">
        <v>7</v>
      </c>
      <c r="D667" t="s">
        <v>18</v>
      </c>
      <c r="E667">
        <v>0.18777292576419211</v>
      </c>
      <c r="F667">
        <v>8.247422680412371E-2</v>
      </c>
      <c r="G667">
        <v>0</v>
      </c>
      <c r="H667">
        <v>7.2426937738246502E-2</v>
      </c>
      <c r="I667">
        <v>1</v>
      </c>
      <c r="J667">
        <v>0.12601375023451697</v>
      </c>
      <c r="K667">
        <v>9.7503438011018573E-2</v>
      </c>
      <c r="L667">
        <v>7.705496210938384E-2</v>
      </c>
      <c r="M667">
        <v>0.58580064253038144</v>
      </c>
      <c r="N667">
        <v>1237.4773814855207</v>
      </c>
      <c r="O667">
        <f>5000.14745277209*1.05</f>
        <v>5250.1548254106947</v>
      </c>
      <c r="P667">
        <v>1</v>
      </c>
    </row>
    <row r="668" spans="1:16" x14ac:dyDescent="0.4">
      <c r="A668">
        <v>223</v>
      </c>
      <c r="B668" t="s">
        <v>6</v>
      </c>
      <c r="C668" t="s">
        <v>7</v>
      </c>
      <c r="D668" t="s">
        <v>18</v>
      </c>
      <c r="E668">
        <v>0</v>
      </c>
      <c r="F668">
        <v>0.1056701030927835</v>
      </c>
      <c r="G668">
        <v>0</v>
      </c>
      <c r="H668">
        <v>1.715374841168996E-2</v>
      </c>
      <c r="I668">
        <v>1</v>
      </c>
      <c r="J668">
        <v>0.22362119263282146</v>
      </c>
      <c r="K668">
        <v>0</v>
      </c>
      <c r="L668">
        <v>1.920712054661931E-2</v>
      </c>
      <c r="M668">
        <v>0.95086791837132778</v>
      </c>
      <c r="N668">
        <v>28.068977065504043</v>
      </c>
      <c r="O668">
        <v>123.17928998356685</v>
      </c>
      <c r="P668">
        <v>1</v>
      </c>
    </row>
    <row r="669" spans="1:16" x14ac:dyDescent="0.4">
      <c r="B669" t="s">
        <v>6</v>
      </c>
      <c r="C669" t="s">
        <v>7</v>
      </c>
      <c r="D669" t="s">
        <v>18</v>
      </c>
      <c r="E669">
        <v>0</v>
      </c>
      <c r="F669">
        <v>0.1056701030927835</v>
      </c>
      <c r="G669">
        <v>0</v>
      </c>
      <c r="H669">
        <v>1.715374841168996E-2</v>
      </c>
      <c r="I669">
        <v>1</v>
      </c>
      <c r="J669">
        <v>0.22362119263282146</v>
      </c>
      <c r="K669">
        <v>0</v>
      </c>
      <c r="L669">
        <v>1.920712054661931E-2</v>
      </c>
      <c r="M669">
        <v>0.95086791837132778</v>
      </c>
      <c r="N669">
        <v>28.068977065504043</v>
      </c>
      <c r="O669">
        <f>123.179289983567*1.11</f>
        <v>136.72901188175939</v>
      </c>
      <c r="P669">
        <v>0</v>
      </c>
    </row>
    <row r="670" spans="1:16" x14ac:dyDescent="0.4">
      <c r="B670" t="s">
        <v>6</v>
      </c>
      <c r="C670" t="s">
        <v>7</v>
      </c>
      <c r="D670" t="s">
        <v>18</v>
      </c>
      <c r="E670">
        <v>0</v>
      </c>
      <c r="F670">
        <v>0.1056701030927835</v>
      </c>
      <c r="G670">
        <v>0</v>
      </c>
      <c r="H670">
        <v>1.715374841168996E-2</v>
      </c>
      <c r="I670">
        <v>1</v>
      </c>
      <c r="J670">
        <v>0.22362119263282146</v>
      </c>
      <c r="K670">
        <v>0</v>
      </c>
      <c r="L670">
        <v>1.920712054661931E-2</v>
      </c>
      <c r="M670">
        <v>0.95086791837132778</v>
      </c>
      <c r="N670">
        <v>28.068977065504043</v>
      </c>
      <c r="O670">
        <f>123.179289983567*1.05</f>
        <v>129.33825448274536</v>
      </c>
      <c r="P670">
        <v>1</v>
      </c>
    </row>
    <row r="671" spans="1:16" x14ac:dyDescent="0.4">
      <c r="A671">
        <v>224</v>
      </c>
      <c r="B671" t="s">
        <v>6</v>
      </c>
      <c r="C671" t="s">
        <v>7</v>
      </c>
      <c r="D671" t="s">
        <v>18</v>
      </c>
      <c r="E671">
        <v>0.13537117903930129</v>
      </c>
      <c r="F671">
        <v>2.3195876288659795E-2</v>
      </c>
      <c r="G671">
        <v>0</v>
      </c>
      <c r="H671">
        <v>1.4612452350698853E-2</v>
      </c>
      <c r="I671">
        <v>1</v>
      </c>
      <c r="J671">
        <v>0.27505987262455645</v>
      </c>
      <c r="K671">
        <v>5.1328005516157196E-2</v>
      </c>
      <c r="L671">
        <v>2.6577563676819127E-2</v>
      </c>
      <c r="M671">
        <v>0.44801543484399953</v>
      </c>
      <c r="N671">
        <v>30.386953483303909</v>
      </c>
      <c r="O671">
        <v>122.60014293488032</v>
      </c>
      <c r="P671">
        <v>1</v>
      </c>
    </row>
    <row r="672" spans="1:16" x14ac:dyDescent="0.4">
      <c r="B672" t="s">
        <v>6</v>
      </c>
      <c r="C672" t="s">
        <v>7</v>
      </c>
      <c r="D672" t="s">
        <v>18</v>
      </c>
      <c r="E672">
        <v>0.13537117903930129</v>
      </c>
      <c r="F672">
        <v>2.3195876288659795E-2</v>
      </c>
      <c r="G672">
        <v>0</v>
      </c>
      <c r="H672">
        <v>1.4612452350698853E-2</v>
      </c>
      <c r="I672">
        <v>1</v>
      </c>
      <c r="J672">
        <v>0.27505987262455645</v>
      </c>
      <c r="K672">
        <v>5.1328005516157196E-2</v>
      </c>
      <c r="L672">
        <v>2.6577563676819127E-2</v>
      </c>
      <c r="M672">
        <v>0.44801543484399953</v>
      </c>
      <c r="N672">
        <v>30.386953483303909</v>
      </c>
      <c r="O672">
        <f>122.60014293488*1.11</f>
        <v>136.08615865771682</v>
      </c>
      <c r="P672">
        <v>0</v>
      </c>
    </row>
    <row r="673" spans="1:16" x14ac:dyDescent="0.4">
      <c r="B673" t="s">
        <v>6</v>
      </c>
      <c r="C673" t="s">
        <v>7</v>
      </c>
      <c r="D673" t="s">
        <v>18</v>
      </c>
      <c r="E673">
        <v>0.13537117903930129</v>
      </c>
      <c r="F673">
        <v>2.3195876288659795E-2</v>
      </c>
      <c r="G673">
        <v>0</v>
      </c>
      <c r="H673">
        <v>1.4612452350698853E-2</v>
      </c>
      <c r="I673">
        <v>1</v>
      </c>
      <c r="J673">
        <v>0.27505987262455645</v>
      </c>
      <c r="K673">
        <v>5.1328005516157196E-2</v>
      </c>
      <c r="L673">
        <v>2.6577563676819127E-2</v>
      </c>
      <c r="M673">
        <v>0.44801543484399953</v>
      </c>
      <c r="N673">
        <v>30.386953483303909</v>
      </c>
      <c r="O673">
        <f>122.60014293488*1.05</f>
        <v>128.730150081624</v>
      </c>
      <c r="P673">
        <v>1</v>
      </c>
    </row>
    <row r="674" spans="1:16" x14ac:dyDescent="0.4">
      <c r="A674">
        <v>225</v>
      </c>
      <c r="B674" t="s">
        <v>6</v>
      </c>
      <c r="C674" t="s">
        <v>7</v>
      </c>
      <c r="D674" t="s">
        <v>19</v>
      </c>
      <c r="E674">
        <v>0.23144104803493445</v>
      </c>
      <c r="F674">
        <v>2.5773195876288659E-3</v>
      </c>
      <c r="G674">
        <v>0</v>
      </c>
      <c r="H674">
        <v>2.8589580686149935E-2</v>
      </c>
      <c r="I674">
        <v>1</v>
      </c>
      <c r="J674">
        <v>0.30456721540420656</v>
      </c>
      <c r="K674">
        <v>9.4866783081493225E-2</v>
      </c>
      <c r="L674">
        <v>0.12294749036874741</v>
      </c>
      <c r="M674">
        <v>4.0009651464103076E-2</v>
      </c>
      <c r="N674">
        <v>29.491513104065408</v>
      </c>
      <c r="O674">
        <v>114.97528527579081</v>
      </c>
      <c r="P674">
        <v>1</v>
      </c>
    </row>
    <row r="675" spans="1:16" x14ac:dyDescent="0.4">
      <c r="B675" t="s">
        <v>6</v>
      </c>
      <c r="C675" t="s">
        <v>7</v>
      </c>
      <c r="D675" t="s">
        <v>19</v>
      </c>
      <c r="E675">
        <v>0.23144104803493445</v>
      </c>
      <c r="F675">
        <v>2.5773195876288659E-3</v>
      </c>
      <c r="G675">
        <v>0</v>
      </c>
      <c r="H675">
        <v>2.8589580686149935E-2</v>
      </c>
      <c r="I675">
        <v>1</v>
      </c>
      <c r="J675">
        <v>0.30456721540420656</v>
      </c>
      <c r="K675">
        <v>9.4866783081493225E-2</v>
      </c>
      <c r="L675">
        <v>0.12294749036874741</v>
      </c>
      <c r="M675">
        <v>4.0009651464103076E-2</v>
      </c>
      <c r="N675">
        <v>29.491513104065408</v>
      </c>
      <c r="O675">
        <f>114.975285275791*1.11</f>
        <v>127.62256665612801</v>
      </c>
      <c r="P675">
        <v>0</v>
      </c>
    </row>
    <row r="676" spans="1:16" x14ac:dyDescent="0.4">
      <c r="B676" t="s">
        <v>6</v>
      </c>
      <c r="C676" t="s">
        <v>7</v>
      </c>
      <c r="D676" t="s">
        <v>19</v>
      </c>
      <c r="E676">
        <v>0.23144104803493445</v>
      </c>
      <c r="F676">
        <v>2.5773195876288659E-3</v>
      </c>
      <c r="G676">
        <v>0</v>
      </c>
      <c r="H676">
        <v>2.8589580686149935E-2</v>
      </c>
      <c r="I676">
        <v>1</v>
      </c>
      <c r="J676">
        <v>0.30456721540420656</v>
      </c>
      <c r="K676">
        <v>9.4866783081493225E-2</v>
      </c>
      <c r="L676">
        <v>0.12294749036874741</v>
      </c>
      <c r="M676">
        <v>4.0009651464103076E-2</v>
      </c>
      <c r="N676">
        <v>29.491513104065408</v>
      </c>
      <c r="O676">
        <f>114.975285275791*1.05</f>
        <v>120.72404953958055</v>
      </c>
      <c r="P676">
        <v>1</v>
      </c>
    </row>
    <row r="677" spans="1:16" x14ac:dyDescent="0.4">
      <c r="A677">
        <v>226</v>
      </c>
      <c r="B677" t="s">
        <v>6</v>
      </c>
      <c r="C677" t="s">
        <v>7</v>
      </c>
      <c r="D677" t="s">
        <v>18</v>
      </c>
      <c r="E677">
        <v>0.2183406113537118</v>
      </c>
      <c r="F677">
        <v>5.1546391752577319E-3</v>
      </c>
      <c r="G677">
        <v>0</v>
      </c>
      <c r="H677">
        <v>7.1156289707750939E-2</v>
      </c>
      <c r="I677">
        <v>1</v>
      </c>
      <c r="J677">
        <v>0.31648649266369672</v>
      </c>
      <c r="K677">
        <v>0.10855977183233623</v>
      </c>
      <c r="L677">
        <v>0.28071508065948592</v>
      </c>
      <c r="M677">
        <v>0.16502930822138556</v>
      </c>
      <c r="N677">
        <v>1086.1078992634696</v>
      </c>
      <c r="O677">
        <v>4075.4454694171732</v>
      </c>
      <c r="P677">
        <v>1</v>
      </c>
    </row>
    <row r="678" spans="1:16" x14ac:dyDescent="0.4">
      <c r="B678" t="s">
        <v>6</v>
      </c>
      <c r="C678" t="s">
        <v>7</v>
      </c>
      <c r="D678" t="s">
        <v>18</v>
      </c>
      <c r="E678">
        <v>0.2183406113537118</v>
      </c>
      <c r="F678">
        <v>5.1546391752577319E-3</v>
      </c>
      <c r="G678">
        <v>0</v>
      </c>
      <c r="H678">
        <v>7.1156289707750939E-2</v>
      </c>
      <c r="I678">
        <v>1</v>
      </c>
      <c r="J678">
        <v>0.31648649266369672</v>
      </c>
      <c r="K678">
        <v>0.10855977183233623</v>
      </c>
      <c r="L678">
        <v>0.28071508065948592</v>
      </c>
      <c r="M678">
        <v>0.16502930822138556</v>
      </c>
      <c r="N678">
        <v>1086.1078992634696</v>
      </c>
      <c r="O678">
        <f>4075.44546941717*1.11</f>
        <v>4523.744471053059</v>
      </c>
      <c r="P678">
        <v>0</v>
      </c>
    </row>
    <row r="679" spans="1:16" x14ac:dyDescent="0.4">
      <c r="B679" t="s">
        <v>6</v>
      </c>
      <c r="C679" t="s">
        <v>7</v>
      </c>
      <c r="D679" t="s">
        <v>18</v>
      </c>
      <c r="E679">
        <v>0.2183406113537118</v>
      </c>
      <c r="F679">
        <v>5.1546391752577319E-3</v>
      </c>
      <c r="G679">
        <v>0</v>
      </c>
      <c r="H679">
        <v>7.1156289707750939E-2</v>
      </c>
      <c r="I679">
        <v>1</v>
      </c>
      <c r="J679">
        <v>0.31648649266369672</v>
      </c>
      <c r="K679">
        <v>0.10855977183233623</v>
      </c>
      <c r="L679">
        <v>0.28071508065948592</v>
      </c>
      <c r="M679">
        <v>0.16502930822138556</v>
      </c>
      <c r="N679">
        <v>1086.1078992634696</v>
      </c>
      <c r="O679">
        <f>4075.44546941717*1.05</f>
        <v>4279.2177428880286</v>
      </c>
      <c r="P679">
        <v>1</v>
      </c>
    </row>
    <row r="680" spans="1:16" x14ac:dyDescent="0.4">
      <c r="A680">
        <v>227</v>
      </c>
      <c r="B680" t="s">
        <v>6</v>
      </c>
      <c r="C680" t="s">
        <v>7</v>
      </c>
      <c r="D680" t="s">
        <v>17</v>
      </c>
      <c r="E680">
        <v>0.43668122270742354</v>
      </c>
      <c r="F680">
        <v>7.7319587628865982E-3</v>
      </c>
      <c r="G680">
        <v>0.60229645093945727</v>
      </c>
      <c r="H680">
        <v>0.51143583227445988</v>
      </c>
      <c r="I680">
        <v>0.69387755102040816</v>
      </c>
      <c r="J680">
        <v>0.26082585777197637</v>
      </c>
      <c r="K680">
        <v>0.42576714012228717</v>
      </c>
      <c r="L680">
        <v>9.1770870887375108E-3</v>
      </c>
      <c r="M680">
        <v>0.83235901983215588</v>
      </c>
      <c r="N680">
        <v>0.21120184284931021</v>
      </c>
      <c r="O680">
        <v>0.3502339850619296</v>
      </c>
      <c r="P680">
        <v>1</v>
      </c>
    </row>
    <row r="681" spans="1:16" x14ac:dyDescent="0.4">
      <c r="B681" t="s">
        <v>6</v>
      </c>
      <c r="C681" t="s">
        <v>7</v>
      </c>
      <c r="D681" t="s">
        <v>17</v>
      </c>
      <c r="E681">
        <v>0.43668122270742354</v>
      </c>
      <c r="F681">
        <v>7.7319587628865982E-3</v>
      </c>
      <c r="G681">
        <v>0.60229645093945727</v>
      </c>
      <c r="H681">
        <v>0.51143583227445988</v>
      </c>
      <c r="I681">
        <v>0.69387755102040816</v>
      </c>
      <c r="J681">
        <v>0.26082585777197637</v>
      </c>
      <c r="K681">
        <v>0.42576714012228717</v>
      </c>
      <c r="L681">
        <v>9.1770870887375108E-3</v>
      </c>
      <c r="M681">
        <v>0.83235901983215588</v>
      </c>
      <c r="N681">
        <v>0.21120184284931021</v>
      </c>
      <c r="O681">
        <f>0.35023398506193*1.11</f>
        <v>0.38875972341874232</v>
      </c>
      <c r="P681">
        <v>0</v>
      </c>
    </row>
    <row r="682" spans="1:16" x14ac:dyDescent="0.4">
      <c r="B682" t="s">
        <v>6</v>
      </c>
      <c r="C682" t="s">
        <v>7</v>
      </c>
      <c r="D682" t="s">
        <v>17</v>
      </c>
      <c r="E682">
        <v>0.43668122270742354</v>
      </c>
      <c r="F682">
        <v>7.7319587628865982E-3</v>
      </c>
      <c r="G682">
        <v>0.60229645093945727</v>
      </c>
      <c r="H682">
        <v>0.51143583227445988</v>
      </c>
      <c r="I682">
        <v>0.69387755102040816</v>
      </c>
      <c r="J682">
        <v>0.26082585777197637</v>
      </c>
      <c r="K682">
        <v>0.42576714012228717</v>
      </c>
      <c r="L682">
        <v>9.1770870887375108E-3</v>
      </c>
      <c r="M682">
        <v>0.83235901983215588</v>
      </c>
      <c r="N682">
        <v>0.21120184284931021</v>
      </c>
      <c r="O682">
        <f>0.35023398506193*1.05</f>
        <v>0.36774568431502652</v>
      </c>
      <c r="P682">
        <v>1</v>
      </c>
    </row>
    <row r="683" spans="1:16" x14ac:dyDescent="0.4">
      <c r="A683">
        <v>228</v>
      </c>
      <c r="B683" t="s">
        <v>6</v>
      </c>
      <c r="C683" t="s">
        <v>7</v>
      </c>
      <c r="D683" t="s">
        <v>16</v>
      </c>
      <c r="E683">
        <v>0.5240174672489083</v>
      </c>
      <c r="F683">
        <v>0</v>
      </c>
      <c r="G683">
        <v>0.31419624217119002</v>
      </c>
      <c r="H683">
        <v>0.37357052096569249</v>
      </c>
      <c r="I683">
        <v>0.75510204081632648</v>
      </c>
      <c r="J683">
        <v>0.24399054394092118</v>
      </c>
      <c r="K683">
        <v>0.40570495187800937</v>
      </c>
      <c r="L683">
        <v>7.9953811577854819E-3</v>
      </c>
      <c r="M683">
        <v>0.93570438052507432</v>
      </c>
      <c r="N683">
        <v>0.36908458558779855</v>
      </c>
      <c r="O683">
        <v>0.76388745823359905</v>
      </c>
      <c r="P683">
        <v>1</v>
      </c>
    </row>
    <row r="684" spans="1:16" x14ac:dyDescent="0.4">
      <c r="B684" t="s">
        <v>6</v>
      </c>
      <c r="C684" t="s">
        <v>7</v>
      </c>
      <c r="D684" t="s">
        <v>16</v>
      </c>
      <c r="E684">
        <v>0.5240174672489083</v>
      </c>
      <c r="F684">
        <v>0</v>
      </c>
      <c r="G684">
        <v>0.31419624217119002</v>
      </c>
      <c r="H684">
        <v>0.37357052096569249</v>
      </c>
      <c r="I684">
        <v>0.75510204081632648</v>
      </c>
      <c r="J684">
        <v>0.24399054394092118</v>
      </c>
      <c r="K684">
        <v>0.40570495187800937</v>
      </c>
      <c r="L684">
        <v>7.9953811577854819E-3</v>
      </c>
      <c r="M684">
        <v>0.93570438052507432</v>
      </c>
      <c r="N684">
        <v>0.36908458558779855</v>
      </c>
      <c r="O684">
        <f>0.763887458233599*1.11</f>
        <v>0.84791507863929505</v>
      </c>
      <c r="P684">
        <v>0</v>
      </c>
    </row>
    <row r="685" spans="1:16" x14ac:dyDescent="0.4">
      <c r="B685" t="s">
        <v>6</v>
      </c>
      <c r="C685" t="s">
        <v>7</v>
      </c>
      <c r="D685" t="s">
        <v>16</v>
      </c>
      <c r="E685">
        <v>0.5240174672489083</v>
      </c>
      <c r="F685">
        <v>0</v>
      </c>
      <c r="G685">
        <v>0.31419624217119002</v>
      </c>
      <c r="H685">
        <v>0.37357052096569249</v>
      </c>
      <c r="I685">
        <v>0.75510204081632648</v>
      </c>
      <c r="J685">
        <v>0.24399054394092118</v>
      </c>
      <c r="K685">
        <v>0.40570495187800937</v>
      </c>
      <c r="L685">
        <v>7.9953811577854819E-3</v>
      </c>
      <c r="M685">
        <v>0.93570438052507432</v>
      </c>
      <c r="N685">
        <v>0.36908458558779855</v>
      </c>
      <c r="O685">
        <f>0.763887458233599*1.05</f>
        <v>0.80208183114527909</v>
      </c>
      <c r="P685">
        <v>1</v>
      </c>
    </row>
    <row r="686" spans="1:16" x14ac:dyDescent="0.4">
      <c r="A686">
        <v>229</v>
      </c>
      <c r="B686" t="s">
        <v>6</v>
      </c>
      <c r="C686" t="s">
        <v>7</v>
      </c>
      <c r="D686" t="s">
        <v>16</v>
      </c>
      <c r="E686">
        <v>0.58078602620087338</v>
      </c>
      <c r="F686">
        <v>0</v>
      </c>
      <c r="G686">
        <v>0.70354906054279753</v>
      </c>
      <c r="H686">
        <v>0.54764930114358323</v>
      </c>
      <c r="I686">
        <v>0.44897959183673469</v>
      </c>
      <c r="J686">
        <v>0.34473079882436325</v>
      </c>
      <c r="K686">
        <v>0.53119463003313061</v>
      </c>
      <c r="L686">
        <v>9.4286454168098222E-2</v>
      </c>
      <c r="M686">
        <v>6.5159441059924536E-2</v>
      </c>
      <c r="N686">
        <v>0.16239801107513963</v>
      </c>
      <c r="O686">
        <v>0.23181346556158161</v>
      </c>
      <c r="P686">
        <v>1</v>
      </c>
    </row>
    <row r="687" spans="1:16" x14ac:dyDescent="0.4">
      <c r="B687" t="s">
        <v>6</v>
      </c>
      <c r="C687" t="s">
        <v>7</v>
      </c>
      <c r="D687" t="s">
        <v>16</v>
      </c>
      <c r="E687">
        <v>0.58078602620087338</v>
      </c>
      <c r="F687">
        <v>0</v>
      </c>
      <c r="G687">
        <v>0.70354906054279753</v>
      </c>
      <c r="H687">
        <v>0.54764930114358323</v>
      </c>
      <c r="I687">
        <v>0.44897959183673469</v>
      </c>
      <c r="J687">
        <v>0.34473079882436325</v>
      </c>
      <c r="K687">
        <v>0.53119463003313061</v>
      </c>
      <c r="L687">
        <v>9.4286454168098222E-2</v>
      </c>
      <c r="M687">
        <v>6.5159441059924536E-2</v>
      </c>
      <c r="N687">
        <v>0.16239801107513963</v>
      </c>
      <c r="O687">
        <f>0.231813465561582*1.11</f>
        <v>0.25731294677335603</v>
      </c>
      <c r="P687">
        <v>0</v>
      </c>
    </row>
    <row r="688" spans="1:16" x14ac:dyDescent="0.4">
      <c r="B688" t="s">
        <v>6</v>
      </c>
      <c r="C688" t="s">
        <v>7</v>
      </c>
      <c r="D688" t="s">
        <v>16</v>
      </c>
      <c r="E688">
        <v>0.58078602620087338</v>
      </c>
      <c r="F688">
        <v>0</v>
      </c>
      <c r="G688">
        <v>0.70354906054279753</v>
      </c>
      <c r="H688">
        <v>0.54764930114358323</v>
      </c>
      <c r="I688">
        <v>0.44897959183673469</v>
      </c>
      <c r="J688">
        <v>0.34473079882436325</v>
      </c>
      <c r="K688">
        <v>0.53119463003313061</v>
      </c>
      <c r="L688">
        <v>9.4286454168098222E-2</v>
      </c>
      <c r="M688">
        <v>6.5159441059924536E-2</v>
      </c>
      <c r="N688">
        <v>0.16239801107513963</v>
      </c>
      <c r="O688">
        <f>0.231813465561582*1.05</f>
        <v>0.24340413883966111</v>
      </c>
      <c r="P688">
        <v>1</v>
      </c>
    </row>
    <row r="689" spans="1:16" x14ac:dyDescent="0.4">
      <c r="A689">
        <v>230</v>
      </c>
      <c r="B689" t="s">
        <v>6</v>
      </c>
      <c r="C689" t="s">
        <v>7</v>
      </c>
      <c r="D689" t="s">
        <v>19</v>
      </c>
      <c r="E689">
        <v>0.49344978165938863</v>
      </c>
      <c r="F689">
        <v>0</v>
      </c>
      <c r="G689">
        <v>0</v>
      </c>
      <c r="H689">
        <v>9.7204574332909785E-2</v>
      </c>
      <c r="I689">
        <v>1</v>
      </c>
      <c r="J689">
        <v>0.33097156097142405</v>
      </c>
      <c r="K689">
        <v>0.23384903479228125</v>
      </c>
      <c r="L689">
        <v>4.8715464328430658E-2</v>
      </c>
      <c r="M689">
        <v>0.71701094888124728</v>
      </c>
      <c r="N689">
        <v>10.808110320478711</v>
      </c>
      <c r="O689">
        <v>39.402352390118104</v>
      </c>
      <c r="P689">
        <v>1</v>
      </c>
    </row>
    <row r="690" spans="1:16" x14ac:dyDescent="0.4">
      <c r="B690" t="s">
        <v>6</v>
      </c>
      <c r="C690" t="s">
        <v>7</v>
      </c>
      <c r="D690" t="s">
        <v>19</v>
      </c>
      <c r="E690">
        <v>0.49344978165938863</v>
      </c>
      <c r="F690">
        <v>0</v>
      </c>
      <c r="G690">
        <v>0</v>
      </c>
      <c r="H690">
        <v>9.7204574332909785E-2</v>
      </c>
      <c r="I690">
        <v>1</v>
      </c>
      <c r="J690">
        <v>0.33097156097142405</v>
      </c>
      <c r="K690">
        <v>0.23384903479228125</v>
      </c>
      <c r="L690">
        <v>4.8715464328430658E-2</v>
      </c>
      <c r="M690">
        <v>0.71701094888124728</v>
      </c>
      <c r="N690">
        <v>10.808110320478711</v>
      </c>
      <c r="O690">
        <f>39.4023523901181*1.11</f>
        <v>43.736611153031092</v>
      </c>
      <c r="P690">
        <v>0</v>
      </c>
    </row>
    <row r="691" spans="1:16" x14ac:dyDescent="0.4">
      <c r="B691" t="s">
        <v>6</v>
      </c>
      <c r="C691" t="s">
        <v>7</v>
      </c>
      <c r="D691" t="s">
        <v>19</v>
      </c>
      <c r="E691">
        <v>0.49344978165938863</v>
      </c>
      <c r="F691">
        <v>0</v>
      </c>
      <c r="G691">
        <v>0</v>
      </c>
      <c r="H691">
        <v>9.7204574332909785E-2</v>
      </c>
      <c r="I691">
        <v>1</v>
      </c>
      <c r="J691">
        <v>0.33097156097142405</v>
      </c>
      <c r="K691">
        <v>0.23384903479228125</v>
      </c>
      <c r="L691">
        <v>4.8715464328430658E-2</v>
      </c>
      <c r="M691">
        <v>0.71701094888124728</v>
      </c>
      <c r="N691">
        <v>10.808110320478711</v>
      </c>
      <c r="O691">
        <f>39.4023523901181*1.05</f>
        <v>41.372470009624003</v>
      </c>
      <c r="P691">
        <v>1</v>
      </c>
    </row>
    <row r="692" spans="1:16" x14ac:dyDescent="0.4">
      <c r="A692">
        <v>231</v>
      </c>
      <c r="B692" t="s">
        <v>6</v>
      </c>
      <c r="C692" t="s">
        <v>7</v>
      </c>
      <c r="D692" t="s">
        <v>18</v>
      </c>
      <c r="E692">
        <v>0.37991266375545857</v>
      </c>
      <c r="F692">
        <v>1.5463917525773196E-2</v>
      </c>
      <c r="G692">
        <v>9.3945720250521933E-3</v>
      </c>
      <c r="H692">
        <v>0.15247776365946633</v>
      </c>
      <c r="I692">
        <v>0.97959183673469385</v>
      </c>
      <c r="J692">
        <v>0.27892280773555533</v>
      </c>
      <c r="K692">
        <v>0.21252137276327837</v>
      </c>
      <c r="L692">
        <v>0.22005157671767669</v>
      </c>
      <c r="M692">
        <v>0.62589847132823573</v>
      </c>
      <c r="N692">
        <v>3.6030887494487045</v>
      </c>
      <c r="O692">
        <v>12.351859947177928</v>
      </c>
      <c r="P692">
        <v>1</v>
      </c>
    </row>
    <row r="693" spans="1:16" x14ac:dyDescent="0.4">
      <c r="B693" t="s">
        <v>6</v>
      </c>
      <c r="C693" t="s">
        <v>7</v>
      </c>
      <c r="D693" t="s">
        <v>18</v>
      </c>
      <c r="E693">
        <v>0.37991266375545857</v>
      </c>
      <c r="F693">
        <v>1.5463917525773196E-2</v>
      </c>
      <c r="G693">
        <v>9.3945720250521933E-3</v>
      </c>
      <c r="H693">
        <v>0.15247776365946633</v>
      </c>
      <c r="I693">
        <v>0.97959183673469385</v>
      </c>
      <c r="J693">
        <v>0.27892280773555533</v>
      </c>
      <c r="K693">
        <v>0.21252137276327837</v>
      </c>
      <c r="L693">
        <v>0.22005157671767669</v>
      </c>
      <c r="M693">
        <v>0.62589847132823573</v>
      </c>
      <c r="N693">
        <v>3.6030887494487045</v>
      </c>
      <c r="O693">
        <f>12.3518599471779*1.11</f>
        <v>13.71056454136747</v>
      </c>
      <c r="P693">
        <v>0</v>
      </c>
    </row>
    <row r="694" spans="1:16" x14ac:dyDescent="0.4">
      <c r="B694" t="s">
        <v>6</v>
      </c>
      <c r="C694" t="s">
        <v>7</v>
      </c>
      <c r="D694" t="s">
        <v>18</v>
      </c>
      <c r="E694">
        <v>0.37991266375545857</v>
      </c>
      <c r="F694">
        <v>1.5463917525773196E-2</v>
      </c>
      <c r="G694">
        <v>9.3945720250521933E-3</v>
      </c>
      <c r="H694">
        <v>0.15247776365946633</v>
      </c>
      <c r="I694">
        <v>0.97959183673469385</v>
      </c>
      <c r="J694">
        <v>0.27892280773555533</v>
      </c>
      <c r="K694">
        <v>0.21252137276327837</v>
      </c>
      <c r="L694">
        <v>0.22005157671767669</v>
      </c>
      <c r="M694">
        <v>0.62589847132823573</v>
      </c>
      <c r="N694">
        <v>3.6030887494487045</v>
      </c>
      <c r="O694">
        <f>12.3518599471779*1.05</f>
        <v>12.969452944536796</v>
      </c>
      <c r="P694">
        <v>1</v>
      </c>
    </row>
    <row r="695" spans="1:16" x14ac:dyDescent="0.4">
      <c r="A695">
        <v>232</v>
      </c>
      <c r="B695" t="s">
        <v>6</v>
      </c>
      <c r="C695" t="s">
        <v>7</v>
      </c>
      <c r="D695" t="s">
        <v>19</v>
      </c>
      <c r="E695">
        <v>0.36681222707423583</v>
      </c>
      <c r="F695">
        <v>0</v>
      </c>
      <c r="G695">
        <v>0</v>
      </c>
      <c r="H695">
        <v>0.10292249047013977</v>
      </c>
      <c r="I695">
        <v>0.95918367346938771</v>
      </c>
      <c r="J695">
        <v>0.41367846821414422</v>
      </c>
      <c r="K695">
        <v>0.18095450102918223</v>
      </c>
      <c r="L695">
        <v>0.16716644740536016</v>
      </c>
      <c r="M695">
        <v>0.89218912486722701</v>
      </c>
      <c r="N695">
        <v>13.525285602088928</v>
      </c>
      <c r="O695">
        <v>47.302007769768764</v>
      </c>
      <c r="P695">
        <v>1</v>
      </c>
    </row>
    <row r="696" spans="1:16" x14ac:dyDescent="0.4">
      <c r="B696" t="s">
        <v>6</v>
      </c>
      <c r="C696" t="s">
        <v>7</v>
      </c>
      <c r="D696" t="s">
        <v>19</v>
      </c>
      <c r="E696">
        <v>0.36681222707423583</v>
      </c>
      <c r="F696">
        <v>0</v>
      </c>
      <c r="G696">
        <v>0</v>
      </c>
      <c r="H696">
        <v>0.10292249047013977</v>
      </c>
      <c r="I696">
        <v>0.95918367346938771</v>
      </c>
      <c r="J696">
        <v>0.41367846821414422</v>
      </c>
      <c r="K696">
        <v>0.18095450102918223</v>
      </c>
      <c r="L696">
        <v>0.16716644740536016</v>
      </c>
      <c r="M696">
        <v>0.89218912486722701</v>
      </c>
      <c r="N696">
        <v>13.525285602088928</v>
      </c>
      <c r="O696">
        <f>47.3020077697688*1.11</f>
        <v>52.505228624443369</v>
      </c>
      <c r="P696">
        <v>0</v>
      </c>
    </row>
    <row r="697" spans="1:16" x14ac:dyDescent="0.4">
      <c r="B697" t="s">
        <v>6</v>
      </c>
      <c r="C697" t="s">
        <v>7</v>
      </c>
      <c r="D697" t="s">
        <v>19</v>
      </c>
      <c r="E697">
        <v>0.36681222707423583</v>
      </c>
      <c r="F697">
        <v>0</v>
      </c>
      <c r="G697">
        <v>0</v>
      </c>
      <c r="H697">
        <v>0.10292249047013977</v>
      </c>
      <c r="I697">
        <v>0.95918367346938771</v>
      </c>
      <c r="J697">
        <v>0.41367846821414422</v>
      </c>
      <c r="K697">
        <v>0.18095450102918223</v>
      </c>
      <c r="L697">
        <v>0.16716644740536016</v>
      </c>
      <c r="M697">
        <v>0.89218912486722701</v>
      </c>
      <c r="N697">
        <v>13.525285602088928</v>
      </c>
      <c r="O697">
        <f>47.3020077697688*1.05</f>
        <v>49.667108158257243</v>
      </c>
      <c r="P697">
        <v>1</v>
      </c>
    </row>
    <row r="698" spans="1:16" x14ac:dyDescent="0.4">
      <c r="A698">
        <v>233</v>
      </c>
      <c r="B698" t="s">
        <v>6</v>
      </c>
      <c r="C698" t="s">
        <v>7</v>
      </c>
      <c r="D698" t="s">
        <v>18</v>
      </c>
      <c r="E698">
        <v>0.31877729257641918</v>
      </c>
      <c r="F698">
        <v>0.12371134020618557</v>
      </c>
      <c r="G698">
        <v>9.3945720250521933E-3</v>
      </c>
      <c r="H698">
        <v>0.1531130876747141</v>
      </c>
      <c r="I698">
        <v>1</v>
      </c>
      <c r="J698">
        <v>0.32274993776478683</v>
      </c>
      <c r="K698">
        <v>0.18920334252678053</v>
      </c>
      <c r="L698">
        <v>1.3156188826154075E-2</v>
      </c>
      <c r="M698">
        <v>0.16164978643780004</v>
      </c>
      <c r="N698">
        <v>3.6066482998337634</v>
      </c>
      <c r="O698">
        <v>13.887797760361821</v>
      </c>
      <c r="P698">
        <v>1</v>
      </c>
    </row>
    <row r="699" spans="1:16" x14ac:dyDescent="0.4">
      <c r="B699" t="s">
        <v>6</v>
      </c>
      <c r="C699" t="s">
        <v>7</v>
      </c>
      <c r="D699" t="s">
        <v>18</v>
      </c>
      <c r="E699">
        <v>0.31877729257641918</v>
      </c>
      <c r="F699">
        <v>0.12371134020618557</v>
      </c>
      <c r="G699">
        <v>9.3945720250521933E-3</v>
      </c>
      <c r="H699">
        <v>0.1531130876747141</v>
      </c>
      <c r="I699">
        <v>1</v>
      </c>
      <c r="J699">
        <v>0.32274993776478683</v>
      </c>
      <c r="K699">
        <v>0.18920334252678053</v>
      </c>
      <c r="L699">
        <v>1.3156188826154075E-2</v>
      </c>
      <c r="M699">
        <v>0.16164978643780004</v>
      </c>
      <c r="N699">
        <v>3.6066482998337634</v>
      </c>
      <c r="O699">
        <f>13.8877977603618*1.11</f>
        <v>15.415455514001598</v>
      </c>
      <c r="P699">
        <v>0</v>
      </c>
    </row>
    <row r="700" spans="1:16" x14ac:dyDescent="0.4">
      <c r="B700" t="s">
        <v>6</v>
      </c>
      <c r="C700" t="s">
        <v>7</v>
      </c>
      <c r="D700" t="s">
        <v>18</v>
      </c>
      <c r="E700">
        <v>0.31877729257641918</v>
      </c>
      <c r="F700">
        <v>0.12371134020618557</v>
      </c>
      <c r="G700">
        <v>9.3945720250521933E-3</v>
      </c>
      <c r="H700">
        <v>0.1531130876747141</v>
      </c>
      <c r="I700">
        <v>1</v>
      </c>
      <c r="J700">
        <v>0.32274993776478683</v>
      </c>
      <c r="K700">
        <v>0.18920334252678053</v>
      </c>
      <c r="L700">
        <v>1.3156188826154075E-2</v>
      </c>
      <c r="M700">
        <v>0.16164978643780004</v>
      </c>
      <c r="N700">
        <v>3.6066482998337634</v>
      </c>
      <c r="O700">
        <f>13.8877977603618*1.05</f>
        <v>14.58218764837989</v>
      </c>
      <c r="P700">
        <v>1</v>
      </c>
    </row>
    <row r="701" spans="1:16" x14ac:dyDescent="0.4">
      <c r="A701">
        <v>234</v>
      </c>
      <c r="B701" t="s">
        <v>6</v>
      </c>
      <c r="C701" t="s">
        <v>7</v>
      </c>
      <c r="D701" t="s">
        <v>18</v>
      </c>
      <c r="E701">
        <v>0.2183406113537118</v>
      </c>
      <c r="F701">
        <v>0.1134020618556701</v>
      </c>
      <c r="G701">
        <v>0</v>
      </c>
      <c r="H701">
        <v>3.6848792884371026E-2</v>
      </c>
      <c r="I701">
        <v>1</v>
      </c>
      <c r="J701">
        <v>0.37505702788756473</v>
      </c>
      <c r="K701">
        <v>9.3318826661716467E-2</v>
      </c>
      <c r="L701">
        <v>0.25441573416739904</v>
      </c>
      <c r="M701">
        <v>0.89076774312166018</v>
      </c>
      <c r="N701">
        <v>30.593141787276789</v>
      </c>
      <c r="O701">
        <v>132.51719134116877</v>
      </c>
      <c r="P701">
        <v>1</v>
      </c>
    </row>
    <row r="702" spans="1:16" x14ac:dyDescent="0.4">
      <c r="B702" t="s">
        <v>6</v>
      </c>
      <c r="C702" t="s">
        <v>7</v>
      </c>
      <c r="D702" t="s">
        <v>18</v>
      </c>
      <c r="E702">
        <v>0.2183406113537118</v>
      </c>
      <c r="F702">
        <v>0.1134020618556701</v>
      </c>
      <c r="G702">
        <v>0</v>
      </c>
      <c r="H702">
        <v>3.6848792884371026E-2</v>
      </c>
      <c r="I702">
        <v>1</v>
      </c>
      <c r="J702">
        <v>0.37505702788756473</v>
      </c>
      <c r="K702">
        <v>9.3318826661716467E-2</v>
      </c>
      <c r="L702">
        <v>0.25441573416739904</v>
      </c>
      <c r="M702">
        <v>0.89076774312166018</v>
      </c>
      <c r="N702">
        <v>30.593141787276789</v>
      </c>
      <c r="O702">
        <f>132.517191341169*1.11</f>
        <v>147.09408238869759</v>
      </c>
      <c r="P702">
        <v>0</v>
      </c>
    </row>
    <row r="703" spans="1:16" x14ac:dyDescent="0.4">
      <c r="B703" t="s">
        <v>6</v>
      </c>
      <c r="C703" t="s">
        <v>7</v>
      </c>
      <c r="D703" t="s">
        <v>18</v>
      </c>
      <c r="E703">
        <v>0.2183406113537118</v>
      </c>
      <c r="F703">
        <v>0.1134020618556701</v>
      </c>
      <c r="G703">
        <v>0</v>
      </c>
      <c r="H703">
        <v>3.6848792884371026E-2</v>
      </c>
      <c r="I703">
        <v>1</v>
      </c>
      <c r="J703">
        <v>0.37505702788756473</v>
      </c>
      <c r="K703">
        <v>9.3318826661716467E-2</v>
      </c>
      <c r="L703">
        <v>0.25441573416739904</v>
      </c>
      <c r="M703">
        <v>0.89076774312166018</v>
      </c>
      <c r="N703">
        <v>30.593141787276789</v>
      </c>
      <c r="O703">
        <f>132.517191341169*1.05</f>
        <v>139.14305090822745</v>
      </c>
      <c r="P703">
        <v>1</v>
      </c>
    </row>
    <row r="704" spans="1:16" x14ac:dyDescent="0.4">
      <c r="A704">
        <v>235</v>
      </c>
      <c r="B704" t="s">
        <v>6</v>
      </c>
      <c r="C704" t="s">
        <v>7</v>
      </c>
      <c r="D704" t="s">
        <v>18</v>
      </c>
      <c r="E704">
        <v>0.16157205240174671</v>
      </c>
      <c r="F704">
        <v>8.7628865979381437E-2</v>
      </c>
      <c r="G704">
        <v>0</v>
      </c>
      <c r="H704">
        <v>4.9555273189326551E-2</v>
      </c>
      <c r="I704">
        <v>1</v>
      </c>
      <c r="J704">
        <v>0.33572379538100861</v>
      </c>
      <c r="K704">
        <v>7.7560115026727314E-2</v>
      </c>
      <c r="L704">
        <v>3.0993818955049202E-2</v>
      </c>
      <c r="M704">
        <v>0.36140276241367481</v>
      </c>
      <c r="N704">
        <v>39.360859739133311</v>
      </c>
      <c r="O704">
        <v>163.67513957039174</v>
      </c>
      <c r="P704">
        <v>1</v>
      </c>
    </row>
    <row r="705" spans="1:16" x14ac:dyDescent="0.4">
      <c r="B705" t="s">
        <v>6</v>
      </c>
      <c r="C705" t="s">
        <v>7</v>
      </c>
      <c r="D705" t="s">
        <v>18</v>
      </c>
      <c r="E705">
        <v>0.16157205240174671</v>
      </c>
      <c r="F705">
        <v>8.7628865979381437E-2</v>
      </c>
      <c r="G705">
        <v>0</v>
      </c>
      <c r="H705">
        <v>4.9555273189326551E-2</v>
      </c>
      <c r="I705">
        <v>1</v>
      </c>
      <c r="J705">
        <v>0.33572379538100861</v>
      </c>
      <c r="K705">
        <v>7.7560115026727314E-2</v>
      </c>
      <c r="L705">
        <v>3.0993818955049202E-2</v>
      </c>
      <c r="M705">
        <v>0.36140276241367481</v>
      </c>
      <c r="N705">
        <v>39.360859739133311</v>
      </c>
      <c r="O705">
        <f>163.675139570392*1.11</f>
        <v>181.67940492313514</v>
      </c>
      <c r="P705">
        <v>0</v>
      </c>
    </row>
    <row r="706" spans="1:16" x14ac:dyDescent="0.4">
      <c r="B706" t="s">
        <v>6</v>
      </c>
      <c r="C706" t="s">
        <v>7</v>
      </c>
      <c r="D706" t="s">
        <v>18</v>
      </c>
      <c r="E706">
        <v>0.16157205240174671</v>
      </c>
      <c r="F706">
        <v>8.7628865979381437E-2</v>
      </c>
      <c r="G706">
        <v>0</v>
      </c>
      <c r="H706">
        <v>4.9555273189326551E-2</v>
      </c>
      <c r="I706">
        <v>1</v>
      </c>
      <c r="J706">
        <v>0.33572379538100861</v>
      </c>
      <c r="K706">
        <v>7.7560115026727314E-2</v>
      </c>
      <c r="L706">
        <v>3.0993818955049202E-2</v>
      </c>
      <c r="M706">
        <v>0.36140276241367481</v>
      </c>
      <c r="N706">
        <v>39.360859739133311</v>
      </c>
      <c r="O706">
        <f>163.675139570392*1.05</f>
        <v>171.85889654891159</v>
      </c>
      <c r="P706">
        <v>1</v>
      </c>
    </row>
    <row r="707" spans="1:16" x14ac:dyDescent="0.4">
      <c r="A707">
        <v>236</v>
      </c>
      <c r="B707" t="s">
        <v>6</v>
      </c>
      <c r="C707" t="s">
        <v>7</v>
      </c>
      <c r="D707" t="s">
        <v>20</v>
      </c>
      <c r="E707">
        <v>0.28820960698689957</v>
      </c>
      <c r="F707">
        <v>0</v>
      </c>
      <c r="G707">
        <v>0.96242171189979131</v>
      </c>
      <c r="H707">
        <v>0.71473951715374839</v>
      </c>
      <c r="I707">
        <v>2.0408163265306121E-2</v>
      </c>
      <c r="J707">
        <v>0.48153472656440299</v>
      </c>
      <c r="K707">
        <v>0.42712088051454877</v>
      </c>
      <c r="L707">
        <v>9.5843416643495813E-2</v>
      </c>
      <c r="M707">
        <v>0.36439348815101436</v>
      </c>
      <c r="N707">
        <v>0.12256702115042632</v>
      </c>
      <c r="O707">
        <v>0.13407196925287196</v>
      </c>
      <c r="P707">
        <v>1</v>
      </c>
    </row>
    <row r="708" spans="1:16" x14ac:dyDescent="0.4">
      <c r="B708" t="s">
        <v>6</v>
      </c>
      <c r="C708" t="s">
        <v>7</v>
      </c>
      <c r="D708" t="s">
        <v>20</v>
      </c>
      <c r="E708">
        <v>0.28820960698689957</v>
      </c>
      <c r="F708">
        <v>0</v>
      </c>
      <c r="G708">
        <v>0.96242171189979131</v>
      </c>
      <c r="H708">
        <v>0.71473951715374839</v>
      </c>
      <c r="I708">
        <v>2.0408163265306121E-2</v>
      </c>
      <c r="J708">
        <v>0.48153472656440299</v>
      </c>
      <c r="K708">
        <v>0.42712088051454877</v>
      </c>
      <c r="L708">
        <v>9.5843416643495813E-2</v>
      </c>
      <c r="M708">
        <v>0.36439348815101436</v>
      </c>
      <c r="N708">
        <v>0.12256702115042632</v>
      </c>
      <c r="O708">
        <f>0.134071969252872*1.11</f>
        <v>0.14881988587068792</v>
      </c>
      <c r="P708">
        <v>0</v>
      </c>
    </row>
    <row r="709" spans="1:16" x14ac:dyDescent="0.4">
      <c r="B709" t="s">
        <v>6</v>
      </c>
      <c r="C709" t="s">
        <v>7</v>
      </c>
      <c r="D709" t="s">
        <v>20</v>
      </c>
      <c r="E709">
        <v>0.28820960698689957</v>
      </c>
      <c r="F709">
        <v>0</v>
      </c>
      <c r="G709">
        <v>0.96242171189979131</v>
      </c>
      <c r="H709">
        <v>0.71473951715374839</v>
      </c>
      <c r="I709">
        <v>2.0408163265306121E-2</v>
      </c>
      <c r="J709">
        <v>0.48153472656440299</v>
      </c>
      <c r="K709">
        <v>0.42712088051454877</v>
      </c>
      <c r="L709">
        <v>9.5843416643495813E-2</v>
      </c>
      <c r="M709">
        <v>0.36439348815101436</v>
      </c>
      <c r="N709">
        <v>0.12256702115042632</v>
      </c>
      <c r="O709">
        <f>0.134071969252872*1.05</f>
        <v>0.14077556771551558</v>
      </c>
      <c r="P709">
        <v>1</v>
      </c>
    </row>
    <row r="710" spans="1:16" x14ac:dyDescent="0.4">
      <c r="A710">
        <v>237</v>
      </c>
      <c r="B710" t="s">
        <v>6</v>
      </c>
      <c r="C710" t="s">
        <v>7</v>
      </c>
      <c r="D710" t="s">
        <v>20</v>
      </c>
      <c r="E710">
        <v>0.37991266375545857</v>
      </c>
      <c r="F710">
        <v>0</v>
      </c>
      <c r="G710">
        <v>0.96972860125260973</v>
      </c>
      <c r="H710">
        <v>0.70711562897077507</v>
      </c>
      <c r="I710">
        <v>8.1632653061224483E-2</v>
      </c>
      <c r="J710">
        <v>0.47509252357965448</v>
      </c>
      <c r="K710">
        <v>0.48638493030379226</v>
      </c>
      <c r="L710">
        <v>0.37820210583318475</v>
      </c>
      <c r="M710">
        <v>0.59743402356092634</v>
      </c>
      <c r="N710">
        <v>0.11423229239647494</v>
      </c>
      <c r="O710">
        <v>0.12709381903653405</v>
      </c>
      <c r="P710">
        <v>1</v>
      </c>
    </row>
    <row r="711" spans="1:16" x14ac:dyDescent="0.4">
      <c r="B711" t="s">
        <v>6</v>
      </c>
      <c r="C711" t="s">
        <v>7</v>
      </c>
      <c r="D711" t="s">
        <v>20</v>
      </c>
      <c r="E711">
        <v>0.37991266375545857</v>
      </c>
      <c r="F711">
        <v>0</v>
      </c>
      <c r="G711">
        <v>0.96972860125260973</v>
      </c>
      <c r="H711">
        <v>0.70711562897077507</v>
      </c>
      <c r="I711">
        <v>8.1632653061224483E-2</v>
      </c>
      <c r="J711">
        <v>0.47509252357965448</v>
      </c>
      <c r="K711">
        <v>0.48638493030379226</v>
      </c>
      <c r="L711">
        <v>0.37820210583318475</v>
      </c>
      <c r="M711">
        <v>0.59743402356092634</v>
      </c>
      <c r="N711">
        <v>0.11423229239647494</v>
      </c>
      <c r="O711">
        <f>0.127093819036534*1.11</f>
        <v>0.14107413913055275</v>
      </c>
      <c r="P711">
        <v>0</v>
      </c>
    </row>
    <row r="712" spans="1:16" x14ac:dyDescent="0.4">
      <c r="B712" t="s">
        <v>6</v>
      </c>
      <c r="C712" t="s">
        <v>7</v>
      </c>
      <c r="D712" t="s">
        <v>20</v>
      </c>
      <c r="E712">
        <v>0.37991266375545857</v>
      </c>
      <c r="F712">
        <v>0</v>
      </c>
      <c r="G712">
        <v>0.96972860125260973</v>
      </c>
      <c r="H712">
        <v>0.70711562897077507</v>
      </c>
      <c r="I712">
        <v>8.1632653061224483E-2</v>
      </c>
      <c r="J712">
        <v>0.47509252357965448</v>
      </c>
      <c r="K712">
        <v>0.48638493030379226</v>
      </c>
      <c r="L712">
        <v>0.37820210583318475</v>
      </c>
      <c r="M712">
        <v>0.59743402356092634</v>
      </c>
      <c r="N712">
        <v>0.11423229239647494</v>
      </c>
      <c r="O712">
        <f>0.127093819036534*1.05</f>
        <v>0.13344850998836069</v>
      </c>
      <c r="P712">
        <v>1</v>
      </c>
    </row>
    <row r="713" spans="1:16" x14ac:dyDescent="0.4">
      <c r="A713">
        <v>238</v>
      </c>
      <c r="B713" t="s">
        <v>6</v>
      </c>
      <c r="C713" t="s">
        <v>7</v>
      </c>
      <c r="D713" t="s">
        <v>15</v>
      </c>
      <c r="E713">
        <v>0.41048034934497818</v>
      </c>
      <c r="F713">
        <v>0</v>
      </c>
      <c r="G713">
        <v>0.91127348643006267</v>
      </c>
      <c r="H713">
        <v>0.69440914866581971</v>
      </c>
      <c r="I713">
        <v>0.40816326530612246</v>
      </c>
      <c r="J713">
        <v>0.44136124298068319</v>
      </c>
      <c r="K713">
        <v>0.5115626856548976</v>
      </c>
      <c r="L713">
        <v>0.14426836429748283</v>
      </c>
      <c r="M713">
        <v>0.32248288381328838</v>
      </c>
      <c r="N713">
        <v>0.11147140585643896</v>
      </c>
      <c r="O713">
        <v>0.13944735648468434</v>
      </c>
      <c r="P713">
        <v>1</v>
      </c>
    </row>
    <row r="714" spans="1:16" x14ac:dyDescent="0.4">
      <c r="B714" t="s">
        <v>6</v>
      </c>
      <c r="C714" t="s">
        <v>7</v>
      </c>
      <c r="D714" t="s">
        <v>15</v>
      </c>
      <c r="E714">
        <v>0.41048034934497818</v>
      </c>
      <c r="F714">
        <v>0</v>
      </c>
      <c r="G714">
        <v>0.91127348643006267</v>
      </c>
      <c r="H714">
        <v>0.69440914866581971</v>
      </c>
      <c r="I714">
        <v>0.40816326530612246</v>
      </c>
      <c r="J714">
        <v>0.44136124298068319</v>
      </c>
      <c r="K714">
        <v>0.5115626856548976</v>
      </c>
      <c r="L714">
        <v>0.14426836429748283</v>
      </c>
      <c r="M714">
        <v>0.32248288381328838</v>
      </c>
      <c r="N714">
        <v>0.11147140585643896</v>
      </c>
      <c r="O714">
        <f>0.139447356484684*1.11</f>
        <v>0.15478656569799926</v>
      </c>
      <c r="P714">
        <v>0</v>
      </c>
    </row>
    <row r="715" spans="1:16" x14ac:dyDescent="0.4">
      <c r="B715" t="s">
        <v>6</v>
      </c>
      <c r="C715" t="s">
        <v>7</v>
      </c>
      <c r="D715" t="s">
        <v>15</v>
      </c>
      <c r="E715">
        <v>0.41048034934497818</v>
      </c>
      <c r="F715">
        <v>0</v>
      </c>
      <c r="G715">
        <v>0.91127348643006267</v>
      </c>
      <c r="H715">
        <v>0.69440914866581971</v>
      </c>
      <c r="I715">
        <v>0.40816326530612246</v>
      </c>
      <c r="J715">
        <v>0.44136124298068319</v>
      </c>
      <c r="K715">
        <v>0.5115626856548976</v>
      </c>
      <c r="L715">
        <v>0.14426836429748283</v>
      </c>
      <c r="M715">
        <v>0.32248288381328838</v>
      </c>
      <c r="N715">
        <v>0.11147140585643896</v>
      </c>
      <c r="O715">
        <f>0.139447356484684*1.05</f>
        <v>0.14641972430891823</v>
      </c>
      <c r="P715">
        <v>1</v>
      </c>
    </row>
    <row r="716" spans="1:16" x14ac:dyDescent="0.4">
      <c r="A716">
        <v>239</v>
      </c>
      <c r="B716" t="s">
        <v>6</v>
      </c>
      <c r="C716" t="s">
        <v>7</v>
      </c>
      <c r="D716" t="s">
        <v>20</v>
      </c>
      <c r="E716">
        <v>0.41484716157205237</v>
      </c>
      <c r="F716">
        <v>0</v>
      </c>
      <c r="G716">
        <v>0.97494780793319424</v>
      </c>
      <c r="H716">
        <v>0.69567979669631519</v>
      </c>
      <c r="I716">
        <v>0</v>
      </c>
      <c r="J716">
        <v>0.53480752356956973</v>
      </c>
      <c r="K716">
        <v>0.52290692846901743</v>
      </c>
      <c r="L716">
        <v>0.15443107707509954</v>
      </c>
      <c r="M716">
        <v>0.80353248369853059</v>
      </c>
      <c r="N716">
        <v>0.10809865564770234</v>
      </c>
      <c r="O716">
        <v>0.11779855358943517</v>
      </c>
      <c r="P716">
        <v>1</v>
      </c>
    </row>
    <row r="717" spans="1:16" x14ac:dyDescent="0.4">
      <c r="B717" t="s">
        <v>6</v>
      </c>
      <c r="C717" t="s">
        <v>7</v>
      </c>
      <c r="D717" t="s">
        <v>20</v>
      </c>
      <c r="E717">
        <v>0.41484716157205237</v>
      </c>
      <c r="F717">
        <v>0</v>
      </c>
      <c r="G717">
        <v>0.97494780793319424</v>
      </c>
      <c r="H717">
        <v>0.69567979669631519</v>
      </c>
      <c r="I717">
        <v>0</v>
      </c>
      <c r="J717">
        <v>0.53480752356956973</v>
      </c>
      <c r="K717">
        <v>0.52290692846901743</v>
      </c>
      <c r="L717">
        <v>0.15443107707509954</v>
      </c>
      <c r="M717">
        <v>0.80353248369853059</v>
      </c>
      <c r="N717">
        <v>0.10809865564770234</v>
      </c>
      <c r="O717">
        <f>0.117798553589435*1.11</f>
        <v>0.13075639448427287</v>
      </c>
      <c r="P717">
        <v>0</v>
      </c>
    </row>
    <row r="718" spans="1:16" x14ac:dyDescent="0.4">
      <c r="B718" t="s">
        <v>6</v>
      </c>
      <c r="C718" t="s">
        <v>7</v>
      </c>
      <c r="D718" t="s">
        <v>20</v>
      </c>
      <c r="E718">
        <v>0.41484716157205237</v>
      </c>
      <c r="F718">
        <v>0</v>
      </c>
      <c r="G718">
        <v>0.97494780793319424</v>
      </c>
      <c r="H718">
        <v>0.69567979669631519</v>
      </c>
      <c r="I718">
        <v>0</v>
      </c>
      <c r="J718">
        <v>0.53480752356956973</v>
      </c>
      <c r="K718">
        <v>0.52290692846901743</v>
      </c>
      <c r="L718">
        <v>0.15443107707509954</v>
      </c>
      <c r="M718">
        <v>0.80353248369853059</v>
      </c>
      <c r="N718">
        <v>0.10809865564770234</v>
      </c>
      <c r="O718">
        <f>0.117798553589435*1.05</f>
        <v>0.12368848126890676</v>
      </c>
      <c r="P718">
        <v>1</v>
      </c>
    </row>
    <row r="719" spans="1:16" x14ac:dyDescent="0.4">
      <c r="A719">
        <v>240</v>
      </c>
      <c r="B719" t="s">
        <v>6</v>
      </c>
      <c r="C719" t="s">
        <v>7</v>
      </c>
      <c r="D719" t="s">
        <v>16</v>
      </c>
      <c r="E719">
        <v>0.51528384279475981</v>
      </c>
      <c r="F719">
        <v>0</v>
      </c>
      <c r="G719">
        <v>0.89352818371607512</v>
      </c>
      <c r="H719">
        <v>0.67153748411689973</v>
      </c>
      <c r="I719">
        <v>0.53061224489795922</v>
      </c>
      <c r="J719">
        <v>0.49154978742438327</v>
      </c>
      <c r="K719">
        <v>0.56673119387492954</v>
      </c>
      <c r="L719">
        <v>0.30530241925875851</v>
      </c>
      <c r="M719">
        <v>0.57946095233500428</v>
      </c>
      <c r="N719">
        <v>0.10998928869404997</v>
      </c>
      <c r="O719">
        <v>0.14498728220737031</v>
      </c>
      <c r="P719">
        <v>1</v>
      </c>
    </row>
    <row r="720" spans="1:16" x14ac:dyDescent="0.4">
      <c r="B720" t="s">
        <v>6</v>
      </c>
      <c r="C720" t="s">
        <v>7</v>
      </c>
      <c r="D720" t="s">
        <v>16</v>
      </c>
      <c r="E720">
        <v>0.51528384279475981</v>
      </c>
      <c r="F720">
        <v>0</v>
      </c>
      <c r="G720">
        <v>0.89352818371607512</v>
      </c>
      <c r="H720">
        <v>0.67153748411689973</v>
      </c>
      <c r="I720">
        <v>0.53061224489795922</v>
      </c>
      <c r="J720">
        <v>0.49154978742438327</v>
      </c>
      <c r="K720">
        <v>0.56673119387492954</v>
      </c>
      <c r="L720">
        <v>0.30530241925875851</v>
      </c>
      <c r="M720">
        <v>0.57946095233500428</v>
      </c>
      <c r="N720">
        <v>0.10998928869404997</v>
      </c>
      <c r="O720">
        <f>0.14498728220737*1.11</f>
        <v>0.16093588325018071</v>
      </c>
      <c r="P720">
        <v>0</v>
      </c>
    </row>
    <row r="721" spans="1:16" x14ac:dyDescent="0.4">
      <c r="B721" t="s">
        <v>6</v>
      </c>
      <c r="C721" t="s">
        <v>7</v>
      </c>
      <c r="D721" t="s">
        <v>16</v>
      </c>
      <c r="E721">
        <v>0.51528384279475981</v>
      </c>
      <c r="F721">
        <v>0</v>
      </c>
      <c r="G721">
        <v>0.89352818371607512</v>
      </c>
      <c r="H721">
        <v>0.67153748411689973</v>
      </c>
      <c r="I721">
        <v>0.53061224489795922</v>
      </c>
      <c r="J721">
        <v>0.49154978742438327</v>
      </c>
      <c r="K721">
        <v>0.56673119387492954</v>
      </c>
      <c r="L721">
        <v>0.30530241925875851</v>
      </c>
      <c r="M721">
        <v>0.57946095233500428</v>
      </c>
      <c r="N721">
        <v>0.10998928869404997</v>
      </c>
      <c r="O721">
        <f>0.14498728220737*1.05</f>
        <v>0.15223664631773851</v>
      </c>
      <c r="P721">
        <v>1</v>
      </c>
    </row>
    <row r="722" spans="1:16" x14ac:dyDescent="0.4">
      <c r="A722">
        <v>241</v>
      </c>
      <c r="B722" t="s">
        <v>6</v>
      </c>
      <c r="C722" t="s">
        <v>7</v>
      </c>
      <c r="D722" t="s">
        <v>16</v>
      </c>
      <c r="E722">
        <v>0.64192139737991272</v>
      </c>
      <c r="F722">
        <v>0</v>
      </c>
      <c r="G722">
        <v>0.68058455114822547</v>
      </c>
      <c r="H722">
        <v>0.65946632782719183</v>
      </c>
      <c r="I722">
        <v>0.63265306122448983</v>
      </c>
      <c r="J722">
        <v>0.54558788659952784</v>
      </c>
      <c r="K722">
        <v>0.627330182344636</v>
      </c>
      <c r="L722">
        <v>8.1933428224043897E-2</v>
      </c>
      <c r="M722">
        <v>0.11028866529139245</v>
      </c>
      <c r="N722">
        <v>0.10797670987481812</v>
      </c>
      <c r="O722">
        <v>0.1595283990655143</v>
      </c>
      <c r="P722">
        <v>1</v>
      </c>
    </row>
    <row r="723" spans="1:16" x14ac:dyDescent="0.4">
      <c r="B723" t="s">
        <v>6</v>
      </c>
      <c r="C723" t="s">
        <v>7</v>
      </c>
      <c r="D723" t="s">
        <v>16</v>
      </c>
      <c r="E723">
        <v>0.64192139737991272</v>
      </c>
      <c r="F723">
        <v>0</v>
      </c>
      <c r="G723">
        <v>0.68058455114822547</v>
      </c>
      <c r="H723">
        <v>0.65946632782719183</v>
      </c>
      <c r="I723">
        <v>0.63265306122448983</v>
      </c>
      <c r="J723">
        <v>0.54558788659952784</v>
      </c>
      <c r="K723">
        <v>0.627330182344636</v>
      </c>
      <c r="L723">
        <v>8.1933428224043897E-2</v>
      </c>
      <c r="M723">
        <v>0.11028866529139245</v>
      </c>
      <c r="N723">
        <v>0.10797670987481812</v>
      </c>
      <c r="O723">
        <f>0.159528399065514*1.11</f>
        <v>0.17707652296272056</v>
      </c>
      <c r="P723">
        <v>0</v>
      </c>
    </row>
    <row r="724" spans="1:16" x14ac:dyDescent="0.4">
      <c r="B724" t="s">
        <v>6</v>
      </c>
      <c r="C724" t="s">
        <v>7</v>
      </c>
      <c r="D724" t="s">
        <v>16</v>
      </c>
      <c r="E724">
        <v>0.64192139737991272</v>
      </c>
      <c r="F724">
        <v>0</v>
      </c>
      <c r="G724">
        <v>0.68058455114822547</v>
      </c>
      <c r="H724">
        <v>0.65946632782719183</v>
      </c>
      <c r="I724">
        <v>0.63265306122448983</v>
      </c>
      <c r="J724">
        <v>0.54558788659952784</v>
      </c>
      <c r="K724">
        <v>0.627330182344636</v>
      </c>
      <c r="L724">
        <v>8.1933428224043897E-2</v>
      </c>
      <c r="M724">
        <v>0.11028866529139245</v>
      </c>
      <c r="N724">
        <v>0.10797670987481812</v>
      </c>
      <c r="O724">
        <f>0.159528399065514*1.05</f>
        <v>0.16750481901878972</v>
      </c>
      <c r="P724">
        <v>1</v>
      </c>
    </row>
    <row r="725" spans="1:16" x14ac:dyDescent="0.4">
      <c r="A725">
        <v>242</v>
      </c>
      <c r="B725" t="s">
        <v>6</v>
      </c>
      <c r="C725" t="s">
        <v>7</v>
      </c>
      <c r="D725" t="s">
        <v>16</v>
      </c>
      <c r="E725">
        <v>0.67248908296943233</v>
      </c>
      <c r="F725">
        <v>0</v>
      </c>
      <c r="G725">
        <v>0.49582463465553239</v>
      </c>
      <c r="H725">
        <v>0.50508259212198214</v>
      </c>
      <c r="I725">
        <v>0.69387755102040816</v>
      </c>
      <c r="J725">
        <v>0.56556511231215112</v>
      </c>
      <c r="K725">
        <v>0.5518203153930078</v>
      </c>
      <c r="L725">
        <v>8.2022266385754883E-2</v>
      </c>
      <c r="M725">
        <v>0.38270770007654425</v>
      </c>
      <c r="N725">
        <v>0.18469952840450454</v>
      </c>
      <c r="O725">
        <v>0.32023780247887967</v>
      </c>
      <c r="P725">
        <v>1</v>
      </c>
    </row>
    <row r="726" spans="1:16" x14ac:dyDescent="0.4">
      <c r="B726" t="s">
        <v>6</v>
      </c>
      <c r="C726" t="s">
        <v>7</v>
      </c>
      <c r="D726" t="s">
        <v>16</v>
      </c>
      <c r="E726">
        <v>0.67248908296943233</v>
      </c>
      <c r="F726">
        <v>0</v>
      </c>
      <c r="G726">
        <v>0.49582463465553239</v>
      </c>
      <c r="H726">
        <v>0.50508259212198214</v>
      </c>
      <c r="I726">
        <v>0.69387755102040816</v>
      </c>
      <c r="J726">
        <v>0.56556511231215112</v>
      </c>
      <c r="K726">
        <v>0.5518203153930078</v>
      </c>
      <c r="L726">
        <v>8.2022266385754883E-2</v>
      </c>
      <c r="M726">
        <v>0.38270770007654425</v>
      </c>
      <c r="N726">
        <v>0.18469952840450454</v>
      </c>
      <c r="O726">
        <f>0.32023780247888*1.11</f>
        <v>0.35546396075155684</v>
      </c>
      <c r="P726">
        <v>0</v>
      </c>
    </row>
    <row r="727" spans="1:16" x14ac:dyDescent="0.4">
      <c r="B727" t="s">
        <v>6</v>
      </c>
      <c r="C727" t="s">
        <v>7</v>
      </c>
      <c r="D727" t="s">
        <v>16</v>
      </c>
      <c r="E727">
        <v>0.67248908296943233</v>
      </c>
      <c r="F727">
        <v>0</v>
      </c>
      <c r="G727">
        <v>0.49582463465553239</v>
      </c>
      <c r="H727">
        <v>0.50508259212198214</v>
      </c>
      <c r="I727">
        <v>0.69387755102040816</v>
      </c>
      <c r="J727">
        <v>0.56556511231215112</v>
      </c>
      <c r="K727">
        <v>0.5518203153930078</v>
      </c>
      <c r="L727">
        <v>8.2022266385754883E-2</v>
      </c>
      <c r="M727">
        <v>0.38270770007654425</v>
      </c>
      <c r="N727">
        <v>0.18469952840450454</v>
      </c>
      <c r="O727">
        <f>0.32023780247888*1.05</f>
        <v>0.336249692602824</v>
      </c>
      <c r="P727">
        <v>1</v>
      </c>
    </row>
    <row r="728" spans="1:16" x14ac:dyDescent="0.4">
      <c r="A728">
        <v>243</v>
      </c>
      <c r="B728" t="s">
        <v>6</v>
      </c>
      <c r="C728" t="s">
        <v>7</v>
      </c>
      <c r="D728" t="s">
        <v>16</v>
      </c>
      <c r="E728">
        <v>0.66375545851528395</v>
      </c>
      <c r="F728">
        <v>0</v>
      </c>
      <c r="G728">
        <v>0.47599164926931109</v>
      </c>
      <c r="H728">
        <v>0.47712833545108002</v>
      </c>
      <c r="I728">
        <v>0.53061224489795922</v>
      </c>
      <c r="J728">
        <v>0.60491637378656726</v>
      </c>
      <c r="K728">
        <v>0.52948266790525922</v>
      </c>
      <c r="L728">
        <v>6.1071130052816038E-2</v>
      </c>
      <c r="M728">
        <v>0.81217583095090451</v>
      </c>
      <c r="N728">
        <v>0.20984409005481369</v>
      </c>
      <c r="O728">
        <v>0.34649068253576787</v>
      </c>
      <c r="P728">
        <v>1</v>
      </c>
    </row>
    <row r="729" spans="1:16" x14ac:dyDescent="0.4">
      <c r="B729" t="s">
        <v>6</v>
      </c>
      <c r="C729" t="s">
        <v>7</v>
      </c>
      <c r="D729" t="s">
        <v>16</v>
      </c>
      <c r="E729">
        <v>0.66375545851528395</v>
      </c>
      <c r="F729">
        <v>0</v>
      </c>
      <c r="G729">
        <v>0.47599164926931109</v>
      </c>
      <c r="H729">
        <v>0.47712833545108002</v>
      </c>
      <c r="I729">
        <v>0.53061224489795922</v>
      </c>
      <c r="J729">
        <v>0.60491637378656726</v>
      </c>
      <c r="K729">
        <v>0.52948266790525922</v>
      </c>
      <c r="L729">
        <v>6.1071130052816038E-2</v>
      </c>
      <c r="M729">
        <v>0.81217583095090451</v>
      </c>
      <c r="N729">
        <v>0.20984409005481369</v>
      </c>
      <c r="O729">
        <f>0.346490682535768*1.11</f>
        <v>0.38460465761470247</v>
      </c>
      <c r="P729">
        <v>0</v>
      </c>
    </row>
    <row r="730" spans="1:16" x14ac:dyDescent="0.4">
      <c r="B730" t="s">
        <v>6</v>
      </c>
      <c r="C730" t="s">
        <v>7</v>
      </c>
      <c r="D730" t="s">
        <v>16</v>
      </c>
      <c r="E730">
        <v>0.66375545851528395</v>
      </c>
      <c r="F730">
        <v>0</v>
      </c>
      <c r="G730">
        <v>0.47599164926931109</v>
      </c>
      <c r="H730">
        <v>0.47712833545108002</v>
      </c>
      <c r="I730">
        <v>0.53061224489795922</v>
      </c>
      <c r="J730">
        <v>0.60491637378656726</v>
      </c>
      <c r="K730">
        <v>0.52948266790525922</v>
      </c>
      <c r="L730">
        <v>6.1071130052816038E-2</v>
      </c>
      <c r="M730">
        <v>0.81217583095090451</v>
      </c>
      <c r="N730">
        <v>0.20984409005481369</v>
      </c>
      <c r="O730">
        <f>0.346490682535768*1.05</f>
        <v>0.3638152166625564</v>
      </c>
      <c r="P730">
        <v>1</v>
      </c>
    </row>
    <row r="731" spans="1:16" x14ac:dyDescent="0.4">
      <c r="A731">
        <v>244</v>
      </c>
      <c r="B731" t="s">
        <v>6</v>
      </c>
      <c r="C731" t="s">
        <v>7</v>
      </c>
      <c r="D731" t="s">
        <v>19</v>
      </c>
      <c r="E731">
        <v>0.48471615720524019</v>
      </c>
      <c r="F731">
        <v>0</v>
      </c>
      <c r="G731">
        <v>1.8789144050104387E-2</v>
      </c>
      <c r="H731">
        <v>0.17979669631512069</v>
      </c>
      <c r="I731">
        <v>0.89795918367346939</v>
      </c>
      <c r="J731">
        <v>0.52685032187484548</v>
      </c>
      <c r="K731">
        <v>0.26986490905370158</v>
      </c>
      <c r="L731">
        <v>4.0459046769244396E-2</v>
      </c>
      <c r="M731">
        <v>0.36614235727540567</v>
      </c>
      <c r="N731">
        <v>2.1941119084275771</v>
      </c>
      <c r="O731">
        <v>6.7478608012186054</v>
      </c>
      <c r="P731">
        <v>1</v>
      </c>
    </row>
    <row r="732" spans="1:16" x14ac:dyDescent="0.4">
      <c r="B732" t="s">
        <v>6</v>
      </c>
      <c r="C732" t="s">
        <v>7</v>
      </c>
      <c r="D732" t="s">
        <v>19</v>
      </c>
      <c r="E732">
        <v>0.48471615720524019</v>
      </c>
      <c r="F732">
        <v>0</v>
      </c>
      <c r="G732">
        <v>1.8789144050104387E-2</v>
      </c>
      <c r="H732">
        <v>0.17979669631512069</v>
      </c>
      <c r="I732">
        <v>0.89795918367346939</v>
      </c>
      <c r="J732">
        <v>0.52685032187484548</v>
      </c>
      <c r="K732">
        <v>0.26986490905370158</v>
      </c>
      <c r="L732">
        <v>4.0459046769244396E-2</v>
      </c>
      <c r="M732">
        <v>0.36614235727540567</v>
      </c>
      <c r="N732">
        <v>2.1941119084275771</v>
      </c>
      <c r="O732">
        <f>6.74786080121861*1.11</f>
        <v>7.4901254893526579</v>
      </c>
      <c r="P732">
        <v>0</v>
      </c>
    </row>
    <row r="733" spans="1:16" x14ac:dyDescent="0.4">
      <c r="B733" t="s">
        <v>6</v>
      </c>
      <c r="C733" t="s">
        <v>7</v>
      </c>
      <c r="D733" t="s">
        <v>19</v>
      </c>
      <c r="E733">
        <v>0.48471615720524019</v>
      </c>
      <c r="F733">
        <v>0</v>
      </c>
      <c r="G733">
        <v>1.8789144050104387E-2</v>
      </c>
      <c r="H733">
        <v>0.17979669631512069</v>
      </c>
      <c r="I733">
        <v>0.89795918367346939</v>
      </c>
      <c r="J733">
        <v>0.52685032187484548</v>
      </c>
      <c r="K733">
        <v>0.26986490905370158</v>
      </c>
      <c r="L733">
        <v>4.0459046769244396E-2</v>
      </c>
      <c r="M733">
        <v>0.36614235727540567</v>
      </c>
      <c r="N733">
        <v>2.1941119084275771</v>
      </c>
      <c r="O733">
        <f>6.74786080121861*1.05</f>
        <v>7.0852538412795409</v>
      </c>
      <c r="P733">
        <v>1</v>
      </c>
    </row>
    <row r="734" spans="1:16" x14ac:dyDescent="0.4">
      <c r="A734">
        <v>245</v>
      </c>
      <c r="B734" t="s">
        <v>6</v>
      </c>
      <c r="C734" t="s">
        <v>7</v>
      </c>
      <c r="D734" t="s">
        <v>18</v>
      </c>
      <c r="E734">
        <v>0.23580786026200876</v>
      </c>
      <c r="F734">
        <v>3.3505154639175257E-2</v>
      </c>
      <c r="G734">
        <v>0</v>
      </c>
      <c r="H734">
        <v>6.5438373570520972E-2</v>
      </c>
      <c r="I734">
        <v>1</v>
      </c>
      <c r="J734">
        <v>0.60462195349792291</v>
      </c>
      <c r="K734">
        <v>0.11377938851636145</v>
      </c>
      <c r="L734">
        <v>0.57132739911367014</v>
      </c>
      <c r="M734">
        <v>0.80086921742539041</v>
      </c>
      <c r="N734">
        <v>188.94781528167866</v>
      </c>
      <c r="O734">
        <v>732.40326724766214</v>
      </c>
      <c r="P734">
        <v>1</v>
      </c>
    </row>
    <row r="735" spans="1:16" x14ac:dyDescent="0.4">
      <c r="B735" t="s">
        <v>6</v>
      </c>
      <c r="C735" t="s">
        <v>7</v>
      </c>
      <c r="D735" t="s">
        <v>18</v>
      </c>
      <c r="E735">
        <v>0.23580786026200876</v>
      </c>
      <c r="F735">
        <v>3.3505154639175257E-2</v>
      </c>
      <c r="G735">
        <v>0</v>
      </c>
      <c r="H735">
        <v>6.5438373570520972E-2</v>
      </c>
      <c r="I735">
        <v>1</v>
      </c>
      <c r="J735">
        <v>0.60462195349792291</v>
      </c>
      <c r="K735">
        <v>0.11377938851636145</v>
      </c>
      <c r="L735">
        <v>0.57132739911367014</v>
      </c>
      <c r="M735">
        <v>0.80086921742539041</v>
      </c>
      <c r="N735">
        <v>188.94781528167866</v>
      </c>
      <c r="O735">
        <f>732.403267247662*1.11</f>
        <v>812.96762664490495</v>
      </c>
      <c r="P735">
        <v>0</v>
      </c>
    </row>
    <row r="736" spans="1:16" x14ac:dyDescent="0.4">
      <c r="B736" t="s">
        <v>6</v>
      </c>
      <c r="C736" t="s">
        <v>7</v>
      </c>
      <c r="D736" t="s">
        <v>18</v>
      </c>
      <c r="E736">
        <v>0.23580786026200876</v>
      </c>
      <c r="F736">
        <v>3.3505154639175257E-2</v>
      </c>
      <c r="G736">
        <v>0</v>
      </c>
      <c r="H736">
        <v>6.5438373570520972E-2</v>
      </c>
      <c r="I736">
        <v>1</v>
      </c>
      <c r="J736">
        <v>0.60462195349792291</v>
      </c>
      <c r="K736">
        <v>0.11377938851636145</v>
      </c>
      <c r="L736">
        <v>0.57132739911367014</v>
      </c>
      <c r="M736">
        <v>0.80086921742539041</v>
      </c>
      <c r="N736">
        <v>188.94781528167866</v>
      </c>
      <c r="O736">
        <f>732.403267247662*1.05</f>
        <v>769.02343061004512</v>
      </c>
      <c r="P736">
        <v>1</v>
      </c>
    </row>
    <row r="737" spans="1:16" x14ac:dyDescent="0.4">
      <c r="A737">
        <v>246</v>
      </c>
      <c r="B737" t="s">
        <v>6</v>
      </c>
      <c r="C737" t="s">
        <v>7</v>
      </c>
      <c r="D737" t="s">
        <v>16</v>
      </c>
      <c r="E737">
        <v>0.41921397379912667</v>
      </c>
      <c r="F737">
        <v>2.5773195876288659E-3</v>
      </c>
      <c r="G737">
        <v>0.38830897703549067</v>
      </c>
      <c r="H737">
        <v>0.47013977128335449</v>
      </c>
      <c r="I737">
        <v>0.83673469387755106</v>
      </c>
      <c r="J737">
        <v>0.63102659117882043</v>
      </c>
      <c r="K737">
        <v>0.40359810500735821</v>
      </c>
      <c r="L737">
        <v>4.7408091021190139E-2</v>
      </c>
      <c r="M737">
        <v>0.91132524626747546</v>
      </c>
      <c r="N737">
        <v>0.24534628870919997</v>
      </c>
      <c r="O737">
        <v>0.48604194946110202</v>
      </c>
      <c r="P737">
        <v>1</v>
      </c>
    </row>
    <row r="738" spans="1:16" x14ac:dyDescent="0.4">
      <c r="B738" t="s">
        <v>6</v>
      </c>
      <c r="C738" t="s">
        <v>7</v>
      </c>
      <c r="D738" t="s">
        <v>16</v>
      </c>
      <c r="E738">
        <v>0.41921397379912667</v>
      </c>
      <c r="F738">
        <v>2.5773195876288659E-3</v>
      </c>
      <c r="G738">
        <v>0.38830897703549067</v>
      </c>
      <c r="H738">
        <v>0.47013977128335449</v>
      </c>
      <c r="I738">
        <v>0.83673469387755106</v>
      </c>
      <c r="J738">
        <v>0.63102659117882043</v>
      </c>
      <c r="K738">
        <v>0.40359810500735821</v>
      </c>
      <c r="L738">
        <v>4.7408091021190139E-2</v>
      </c>
      <c r="M738">
        <v>0.91132524626747546</v>
      </c>
      <c r="N738">
        <v>0.24534628870919997</v>
      </c>
      <c r="O738">
        <f>0.486041949461102*1.11</f>
        <v>0.53950656390182328</v>
      </c>
      <c r="P738">
        <v>0</v>
      </c>
    </row>
    <row r="739" spans="1:16" x14ac:dyDescent="0.4">
      <c r="B739" t="s">
        <v>6</v>
      </c>
      <c r="C739" t="s">
        <v>7</v>
      </c>
      <c r="D739" t="s">
        <v>16</v>
      </c>
      <c r="E739">
        <v>0.41921397379912667</v>
      </c>
      <c r="F739">
        <v>2.5773195876288659E-3</v>
      </c>
      <c r="G739">
        <v>0.38830897703549067</v>
      </c>
      <c r="H739">
        <v>0.47013977128335449</v>
      </c>
      <c r="I739">
        <v>0.83673469387755106</v>
      </c>
      <c r="J739">
        <v>0.63102659117882043</v>
      </c>
      <c r="K739">
        <v>0.40359810500735821</v>
      </c>
      <c r="L739">
        <v>4.7408091021190139E-2</v>
      </c>
      <c r="M739">
        <v>0.91132524626747546</v>
      </c>
      <c r="N739">
        <v>0.24534628870919997</v>
      </c>
      <c r="O739">
        <f>0.486041949461102*1.05</f>
        <v>0.51034404693415714</v>
      </c>
      <c r="P739">
        <v>1</v>
      </c>
    </row>
    <row r="740" spans="1:16" x14ac:dyDescent="0.4">
      <c r="A740">
        <v>247</v>
      </c>
      <c r="B740" t="s">
        <v>6</v>
      </c>
      <c r="C740" t="s">
        <v>7</v>
      </c>
      <c r="D740" t="s">
        <v>18</v>
      </c>
      <c r="E740">
        <v>0.16593886462882093</v>
      </c>
      <c r="F740">
        <v>8.247422680412371E-2</v>
      </c>
      <c r="G740">
        <v>0</v>
      </c>
      <c r="H740">
        <v>7.2426937738246502E-2</v>
      </c>
      <c r="I740">
        <v>1</v>
      </c>
      <c r="J740">
        <v>0.77513488220450599</v>
      </c>
      <c r="K740">
        <v>8.8593448113694878E-2</v>
      </c>
      <c r="L740">
        <v>2.6805905149534875E-2</v>
      </c>
      <c r="M740">
        <v>0.53136166743741342</v>
      </c>
      <c r="N740">
        <v>687.1474261094728</v>
      </c>
      <c r="O740">
        <v>2776.4858604653073</v>
      </c>
      <c r="P740">
        <v>1</v>
      </c>
    </row>
    <row r="741" spans="1:16" x14ac:dyDescent="0.4">
      <c r="B741" t="s">
        <v>6</v>
      </c>
      <c r="C741" t="s">
        <v>7</v>
      </c>
      <c r="D741" t="s">
        <v>18</v>
      </c>
      <c r="E741">
        <v>0.16593886462882093</v>
      </c>
      <c r="F741">
        <v>8.247422680412371E-2</v>
      </c>
      <c r="G741">
        <v>0</v>
      </c>
      <c r="H741">
        <v>7.2426937738246502E-2</v>
      </c>
      <c r="I741">
        <v>1</v>
      </c>
      <c r="J741">
        <v>0.77513488220450599</v>
      </c>
      <c r="K741">
        <v>8.8593448113694878E-2</v>
      </c>
      <c r="L741">
        <v>2.6805905149534875E-2</v>
      </c>
      <c r="M741">
        <v>0.53136166743741342</v>
      </c>
      <c r="N741">
        <v>687.1474261094728</v>
      </c>
      <c r="O741">
        <f>2776.48586046531*1.11</f>
        <v>3081.8993051164944</v>
      </c>
      <c r="P741">
        <v>0</v>
      </c>
    </row>
    <row r="742" spans="1:16" x14ac:dyDescent="0.4">
      <c r="B742" t="s">
        <v>6</v>
      </c>
      <c r="C742" t="s">
        <v>7</v>
      </c>
      <c r="D742" t="s">
        <v>18</v>
      </c>
      <c r="E742">
        <v>0.16593886462882093</v>
      </c>
      <c r="F742">
        <v>8.247422680412371E-2</v>
      </c>
      <c r="G742">
        <v>0</v>
      </c>
      <c r="H742">
        <v>7.2426937738246502E-2</v>
      </c>
      <c r="I742">
        <v>1</v>
      </c>
      <c r="J742">
        <v>0.77513488220450599</v>
      </c>
      <c r="K742">
        <v>8.8593448113694878E-2</v>
      </c>
      <c r="L742">
        <v>2.6805905149534875E-2</v>
      </c>
      <c r="M742">
        <v>0.53136166743741342</v>
      </c>
      <c r="N742">
        <v>687.1474261094728</v>
      </c>
      <c r="O742">
        <f>2776.48586046531*1.05</f>
        <v>2915.3101534885755</v>
      </c>
      <c r="P742">
        <v>1</v>
      </c>
    </row>
    <row r="743" spans="1:16" x14ac:dyDescent="0.4">
      <c r="A743">
        <v>248</v>
      </c>
      <c r="B743" t="s">
        <v>6</v>
      </c>
      <c r="C743" t="s">
        <v>7</v>
      </c>
      <c r="D743" t="s">
        <v>18</v>
      </c>
      <c r="E743">
        <v>0.15720524017467249</v>
      </c>
      <c r="F743">
        <v>5.6701030927835051E-2</v>
      </c>
      <c r="G743">
        <v>0</v>
      </c>
      <c r="H743">
        <v>4.7013977128335445E-2</v>
      </c>
      <c r="I743">
        <v>1</v>
      </c>
      <c r="J743">
        <v>0.75163492434300161</v>
      </c>
      <c r="K743">
        <v>7.4662857208231626E-2</v>
      </c>
      <c r="L743">
        <v>0.17563470064237946</v>
      </c>
      <c r="M743">
        <v>0.7460300451176427</v>
      </c>
      <c r="N743">
        <v>36.278148432426669</v>
      </c>
      <c r="O743">
        <v>146.53205765556754</v>
      </c>
      <c r="P743">
        <v>1</v>
      </c>
    </row>
    <row r="744" spans="1:16" x14ac:dyDescent="0.4">
      <c r="B744" t="s">
        <v>6</v>
      </c>
      <c r="C744" t="s">
        <v>7</v>
      </c>
      <c r="D744" t="s">
        <v>18</v>
      </c>
      <c r="E744">
        <v>0.15720524017467249</v>
      </c>
      <c r="F744">
        <v>5.6701030927835051E-2</v>
      </c>
      <c r="G744">
        <v>0</v>
      </c>
      <c r="H744">
        <v>4.7013977128335445E-2</v>
      </c>
      <c r="I744">
        <v>1</v>
      </c>
      <c r="J744">
        <v>0.75163492434300161</v>
      </c>
      <c r="K744">
        <v>7.4662857208231626E-2</v>
      </c>
      <c r="L744">
        <v>0.17563470064237946</v>
      </c>
      <c r="M744">
        <v>0.7460300451176427</v>
      </c>
      <c r="N744">
        <v>36.278148432426669</v>
      </c>
      <c r="O744">
        <f>146.532057655568*1.11</f>
        <v>162.65058399768049</v>
      </c>
      <c r="P744">
        <v>0</v>
      </c>
    </row>
    <row r="745" spans="1:16" x14ac:dyDescent="0.4">
      <c r="B745" t="s">
        <v>6</v>
      </c>
      <c r="C745" t="s">
        <v>7</v>
      </c>
      <c r="D745" t="s">
        <v>18</v>
      </c>
      <c r="E745">
        <v>0.15720524017467249</v>
      </c>
      <c r="F745">
        <v>5.6701030927835051E-2</v>
      </c>
      <c r="G745">
        <v>0</v>
      </c>
      <c r="H745">
        <v>4.7013977128335445E-2</v>
      </c>
      <c r="I745">
        <v>1</v>
      </c>
      <c r="J745">
        <v>0.75163492434300161</v>
      </c>
      <c r="K745">
        <v>7.4662857208231626E-2</v>
      </c>
      <c r="L745">
        <v>0.17563470064237946</v>
      </c>
      <c r="M745">
        <v>0.7460300451176427</v>
      </c>
      <c r="N745">
        <v>36.278148432426669</v>
      </c>
      <c r="O745">
        <f>146.532057655568*1.05</f>
        <v>153.85866053834641</v>
      </c>
      <c r="P745">
        <v>1</v>
      </c>
    </row>
    <row r="746" spans="1:16" x14ac:dyDescent="0.4">
      <c r="A746">
        <v>249</v>
      </c>
      <c r="B746" t="s">
        <v>6</v>
      </c>
      <c r="C746" t="s">
        <v>7</v>
      </c>
      <c r="D746" t="s">
        <v>16</v>
      </c>
      <c r="E746">
        <v>0.27074235807860259</v>
      </c>
      <c r="F746">
        <v>2.5773195876288659E-3</v>
      </c>
      <c r="G746">
        <v>0.23382045929018788</v>
      </c>
      <c r="H746">
        <v>0.25667090216010163</v>
      </c>
      <c r="I746">
        <v>0.65306122448979587</v>
      </c>
      <c r="J746">
        <v>0.77181057794450569</v>
      </c>
      <c r="K746">
        <v>0.21844441529257985</v>
      </c>
      <c r="L746">
        <v>1.5265772208002159E-2</v>
      </c>
      <c r="M746">
        <v>0.85237355951353677</v>
      </c>
      <c r="N746">
        <v>1.0617170723680414</v>
      </c>
      <c r="O746">
        <v>2.3145552870844517</v>
      </c>
      <c r="P746">
        <v>1</v>
      </c>
    </row>
    <row r="747" spans="1:16" x14ac:dyDescent="0.4">
      <c r="B747" t="s">
        <v>6</v>
      </c>
      <c r="C747" t="s">
        <v>7</v>
      </c>
      <c r="D747" t="s">
        <v>16</v>
      </c>
      <c r="E747">
        <v>0.27074235807860259</v>
      </c>
      <c r="F747">
        <v>2.5773195876288659E-3</v>
      </c>
      <c r="G747">
        <v>0.23382045929018788</v>
      </c>
      <c r="H747">
        <v>0.25667090216010163</v>
      </c>
      <c r="I747">
        <v>0.65306122448979587</v>
      </c>
      <c r="J747">
        <v>0.77181057794450569</v>
      </c>
      <c r="K747">
        <v>0.21844441529257985</v>
      </c>
      <c r="L747">
        <v>1.5265772208002159E-2</v>
      </c>
      <c r="M747">
        <v>0.85237355951353677</v>
      </c>
      <c r="N747">
        <v>1.0617170723680414</v>
      </c>
      <c r="O747">
        <f>2.31455528708445*1.11</f>
        <v>2.5691563686637395</v>
      </c>
      <c r="P747">
        <v>0</v>
      </c>
    </row>
    <row r="748" spans="1:16" x14ac:dyDescent="0.4">
      <c r="B748" t="s">
        <v>6</v>
      </c>
      <c r="C748" t="s">
        <v>7</v>
      </c>
      <c r="D748" t="s">
        <v>16</v>
      </c>
      <c r="E748">
        <v>0.27074235807860259</v>
      </c>
      <c r="F748">
        <v>2.5773195876288659E-3</v>
      </c>
      <c r="G748">
        <v>0.23382045929018788</v>
      </c>
      <c r="H748">
        <v>0.25667090216010163</v>
      </c>
      <c r="I748">
        <v>0.65306122448979587</v>
      </c>
      <c r="J748">
        <v>0.77181057794450569</v>
      </c>
      <c r="K748">
        <v>0.21844441529257985</v>
      </c>
      <c r="L748">
        <v>1.5265772208002159E-2</v>
      </c>
      <c r="M748">
        <v>0.85237355951353677</v>
      </c>
      <c r="N748">
        <v>1.0617170723680414</v>
      </c>
      <c r="O748">
        <f>2.31455528708445*1.05</f>
        <v>2.4302830514386726</v>
      </c>
      <c r="P748">
        <v>1</v>
      </c>
    </row>
    <row r="749" spans="1:16" x14ac:dyDescent="0.4">
      <c r="A749">
        <v>250</v>
      </c>
      <c r="B749" t="s">
        <v>6</v>
      </c>
      <c r="C749" t="s">
        <v>7</v>
      </c>
      <c r="D749" t="s">
        <v>21</v>
      </c>
      <c r="E749">
        <v>0.41921397379912667</v>
      </c>
      <c r="F749">
        <v>0</v>
      </c>
      <c r="G749">
        <v>0.58037578288100211</v>
      </c>
      <c r="H749">
        <v>0.56353240152477757</v>
      </c>
      <c r="I749">
        <v>0.32653061224489793</v>
      </c>
      <c r="J749">
        <v>0.75955295137140022</v>
      </c>
      <c r="K749">
        <v>0.45466875992677108</v>
      </c>
      <c r="L749">
        <v>7.7754121771938967E-2</v>
      </c>
      <c r="M749">
        <v>0.89098412303843022</v>
      </c>
      <c r="N749">
        <v>0.16699564205049636</v>
      </c>
      <c r="O749">
        <v>0.23709373383335833</v>
      </c>
      <c r="P749">
        <v>1</v>
      </c>
    </row>
    <row r="750" spans="1:16" x14ac:dyDescent="0.4">
      <c r="B750" t="s">
        <v>6</v>
      </c>
      <c r="C750" t="s">
        <v>7</v>
      </c>
      <c r="D750" t="s">
        <v>21</v>
      </c>
      <c r="E750">
        <v>0.41921397379912667</v>
      </c>
      <c r="F750">
        <v>0</v>
      </c>
      <c r="G750">
        <v>0.58037578288100211</v>
      </c>
      <c r="H750">
        <v>0.56353240152477757</v>
      </c>
      <c r="I750">
        <v>0.32653061224489793</v>
      </c>
      <c r="J750">
        <v>0.75955295137140022</v>
      </c>
      <c r="K750">
        <v>0.45466875992677108</v>
      </c>
      <c r="L750">
        <v>7.7754121771938967E-2</v>
      </c>
      <c r="M750">
        <v>0.89098412303843022</v>
      </c>
      <c r="N750">
        <v>0.16699564205049636</v>
      </c>
      <c r="O750">
        <f>0.237093733833358*1.11</f>
        <v>0.26317404455502741</v>
      </c>
      <c r="P750">
        <v>0</v>
      </c>
    </row>
    <row r="751" spans="1:16" x14ac:dyDescent="0.4">
      <c r="B751" t="s">
        <v>6</v>
      </c>
      <c r="C751" t="s">
        <v>7</v>
      </c>
      <c r="D751" t="s">
        <v>21</v>
      </c>
      <c r="E751">
        <v>0.41921397379912667</v>
      </c>
      <c r="F751">
        <v>0</v>
      </c>
      <c r="G751">
        <v>0.58037578288100211</v>
      </c>
      <c r="H751">
        <v>0.56353240152477757</v>
      </c>
      <c r="I751">
        <v>0.32653061224489793</v>
      </c>
      <c r="J751">
        <v>0.75955295137140022</v>
      </c>
      <c r="K751">
        <v>0.45466875992677108</v>
      </c>
      <c r="L751">
        <v>7.7754121771938967E-2</v>
      </c>
      <c r="M751">
        <v>0.89098412303843022</v>
      </c>
      <c r="N751">
        <v>0.16699564205049636</v>
      </c>
      <c r="O751">
        <f>0.237093733833358*1.05</f>
        <v>0.24894842052502592</v>
      </c>
      <c r="P751">
        <v>1</v>
      </c>
    </row>
    <row r="752" spans="1:16" x14ac:dyDescent="0.4">
      <c r="A752">
        <v>251</v>
      </c>
      <c r="B752" t="s">
        <v>6</v>
      </c>
      <c r="C752" t="s">
        <v>7</v>
      </c>
      <c r="D752" t="s">
        <v>21</v>
      </c>
      <c r="E752">
        <v>0.65065502183406121</v>
      </c>
      <c r="F752">
        <v>0</v>
      </c>
      <c r="G752">
        <v>0.6889352818371608</v>
      </c>
      <c r="H752">
        <v>0.59593392630241415</v>
      </c>
      <c r="I752">
        <v>0.2857142857142857</v>
      </c>
      <c r="J752">
        <v>0.78532459787641828</v>
      </c>
      <c r="K752">
        <v>0.59134241802864806</v>
      </c>
      <c r="L752">
        <v>2.4366146829343599E-2</v>
      </c>
      <c r="M752">
        <v>0.52239071955792737</v>
      </c>
      <c r="N752">
        <v>0.13381586011671015</v>
      </c>
      <c r="O752">
        <v>0.1784714208874531</v>
      </c>
      <c r="P752">
        <v>1</v>
      </c>
    </row>
    <row r="753" spans="1:16" x14ac:dyDescent="0.4">
      <c r="B753" t="s">
        <v>6</v>
      </c>
      <c r="C753" t="s">
        <v>7</v>
      </c>
      <c r="D753" t="s">
        <v>21</v>
      </c>
      <c r="E753">
        <v>0.65065502183406121</v>
      </c>
      <c r="F753">
        <v>0</v>
      </c>
      <c r="G753">
        <v>0.6889352818371608</v>
      </c>
      <c r="H753">
        <v>0.59593392630241415</v>
      </c>
      <c r="I753">
        <v>0.2857142857142857</v>
      </c>
      <c r="J753">
        <v>0.78532459787641828</v>
      </c>
      <c r="K753">
        <v>0.59134241802864806</v>
      </c>
      <c r="L753">
        <v>2.4366146829343599E-2</v>
      </c>
      <c r="M753">
        <v>0.52239071955792737</v>
      </c>
      <c r="N753">
        <v>0.13381586011671015</v>
      </c>
      <c r="O753">
        <f>0.178471420887453*1.11</f>
        <v>0.19810327718507284</v>
      </c>
      <c r="P753">
        <v>0</v>
      </c>
    </row>
    <row r="754" spans="1:16" x14ac:dyDescent="0.4">
      <c r="B754" t="s">
        <v>6</v>
      </c>
      <c r="C754" t="s">
        <v>7</v>
      </c>
      <c r="D754" t="s">
        <v>21</v>
      </c>
      <c r="E754">
        <v>0.65065502183406121</v>
      </c>
      <c r="F754">
        <v>0</v>
      </c>
      <c r="G754">
        <v>0.6889352818371608</v>
      </c>
      <c r="H754">
        <v>0.59593392630241415</v>
      </c>
      <c r="I754">
        <v>0.2857142857142857</v>
      </c>
      <c r="J754">
        <v>0.78532459787641828</v>
      </c>
      <c r="K754">
        <v>0.59134241802864806</v>
      </c>
      <c r="L754">
        <v>2.4366146829343599E-2</v>
      </c>
      <c r="M754">
        <v>0.52239071955792737</v>
      </c>
      <c r="N754">
        <v>0.13381586011671015</v>
      </c>
      <c r="O754">
        <f>0.178471420887453*1.05</f>
        <v>0.18739499193182566</v>
      </c>
      <c r="P754">
        <v>1</v>
      </c>
    </row>
    <row r="755" spans="1:16" x14ac:dyDescent="0.4">
      <c r="A755">
        <v>252</v>
      </c>
      <c r="B755" t="s">
        <v>6</v>
      </c>
      <c r="C755" t="s">
        <v>7</v>
      </c>
      <c r="D755" t="s">
        <v>18</v>
      </c>
      <c r="E755">
        <v>0.37554585152838427</v>
      </c>
      <c r="F755">
        <v>7.7319587628865982E-3</v>
      </c>
      <c r="G755">
        <v>0</v>
      </c>
      <c r="H755">
        <v>4.5108005082592127E-2</v>
      </c>
      <c r="I755">
        <v>1</v>
      </c>
      <c r="J755">
        <v>0.75663978483169936</v>
      </c>
      <c r="K755">
        <v>0.15811074569011788</v>
      </c>
      <c r="L755">
        <v>0.10704994055115945</v>
      </c>
      <c r="M755">
        <v>0.41088822148368487</v>
      </c>
      <c r="N755">
        <v>40.609134285346293</v>
      </c>
      <c r="O755">
        <v>156.58404463613806</v>
      </c>
      <c r="P755">
        <v>1</v>
      </c>
    </row>
    <row r="756" spans="1:16" x14ac:dyDescent="0.4">
      <c r="B756" t="s">
        <v>6</v>
      </c>
      <c r="C756" t="s">
        <v>7</v>
      </c>
      <c r="D756" t="s">
        <v>18</v>
      </c>
      <c r="E756">
        <v>0.37554585152838427</v>
      </c>
      <c r="F756">
        <v>7.7319587628865982E-3</v>
      </c>
      <c r="G756">
        <v>0</v>
      </c>
      <c r="H756">
        <v>4.5108005082592127E-2</v>
      </c>
      <c r="I756">
        <v>1</v>
      </c>
      <c r="J756">
        <v>0.75663978483169936</v>
      </c>
      <c r="K756">
        <v>0.15811074569011788</v>
      </c>
      <c r="L756">
        <v>0.10704994055115945</v>
      </c>
      <c r="M756">
        <v>0.41088822148368487</v>
      </c>
      <c r="N756">
        <v>40.609134285346293</v>
      </c>
      <c r="O756">
        <f>156.584044636138*1.11</f>
        <v>173.8082895461132</v>
      </c>
      <c r="P756">
        <v>0</v>
      </c>
    </row>
    <row r="757" spans="1:16" x14ac:dyDescent="0.4">
      <c r="B757" t="s">
        <v>6</v>
      </c>
      <c r="C757" t="s">
        <v>7</v>
      </c>
      <c r="D757" t="s">
        <v>18</v>
      </c>
      <c r="E757">
        <v>0.37554585152838427</v>
      </c>
      <c r="F757">
        <v>7.7319587628865982E-3</v>
      </c>
      <c r="G757">
        <v>0</v>
      </c>
      <c r="H757">
        <v>4.5108005082592127E-2</v>
      </c>
      <c r="I757">
        <v>1</v>
      </c>
      <c r="J757">
        <v>0.75663978483169936</v>
      </c>
      <c r="K757">
        <v>0.15811074569011788</v>
      </c>
      <c r="L757">
        <v>0.10704994055115945</v>
      </c>
      <c r="M757">
        <v>0.41088822148368487</v>
      </c>
      <c r="N757">
        <v>40.609134285346293</v>
      </c>
      <c r="O757">
        <f>156.584044636138*1.05</f>
        <v>164.41324686794491</v>
      </c>
      <c r="P757">
        <v>1</v>
      </c>
    </row>
    <row r="758" spans="1:16" x14ac:dyDescent="0.4">
      <c r="A758">
        <v>253</v>
      </c>
      <c r="B758" t="s">
        <v>6</v>
      </c>
      <c r="C758" t="s">
        <v>7</v>
      </c>
      <c r="D758" t="s">
        <v>18</v>
      </c>
      <c r="E758">
        <v>0.24454148471615719</v>
      </c>
      <c r="F758">
        <v>8.505154639175258E-2</v>
      </c>
      <c r="G758">
        <v>0</v>
      </c>
      <c r="H758">
        <v>3.5578144853875483E-2</v>
      </c>
      <c r="I758">
        <v>1</v>
      </c>
      <c r="J758">
        <v>0.73406438933011886</v>
      </c>
      <c r="K758">
        <v>0.10319959964571163</v>
      </c>
      <c r="L758">
        <v>0.25901009892729104</v>
      </c>
      <c r="M758">
        <v>0.42749475111633256</v>
      </c>
      <c r="N758">
        <v>31.258344150251826</v>
      </c>
      <c r="O758">
        <v>131.54116550057773</v>
      </c>
      <c r="P758">
        <v>1</v>
      </c>
    </row>
    <row r="759" spans="1:16" x14ac:dyDescent="0.4">
      <c r="B759" t="s">
        <v>6</v>
      </c>
      <c r="C759" t="s">
        <v>7</v>
      </c>
      <c r="D759" t="s">
        <v>18</v>
      </c>
      <c r="E759">
        <v>0.24454148471615719</v>
      </c>
      <c r="F759">
        <v>8.505154639175258E-2</v>
      </c>
      <c r="G759">
        <v>0</v>
      </c>
      <c r="H759">
        <v>3.5578144853875483E-2</v>
      </c>
      <c r="I759">
        <v>1</v>
      </c>
      <c r="J759">
        <v>0.73406438933011886</v>
      </c>
      <c r="K759">
        <v>0.10319959964571163</v>
      </c>
      <c r="L759">
        <v>0.25901009892729104</v>
      </c>
      <c r="M759">
        <v>0.42749475111633256</v>
      </c>
      <c r="N759">
        <v>31.258344150251826</v>
      </c>
      <c r="O759">
        <f>131.541165500578*1.11</f>
        <v>146.01069370564159</v>
      </c>
      <c r="P759">
        <v>0</v>
      </c>
    </row>
    <row r="760" spans="1:16" x14ac:dyDescent="0.4">
      <c r="B760" t="s">
        <v>6</v>
      </c>
      <c r="C760" t="s">
        <v>7</v>
      </c>
      <c r="D760" t="s">
        <v>18</v>
      </c>
      <c r="E760">
        <v>0.24454148471615719</v>
      </c>
      <c r="F760">
        <v>8.505154639175258E-2</v>
      </c>
      <c r="G760">
        <v>0</v>
      </c>
      <c r="H760">
        <v>3.5578144853875483E-2</v>
      </c>
      <c r="I760">
        <v>1</v>
      </c>
      <c r="J760">
        <v>0.73406438933011886</v>
      </c>
      <c r="K760">
        <v>0.10319959964571163</v>
      </c>
      <c r="L760">
        <v>0.25901009892729104</v>
      </c>
      <c r="M760">
        <v>0.42749475111633256</v>
      </c>
      <c r="N760">
        <v>31.258344150251826</v>
      </c>
      <c r="O760">
        <f>131.541165500578*1.05</f>
        <v>138.11822377560691</v>
      </c>
      <c r="P760">
        <v>1</v>
      </c>
    </row>
    <row r="761" spans="1:16" x14ac:dyDescent="0.4">
      <c r="A761">
        <v>254</v>
      </c>
      <c r="B761" t="s">
        <v>6</v>
      </c>
      <c r="C761" t="s">
        <v>7</v>
      </c>
      <c r="D761" t="s">
        <v>18</v>
      </c>
      <c r="E761">
        <v>0.37991266375545857</v>
      </c>
      <c r="F761">
        <v>0.13402061855670103</v>
      </c>
      <c r="G761">
        <v>1.7745302713987474E-2</v>
      </c>
      <c r="H761">
        <v>0.11689961880559084</v>
      </c>
      <c r="I761">
        <v>0.93877551020408168</v>
      </c>
      <c r="J761">
        <v>0.89564031779206088</v>
      </c>
      <c r="K761">
        <v>0.20000046949401376</v>
      </c>
      <c r="L761">
        <v>1.7549505447609616E-2</v>
      </c>
      <c r="M761">
        <v>7.8725453175010035E-2</v>
      </c>
      <c r="N761">
        <v>6.4449627613896947</v>
      </c>
      <c r="O761">
        <v>24.27826939330976</v>
      </c>
      <c r="P761">
        <v>1</v>
      </c>
    </row>
    <row r="762" spans="1:16" x14ac:dyDescent="0.4">
      <c r="B762" t="s">
        <v>6</v>
      </c>
      <c r="C762" t="s">
        <v>7</v>
      </c>
      <c r="D762" t="s">
        <v>18</v>
      </c>
      <c r="E762">
        <v>0.37991266375545857</v>
      </c>
      <c r="F762">
        <v>0.13402061855670103</v>
      </c>
      <c r="G762">
        <v>1.7745302713987474E-2</v>
      </c>
      <c r="H762">
        <v>0.11689961880559084</v>
      </c>
      <c r="I762">
        <v>0.93877551020408168</v>
      </c>
      <c r="J762">
        <v>0.89564031779206088</v>
      </c>
      <c r="K762">
        <v>0.20000046949401376</v>
      </c>
      <c r="L762">
        <v>1.7549505447609616E-2</v>
      </c>
      <c r="M762">
        <v>7.8725453175010035E-2</v>
      </c>
      <c r="N762">
        <v>6.4449627613896947</v>
      </c>
      <c r="O762">
        <f>24.2782693933098*1.11</f>
        <v>26.948879026573881</v>
      </c>
      <c r="P762">
        <v>0</v>
      </c>
    </row>
    <row r="763" spans="1:16" x14ac:dyDescent="0.4">
      <c r="B763" t="s">
        <v>6</v>
      </c>
      <c r="C763" t="s">
        <v>7</v>
      </c>
      <c r="D763" t="s">
        <v>18</v>
      </c>
      <c r="E763">
        <v>0.37991266375545857</v>
      </c>
      <c r="F763">
        <v>0.13402061855670103</v>
      </c>
      <c r="G763">
        <v>1.7745302713987474E-2</v>
      </c>
      <c r="H763">
        <v>0.11689961880559084</v>
      </c>
      <c r="I763">
        <v>0.93877551020408168</v>
      </c>
      <c r="J763">
        <v>0.89564031779206088</v>
      </c>
      <c r="K763">
        <v>0.20000046949401376</v>
      </c>
      <c r="L763">
        <v>1.7549505447609616E-2</v>
      </c>
      <c r="M763">
        <v>7.8725453175010035E-2</v>
      </c>
      <c r="N763">
        <v>6.4449627613896947</v>
      </c>
      <c r="O763">
        <f>24.2782693933098*1.05</f>
        <v>25.492182862975291</v>
      </c>
      <c r="P763">
        <v>1</v>
      </c>
    </row>
    <row r="764" spans="1:16" x14ac:dyDescent="0.4">
      <c r="A764">
        <v>255</v>
      </c>
      <c r="B764" t="s">
        <v>6</v>
      </c>
      <c r="C764" t="s">
        <v>7</v>
      </c>
      <c r="D764" t="s">
        <v>22</v>
      </c>
      <c r="E764">
        <v>0.39737991266375544</v>
      </c>
      <c r="F764">
        <v>1.804123711340206E-2</v>
      </c>
      <c r="G764">
        <v>0.97807933194154495</v>
      </c>
      <c r="H764">
        <v>0.8570520965692503</v>
      </c>
      <c r="I764">
        <v>0.14285714285714285</v>
      </c>
      <c r="J764">
        <v>0.82156190185946232</v>
      </c>
      <c r="K764">
        <v>0.58052266093489024</v>
      </c>
      <c r="L764">
        <v>7.5819751626843318E-2</v>
      </c>
      <c r="M764">
        <v>0.71974447399581909</v>
      </c>
      <c r="N764">
        <v>7.4156705126782935E-2</v>
      </c>
      <c r="O764">
        <v>8.0731629319207091E-2</v>
      </c>
      <c r="P764">
        <v>1</v>
      </c>
    </row>
    <row r="765" spans="1:16" x14ac:dyDescent="0.4">
      <c r="B765" t="s">
        <v>6</v>
      </c>
      <c r="C765" t="s">
        <v>7</v>
      </c>
      <c r="D765" t="s">
        <v>22</v>
      </c>
      <c r="E765">
        <v>0.39737991266375544</v>
      </c>
      <c r="F765">
        <v>1.804123711340206E-2</v>
      </c>
      <c r="G765">
        <v>0.97807933194154495</v>
      </c>
      <c r="H765">
        <v>0.8570520965692503</v>
      </c>
      <c r="I765">
        <v>0.14285714285714285</v>
      </c>
      <c r="J765">
        <v>0.82156190185946232</v>
      </c>
      <c r="K765">
        <v>0.58052266093489024</v>
      </c>
      <c r="L765">
        <v>7.5819751626843318E-2</v>
      </c>
      <c r="M765">
        <v>0.71974447399581909</v>
      </c>
      <c r="N765">
        <v>7.4156705126782935E-2</v>
      </c>
      <c r="O765">
        <f>0.0807316293192071*1.11</f>
        <v>8.9612108544319891E-2</v>
      </c>
      <c r="P765">
        <v>0</v>
      </c>
    </row>
    <row r="766" spans="1:16" x14ac:dyDescent="0.4">
      <c r="B766" t="s">
        <v>6</v>
      </c>
      <c r="C766" t="s">
        <v>7</v>
      </c>
      <c r="D766" t="s">
        <v>22</v>
      </c>
      <c r="E766">
        <v>0.39737991266375544</v>
      </c>
      <c r="F766">
        <v>1.804123711340206E-2</v>
      </c>
      <c r="G766">
        <v>0.97807933194154495</v>
      </c>
      <c r="H766">
        <v>0.8570520965692503</v>
      </c>
      <c r="I766">
        <v>0.14285714285714285</v>
      </c>
      <c r="J766">
        <v>0.82156190185946232</v>
      </c>
      <c r="K766">
        <v>0.58052266093489024</v>
      </c>
      <c r="L766">
        <v>7.5819751626843318E-2</v>
      </c>
      <c r="M766">
        <v>0.71974447399581909</v>
      </c>
      <c r="N766">
        <v>7.4156705126782935E-2</v>
      </c>
      <c r="O766">
        <f>0.0807316293192071*1.05</f>
        <v>8.4768210785167469E-2</v>
      </c>
      <c r="P766">
        <v>1</v>
      </c>
    </row>
    <row r="767" spans="1:16" x14ac:dyDescent="0.4">
      <c r="A767">
        <v>256</v>
      </c>
      <c r="B767" t="s">
        <v>6</v>
      </c>
      <c r="C767" t="s">
        <v>7</v>
      </c>
      <c r="D767" t="s">
        <v>15</v>
      </c>
      <c r="E767">
        <v>0.43231441048034941</v>
      </c>
      <c r="F767">
        <v>0</v>
      </c>
      <c r="G767">
        <v>0.50835073068893533</v>
      </c>
      <c r="H767">
        <v>0.58640406607369755</v>
      </c>
      <c r="I767">
        <v>0.40816326530612246</v>
      </c>
      <c r="J767">
        <v>0.93934241628013504</v>
      </c>
      <c r="K767">
        <v>0.43845306968518638</v>
      </c>
      <c r="L767">
        <v>0.28803856311322568</v>
      </c>
      <c r="M767">
        <v>0.23664770536868315</v>
      </c>
      <c r="N767">
        <v>0.1743574928278101</v>
      </c>
      <c r="O767">
        <v>0.25959657921393631</v>
      </c>
      <c r="P767">
        <v>1</v>
      </c>
    </row>
    <row r="768" spans="1:16" x14ac:dyDescent="0.4">
      <c r="B768" t="s">
        <v>6</v>
      </c>
      <c r="C768" t="s">
        <v>7</v>
      </c>
      <c r="D768" t="s">
        <v>15</v>
      </c>
      <c r="E768">
        <v>0.43231441048034941</v>
      </c>
      <c r="F768">
        <v>0</v>
      </c>
      <c r="G768">
        <v>0.50835073068893533</v>
      </c>
      <c r="H768">
        <v>0.58640406607369755</v>
      </c>
      <c r="I768">
        <v>0.40816326530612246</v>
      </c>
      <c r="J768">
        <v>0.93934241628013504</v>
      </c>
      <c r="K768">
        <v>0.43845306968518638</v>
      </c>
      <c r="L768">
        <v>0.28803856311322568</v>
      </c>
      <c r="M768">
        <v>0.23664770536868315</v>
      </c>
      <c r="N768">
        <v>0.1743574928278101</v>
      </c>
      <c r="O768">
        <f>0.259596579213936*1.11</f>
        <v>0.28815220292746896</v>
      </c>
      <c r="P768">
        <v>0</v>
      </c>
    </row>
    <row r="769" spans="1:16" x14ac:dyDescent="0.4">
      <c r="B769" t="s">
        <v>6</v>
      </c>
      <c r="C769" t="s">
        <v>7</v>
      </c>
      <c r="D769" t="s">
        <v>15</v>
      </c>
      <c r="E769">
        <v>0.43231441048034941</v>
      </c>
      <c r="F769">
        <v>0</v>
      </c>
      <c r="G769">
        <v>0.50835073068893533</v>
      </c>
      <c r="H769">
        <v>0.58640406607369755</v>
      </c>
      <c r="I769">
        <v>0.40816326530612246</v>
      </c>
      <c r="J769">
        <v>0.93934241628013504</v>
      </c>
      <c r="K769">
        <v>0.43845306968518638</v>
      </c>
      <c r="L769">
        <v>0.28803856311322568</v>
      </c>
      <c r="M769">
        <v>0.23664770536868315</v>
      </c>
      <c r="N769">
        <v>0.1743574928278101</v>
      </c>
      <c r="O769">
        <f>0.259596579213936*1.05</f>
        <v>0.2725764081746328</v>
      </c>
      <c r="P769">
        <v>1</v>
      </c>
    </row>
    <row r="770" spans="1:16" x14ac:dyDescent="0.4">
      <c r="A770">
        <v>257</v>
      </c>
      <c r="B770" t="s">
        <v>6</v>
      </c>
      <c r="C770" t="s">
        <v>7</v>
      </c>
      <c r="D770" t="s">
        <v>23</v>
      </c>
      <c r="E770">
        <v>0.47161572052401746</v>
      </c>
      <c r="F770">
        <v>0</v>
      </c>
      <c r="G770">
        <v>9.6033402922755737E-2</v>
      </c>
      <c r="H770">
        <v>0.32655654383735705</v>
      </c>
      <c r="I770">
        <v>0.95918367346938771</v>
      </c>
      <c r="J770">
        <v>0.88063383782019033</v>
      </c>
      <c r="K770">
        <v>0.34730037142205111</v>
      </c>
      <c r="L770">
        <v>5.608292831296733E-2</v>
      </c>
      <c r="M770">
        <v>6.69284702938443E-2</v>
      </c>
      <c r="N770">
        <v>0.53279683037650571</v>
      </c>
      <c r="O770">
        <v>1.4563196566826759</v>
      </c>
      <c r="P770">
        <v>1</v>
      </c>
    </row>
    <row r="771" spans="1:16" x14ac:dyDescent="0.4">
      <c r="B771" t="s">
        <v>6</v>
      </c>
      <c r="C771" t="s">
        <v>7</v>
      </c>
      <c r="D771" t="s">
        <v>23</v>
      </c>
      <c r="E771">
        <v>0.47161572052401746</v>
      </c>
      <c r="F771">
        <v>0</v>
      </c>
      <c r="G771">
        <v>9.6033402922755737E-2</v>
      </c>
      <c r="H771">
        <v>0.32655654383735705</v>
      </c>
      <c r="I771">
        <v>0.95918367346938771</v>
      </c>
      <c r="J771">
        <v>0.88063383782019033</v>
      </c>
      <c r="K771">
        <v>0.34730037142205111</v>
      </c>
      <c r="L771">
        <v>5.608292831296733E-2</v>
      </c>
      <c r="M771">
        <v>6.69284702938443E-2</v>
      </c>
      <c r="N771">
        <v>0.53279683037650571</v>
      </c>
      <c r="O771">
        <f>1.45631965668268*1.11</f>
        <v>1.6165148189177749</v>
      </c>
      <c r="P771">
        <v>0</v>
      </c>
    </row>
    <row r="772" spans="1:16" x14ac:dyDescent="0.4">
      <c r="B772" t="s">
        <v>6</v>
      </c>
      <c r="C772" t="s">
        <v>7</v>
      </c>
      <c r="D772" t="s">
        <v>23</v>
      </c>
      <c r="E772">
        <v>0.47161572052401746</v>
      </c>
      <c r="F772">
        <v>0</v>
      </c>
      <c r="G772">
        <v>9.6033402922755737E-2</v>
      </c>
      <c r="H772">
        <v>0.32655654383735705</v>
      </c>
      <c r="I772">
        <v>0.95918367346938771</v>
      </c>
      <c r="J772">
        <v>0.88063383782019033</v>
      </c>
      <c r="K772">
        <v>0.34730037142205111</v>
      </c>
      <c r="L772">
        <v>5.608292831296733E-2</v>
      </c>
      <c r="M772">
        <v>6.69284702938443E-2</v>
      </c>
      <c r="N772">
        <v>0.53279683037650571</v>
      </c>
      <c r="O772">
        <f>1.45631965668268*1.05</f>
        <v>1.5291356395168141</v>
      </c>
      <c r="P772">
        <v>1</v>
      </c>
    </row>
    <row r="773" spans="1:16" x14ac:dyDescent="0.4">
      <c r="A773">
        <v>258</v>
      </c>
      <c r="B773" t="s">
        <v>6</v>
      </c>
      <c r="C773" t="s">
        <v>7</v>
      </c>
      <c r="D773" t="s">
        <v>19</v>
      </c>
      <c r="E773">
        <v>0.50655021834061142</v>
      </c>
      <c r="F773">
        <v>0</v>
      </c>
      <c r="G773">
        <v>0.10438413361169102</v>
      </c>
      <c r="H773">
        <v>0.3614993646759847</v>
      </c>
      <c r="I773">
        <v>0.89795918367346939</v>
      </c>
      <c r="J773">
        <v>1</v>
      </c>
      <c r="K773">
        <v>0.390591647024364</v>
      </c>
      <c r="L773">
        <v>6.1532334924188081E-3</v>
      </c>
      <c r="M773">
        <v>0.24229026113431062</v>
      </c>
      <c r="N773">
        <v>0.39956378156024436</v>
      </c>
      <c r="O773">
        <v>1.0193445636017413</v>
      </c>
      <c r="P773">
        <v>1</v>
      </c>
    </row>
    <row r="774" spans="1:16" x14ac:dyDescent="0.4">
      <c r="B774" t="s">
        <v>6</v>
      </c>
      <c r="C774" t="s">
        <v>7</v>
      </c>
      <c r="D774" t="s">
        <v>19</v>
      </c>
      <c r="E774">
        <v>0.50655021834061142</v>
      </c>
      <c r="F774">
        <v>0</v>
      </c>
      <c r="G774">
        <v>0.10438413361169102</v>
      </c>
      <c r="H774">
        <v>0.3614993646759847</v>
      </c>
      <c r="I774">
        <v>0.89795918367346939</v>
      </c>
      <c r="J774">
        <v>1</v>
      </c>
      <c r="K774">
        <v>0.390591647024364</v>
      </c>
      <c r="L774">
        <v>6.1532334924188081E-3</v>
      </c>
      <c r="M774">
        <v>0.24229026113431062</v>
      </c>
      <c r="N774">
        <v>0.39956378156024436</v>
      </c>
      <c r="O774">
        <f>1.01934456360174*1.11</f>
        <v>1.1314724655979316</v>
      </c>
      <c r="P774">
        <v>0</v>
      </c>
    </row>
    <row r="775" spans="1:16" x14ac:dyDescent="0.4">
      <c r="B775" t="s">
        <v>6</v>
      </c>
      <c r="C775" t="s">
        <v>7</v>
      </c>
      <c r="D775" t="s">
        <v>19</v>
      </c>
      <c r="E775">
        <v>0.50655021834061142</v>
      </c>
      <c r="F775">
        <v>0</v>
      </c>
      <c r="G775">
        <v>0.10438413361169102</v>
      </c>
      <c r="H775">
        <v>0.3614993646759847</v>
      </c>
      <c r="I775">
        <v>0.89795918367346939</v>
      </c>
      <c r="J775">
        <v>1</v>
      </c>
      <c r="K775">
        <v>0.390591647024364</v>
      </c>
      <c r="L775">
        <v>6.1532334924188081E-3</v>
      </c>
      <c r="M775">
        <v>0.24229026113431062</v>
      </c>
      <c r="N775">
        <v>0.39956378156024436</v>
      </c>
      <c r="O775">
        <f>1.01934456360174*1.05</f>
        <v>1.070311791781827</v>
      </c>
      <c r="P775">
        <v>1</v>
      </c>
    </row>
    <row r="776" spans="1:16" x14ac:dyDescent="0.4">
      <c r="A776">
        <v>259</v>
      </c>
      <c r="B776" t="s">
        <v>6</v>
      </c>
      <c r="C776" t="s">
        <v>7</v>
      </c>
      <c r="D776" t="s">
        <v>16</v>
      </c>
      <c r="E776">
        <v>0.57641921397379925</v>
      </c>
      <c r="F776">
        <v>0</v>
      </c>
      <c r="G776">
        <v>0.32985386221294366</v>
      </c>
      <c r="H776">
        <v>0.49936467598475215</v>
      </c>
      <c r="I776">
        <v>0.75510204081632648</v>
      </c>
      <c r="J776">
        <v>0.97325758969679321</v>
      </c>
      <c r="K776">
        <v>0.49338573273893555</v>
      </c>
      <c r="L776">
        <v>0.31147800811473503</v>
      </c>
      <c r="M776">
        <v>0.53494088367682391</v>
      </c>
      <c r="N776">
        <v>0.20330755839284731</v>
      </c>
      <c r="O776">
        <v>0.39208512858275585</v>
      </c>
      <c r="P776">
        <v>1</v>
      </c>
    </row>
    <row r="777" spans="1:16" x14ac:dyDescent="0.4">
      <c r="B777" t="s">
        <v>6</v>
      </c>
      <c r="C777" t="s">
        <v>7</v>
      </c>
      <c r="D777" t="s">
        <v>16</v>
      </c>
      <c r="E777">
        <v>0.57641921397379925</v>
      </c>
      <c r="F777">
        <v>0</v>
      </c>
      <c r="G777">
        <v>0.32985386221294366</v>
      </c>
      <c r="H777">
        <v>0.49936467598475215</v>
      </c>
      <c r="I777">
        <v>0.75510204081632648</v>
      </c>
      <c r="J777">
        <v>0.97325758969679321</v>
      </c>
      <c r="K777">
        <v>0.49338573273893555</v>
      </c>
      <c r="L777">
        <v>0.31147800811473503</v>
      </c>
      <c r="M777">
        <v>0.53494088367682391</v>
      </c>
      <c r="N777">
        <v>0.20330755839284731</v>
      </c>
      <c r="O777">
        <f>0.392085128582756*1.11</f>
        <v>0.43521449272685919</v>
      </c>
      <c r="P777">
        <v>0</v>
      </c>
    </row>
    <row r="778" spans="1:16" x14ac:dyDescent="0.4">
      <c r="B778" t="s">
        <v>6</v>
      </c>
      <c r="C778" t="s">
        <v>7</v>
      </c>
      <c r="D778" t="s">
        <v>16</v>
      </c>
      <c r="E778">
        <v>0.57641921397379925</v>
      </c>
      <c r="F778">
        <v>0</v>
      </c>
      <c r="G778">
        <v>0.32985386221294366</v>
      </c>
      <c r="H778">
        <v>0.49936467598475215</v>
      </c>
      <c r="I778">
        <v>0.75510204081632648</v>
      </c>
      <c r="J778">
        <v>0.97325758969679321</v>
      </c>
      <c r="K778">
        <v>0.49338573273893555</v>
      </c>
      <c r="L778">
        <v>0.31147800811473503</v>
      </c>
      <c r="M778">
        <v>0.53494088367682391</v>
      </c>
      <c r="N778">
        <v>0.20330755839284731</v>
      </c>
      <c r="O778">
        <f>0.392085128582756*1.05</f>
        <v>0.41168938501189384</v>
      </c>
      <c r="P778">
        <v>1</v>
      </c>
    </row>
    <row r="779" spans="1:16" x14ac:dyDescent="0.4">
      <c r="A779">
        <v>260</v>
      </c>
      <c r="B779" t="s">
        <v>6</v>
      </c>
      <c r="C779" t="s">
        <v>7</v>
      </c>
      <c r="D779" t="s">
        <v>16</v>
      </c>
      <c r="E779">
        <v>0.44978165938864628</v>
      </c>
      <c r="F779">
        <v>0</v>
      </c>
      <c r="G779">
        <v>0.40918580375782887</v>
      </c>
      <c r="H779">
        <v>0.5095298602287166</v>
      </c>
      <c r="I779">
        <v>0.83673469387755106</v>
      </c>
      <c r="J779">
        <v>0.96812548395994291</v>
      </c>
      <c r="K779">
        <v>0.41644324042033071</v>
      </c>
      <c r="L779">
        <v>0.20623114841062698</v>
      </c>
      <c r="M779">
        <v>0.23289599594410795</v>
      </c>
      <c r="N779">
        <v>0.22571474393726684</v>
      </c>
      <c r="O779">
        <v>0.43365380794129038</v>
      </c>
      <c r="P779">
        <v>1</v>
      </c>
    </row>
    <row r="780" spans="1:16" x14ac:dyDescent="0.4">
      <c r="B780" t="s">
        <v>6</v>
      </c>
      <c r="C780" t="s">
        <v>7</v>
      </c>
      <c r="D780" t="s">
        <v>16</v>
      </c>
      <c r="E780">
        <v>0.44978165938864628</v>
      </c>
      <c r="F780">
        <v>0</v>
      </c>
      <c r="G780">
        <v>0.40918580375782887</v>
      </c>
      <c r="H780">
        <v>0.5095298602287166</v>
      </c>
      <c r="I780">
        <v>0.83673469387755106</v>
      </c>
      <c r="J780">
        <v>0.96812548395994291</v>
      </c>
      <c r="K780">
        <v>0.41644324042033071</v>
      </c>
      <c r="L780">
        <v>0.20623114841062698</v>
      </c>
      <c r="M780">
        <v>0.23289599594410795</v>
      </c>
      <c r="N780">
        <v>0.22571474393726684</v>
      </c>
      <c r="O780">
        <f>0.43365380794129*1.11</f>
        <v>0.48135572681483191</v>
      </c>
      <c r="P780">
        <v>0</v>
      </c>
    </row>
    <row r="781" spans="1:16" x14ac:dyDescent="0.4">
      <c r="B781" t="s">
        <v>6</v>
      </c>
      <c r="C781" t="s">
        <v>7</v>
      </c>
      <c r="D781" t="s">
        <v>16</v>
      </c>
      <c r="E781">
        <v>0.44978165938864628</v>
      </c>
      <c r="F781">
        <v>0</v>
      </c>
      <c r="G781">
        <v>0.40918580375782887</v>
      </c>
      <c r="H781">
        <v>0.5095298602287166</v>
      </c>
      <c r="I781">
        <v>0.83673469387755106</v>
      </c>
      <c r="J781">
        <v>0.96812548395994291</v>
      </c>
      <c r="K781">
        <v>0.41644324042033071</v>
      </c>
      <c r="L781">
        <v>0.20623114841062698</v>
      </c>
      <c r="M781">
        <v>0.23289599594410795</v>
      </c>
      <c r="N781">
        <v>0.22571474393726684</v>
      </c>
      <c r="O781">
        <f>0.43365380794129*1.05</f>
        <v>0.45533649833835449</v>
      </c>
      <c r="P781">
        <v>1</v>
      </c>
    </row>
    <row r="782" spans="1:16" x14ac:dyDescent="0.4">
      <c r="A782">
        <v>261</v>
      </c>
      <c r="B782" t="s">
        <v>6</v>
      </c>
      <c r="C782" t="s">
        <v>7</v>
      </c>
      <c r="D782" t="s">
        <v>18</v>
      </c>
      <c r="E782">
        <v>0.27947598253275113</v>
      </c>
      <c r="F782">
        <v>2.5773195876288658E-2</v>
      </c>
      <c r="G782">
        <v>0</v>
      </c>
      <c r="H782">
        <v>8.6404066073697591E-2</v>
      </c>
      <c r="I782">
        <v>1</v>
      </c>
      <c r="J782">
        <v>0.99159761881752795</v>
      </c>
      <c r="K782">
        <v>0.14174257779070315</v>
      </c>
      <c r="L782">
        <v>0.26883820809154491</v>
      </c>
      <c r="M782">
        <v>0.84131341840367546</v>
      </c>
      <c r="N782">
        <v>25.543976622384196</v>
      </c>
      <c r="O782">
        <v>96.335029802139729</v>
      </c>
      <c r="P782">
        <v>1</v>
      </c>
    </row>
    <row r="783" spans="1:16" x14ac:dyDescent="0.4">
      <c r="B783" t="s">
        <v>6</v>
      </c>
      <c r="C783" t="s">
        <v>7</v>
      </c>
      <c r="D783" t="s">
        <v>18</v>
      </c>
      <c r="E783">
        <v>0.27947598253275113</v>
      </c>
      <c r="F783">
        <v>2.5773195876288658E-2</v>
      </c>
      <c r="G783">
        <v>0</v>
      </c>
      <c r="H783">
        <v>8.6404066073697591E-2</v>
      </c>
      <c r="I783">
        <v>1</v>
      </c>
      <c r="J783">
        <v>0.99159761881752795</v>
      </c>
      <c r="K783">
        <v>0.14174257779070315</v>
      </c>
      <c r="L783">
        <v>0.26883820809154491</v>
      </c>
      <c r="M783">
        <v>0.84131341840367546</v>
      </c>
      <c r="N783">
        <v>25.543976622384196</v>
      </c>
      <c r="O783">
        <f>96.3350298021397*1.11</f>
        <v>106.93188308037507</v>
      </c>
      <c r="P783">
        <v>0</v>
      </c>
    </row>
    <row r="784" spans="1:16" x14ac:dyDescent="0.4">
      <c r="B784" t="s">
        <v>6</v>
      </c>
      <c r="C784" t="s">
        <v>7</v>
      </c>
      <c r="D784" t="s">
        <v>18</v>
      </c>
      <c r="E784">
        <v>0.27947598253275113</v>
      </c>
      <c r="F784">
        <v>2.5773195876288658E-2</v>
      </c>
      <c r="G784">
        <v>0</v>
      </c>
      <c r="H784">
        <v>8.6404066073697591E-2</v>
      </c>
      <c r="I784">
        <v>1</v>
      </c>
      <c r="J784">
        <v>0.99159761881752795</v>
      </c>
      <c r="K784">
        <v>0.14174257779070315</v>
      </c>
      <c r="L784">
        <v>0.26883820809154491</v>
      </c>
      <c r="M784">
        <v>0.84131341840367546</v>
      </c>
      <c r="N784">
        <v>25.543976622384196</v>
      </c>
      <c r="O784">
        <f>96.3350298021397*1.05</f>
        <v>101.1517812922467</v>
      </c>
      <c r="P784">
        <v>1</v>
      </c>
    </row>
    <row r="785" spans="1:16" x14ac:dyDescent="0.4">
      <c r="A785">
        <v>262</v>
      </c>
      <c r="B785" t="s">
        <v>6</v>
      </c>
      <c r="C785" t="s">
        <v>7</v>
      </c>
      <c r="D785" t="s">
        <v>20</v>
      </c>
      <c r="E785">
        <v>0.34061135371179035</v>
      </c>
      <c r="F785">
        <v>0</v>
      </c>
      <c r="G785">
        <v>0.76931106471816291</v>
      </c>
      <c r="H785">
        <v>0.75222363405336734</v>
      </c>
      <c r="I785">
        <v>0.32653061224489793</v>
      </c>
      <c r="J785">
        <v>0.97451130987062995</v>
      </c>
      <c r="K785">
        <v>0.459148764644081</v>
      </c>
      <c r="L785">
        <v>0.16951755713860484</v>
      </c>
      <c r="M785">
        <v>0.44523629504587015</v>
      </c>
      <c r="N785">
        <v>0.11192246025746098</v>
      </c>
      <c r="O785">
        <v>0.14012183675061854</v>
      </c>
      <c r="P785">
        <v>1</v>
      </c>
    </row>
    <row r="786" spans="1:16" x14ac:dyDescent="0.4">
      <c r="B786" t="s">
        <v>6</v>
      </c>
      <c r="C786" t="s">
        <v>7</v>
      </c>
      <c r="D786" t="s">
        <v>20</v>
      </c>
      <c r="E786">
        <v>0.34061135371179035</v>
      </c>
      <c r="F786">
        <v>0</v>
      </c>
      <c r="G786">
        <v>0.76931106471816291</v>
      </c>
      <c r="H786">
        <v>0.75222363405336734</v>
      </c>
      <c r="I786">
        <v>0.32653061224489793</v>
      </c>
      <c r="J786">
        <v>0.97451130987062995</v>
      </c>
      <c r="K786">
        <v>0.459148764644081</v>
      </c>
      <c r="L786">
        <v>0.16951755713860484</v>
      </c>
      <c r="M786">
        <v>0.44523629504587015</v>
      </c>
      <c r="N786">
        <v>0.11192246025746098</v>
      </c>
      <c r="O786">
        <f>0.140121836750619*1.11</f>
        <v>0.15553523879318712</v>
      </c>
      <c r="P786">
        <v>0</v>
      </c>
    </row>
    <row r="787" spans="1:16" x14ac:dyDescent="0.4">
      <c r="B787" t="s">
        <v>6</v>
      </c>
      <c r="C787" t="s">
        <v>7</v>
      </c>
      <c r="D787" t="s">
        <v>20</v>
      </c>
      <c r="E787">
        <v>0.34061135371179035</v>
      </c>
      <c r="F787">
        <v>0</v>
      </c>
      <c r="G787">
        <v>0.76931106471816291</v>
      </c>
      <c r="H787">
        <v>0.75222363405336734</v>
      </c>
      <c r="I787">
        <v>0.32653061224489793</v>
      </c>
      <c r="J787">
        <v>0.97451130987062995</v>
      </c>
      <c r="K787">
        <v>0.459148764644081</v>
      </c>
      <c r="L787">
        <v>0.16951755713860484</v>
      </c>
      <c r="M787">
        <v>0.44523629504587015</v>
      </c>
      <c r="N787">
        <v>0.11192246025746098</v>
      </c>
      <c r="O787">
        <f>0.140121836750619*1.05</f>
        <v>0.14712792858814996</v>
      </c>
      <c r="P787">
        <v>1</v>
      </c>
    </row>
    <row r="788" spans="1:16" x14ac:dyDescent="0.4">
      <c r="A788">
        <v>263</v>
      </c>
      <c r="B788" t="s">
        <v>6</v>
      </c>
      <c r="C788" t="s">
        <v>7</v>
      </c>
      <c r="D788" t="s">
        <v>15</v>
      </c>
      <c r="E788">
        <v>0.46724890829694332</v>
      </c>
      <c r="F788">
        <v>0</v>
      </c>
      <c r="G788">
        <v>0.5</v>
      </c>
      <c r="H788">
        <v>0.6639135959339264</v>
      </c>
      <c r="I788">
        <v>0.69387755102040816</v>
      </c>
      <c r="J788">
        <v>0.95227627847858431</v>
      </c>
      <c r="K788">
        <v>0.50864052362571965</v>
      </c>
      <c r="L788">
        <v>0.23905093992976459</v>
      </c>
      <c r="M788">
        <v>0.16160284629531566</v>
      </c>
      <c r="N788">
        <v>0.12574462424639987</v>
      </c>
      <c r="O788">
        <v>0.20363204740326368</v>
      </c>
      <c r="P788">
        <v>1</v>
      </c>
    </row>
    <row r="789" spans="1:16" x14ac:dyDescent="0.4">
      <c r="B789" t="s">
        <v>6</v>
      </c>
      <c r="C789" t="s">
        <v>7</v>
      </c>
      <c r="D789" t="s">
        <v>15</v>
      </c>
      <c r="E789">
        <v>0.46724890829694332</v>
      </c>
      <c r="F789">
        <v>0</v>
      </c>
      <c r="G789">
        <v>0.5</v>
      </c>
      <c r="H789">
        <v>0.6639135959339264</v>
      </c>
      <c r="I789">
        <v>0.69387755102040816</v>
      </c>
      <c r="J789">
        <v>0.95227627847858431</v>
      </c>
      <c r="K789">
        <v>0.50864052362571965</v>
      </c>
      <c r="L789">
        <v>0.23905093992976459</v>
      </c>
      <c r="M789">
        <v>0.16160284629531566</v>
      </c>
      <c r="N789">
        <v>0.12574462424639987</v>
      </c>
      <c r="O789">
        <f>0.203632047403264*1.11</f>
        <v>0.22603157261762305</v>
      </c>
      <c r="P789">
        <v>0</v>
      </c>
    </row>
    <row r="790" spans="1:16" x14ac:dyDescent="0.4">
      <c r="B790" t="s">
        <v>6</v>
      </c>
      <c r="C790" t="s">
        <v>7</v>
      </c>
      <c r="D790" t="s">
        <v>15</v>
      </c>
      <c r="E790">
        <v>0.46724890829694332</v>
      </c>
      <c r="F790">
        <v>0</v>
      </c>
      <c r="G790">
        <v>0.5</v>
      </c>
      <c r="H790">
        <v>0.6639135959339264</v>
      </c>
      <c r="I790">
        <v>0.69387755102040816</v>
      </c>
      <c r="J790">
        <v>0.95227627847858431</v>
      </c>
      <c r="K790">
        <v>0.50864052362571965</v>
      </c>
      <c r="L790">
        <v>0.23905093992976459</v>
      </c>
      <c r="M790">
        <v>0.16160284629531566</v>
      </c>
      <c r="N790">
        <v>0.12574462424639987</v>
      </c>
      <c r="O790">
        <f>0.203632047403264*1.05</f>
        <v>0.21381364977342721</v>
      </c>
      <c r="P790">
        <v>1</v>
      </c>
    </row>
    <row r="791" spans="1:16" x14ac:dyDescent="0.4">
      <c r="A791">
        <v>264</v>
      </c>
      <c r="B791" t="s">
        <v>6</v>
      </c>
      <c r="C791" t="s">
        <v>7</v>
      </c>
      <c r="D791" t="s">
        <v>15</v>
      </c>
      <c r="E791">
        <v>0.55021834061135377</v>
      </c>
      <c r="F791">
        <v>0</v>
      </c>
      <c r="G791">
        <v>0.47286012526096033</v>
      </c>
      <c r="H791">
        <v>0.64803049555273184</v>
      </c>
      <c r="I791">
        <v>0.5714285714285714</v>
      </c>
      <c r="J791">
        <v>0.93004262855782749</v>
      </c>
      <c r="K791">
        <v>0.56101998327275859</v>
      </c>
      <c r="L791">
        <v>0.16781606235804028</v>
      </c>
      <c r="M791">
        <v>0.13236908277319409</v>
      </c>
      <c r="N791">
        <v>0.12046400483387196</v>
      </c>
      <c r="O791">
        <v>0.18900301710774703</v>
      </c>
      <c r="P791">
        <v>1</v>
      </c>
    </row>
    <row r="792" spans="1:16" x14ac:dyDescent="0.4">
      <c r="B792" t="s">
        <v>6</v>
      </c>
      <c r="C792" t="s">
        <v>7</v>
      </c>
      <c r="D792" t="s">
        <v>15</v>
      </c>
      <c r="E792">
        <v>0.55021834061135377</v>
      </c>
      <c r="F792">
        <v>0</v>
      </c>
      <c r="G792">
        <v>0.47286012526096033</v>
      </c>
      <c r="H792">
        <v>0.64803049555273184</v>
      </c>
      <c r="I792">
        <v>0.5714285714285714</v>
      </c>
      <c r="J792">
        <v>0.93004262855782749</v>
      </c>
      <c r="K792">
        <v>0.56101998327275859</v>
      </c>
      <c r="L792">
        <v>0.16781606235804028</v>
      </c>
      <c r="M792">
        <v>0.13236908277319409</v>
      </c>
      <c r="N792">
        <v>0.12046400483387196</v>
      </c>
      <c r="O792">
        <f>0.189003017107747*1.11</f>
        <v>0.2097933489895992</v>
      </c>
      <c r="P792">
        <v>0</v>
      </c>
    </row>
    <row r="793" spans="1:16" x14ac:dyDescent="0.4">
      <c r="B793" t="s">
        <v>6</v>
      </c>
      <c r="C793" t="s">
        <v>7</v>
      </c>
      <c r="D793" t="s">
        <v>15</v>
      </c>
      <c r="E793">
        <v>0.55021834061135377</v>
      </c>
      <c r="F793">
        <v>0</v>
      </c>
      <c r="G793">
        <v>0.47286012526096033</v>
      </c>
      <c r="H793">
        <v>0.64803049555273184</v>
      </c>
      <c r="I793">
        <v>0.5714285714285714</v>
      </c>
      <c r="J793">
        <v>0.93004262855782749</v>
      </c>
      <c r="K793">
        <v>0.56101998327275859</v>
      </c>
      <c r="L793">
        <v>0.16781606235804028</v>
      </c>
      <c r="M793">
        <v>0.13236908277319409</v>
      </c>
      <c r="N793">
        <v>0.12046400483387196</v>
      </c>
      <c r="O793">
        <f>0.189003017107747*1.05</f>
        <v>0.19845316796313436</v>
      </c>
      <c r="P793">
        <v>1</v>
      </c>
    </row>
    <row r="794" spans="1:16" x14ac:dyDescent="0.4">
      <c r="A794">
        <v>265</v>
      </c>
      <c r="B794" t="s">
        <v>6</v>
      </c>
      <c r="C794" t="s">
        <v>7</v>
      </c>
      <c r="D794" t="s">
        <v>15</v>
      </c>
      <c r="E794">
        <v>0.6899563318777292</v>
      </c>
      <c r="F794">
        <v>0</v>
      </c>
      <c r="G794">
        <v>0.67849686847599167</v>
      </c>
      <c r="H794">
        <v>0.67789072426937746</v>
      </c>
      <c r="I794">
        <v>0.55102040816326525</v>
      </c>
      <c r="J794">
        <v>0.98368009140171864</v>
      </c>
      <c r="K794">
        <v>0.65548776229533523</v>
      </c>
      <c r="L794">
        <v>0.27869372241163198</v>
      </c>
      <c r="M794">
        <v>0.90821513228648887</v>
      </c>
      <c r="N794">
        <v>0.10226756581232611</v>
      </c>
      <c r="O794">
        <v>0.14581701300902641</v>
      </c>
      <c r="P794">
        <v>1</v>
      </c>
    </row>
    <row r="795" spans="1:16" x14ac:dyDescent="0.4">
      <c r="B795" t="s">
        <v>6</v>
      </c>
      <c r="C795" t="s">
        <v>7</v>
      </c>
      <c r="D795" t="s">
        <v>15</v>
      </c>
      <c r="E795">
        <v>0.6899563318777292</v>
      </c>
      <c r="F795">
        <v>0</v>
      </c>
      <c r="G795">
        <v>0.67849686847599167</v>
      </c>
      <c r="H795">
        <v>0.67789072426937746</v>
      </c>
      <c r="I795">
        <v>0.55102040816326525</v>
      </c>
      <c r="J795">
        <v>0.98368009140171864</v>
      </c>
      <c r="K795">
        <v>0.65548776229533523</v>
      </c>
      <c r="L795">
        <v>0.27869372241163198</v>
      </c>
      <c r="M795">
        <v>0.90821513228648887</v>
      </c>
      <c r="N795">
        <v>0.10226756581232611</v>
      </c>
      <c r="O795">
        <f>0.145817013009026*1.11</f>
        <v>0.16185688444001886</v>
      </c>
      <c r="P795">
        <v>0</v>
      </c>
    </row>
    <row r="796" spans="1:16" x14ac:dyDescent="0.4">
      <c r="B796" t="s">
        <v>6</v>
      </c>
      <c r="C796" t="s">
        <v>7</v>
      </c>
      <c r="D796" t="s">
        <v>15</v>
      </c>
      <c r="E796">
        <v>0.6899563318777292</v>
      </c>
      <c r="F796">
        <v>0</v>
      </c>
      <c r="G796">
        <v>0.67849686847599167</v>
      </c>
      <c r="H796">
        <v>0.67789072426937746</v>
      </c>
      <c r="I796">
        <v>0.55102040816326525</v>
      </c>
      <c r="J796">
        <v>0.98368009140171864</v>
      </c>
      <c r="K796">
        <v>0.65548776229533523</v>
      </c>
      <c r="L796">
        <v>0.27869372241163198</v>
      </c>
      <c r="M796">
        <v>0.90821513228648887</v>
      </c>
      <c r="N796">
        <v>0.10226756581232611</v>
      </c>
      <c r="O796">
        <f>0.145817013009026*1.05</f>
        <v>0.15310786365947732</v>
      </c>
      <c r="P796">
        <v>1</v>
      </c>
    </row>
    <row r="797" spans="1:16" x14ac:dyDescent="0.4">
      <c r="A797">
        <v>266</v>
      </c>
      <c r="B797" t="s">
        <v>6</v>
      </c>
      <c r="C797" t="s">
        <v>7</v>
      </c>
      <c r="D797" t="s">
        <v>19</v>
      </c>
      <c r="E797">
        <v>0.73362445414847155</v>
      </c>
      <c r="F797">
        <v>0</v>
      </c>
      <c r="G797">
        <v>0.51356993736951984</v>
      </c>
      <c r="H797">
        <v>0.61880559085133402</v>
      </c>
      <c r="I797">
        <v>0.89795918367346939</v>
      </c>
      <c r="J797">
        <v>0.86778668673606008</v>
      </c>
      <c r="K797">
        <v>0.64902846918119972</v>
      </c>
      <c r="L797">
        <v>0.1803391953966923</v>
      </c>
      <c r="M797">
        <v>0.68670308797873736</v>
      </c>
      <c r="N797">
        <v>0.11918365907280778</v>
      </c>
      <c r="O797">
        <v>0.21335980532661253</v>
      </c>
      <c r="P797">
        <v>1</v>
      </c>
    </row>
    <row r="798" spans="1:16" x14ac:dyDescent="0.4">
      <c r="B798" t="s">
        <v>6</v>
      </c>
      <c r="C798" t="s">
        <v>7</v>
      </c>
      <c r="D798" t="s">
        <v>19</v>
      </c>
      <c r="E798">
        <v>0.73362445414847155</v>
      </c>
      <c r="F798">
        <v>0</v>
      </c>
      <c r="G798">
        <v>0.51356993736951984</v>
      </c>
      <c r="H798">
        <v>0.61880559085133402</v>
      </c>
      <c r="I798">
        <v>0.89795918367346939</v>
      </c>
      <c r="J798">
        <v>0.86778668673606008</v>
      </c>
      <c r="K798">
        <v>0.64902846918119972</v>
      </c>
      <c r="L798">
        <v>0.1803391953966923</v>
      </c>
      <c r="M798">
        <v>0.68670308797873736</v>
      </c>
      <c r="N798">
        <v>0.11918365907280778</v>
      </c>
      <c r="O798">
        <f>0.213359805326613*1.11</f>
        <v>0.23682938391254046</v>
      </c>
      <c r="P798">
        <v>0</v>
      </c>
    </row>
    <row r="799" spans="1:16" x14ac:dyDescent="0.4">
      <c r="B799" t="s">
        <v>6</v>
      </c>
      <c r="C799" t="s">
        <v>7</v>
      </c>
      <c r="D799" t="s">
        <v>19</v>
      </c>
      <c r="E799">
        <v>0.73362445414847155</v>
      </c>
      <c r="F799">
        <v>0</v>
      </c>
      <c r="G799">
        <v>0.51356993736951984</v>
      </c>
      <c r="H799">
        <v>0.61880559085133402</v>
      </c>
      <c r="I799">
        <v>0.89795918367346939</v>
      </c>
      <c r="J799">
        <v>0.86778668673606008</v>
      </c>
      <c r="K799">
        <v>0.64902846918119972</v>
      </c>
      <c r="L799">
        <v>0.1803391953966923</v>
      </c>
      <c r="M799">
        <v>0.68670308797873736</v>
      </c>
      <c r="N799">
        <v>0.11918365907280778</v>
      </c>
      <c r="O799">
        <f>0.213359805326613*1.05</f>
        <v>0.22402779559294367</v>
      </c>
      <c r="P799">
        <v>1</v>
      </c>
    </row>
    <row r="800" spans="1:16" x14ac:dyDescent="0.4">
      <c r="A800">
        <v>267</v>
      </c>
      <c r="B800" t="s">
        <v>6</v>
      </c>
      <c r="C800" t="s">
        <v>7</v>
      </c>
      <c r="D800" t="s">
        <v>16</v>
      </c>
      <c r="E800">
        <v>0.73362445414847155</v>
      </c>
      <c r="F800">
        <v>0</v>
      </c>
      <c r="G800">
        <v>0.31628392484342382</v>
      </c>
      <c r="H800">
        <v>0.51588310038119434</v>
      </c>
      <c r="I800">
        <v>0.7142857142857143</v>
      </c>
      <c r="J800">
        <v>0.95554539857907272</v>
      </c>
      <c r="K800">
        <v>0.58942474888654062</v>
      </c>
      <c r="L800">
        <v>0.46538621792278262</v>
      </c>
      <c r="M800">
        <v>0.41161805413544589</v>
      </c>
      <c r="N800">
        <v>0.17179166192647372</v>
      </c>
      <c r="O800">
        <v>0.32445947001688141</v>
      </c>
      <c r="P800">
        <v>1</v>
      </c>
    </row>
    <row r="801" spans="1:16" x14ac:dyDescent="0.4">
      <c r="B801" t="s">
        <v>6</v>
      </c>
      <c r="C801" t="s">
        <v>7</v>
      </c>
      <c r="D801" t="s">
        <v>16</v>
      </c>
      <c r="E801">
        <v>0.73362445414847155</v>
      </c>
      <c r="F801">
        <v>0</v>
      </c>
      <c r="G801">
        <v>0.31628392484342382</v>
      </c>
      <c r="H801">
        <v>0.51588310038119434</v>
      </c>
      <c r="I801">
        <v>0.7142857142857143</v>
      </c>
      <c r="J801">
        <v>0.95554539857907272</v>
      </c>
      <c r="K801">
        <v>0.58942474888654062</v>
      </c>
      <c r="L801">
        <v>0.46538621792278262</v>
      </c>
      <c r="M801">
        <v>0.41161805413544589</v>
      </c>
      <c r="N801">
        <v>0.17179166192647372</v>
      </c>
      <c r="O801">
        <f>0.324459470016881*1.11</f>
        <v>0.36015001171873795</v>
      </c>
      <c r="P801">
        <v>0</v>
      </c>
    </row>
    <row r="802" spans="1:16" x14ac:dyDescent="0.4">
      <c r="B802" t="s">
        <v>6</v>
      </c>
      <c r="C802" t="s">
        <v>7</v>
      </c>
      <c r="D802" t="s">
        <v>16</v>
      </c>
      <c r="E802">
        <v>0.73362445414847155</v>
      </c>
      <c r="F802">
        <v>0</v>
      </c>
      <c r="G802">
        <v>0.31628392484342382</v>
      </c>
      <c r="H802">
        <v>0.51588310038119434</v>
      </c>
      <c r="I802">
        <v>0.7142857142857143</v>
      </c>
      <c r="J802">
        <v>0.95554539857907272</v>
      </c>
      <c r="K802">
        <v>0.58942474888654062</v>
      </c>
      <c r="L802">
        <v>0.46538621792278262</v>
      </c>
      <c r="M802">
        <v>0.41161805413544589</v>
      </c>
      <c r="N802">
        <v>0.17179166192647372</v>
      </c>
      <c r="O802">
        <f>0.324459470016881*1.05</f>
        <v>0.34068244351772509</v>
      </c>
      <c r="P802">
        <v>1</v>
      </c>
    </row>
    <row r="803" spans="1:16" x14ac:dyDescent="0.4">
      <c r="A803">
        <v>268</v>
      </c>
      <c r="B803" t="s">
        <v>6</v>
      </c>
      <c r="C803" t="s">
        <v>7</v>
      </c>
      <c r="D803" t="s">
        <v>19</v>
      </c>
      <c r="E803">
        <v>0.49344978165938863</v>
      </c>
      <c r="F803">
        <v>2.5773195876288659E-3</v>
      </c>
      <c r="G803">
        <v>0</v>
      </c>
      <c r="H803">
        <v>8.5133418043202028E-2</v>
      </c>
      <c r="I803">
        <v>1</v>
      </c>
      <c r="J803">
        <v>0.94048967210040213</v>
      </c>
      <c r="K803">
        <v>0.22411312338501596</v>
      </c>
      <c r="L803">
        <v>7.2409509516987741E-2</v>
      </c>
      <c r="M803">
        <v>1.977573680452973E-2</v>
      </c>
      <c r="N803">
        <v>22.510802628540215</v>
      </c>
      <c r="O803">
        <v>83.176484472833195</v>
      </c>
      <c r="P803">
        <v>1</v>
      </c>
    </row>
    <row r="804" spans="1:16" x14ac:dyDescent="0.4">
      <c r="B804" t="s">
        <v>6</v>
      </c>
      <c r="C804" t="s">
        <v>7</v>
      </c>
      <c r="D804" t="s">
        <v>19</v>
      </c>
      <c r="E804">
        <v>0.49344978165938863</v>
      </c>
      <c r="F804">
        <v>2.5773195876288659E-3</v>
      </c>
      <c r="G804">
        <v>0</v>
      </c>
      <c r="H804">
        <v>8.5133418043202028E-2</v>
      </c>
      <c r="I804">
        <v>1</v>
      </c>
      <c r="J804">
        <v>0.94048967210040213</v>
      </c>
      <c r="K804">
        <v>0.22411312338501596</v>
      </c>
      <c r="L804">
        <v>7.2409509516987741E-2</v>
      </c>
      <c r="M804">
        <v>1.977573680452973E-2</v>
      </c>
      <c r="N804">
        <v>22.510802628540215</v>
      </c>
      <c r="O804">
        <f>83.1764844728332*1.11</f>
        <v>92.325897764844854</v>
      </c>
      <c r="P804">
        <v>0</v>
      </c>
    </row>
    <row r="805" spans="1:16" x14ac:dyDescent="0.4">
      <c r="B805" t="s">
        <v>6</v>
      </c>
      <c r="C805" t="s">
        <v>7</v>
      </c>
      <c r="D805" t="s">
        <v>19</v>
      </c>
      <c r="E805">
        <v>0.49344978165938863</v>
      </c>
      <c r="F805">
        <v>2.5773195876288659E-3</v>
      </c>
      <c r="G805">
        <v>0</v>
      </c>
      <c r="H805">
        <v>8.5133418043202028E-2</v>
      </c>
      <c r="I805">
        <v>1</v>
      </c>
      <c r="J805">
        <v>0.94048967210040213</v>
      </c>
      <c r="K805">
        <v>0.22411312338501596</v>
      </c>
      <c r="L805">
        <v>7.2409509516987741E-2</v>
      </c>
      <c r="M805">
        <v>1.977573680452973E-2</v>
      </c>
      <c r="N805">
        <v>22.510802628540215</v>
      </c>
      <c r="O805">
        <f>83.1764844728332*1.05</f>
        <v>87.335308696474854</v>
      </c>
      <c r="P805">
        <v>1</v>
      </c>
    </row>
    <row r="806" spans="1:16" x14ac:dyDescent="0.4">
      <c r="A806">
        <v>269</v>
      </c>
      <c r="B806" t="s">
        <v>6</v>
      </c>
      <c r="C806" t="s">
        <v>7</v>
      </c>
      <c r="D806" t="s">
        <v>19</v>
      </c>
      <c r="E806">
        <v>0.54148471615720528</v>
      </c>
      <c r="F806">
        <v>0</v>
      </c>
      <c r="G806">
        <v>6.7849686847599164E-2</v>
      </c>
      <c r="H806">
        <v>0.47585768742058449</v>
      </c>
      <c r="I806">
        <v>0.89795918367346939</v>
      </c>
      <c r="J806">
        <v>0.81359902001074513</v>
      </c>
      <c r="K806">
        <v>0.44463495822324889</v>
      </c>
      <c r="L806">
        <v>0.35641215433670448</v>
      </c>
      <c r="M806">
        <v>0.44274338130635682</v>
      </c>
      <c r="N806">
        <v>0.24841154506249535</v>
      </c>
      <c r="O806">
        <v>0.60376562218240293</v>
      </c>
      <c r="P806">
        <v>1</v>
      </c>
    </row>
    <row r="807" spans="1:16" x14ac:dyDescent="0.4">
      <c r="B807" t="s">
        <v>6</v>
      </c>
      <c r="C807" t="s">
        <v>7</v>
      </c>
      <c r="D807" t="s">
        <v>19</v>
      </c>
      <c r="E807">
        <v>0.54148471615720528</v>
      </c>
      <c r="F807">
        <v>0</v>
      </c>
      <c r="G807">
        <v>6.7849686847599164E-2</v>
      </c>
      <c r="H807">
        <v>0.47585768742058449</v>
      </c>
      <c r="I807">
        <v>0.89795918367346939</v>
      </c>
      <c r="J807">
        <v>0.81359902001074513</v>
      </c>
      <c r="K807">
        <v>0.44463495822324889</v>
      </c>
      <c r="L807">
        <v>0.35641215433670448</v>
      </c>
      <c r="M807">
        <v>0.44274338130635682</v>
      </c>
      <c r="N807">
        <v>0.24841154506249535</v>
      </c>
      <c r="O807">
        <f>0.603765622182403*1.11</f>
        <v>0.67017984062246738</v>
      </c>
      <c r="P807">
        <v>0</v>
      </c>
    </row>
    <row r="808" spans="1:16" x14ac:dyDescent="0.4">
      <c r="B808" t="s">
        <v>6</v>
      </c>
      <c r="C808" t="s">
        <v>7</v>
      </c>
      <c r="D808" t="s">
        <v>19</v>
      </c>
      <c r="E808">
        <v>0.54148471615720528</v>
      </c>
      <c r="F808">
        <v>0</v>
      </c>
      <c r="G808">
        <v>6.7849686847599164E-2</v>
      </c>
      <c r="H808">
        <v>0.47585768742058449</v>
      </c>
      <c r="I808">
        <v>0.89795918367346939</v>
      </c>
      <c r="J808">
        <v>0.81359902001074513</v>
      </c>
      <c r="K808">
        <v>0.44463495822324889</v>
      </c>
      <c r="L808">
        <v>0.35641215433670448</v>
      </c>
      <c r="M808">
        <v>0.44274338130635682</v>
      </c>
      <c r="N808">
        <v>0.24841154506249535</v>
      </c>
      <c r="O808">
        <f>0.603765622182403*1.05</f>
        <v>0.63395390329152324</v>
      </c>
      <c r="P808">
        <v>1</v>
      </c>
    </row>
    <row r="809" spans="1:16" x14ac:dyDescent="0.4">
      <c r="A809">
        <v>270</v>
      </c>
      <c r="B809" t="s">
        <v>6</v>
      </c>
      <c r="C809" t="s">
        <v>7</v>
      </c>
      <c r="D809" t="s">
        <v>19</v>
      </c>
      <c r="E809">
        <v>0.68122270742358082</v>
      </c>
      <c r="F809">
        <v>2.5773195876288659E-3</v>
      </c>
      <c r="G809">
        <v>0.29018789144050106</v>
      </c>
      <c r="H809">
        <v>0.46505717916137229</v>
      </c>
      <c r="I809">
        <v>0.89795918367346939</v>
      </c>
      <c r="J809">
        <v>0.87225559965434463</v>
      </c>
      <c r="K809">
        <v>0.52471280545160981</v>
      </c>
      <c r="L809">
        <v>1.6778494228571444E-2</v>
      </c>
      <c r="M809">
        <v>0.40983236807307616</v>
      </c>
      <c r="N809">
        <v>0.22524172532442974</v>
      </c>
      <c r="O809">
        <v>0.48577276083298526</v>
      </c>
      <c r="P809">
        <v>1</v>
      </c>
    </row>
    <row r="810" spans="1:16" x14ac:dyDescent="0.4">
      <c r="B810" t="s">
        <v>6</v>
      </c>
      <c r="C810" t="s">
        <v>7</v>
      </c>
      <c r="D810" t="s">
        <v>19</v>
      </c>
      <c r="E810">
        <v>0.68122270742358082</v>
      </c>
      <c r="F810">
        <v>2.5773195876288659E-3</v>
      </c>
      <c r="G810">
        <v>0.29018789144050106</v>
      </c>
      <c r="H810">
        <v>0.46505717916137229</v>
      </c>
      <c r="I810">
        <v>0.89795918367346939</v>
      </c>
      <c r="J810">
        <v>0.87225559965434463</v>
      </c>
      <c r="K810">
        <v>0.52471280545160981</v>
      </c>
      <c r="L810">
        <v>1.6778494228571444E-2</v>
      </c>
      <c r="M810">
        <v>0.40983236807307616</v>
      </c>
      <c r="N810">
        <v>0.22524172532442974</v>
      </c>
      <c r="O810">
        <f>0.485772760832985*1.11</f>
        <v>0.53920776452461339</v>
      </c>
      <c r="P810">
        <v>0</v>
      </c>
    </row>
    <row r="811" spans="1:16" x14ac:dyDescent="0.4">
      <c r="B811" t="s">
        <v>6</v>
      </c>
      <c r="C811" t="s">
        <v>7</v>
      </c>
      <c r="D811" t="s">
        <v>19</v>
      </c>
      <c r="E811">
        <v>0.68122270742358082</v>
      </c>
      <c r="F811">
        <v>2.5773195876288659E-3</v>
      </c>
      <c r="G811">
        <v>0.29018789144050106</v>
      </c>
      <c r="H811">
        <v>0.46505717916137229</v>
      </c>
      <c r="I811">
        <v>0.89795918367346939</v>
      </c>
      <c r="J811">
        <v>0.87225559965434463</v>
      </c>
      <c r="K811">
        <v>0.52471280545160981</v>
      </c>
      <c r="L811">
        <v>1.6778494228571444E-2</v>
      </c>
      <c r="M811">
        <v>0.40983236807307616</v>
      </c>
      <c r="N811">
        <v>0.22524172532442974</v>
      </c>
      <c r="O811">
        <f>0.485772760832985*1.05</f>
        <v>0.51006139887463431</v>
      </c>
      <c r="P811">
        <v>1</v>
      </c>
    </row>
    <row r="812" spans="1:16" x14ac:dyDescent="0.4">
      <c r="A812">
        <v>271</v>
      </c>
      <c r="B812" t="s">
        <v>6</v>
      </c>
      <c r="C812" t="s">
        <v>7</v>
      </c>
      <c r="D812" t="s">
        <v>16</v>
      </c>
      <c r="E812">
        <v>0.68122270742358082</v>
      </c>
      <c r="F812">
        <v>0</v>
      </c>
      <c r="G812">
        <v>0.42484342379958251</v>
      </c>
      <c r="H812">
        <v>0.55844980940279543</v>
      </c>
      <c r="I812">
        <v>0.79591836734693877</v>
      </c>
      <c r="J812">
        <v>0.92431825513289256</v>
      </c>
      <c r="K812">
        <v>0.57620610541668948</v>
      </c>
      <c r="L812">
        <v>0.31365955647917637</v>
      </c>
      <c r="M812">
        <v>0.53336207996917717</v>
      </c>
      <c r="N812">
        <v>0.15552467804280787</v>
      </c>
      <c r="O812">
        <v>0.28440425181896795</v>
      </c>
      <c r="P812">
        <v>1</v>
      </c>
    </row>
    <row r="813" spans="1:16" x14ac:dyDescent="0.4">
      <c r="B813" t="s">
        <v>6</v>
      </c>
      <c r="C813" t="s">
        <v>7</v>
      </c>
      <c r="D813" t="s">
        <v>16</v>
      </c>
      <c r="E813">
        <v>0.68122270742358082</v>
      </c>
      <c r="F813">
        <v>0</v>
      </c>
      <c r="G813">
        <v>0.42484342379958251</v>
      </c>
      <c r="H813">
        <v>0.55844980940279543</v>
      </c>
      <c r="I813">
        <v>0.79591836734693877</v>
      </c>
      <c r="J813">
        <v>0.92431825513289256</v>
      </c>
      <c r="K813">
        <v>0.57620610541668948</v>
      </c>
      <c r="L813">
        <v>0.31365955647917637</v>
      </c>
      <c r="M813">
        <v>0.53336207996917717</v>
      </c>
      <c r="N813">
        <v>0.15552467804280787</v>
      </c>
      <c r="O813">
        <f>0.284404251818968*1.11</f>
        <v>0.31568871951905453</v>
      </c>
      <c r="P813">
        <v>0</v>
      </c>
    </row>
    <row r="814" spans="1:16" x14ac:dyDescent="0.4">
      <c r="B814" t="s">
        <v>6</v>
      </c>
      <c r="C814" t="s">
        <v>7</v>
      </c>
      <c r="D814" t="s">
        <v>16</v>
      </c>
      <c r="E814">
        <v>0.68122270742358082</v>
      </c>
      <c r="F814">
        <v>0</v>
      </c>
      <c r="G814">
        <v>0.42484342379958251</v>
      </c>
      <c r="H814">
        <v>0.55844980940279543</v>
      </c>
      <c r="I814">
        <v>0.79591836734693877</v>
      </c>
      <c r="J814">
        <v>0.92431825513289256</v>
      </c>
      <c r="K814">
        <v>0.57620610541668948</v>
      </c>
      <c r="L814">
        <v>0.31365955647917637</v>
      </c>
      <c r="M814">
        <v>0.53336207996917717</v>
      </c>
      <c r="N814">
        <v>0.15552467804280787</v>
      </c>
      <c r="O814">
        <f>0.284404251818968*1.05</f>
        <v>0.29862446440991641</v>
      </c>
      <c r="P814">
        <v>1</v>
      </c>
    </row>
    <row r="815" spans="1:16" x14ac:dyDescent="0.4">
      <c r="A815">
        <v>272</v>
      </c>
      <c r="B815" t="s">
        <v>6</v>
      </c>
      <c r="C815" t="s">
        <v>7</v>
      </c>
      <c r="D815" t="s">
        <v>18</v>
      </c>
      <c r="E815">
        <v>0.63318777292576411</v>
      </c>
      <c r="F815">
        <v>1.0309278350515464E-2</v>
      </c>
      <c r="G815">
        <v>0.1524008350730689</v>
      </c>
      <c r="H815">
        <v>0.31702668360864039</v>
      </c>
      <c r="I815">
        <v>0.97959183673469385</v>
      </c>
      <c r="J815">
        <v>0.82477686510185932</v>
      </c>
      <c r="K815">
        <v>0.42058742108035607</v>
      </c>
      <c r="L815">
        <v>0.11868931976376361</v>
      </c>
      <c r="M815">
        <v>0.58471228092082872</v>
      </c>
      <c r="N815">
        <v>0.50481387624363316</v>
      </c>
      <c r="O815">
        <v>1.3647985599081127</v>
      </c>
      <c r="P815">
        <v>1</v>
      </c>
    </row>
    <row r="816" spans="1:16" x14ac:dyDescent="0.4">
      <c r="B816" t="s">
        <v>6</v>
      </c>
      <c r="C816" t="s">
        <v>7</v>
      </c>
      <c r="D816" t="s">
        <v>18</v>
      </c>
      <c r="E816">
        <v>0.63318777292576411</v>
      </c>
      <c r="F816">
        <v>1.0309278350515464E-2</v>
      </c>
      <c r="G816">
        <v>0.1524008350730689</v>
      </c>
      <c r="H816">
        <v>0.31702668360864039</v>
      </c>
      <c r="I816">
        <v>0.97959183673469385</v>
      </c>
      <c r="J816">
        <v>0.82477686510185932</v>
      </c>
      <c r="K816">
        <v>0.42058742108035607</v>
      </c>
      <c r="L816">
        <v>0.11868931976376361</v>
      </c>
      <c r="M816">
        <v>0.58471228092082872</v>
      </c>
      <c r="N816">
        <v>0.50481387624363316</v>
      </c>
      <c r="O816">
        <f>1.36479855990811*1.11</f>
        <v>1.5149264014980024</v>
      </c>
      <c r="P816">
        <v>0</v>
      </c>
    </row>
    <row r="817" spans="1:16" x14ac:dyDescent="0.4">
      <c r="B817" t="s">
        <v>6</v>
      </c>
      <c r="C817" t="s">
        <v>7</v>
      </c>
      <c r="D817" t="s">
        <v>18</v>
      </c>
      <c r="E817">
        <v>0.63318777292576411</v>
      </c>
      <c r="F817">
        <v>1.0309278350515464E-2</v>
      </c>
      <c r="G817">
        <v>0.1524008350730689</v>
      </c>
      <c r="H817">
        <v>0.31702668360864039</v>
      </c>
      <c r="I817">
        <v>0.97959183673469385</v>
      </c>
      <c r="J817">
        <v>0.82477686510185932</v>
      </c>
      <c r="K817">
        <v>0.42058742108035607</v>
      </c>
      <c r="L817">
        <v>0.11868931976376361</v>
      </c>
      <c r="M817">
        <v>0.58471228092082872</v>
      </c>
      <c r="N817">
        <v>0.50481387624363316</v>
      </c>
      <c r="O817">
        <f>1.36479855990811*1.05</f>
        <v>1.4330384879035156</v>
      </c>
      <c r="P817">
        <v>1</v>
      </c>
    </row>
    <row r="818" spans="1:16" x14ac:dyDescent="0.4">
      <c r="A818">
        <v>273</v>
      </c>
      <c r="B818" t="s">
        <v>6</v>
      </c>
      <c r="C818" t="s">
        <v>7</v>
      </c>
      <c r="D818" t="s">
        <v>18</v>
      </c>
      <c r="E818">
        <v>0.63755458515283847</v>
      </c>
      <c r="F818">
        <v>0.1056701030927835</v>
      </c>
      <c r="G818">
        <v>0.11064718162839249</v>
      </c>
      <c r="H818">
        <v>0.30686149936467594</v>
      </c>
      <c r="I818">
        <v>0.97959183673469385</v>
      </c>
      <c r="J818">
        <v>0.90502074293662715</v>
      </c>
      <c r="K818">
        <v>0.41414682069209091</v>
      </c>
      <c r="L818">
        <v>0.28073716064303861</v>
      </c>
      <c r="M818">
        <v>0.32862428530466781</v>
      </c>
      <c r="N818">
        <v>0.54928694443179049</v>
      </c>
      <c r="O818">
        <v>1.6492048430945034</v>
      </c>
      <c r="P818">
        <v>1</v>
      </c>
    </row>
    <row r="819" spans="1:16" x14ac:dyDescent="0.4">
      <c r="B819" t="s">
        <v>6</v>
      </c>
      <c r="C819" t="s">
        <v>7</v>
      </c>
      <c r="D819" t="s">
        <v>18</v>
      </c>
      <c r="E819">
        <v>0.63755458515283847</v>
      </c>
      <c r="F819">
        <v>0.1056701030927835</v>
      </c>
      <c r="G819">
        <v>0.11064718162839249</v>
      </c>
      <c r="H819">
        <v>0.30686149936467594</v>
      </c>
      <c r="I819">
        <v>0.97959183673469385</v>
      </c>
      <c r="J819">
        <v>0.90502074293662715</v>
      </c>
      <c r="K819">
        <v>0.41414682069209091</v>
      </c>
      <c r="L819">
        <v>0.28073716064303861</v>
      </c>
      <c r="M819">
        <v>0.32862428530466781</v>
      </c>
      <c r="N819">
        <v>0.54928694443179049</v>
      </c>
      <c r="O819">
        <f>1.6492048430945*1.11</f>
        <v>1.8306173758348954</v>
      </c>
      <c r="P819">
        <v>0</v>
      </c>
    </row>
    <row r="820" spans="1:16" x14ac:dyDescent="0.4">
      <c r="B820" t="s">
        <v>6</v>
      </c>
      <c r="C820" t="s">
        <v>7</v>
      </c>
      <c r="D820" t="s">
        <v>18</v>
      </c>
      <c r="E820">
        <v>0.63755458515283847</v>
      </c>
      <c r="F820">
        <v>0.1056701030927835</v>
      </c>
      <c r="G820">
        <v>0.11064718162839249</v>
      </c>
      <c r="H820">
        <v>0.30686149936467594</v>
      </c>
      <c r="I820">
        <v>0.97959183673469385</v>
      </c>
      <c r="J820">
        <v>0.90502074293662715</v>
      </c>
      <c r="K820">
        <v>0.41414682069209091</v>
      </c>
      <c r="L820">
        <v>0.28073716064303861</v>
      </c>
      <c r="M820">
        <v>0.32862428530466781</v>
      </c>
      <c r="N820">
        <v>0.54928694443179049</v>
      </c>
      <c r="O820">
        <f>1.6492048430945*1.05</f>
        <v>1.7316650852492252</v>
      </c>
      <c r="P820">
        <v>1</v>
      </c>
    </row>
    <row r="821" spans="1:16" x14ac:dyDescent="0.4">
      <c r="A821">
        <v>274</v>
      </c>
      <c r="B821" t="s">
        <v>6</v>
      </c>
      <c r="C821" t="s">
        <v>7</v>
      </c>
      <c r="D821" t="s">
        <v>17</v>
      </c>
      <c r="E821">
        <v>0.66812227074235808</v>
      </c>
      <c r="F821">
        <v>4.6391752577319589E-2</v>
      </c>
      <c r="G821">
        <v>0.24425887265135698</v>
      </c>
      <c r="H821">
        <v>0.52922490470139771</v>
      </c>
      <c r="I821">
        <v>0.8571428571428571</v>
      </c>
      <c r="J821">
        <v>0.7481750214984354</v>
      </c>
      <c r="K821">
        <v>0.55264662288523436</v>
      </c>
      <c r="L821">
        <v>0.26847572316052598</v>
      </c>
      <c r="M821">
        <v>0.66392677651278009</v>
      </c>
      <c r="N821">
        <v>0.17495925398736822</v>
      </c>
      <c r="O821">
        <v>0.37425456694926706</v>
      </c>
      <c r="P821">
        <v>1</v>
      </c>
    </row>
    <row r="822" spans="1:16" x14ac:dyDescent="0.4">
      <c r="B822" t="s">
        <v>6</v>
      </c>
      <c r="C822" t="s">
        <v>7</v>
      </c>
      <c r="D822" t="s">
        <v>17</v>
      </c>
      <c r="E822">
        <v>0.66812227074235808</v>
      </c>
      <c r="F822">
        <v>4.6391752577319589E-2</v>
      </c>
      <c r="G822">
        <v>0.24425887265135698</v>
      </c>
      <c r="H822">
        <v>0.52922490470139771</v>
      </c>
      <c r="I822">
        <v>0.8571428571428571</v>
      </c>
      <c r="J822">
        <v>0.7481750214984354</v>
      </c>
      <c r="K822">
        <v>0.55264662288523436</v>
      </c>
      <c r="L822">
        <v>0.26847572316052598</v>
      </c>
      <c r="M822">
        <v>0.66392677651278009</v>
      </c>
      <c r="N822">
        <v>0.17495925398736822</v>
      </c>
      <c r="O822">
        <f>0.374254566949267*1.11</f>
        <v>0.41542256931368643</v>
      </c>
      <c r="P822">
        <v>0</v>
      </c>
    </row>
    <row r="823" spans="1:16" x14ac:dyDescent="0.4">
      <c r="B823" t="s">
        <v>6</v>
      </c>
      <c r="C823" t="s">
        <v>7</v>
      </c>
      <c r="D823" t="s">
        <v>17</v>
      </c>
      <c r="E823">
        <v>0.66812227074235808</v>
      </c>
      <c r="F823">
        <v>4.6391752577319589E-2</v>
      </c>
      <c r="G823">
        <v>0.24425887265135698</v>
      </c>
      <c r="H823">
        <v>0.52922490470139771</v>
      </c>
      <c r="I823">
        <v>0.8571428571428571</v>
      </c>
      <c r="J823">
        <v>0.7481750214984354</v>
      </c>
      <c r="K823">
        <v>0.55264662288523436</v>
      </c>
      <c r="L823">
        <v>0.26847572316052598</v>
      </c>
      <c r="M823">
        <v>0.66392677651278009</v>
      </c>
      <c r="N823">
        <v>0.17495925398736822</v>
      </c>
      <c r="O823">
        <f>0.374254566949267*1.05</f>
        <v>0.39296729529673036</v>
      </c>
      <c r="P823">
        <v>1</v>
      </c>
    </row>
    <row r="824" spans="1:16" x14ac:dyDescent="0.4">
      <c r="A824">
        <v>275</v>
      </c>
      <c r="B824" t="s">
        <v>6</v>
      </c>
      <c r="C824" t="s">
        <v>7</v>
      </c>
      <c r="D824" t="s">
        <v>16</v>
      </c>
      <c r="E824">
        <v>0.8253275109170306</v>
      </c>
      <c r="F824">
        <v>0</v>
      </c>
      <c r="G824">
        <v>0.57306889352818369</v>
      </c>
      <c r="H824">
        <v>0.63595933926302417</v>
      </c>
      <c r="I824">
        <v>0.55102040816326525</v>
      </c>
      <c r="J824">
        <v>0.68650801401668027</v>
      </c>
      <c r="K824">
        <v>0.70694729792286248</v>
      </c>
      <c r="L824">
        <v>3.1250945694921005E-2</v>
      </c>
      <c r="M824">
        <v>0.83899262457297996</v>
      </c>
      <c r="N824">
        <v>0.10874127208417228</v>
      </c>
      <c r="O824">
        <v>0.16364326858126305</v>
      </c>
      <c r="P824">
        <v>1</v>
      </c>
    </row>
    <row r="825" spans="1:16" x14ac:dyDescent="0.4">
      <c r="B825" t="s">
        <v>6</v>
      </c>
      <c r="C825" t="s">
        <v>7</v>
      </c>
      <c r="D825" t="s">
        <v>16</v>
      </c>
      <c r="E825">
        <v>0.8253275109170306</v>
      </c>
      <c r="F825">
        <v>0</v>
      </c>
      <c r="G825">
        <v>0.57306889352818369</v>
      </c>
      <c r="H825">
        <v>0.63595933926302417</v>
      </c>
      <c r="I825">
        <v>0.55102040816326525</v>
      </c>
      <c r="J825">
        <v>0.68650801401668027</v>
      </c>
      <c r="K825">
        <v>0.70694729792286248</v>
      </c>
      <c r="L825">
        <v>3.1250945694921005E-2</v>
      </c>
      <c r="M825">
        <v>0.83899262457297996</v>
      </c>
      <c r="N825">
        <v>0.10874127208417228</v>
      </c>
      <c r="O825">
        <f>0.163643268581263*1.11</f>
        <v>0.18164402812520195</v>
      </c>
      <c r="P825">
        <v>0</v>
      </c>
    </row>
    <row r="826" spans="1:16" x14ac:dyDescent="0.4">
      <c r="B826" t="s">
        <v>6</v>
      </c>
      <c r="C826" t="s">
        <v>7</v>
      </c>
      <c r="D826" t="s">
        <v>16</v>
      </c>
      <c r="E826">
        <v>0.8253275109170306</v>
      </c>
      <c r="F826">
        <v>0</v>
      </c>
      <c r="G826">
        <v>0.57306889352818369</v>
      </c>
      <c r="H826">
        <v>0.63595933926302417</v>
      </c>
      <c r="I826">
        <v>0.55102040816326525</v>
      </c>
      <c r="J826">
        <v>0.68650801401668027</v>
      </c>
      <c r="K826">
        <v>0.70694729792286248</v>
      </c>
      <c r="L826">
        <v>3.1250945694921005E-2</v>
      </c>
      <c r="M826">
        <v>0.83899262457297996</v>
      </c>
      <c r="N826">
        <v>0.10874127208417228</v>
      </c>
      <c r="O826">
        <f>0.163643268581263*1.05</f>
        <v>0.17182543201032616</v>
      </c>
      <c r="P826">
        <v>1</v>
      </c>
    </row>
    <row r="827" spans="1:16" x14ac:dyDescent="0.4">
      <c r="A827">
        <v>276</v>
      </c>
      <c r="B827" t="s">
        <v>6</v>
      </c>
      <c r="C827" t="s">
        <v>7</v>
      </c>
      <c r="D827" t="s">
        <v>17</v>
      </c>
      <c r="E827">
        <v>0.71615720524017468</v>
      </c>
      <c r="F827">
        <v>5.9278350515463915E-2</v>
      </c>
      <c r="G827">
        <v>9.1858037578288115E-2</v>
      </c>
      <c r="H827">
        <v>0.32655654383735705</v>
      </c>
      <c r="I827">
        <v>0.83673469387755106</v>
      </c>
      <c r="J827">
        <v>0.70490594101180482</v>
      </c>
      <c r="K827">
        <v>0.46272564899331886</v>
      </c>
      <c r="L827">
        <v>0.37306630930323526</v>
      </c>
      <c r="M827">
        <v>0.37838171992828828</v>
      </c>
      <c r="N827">
        <v>0.45897341713314244</v>
      </c>
      <c r="O827">
        <v>1.2059194791165531</v>
      </c>
      <c r="P827">
        <v>1</v>
      </c>
    </row>
    <row r="828" spans="1:16" x14ac:dyDescent="0.4">
      <c r="B828" t="s">
        <v>6</v>
      </c>
      <c r="C828" t="s">
        <v>7</v>
      </c>
      <c r="D828" t="s">
        <v>17</v>
      </c>
      <c r="E828">
        <v>0.71615720524017468</v>
      </c>
      <c r="F828">
        <v>5.9278350515463915E-2</v>
      </c>
      <c r="G828">
        <v>9.1858037578288115E-2</v>
      </c>
      <c r="H828">
        <v>0.32655654383735705</v>
      </c>
      <c r="I828">
        <v>0.83673469387755106</v>
      </c>
      <c r="J828">
        <v>0.70490594101180482</v>
      </c>
      <c r="K828">
        <v>0.46272564899331886</v>
      </c>
      <c r="L828">
        <v>0.37306630930323526</v>
      </c>
      <c r="M828">
        <v>0.37838171992828828</v>
      </c>
      <c r="N828">
        <v>0.45897341713314244</v>
      </c>
      <c r="O828">
        <f>1.20591947911655*1.11</f>
        <v>1.3385706218193705</v>
      </c>
      <c r="P828">
        <v>0</v>
      </c>
    </row>
    <row r="829" spans="1:16" x14ac:dyDescent="0.4">
      <c r="B829" t="s">
        <v>6</v>
      </c>
      <c r="C829" t="s">
        <v>7</v>
      </c>
      <c r="D829" t="s">
        <v>17</v>
      </c>
      <c r="E829">
        <v>0.71615720524017468</v>
      </c>
      <c r="F829">
        <v>5.9278350515463915E-2</v>
      </c>
      <c r="G829">
        <v>9.1858037578288115E-2</v>
      </c>
      <c r="H829">
        <v>0.32655654383735705</v>
      </c>
      <c r="I829">
        <v>0.83673469387755106</v>
      </c>
      <c r="J829">
        <v>0.70490594101180482</v>
      </c>
      <c r="K829">
        <v>0.46272564899331886</v>
      </c>
      <c r="L829">
        <v>0.37306630930323526</v>
      </c>
      <c r="M829">
        <v>0.37838171992828828</v>
      </c>
      <c r="N829">
        <v>0.45897341713314244</v>
      </c>
      <c r="O829">
        <f>1.20591947911655*1.05</f>
        <v>1.2662154530723775</v>
      </c>
      <c r="P829">
        <v>1</v>
      </c>
    </row>
    <row r="830" spans="1:16" x14ac:dyDescent="0.4">
      <c r="A830">
        <v>277</v>
      </c>
      <c r="B830" t="s">
        <v>6</v>
      </c>
      <c r="C830" t="s">
        <v>7</v>
      </c>
      <c r="D830" t="s">
        <v>18</v>
      </c>
      <c r="E830">
        <v>0.58951965065502177</v>
      </c>
      <c r="F830">
        <v>5.1546391752577319E-3</v>
      </c>
      <c r="G830">
        <v>0.15866388308977036</v>
      </c>
      <c r="H830">
        <v>0.3062261753494282</v>
      </c>
      <c r="I830">
        <v>0.89795918367346939</v>
      </c>
      <c r="J830">
        <v>0.7263276894611882</v>
      </c>
      <c r="K830">
        <v>0.39347137869261994</v>
      </c>
      <c r="L830">
        <v>1.8946931236634233E-2</v>
      </c>
      <c r="M830">
        <v>0.74829035008625144</v>
      </c>
      <c r="N830">
        <v>0.55994011368568242</v>
      </c>
      <c r="O830">
        <v>1.4341109844688653</v>
      </c>
      <c r="P830">
        <v>1</v>
      </c>
    </row>
    <row r="831" spans="1:16" x14ac:dyDescent="0.4">
      <c r="B831" t="s">
        <v>6</v>
      </c>
      <c r="C831" t="s">
        <v>7</v>
      </c>
      <c r="D831" t="s">
        <v>18</v>
      </c>
      <c r="E831">
        <v>0.58951965065502177</v>
      </c>
      <c r="F831">
        <v>5.1546391752577319E-3</v>
      </c>
      <c r="G831">
        <v>0.15866388308977036</v>
      </c>
      <c r="H831">
        <v>0.3062261753494282</v>
      </c>
      <c r="I831">
        <v>0.89795918367346939</v>
      </c>
      <c r="J831">
        <v>0.7263276894611882</v>
      </c>
      <c r="K831">
        <v>0.39347137869261994</v>
      </c>
      <c r="L831">
        <v>1.8946931236634233E-2</v>
      </c>
      <c r="M831">
        <v>0.74829035008625144</v>
      </c>
      <c r="N831">
        <v>0.55994011368568242</v>
      </c>
      <c r="O831">
        <f>1.43411098446887*1.11</f>
        <v>1.5918631927604459</v>
      </c>
      <c r="P831">
        <v>0</v>
      </c>
    </row>
    <row r="832" spans="1:16" x14ac:dyDescent="0.4">
      <c r="B832" t="s">
        <v>6</v>
      </c>
      <c r="C832" t="s">
        <v>7</v>
      </c>
      <c r="D832" t="s">
        <v>18</v>
      </c>
      <c r="E832">
        <v>0.58951965065502177</v>
      </c>
      <c r="F832">
        <v>5.1546391752577319E-3</v>
      </c>
      <c r="G832">
        <v>0.15866388308977036</v>
      </c>
      <c r="H832">
        <v>0.3062261753494282</v>
      </c>
      <c r="I832">
        <v>0.89795918367346939</v>
      </c>
      <c r="J832">
        <v>0.7263276894611882</v>
      </c>
      <c r="K832">
        <v>0.39347137869261994</v>
      </c>
      <c r="L832">
        <v>1.8946931236634233E-2</v>
      </c>
      <c r="M832">
        <v>0.74829035008625144</v>
      </c>
      <c r="N832">
        <v>0.55994011368568242</v>
      </c>
      <c r="O832">
        <f>1.43411098446887*1.05</f>
        <v>1.5058165336923135</v>
      </c>
      <c r="P832">
        <v>1</v>
      </c>
    </row>
    <row r="833" spans="1:16" x14ac:dyDescent="0.4">
      <c r="A833">
        <v>278</v>
      </c>
      <c r="B833" t="s">
        <v>6</v>
      </c>
      <c r="C833" t="s">
        <v>7</v>
      </c>
      <c r="D833" t="s">
        <v>18</v>
      </c>
      <c r="E833">
        <v>0.611353711790393</v>
      </c>
      <c r="F833">
        <v>1.5463917525773196E-2</v>
      </c>
      <c r="G833">
        <v>2.5052192066805846E-2</v>
      </c>
      <c r="H833">
        <v>0.31194409148665819</v>
      </c>
      <c r="I833">
        <v>0.97959183673469385</v>
      </c>
      <c r="J833">
        <v>0.67371028862088145</v>
      </c>
      <c r="K833">
        <v>0.40424903648563321</v>
      </c>
      <c r="L833">
        <v>0.39741995944746733</v>
      </c>
      <c r="M833">
        <v>0.36041734799799013</v>
      </c>
      <c r="N833">
        <v>0.54079916806309813</v>
      </c>
      <c r="O833">
        <v>1.6119914594069793</v>
      </c>
      <c r="P833">
        <v>1</v>
      </c>
    </row>
    <row r="834" spans="1:16" x14ac:dyDescent="0.4">
      <c r="B834" t="s">
        <v>6</v>
      </c>
      <c r="C834" t="s">
        <v>7</v>
      </c>
      <c r="D834" t="s">
        <v>18</v>
      </c>
      <c r="E834">
        <v>0.611353711790393</v>
      </c>
      <c r="F834">
        <v>1.5463917525773196E-2</v>
      </c>
      <c r="G834">
        <v>2.5052192066805846E-2</v>
      </c>
      <c r="H834">
        <v>0.31194409148665819</v>
      </c>
      <c r="I834">
        <v>0.97959183673469385</v>
      </c>
      <c r="J834">
        <v>0.67371028862088145</v>
      </c>
      <c r="K834">
        <v>0.40424903648563321</v>
      </c>
      <c r="L834">
        <v>0.39741995944746733</v>
      </c>
      <c r="M834">
        <v>0.36041734799799013</v>
      </c>
      <c r="N834">
        <v>0.54079916806309813</v>
      </c>
      <c r="O834">
        <f>1.61199145940698*1.11</f>
        <v>1.7893105199417478</v>
      </c>
      <c r="P834">
        <v>0</v>
      </c>
    </row>
    <row r="835" spans="1:16" x14ac:dyDescent="0.4">
      <c r="B835" t="s">
        <v>6</v>
      </c>
      <c r="C835" t="s">
        <v>7</v>
      </c>
      <c r="D835" t="s">
        <v>18</v>
      </c>
      <c r="E835">
        <v>0.611353711790393</v>
      </c>
      <c r="F835">
        <v>1.5463917525773196E-2</v>
      </c>
      <c r="G835">
        <v>2.5052192066805846E-2</v>
      </c>
      <c r="H835">
        <v>0.31194409148665819</v>
      </c>
      <c r="I835">
        <v>0.97959183673469385</v>
      </c>
      <c r="J835">
        <v>0.67371028862088145</v>
      </c>
      <c r="K835">
        <v>0.40424903648563321</v>
      </c>
      <c r="L835">
        <v>0.39741995944746733</v>
      </c>
      <c r="M835">
        <v>0.36041734799799013</v>
      </c>
      <c r="N835">
        <v>0.54079916806309813</v>
      </c>
      <c r="O835">
        <f>1.61199145940698*1.05</f>
        <v>1.692591032377329</v>
      </c>
      <c r="P835">
        <v>1</v>
      </c>
    </row>
    <row r="836" spans="1:16" x14ac:dyDescent="0.4">
      <c r="A836">
        <v>279</v>
      </c>
      <c r="B836" t="s">
        <v>6</v>
      </c>
      <c r="C836" t="s">
        <v>7</v>
      </c>
      <c r="D836" t="s">
        <v>18</v>
      </c>
      <c r="E836">
        <v>0.60698689956331886</v>
      </c>
      <c r="F836">
        <v>4.8969072164948453E-2</v>
      </c>
      <c r="G836">
        <v>0</v>
      </c>
      <c r="H836">
        <v>0.11181702668360863</v>
      </c>
      <c r="I836">
        <v>1</v>
      </c>
      <c r="J836">
        <v>0.77292015721677232</v>
      </c>
      <c r="K836">
        <v>0.29049794935655082</v>
      </c>
      <c r="L836">
        <v>0.13089159711525986</v>
      </c>
      <c r="M836">
        <v>0.46812239822429103</v>
      </c>
      <c r="N836">
        <v>5.8031730933901349</v>
      </c>
      <c r="O836">
        <v>21.840087544857763</v>
      </c>
      <c r="P836">
        <v>1</v>
      </c>
    </row>
    <row r="837" spans="1:16" x14ac:dyDescent="0.4">
      <c r="B837" t="s">
        <v>6</v>
      </c>
      <c r="C837" t="s">
        <v>7</v>
      </c>
      <c r="D837" t="s">
        <v>18</v>
      </c>
      <c r="E837">
        <v>0.60698689956331886</v>
      </c>
      <c r="F837">
        <v>4.8969072164948453E-2</v>
      </c>
      <c r="G837">
        <v>0</v>
      </c>
      <c r="H837">
        <v>0.11181702668360863</v>
      </c>
      <c r="I837">
        <v>1</v>
      </c>
      <c r="J837">
        <v>0.77292015721677232</v>
      </c>
      <c r="K837">
        <v>0.29049794935655082</v>
      </c>
      <c r="L837">
        <v>0.13089159711525986</v>
      </c>
      <c r="M837">
        <v>0.46812239822429103</v>
      </c>
      <c r="N837">
        <v>5.8031730933901349</v>
      </c>
      <c r="O837">
        <f>21.8400875448578*1.11</f>
        <v>24.24249717479216</v>
      </c>
      <c r="P837">
        <v>0</v>
      </c>
    </row>
    <row r="838" spans="1:16" x14ac:dyDescent="0.4">
      <c r="B838" t="s">
        <v>6</v>
      </c>
      <c r="C838" t="s">
        <v>7</v>
      </c>
      <c r="D838" t="s">
        <v>18</v>
      </c>
      <c r="E838">
        <v>0.60698689956331886</v>
      </c>
      <c r="F838">
        <v>4.8969072164948453E-2</v>
      </c>
      <c r="G838">
        <v>0</v>
      </c>
      <c r="H838">
        <v>0.11181702668360863</v>
      </c>
      <c r="I838">
        <v>1</v>
      </c>
      <c r="J838">
        <v>0.77292015721677232</v>
      </c>
      <c r="K838">
        <v>0.29049794935655082</v>
      </c>
      <c r="L838">
        <v>0.13089159711525986</v>
      </c>
      <c r="M838">
        <v>0.46812239822429103</v>
      </c>
      <c r="N838">
        <v>5.8031730933901349</v>
      </c>
      <c r="O838">
        <f>21.8400875448578*1.05</f>
        <v>22.932091922100689</v>
      </c>
      <c r="P838">
        <v>1</v>
      </c>
    </row>
    <row r="839" spans="1:16" x14ac:dyDescent="0.4">
      <c r="A839">
        <v>280</v>
      </c>
      <c r="B839" t="s">
        <v>6</v>
      </c>
      <c r="C839" t="s">
        <v>7</v>
      </c>
      <c r="D839" t="s">
        <v>18</v>
      </c>
      <c r="E839">
        <v>0.43668122270742354</v>
      </c>
      <c r="F839">
        <v>5.1546391752577317E-2</v>
      </c>
      <c r="G839">
        <v>0</v>
      </c>
      <c r="H839">
        <v>4.8284625158831002E-2</v>
      </c>
      <c r="I839">
        <v>1</v>
      </c>
      <c r="J839">
        <v>0.70226073671209932</v>
      </c>
      <c r="K839">
        <v>0.18450443235193267</v>
      </c>
      <c r="L839">
        <v>9.0135732512068467E-2</v>
      </c>
      <c r="M839">
        <v>0.93760801960698759</v>
      </c>
      <c r="N839">
        <v>57.058799822506266</v>
      </c>
      <c r="O839">
        <v>228.98208540677123</v>
      </c>
      <c r="P839">
        <v>1</v>
      </c>
    </row>
    <row r="840" spans="1:16" x14ac:dyDescent="0.4">
      <c r="B840" t="s">
        <v>6</v>
      </c>
      <c r="C840" t="s">
        <v>7</v>
      </c>
      <c r="D840" t="s">
        <v>18</v>
      </c>
      <c r="E840">
        <v>0.43668122270742354</v>
      </c>
      <c r="F840">
        <v>5.1546391752577317E-2</v>
      </c>
      <c r="G840">
        <v>0</v>
      </c>
      <c r="H840">
        <v>4.8284625158831002E-2</v>
      </c>
      <c r="I840">
        <v>1</v>
      </c>
      <c r="J840">
        <v>0.70226073671209932</v>
      </c>
      <c r="K840">
        <v>0.18450443235193267</v>
      </c>
      <c r="L840">
        <v>9.0135732512068467E-2</v>
      </c>
      <c r="M840">
        <v>0.93760801960698759</v>
      </c>
      <c r="N840">
        <v>57.058799822506266</v>
      </c>
      <c r="O840">
        <f>228.982085406771*1.11</f>
        <v>254.17011480151584</v>
      </c>
      <c r="P840">
        <v>0</v>
      </c>
    </row>
    <row r="841" spans="1:16" x14ac:dyDescent="0.4">
      <c r="B841" t="s">
        <v>6</v>
      </c>
      <c r="C841" t="s">
        <v>7</v>
      </c>
      <c r="D841" t="s">
        <v>18</v>
      </c>
      <c r="E841">
        <v>0.43668122270742354</v>
      </c>
      <c r="F841">
        <v>5.1546391752577317E-2</v>
      </c>
      <c r="G841">
        <v>0</v>
      </c>
      <c r="H841">
        <v>4.8284625158831002E-2</v>
      </c>
      <c r="I841">
        <v>1</v>
      </c>
      <c r="J841">
        <v>0.70226073671209932</v>
      </c>
      <c r="K841">
        <v>0.18450443235193267</v>
      </c>
      <c r="L841">
        <v>9.0135732512068467E-2</v>
      </c>
      <c r="M841">
        <v>0.93760801960698759</v>
      </c>
      <c r="N841">
        <v>57.058799822506266</v>
      </c>
      <c r="O841">
        <f>228.982085406771*1.05</f>
        <v>240.43118967710956</v>
      </c>
      <c r="P841">
        <v>1</v>
      </c>
    </row>
    <row r="842" spans="1:16" x14ac:dyDescent="0.4">
      <c r="A842">
        <v>281</v>
      </c>
      <c r="B842" t="s">
        <v>6</v>
      </c>
      <c r="C842" t="s">
        <v>7</v>
      </c>
      <c r="D842" t="s">
        <v>18</v>
      </c>
      <c r="E842">
        <v>0.54585152838427942</v>
      </c>
      <c r="F842">
        <v>0.11855670103092783</v>
      </c>
      <c r="G842">
        <v>0</v>
      </c>
      <c r="H842">
        <v>0.102287166454892</v>
      </c>
      <c r="I842">
        <v>1</v>
      </c>
      <c r="J842">
        <v>0.63676200228761237</v>
      </c>
      <c r="K842">
        <v>0.25643363862989943</v>
      </c>
      <c r="L842">
        <v>0.19473460514385735</v>
      </c>
      <c r="M842">
        <v>0.18796970479821107</v>
      </c>
      <c r="N842">
        <v>9.1463407301547228</v>
      </c>
      <c r="O842">
        <v>37.190433972024522</v>
      </c>
      <c r="P842">
        <v>1</v>
      </c>
    </row>
    <row r="843" spans="1:16" x14ac:dyDescent="0.4">
      <c r="B843" t="s">
        <v>6</v>
      </c>
      <c r="C843" t="s">
        <v>7</v>
      </c>
      <c r="D843" t="s">
        <v>18</v>
      </c>
      <c r="E843">
        <v>0.54585152838427942</v>
      </c>
      <c r="F843">
        <v>0.11855670103092783</v>
      </c>
      <c r="G843">
        <v>0</v>
      </c>
      <c r="H843">
        <v>0.102287166454892</v>
      </c>
      <c r="I843">
        <v>1</v>
      </c>
      <c r="J843">
        <v>0.63676200228761237</v>
      </c>
      <c r="K843">
        <v>0.25643363862989943</v>
      </c>
      <c r="L843">
        <v>0.19473460514385735</v>
      </c>
      <c r="M843">
        <v>0.18796970479821107</v>
      </c>
      <c r="N843">
        <v>9.1463407301547228</v>
      </c>
      <c r="O843">
        <f>37.1904339720245*1.11</f>
        <v>41.281381708947201</v>
      </c>
      <c r="P843">
        <v>0</v>
      </c>
    </row>
    <row r="844" spans="1:16" x14ac:dyDescent="0.4">
      <c r="B844" t="s">
        <v>6</v>
      </c>
      <c r="C844" t="s">
        <v>7</v>
      </c>
      <c r="D844" t="s">
        <v>18</v>
      </c>
      <c r="E844">
        <v>0.54585152838427942</v>
      </c>
      <c r="F844">
        <v>0.11855670103092783</v>
      </c>
      <c r="G844">
        <v>0</v>
      </c>
      <c r="H844">
        <v>0.102287166454892</v>
      </c>
      <c r="I844">
        <v>1</v>
      </c>
      <c r="J844">
        <v>0.63676200228761237</v>
      </c>
      <c r="K844">
        <v>0.25643363862989943</v>
      </c>
      <c r="L844">
        <v>0.19473460514385735</v>
      </c>
      <c r="M844">
        <v>0.18796970479821107</v>
      </c>
      <c r="N844">
        <v>9.1463407301547228</v>
      </c>
      <c r="O844">
        <f>37.1904339720245*1.05</f>
        <v>39.049955670625728</v>
      </c>
      <c r="P844">
        <v>1</v>
      </c>
    </row>
    <row r="845" spans="1:16" x14ac:dyDescent="0.4">
      <c r="A845">
        <v>282</v>
      </c>
      <c r="B845" t="s">
        <v>6</v>
      </c>
      <c r="C845" t="s">
        <v>7</v>
      </c>
      <c r="D845" t="s">
        <v>16</v>
      </c>
      <c r="E845">
        <v>0.65502183406113534</v>
      </c>
      <c r="F845">
        <v>0</v>
      </c>
      <c r="G845">
        <v>0.14926931106471816</v>
      </c>
      <c r="H845">
        <v>0.48221092757306222</v>
      </c>
      <c r="I845">
        <v>0.8571428571428571</v>
      </c>
      <c r="J845">
        <v>0.64314380611593081</v>
      </c>
      <c r="K845">
        <v>0.53069826517285801</v>
      </c>
      <c r="L845">
        <v>4.3652863120173802E-2</v>
      </c>
      <c r="M845">
        <v>0.44674823779642886</v>
      </c>
      <c r="N845">
        <v>0.20405821961650211</v>
      </c>
      <c r="O845">
        <v>0.46002123777514736</v>
      </c>
      <c r="P845">
        <v>1</v>
      </c>
    </row>
    <row r="846" spans="1:16" x14ac:dyDescent="0.4">
      <c r="B846" t="s">
        <v>6</v>
      </c>
      <c r="C846" t="s">
        <v>7</v>
      </c>
      <c r="D846" t="s">
        <v>16</v>
      </c>
      <c r="E846">
        <v>0.65502183406113534</v>
      </c>
      <c r="F846">
        <v>0</v>
      </c>
      <c r="G846">
        <v>0.14926931106471816</v>
      </c>
      <c r="H846">
        <v>0.48221092757306222</v>
      </c>
      <c r="I846">
        <v>0.8571428571428571</v>
      </c>
      <c r="J846">
        <v>0.64314380611593081</v>
      </c>
      <c r="K846">
        <v>0.53069826517285801</v>
      </c>
      <c r="L846">
        <v>4.3652863120173802E-2</v>
      </c>
      <c r="M846">
        <v>0.44674823779642886</v>
      </c>
      <c r="N846">
        <v>0.20405821961650211</v>
      </c>
      <c r="O846">
        <f>0.460021237775147*1.11</f>
        <v>0.51062357393041313</v>
      </c>
      <c r="P846">
        <v>0</v>
      </c>
    </row>
    <row r="847" spans="1:16" x14ac:dyDescent="0.4">
      <c r="B847" t="s">
        <v>6</v>
      </c>
      <c r="C847" t="s">
        <v>7</v>
      </c>
      <c r="D847" t="s">
        <v>16</v>
      </c>
      <c r="E847">
        <v>0.65502183406113534</v>
      </c>
      <c r="F847">
        <v>0</v>
      </c>
      <c r="G847">
        <v>0.14926931106471816</v>
      </c>
      <c r="H847">
        <v>0.48221092757306222</v>
      </c>
      <c r="I847">
        <v>0.8571428571428571</v>
      </c>
      <c r="J847">
        <v>0.64314380611593081</v>
      </c>
      <c r="K847">
        <v>0.53069826517285801</v>
      </c>
      <c r="L847">
        <v>4.3652863120173802E-2</v>
      </c>
      <c r="M847">
        <v>0.44674823779642886</v>
      </c>
      <c r="N847">
        <v>0.20405821961650211</v>
      </c>
      <c r="O847">
        <f>0.460021237775147*1.05</f>
        <v>0.48302229966390436</v>
      </c>
      <c r="P847">
        <v>1</v>
      </c>
    </row>
    <row r="848" spans="1:16" x14ac:dyDescent="0.4">
      <c r="A848">
        <v>283</v>
      </c>
      <c r="B848" t="s">
        <v>6</v>
      </c>
      <c r="C848" t="s">
        <v>7</v>
      </c>
      <c r="D848" t="s">
        <v>16</v>
      </c>
      <c r="E848">
        <v>0.72052401746724892</v>
      </c>
      <c r="F848">
        <v>0</v>
      </c>
      <c r="G848">
        <v>0.25574112734864302</v>
      </c>
      <c r="H848">
        <v>0.50190597204574328</v>
      </c>
      <c r="I848">
        <v>0.73469387755102045</v>
      </c>
      <c r="J848">
        <v>0.63977527937928247</v>
      </c>
      <c r="K848">
        <v>0.57423871367319257</v>
      </c>
      <c r="L848">
        <v>8.5527861170590636E-2</v>
      </c>
      <c r="M848">
        <v>0.69283751133594074</v>
      </c>
      <c r="N848">
        <v>0.18295788385854392</v>
      </c>
      <c r="O848">
        <v>0.36176394368986564</v>
      </c>
      <c r="P848">
        <v>1</v>
      </c>
    </row>
    <row r="849" spans="1:16" x14ac:dyDescent="0.4">
      <c r="B849" t="s">
        <v>6</v>
      </c>
      <c r="C849" t="s">
        <v>7</v>
      </c>
      <c r="D849" t="s">
        <v>16</v>
      </c>
      <c r="E849">
        <v>0.72052401746724892</v>
      </c>
      <c r="F849">
        <v>0</v>
      </c>
      <c r="G849">
        <v>0.25574112734864302</v>
      </c>
      <c r="H849">
        <v>0.50190597204574328</v>
      </c>
      <c r="I849">
        <v>0.73469387755102045</v>
      </c>
      <c r="J849">
        <v>0.63977527937928247</v>
      </c>
      <c r="K849">
        <v>0.57423871367319257</v>
      </c>
      <c r="L849">
        <v>8.5527861170590636E-2</v>
      </c>
      <c r="M849">
        <v>0.69283751133594074</v>
      </c>
      <c r="N849">
        <v>0.18295788385854392</v>
      </c>
      <c r="O849">
        <f>0.361763943689866*1.11</f>
        <v>0.40155797749575128</v>
      </c>
      <c r="P849">
        <v>0</v>
      </c>
    </row>
    <row r="850" spans="1:16" x14ac:dyDescent="0.4">
      <c r="B850" t="s">
        <v>6</v>
      </c>
      <c r="C850" t="s">
        <v>7</v>
      </c>
      <c r="D850" t="s">
        <v>16</v>
      </c>
      <c r="E850">
        <v>0.72052401746724892</v>
      </c>
      <c r="F850">
        <v>0</v>
      </c>
      <c r="G850">
        <v>0.25574112734864302</v>
      </c>
      <c r="H850">
        <v>0.50190597204574328</v>
      </c>
      <c r="I850">
        <v>0.73469387755102045</v>
      </c>
      <c r="J850">
        <v>0.63977527937928247</v>
      </c>
      <c r="K850">
        <v>0.57423871367319257</v>
      </c>
      <c r="L850">
        <v>8.5527861170590636E-2</v>
      </c>
      <c r="M850">
        <v>0.69283751133594074</v>
      </c>
      <c r="N850">
        <v>0.18295788385854392</v>
      </c>
      <c r="O850">
        <f>0.361763943689866*1.05</f>
        <v>0.37985214087435931</v>
      </c>
      <c r="P850">
        <v>1</v>
      </c>
    </row>
    <row r="851" spans="1:16" x14ac:dyDescent="0.4">
      <c r="A851">
        <v>284</v>
      </c>
      <c r="B851" t="s">
        <v>6</v>
      </c>
      <c r="C851" t="s">
        <v>7</v>
      </c>
      <c r="D851" t="s">
        <v>16</v>
      </c>
      <c r="E851">
        <v>0.75109170305676876</v>
      </c>
      <c r="F851">
        <v>0</v>
      </c>
      <c r="G851">
        <v>0.17327766179540713</v>
      </c>
      <c r="H851">
        <v>0.55717916137229984</v>
      </c>
      <c r="I851">
        <v>0.87755102040816324</v>
      </c>
      <c r="J851">
        <v>0.56524819074322108</v>
      </c>
      <c r="K851">
        <v>0.62069567045288021</v>
      </c>
      <c r="L851">
        <v>1.6068769391770175E-2</v>
      </c>
      <c r="M851">
        <v>0.70645022949530989</v>
      </c>
      <c r="N851">
        <v>0.14679502018168303</v>
      </c>
      <c r="O851">
        <v>0.31689688696114038</v>
      </c>
      <c r="P851">
        <v>1</v>
      </c>
    </row>
    <row r="852" spans="1:16" x14ac:dyDescent="0.4">
      <c r="B852" t="s">
        <v>6</v>
      </c>
      <c r="C852" t="s">
        <v>7</v>
      </c>
      <c r="D852" t="s">
        <v>16</v>
      </c>
      <c r="E852">
        <v>0.75109170305676876</v>
      </c>
      <c r="F852">
        <v>0</v>
      </c>
      <c r="G852">
        <v>0.17327766179540713</v>
      </c>
      <c r="H852">
        <v>0.55717916137229984</v>
      </c>
      <c r="I852">
        <v>0.87755102040816324</v>
      </c>
      <c r="J852">
        <v>0.56524819074322108</v>
      </c>
      <c r="K852">
        <v>0.62069567045288021</v>
      </c>
      <c r="L852">
        <v>1.6068769391770175E-2</v>
      </c>
      <c r="M852">
        <v>0.70645022949530989</v>
      </c>
      <c r="N852">
        <v>0.14679502018168303</v>
      </c>
      <c r="O852">
        <f>0.31689688696114*1.11</f>
        <v>0.35175554452686542</v>
      </c>
      <c r="P852">
        <v>0</v>
      </c>
    </row>
    <row r="853" spans="1:16" x14ac:dyDescent="0.4">
      <c r="B853" t="s">
        <v>6</v>
      </c>
      <c r="C853" t="s">
        <v>7</v>
      </c>
      <c r="D853" t="s">
        <v>16</v>
      </c>
      <c r="E853">
        <v>0.75109170305676876</v>
      </c>
      <c r="F853">
        <v>0</v>
      </c>
      <c r="G853">
        <v>0.17327766179540713</v>
      </c>
      <c r="H853">
        <v>0.55717916137229984</v>
      </c>
      <c r="I853">
        <v>0.87755102040816324</v>
      </c>
      <c r="J853">
        <v>0.56524819074322108</v>
      </c>
      <c r="K853">
        <v>0.62069567045288021</v>
      </c>
      <c r="L853">
        <v>1.6068769391770175E-2</v>
      </c>
      <c r="M853">
        <v>0.70645022949530989</v>
      </c>
      <c r="N853">
        <v>0.14679502018168303</v>
      </c>
      <c r="O853">
        <f>0.31689688696114*1.05</f>
        <v>0.33274173130919699</v>
      </c>
      <c r="P853">
        <v>1</v>
      </c>
    </row>
    <row r="854" spans="1:16" x14ac:dyDescent="0.4">
      <c r="A854">
        <v>285</v>
      </c>
      <c r="B854" t="s">
        <v>6</v>
      </c>
      <c r="C854" t="s">
        <v>7</v>
      </c>
      <c r="D854" t="s">
        <v>16</v>
      </c>
      <c r="E854">
        <v>0.7467248908296944</v>
      </c>
      <c r="F854">
        <v>0</v>
      </c>
      <c r="G854">
        <v>0.1638830897703549</v>
      </c>
      <c r="H854">
        <v>0.38119440914866581</v>
      </c>
      <c r="I854">
        <v>0.83673469387755106</v>
      </c>
      <c r="J854">
        <v>0.59858546031677817</v>
      </c>
      <c r="K854">
        <v>0.51109348849991876</v>
      </c>
      <c r="L854">
        <v>0.8364358415896358</v>
      </c>
      <c r="M854">
        <v>0.82719008028551777</v>
      </c>
      <c r="N854">
        <v>0.32418295431557753</v>
      </c>
      <c r="O854">
        <v>0.75905831864397511</v>
      </c>
      <c r="P854">
        <v>1</v>
      </c>
    </row>
    <row r="855" spans="1:16" x14ac:dyDescent="0.4">
      <c r="B855" t="s">
        <v>6</v>
      </c>
      <c r="C855" t="s">
        <v>7</v>
      </c>
      <c r="D855" t="s">
        <v>16</v>
      </c>
      <c r="E855">
        <v>0.7467248908296944</v>
      </c>
      <c r="F855">
        <v>0</v>
      </c>
      <c r="G855">
        <v>0.1638830897703549</v>
      </c>
      <c r="H855">
        <v>0.38119440914866581</v>
      </c>
      <c r="I855">
        <v>0.83673469387755106</v>
      </c>
      <c r="J855">
        <v>0.59858546031677817</v>
      </c>
      <c r="K855">
        <v>0.51109348849991876</v>
      </c>
      <c r="L855">
        <v>0.8364358415896358</v>
      </c>
      <c r="M855">
        <v>0.82719008028551777</v>
      </c>
      <c r="N855">
        <v>0.32418295431557753</v>
      </c>
      <c r="O855">
        <f>0.759058318643975*1.11</f>
        <v>0.84255473369481226</v>
      </c>
      <c r="P855">
        <v>0</v>
      </c>
    </row>
    <row r="856" spans="1:16" x14ac:dyDescent="0.4">
      <c r="B856" t="s">
        <v>6</v>
      </c>
      <c r="C856" t="s">
        <v>7</v>
      </c>
      <c r="D856" t="s">
        <v>16</v>
      </c>
      <c r="E856">
        <v>0.7467248908296944</v>
      </c>
      <c r="F856">
        <v>0</v>
      </c>
      <c r="G856">
        <v>0.1638830897703549</v>
      </c>
      <c r="H856">
        <v>0.38119440914866581</v>
      </c>
      <c r="I856">
        <v>0.83673469387755106</v>
      </c>
      <c r="J856">
        <v>0.59858546031677817</v>
      </c>
      <c r="K856">
        <v>0.51109348849991876</v>
      </c>
      <c r="L856">
        <v>0.8364358415896358</v>
      </c>
      <c r="M856">
        <v>0.82719008028551777</v>
      </c>
      <c r="N856">
        <v>0.32418295431557753</v>
      </c>
      <c r="O856">
        <f>0.759058318643975*1.05</f>
        <v>0.79701123457617373</v>
      </c>
      <c r="P856">
        <v>1</v>
      </c>
    </row>
    <row r="857" spans="1:16" x14ac:dyDescent="0.4">
      <c r="A857">
        <v>286</v>
      </c>
      <c r="B857" t="s">
        <v>6</v>
      </c>
      <c r="C857" t="s">
        <v>7</v>
      </c>
      <c r="D857" t="s">
        <v>16</v>
      </c>
      <c r="E857">
        <v>0.8253275109170306</v>
      </c>
      <c r="F857">
        <v>0</v>
      </c>
      <c r="G857">
        <v>0.37787056367432154</v>
      </c>
      <c r="H857">
        <v>0.58195679796696309</v>
      </c>
      <c r="I857">
        <v>0.65306122448979587</v>
      </c>
      <c r="J857">
        <v>0.63974304568583096</v>
      </c>
      <c r="K857">
        <v>0.67312322633527366</v>
      </c>
      <c r="L857">
        <v>0.89453496511876562</v>
      </c>
      <c r="M857">
        <v>0.78802172130490367</v>
      </c>
      <c r="N857">
        <v>0.13049764719070042</v>
      </c>
      <c r="O857">
        <v>0.2262867398458441</v>
      </c>
      <c r="P857">
        <v>1</v>
      </c>
    </row>
    <row r="858" spans="1:16" x14ac:dyDescent="0.4">
      <c r="B858" t="s">
        <v>6</v>
      </c>
      <c r="C858" t="s">
        <v>7</v>
      </c>
      <c r="D858" t="s">
        <v>16</v>
      </c>
      <c r="E858">
        <v>0.8253275109170306</v>
      </c>
      <c r="F858">
        <v>0</v>
      </c>
      <c r="G858">
        <v>0.37787056367432154</v>
      </c>
      <c r="H858">
        <v>0.58195679796696309</v>
      </c>
      <c r="I858">
        <v>0.65306122448979587</v>
      </c>
      <c r="J858">
        <v>0.63974304568583096</v>
      </c>
      <c r="K858">
        <v>0.67312322633527366</v>
      </c>
      <c r="L858">
        <v>0.89453496511876562</v>
      </c>
      <c r="M858">
        <v>0.78802172130490367</v>
      </c>
      <c r="N858">
        <v>0.13049764719070042</v>
      </c>
      <c r="O858">
        <f>0.226286739845844*1.11</f>
        <v>0.25117828122888686</v>
      </c>
      <c r="P858">
        <v>0</v>
      </c>
    </row>
    <row r="859" spans="1:16" x14ac:dyDescent="0.4">
      <c r="B859" t="s">
        <v>6</v>
      </c>
      <c r="C859" t="s">
        <v>7</v>
      </c>
      <c r="D859" t="s">
        <v>16</v>
      </c>
      <c r="E859">
        <v>0.8253275109170306</v>
      </c>
      <c r="F859">
        <v>0</v>
      </c>
      <c r="G859">
        <v>0.37787056367432154</v>
      </c>
      <c r="H859">
        <v>0.58195679796696309</v>
      </c>
      <c r="I859">
        <v>0.65306122448979587</v>
      </c>
      <c r="J859">
        <v>0.63974304568583096</v>
      </c>
      <c r="K859">
        <v>0.67312322633527366</v>
      </c>
      <c r="L859">
        <v>0.89453496511876562</v>
      </c>
      <c r="M859">
        <v>0.78802172130490367</v>
      </c>
      <c r="N859">
        <v>0.13049764719070042</v>
      </c>
      <c r="O859">
        <f>0.226286739845844*1.05</f>
        <v>0.23760107683813619</v>
      </c>
      <c r="P859">
        <v>1</v>
      </c>
    </row>
    <row r="860" spans="1:16" x14ac:dyDescent="0.4">
      <c r="A860">
        <v>287</v>
      </c>
      <c r="B860" t="s">
        <v>6</v>
      </c>
      <c r="C860" t="s">
        <v>7</v>
      </c>
      <c r="D860" t="s">
        <v>16</v>
      </c>
      <c r="E860">
        <v>0.80786026200873362</v>
      </c>
      <c r="F860">
        <v>0</v>
      </c>
      <c r="G860">
        <v>0.36012526096033404</v>
      </c>
      <c r="H860">
        <v>0.52350698856416766</v>
      </c>
      <c r="I860">
        <v>0.67346938775510201</v>
      </c>
      <c r="J860">
        <v>0.52886909978548557</v>
      </c>
      <c r="K860">
        <v>0.62612484314976002</v>
      </c>
      <c r="L860">
        <v>0.11036065795067392</v>
      </c>
      <c r="M860">
        <v>3.1076251615711703E-2</v>
      </c>
      <c r="N860">
        <v>0.16441061856220662</v>
      </c>
      <c r="O860">
        <v>0.29755385253480132</v>
      </c>
      <c r="P860">
        <v>1</v>
      </c>
    </row>
    <row r="861" spans="1:16" x14ac:dyDescent="0.4">
      <c r="B861" t="s">
        <v>6</v>
      </c>
      <c r="C861" t="s">
        <v>7</v>
      </c>
      <c r="D861" t="s">
        <v>16</v>
      </c>
      <c r="E861">
        <v>0.80786026200873362</v>
      </c>
      <c r="F861">
        <v>0</v>
      </c>
      <c r="G861">
        <v>0.36012526096033404</v>
      </c>
      <c r="H861">
        <v>0.52350698856416766</v>
      </c>
      <c r="I861">
        <v>0.67346938775510201</v>
      </c>
      <c r="J861">
        <v>0.52886909978548557</v>
      </c>
      <c r="K861">
        <v>0.62612484314976002</v>
      </c>
      <c r="L861">
        <v>0.11036065795067392</v>
      </c>
      <c r="M861">
        <v>3.1076251615711703E-2</v>
      </c>
      <c r="N861">
        <v>0.16441061856220662</v>
      </c>
      <c r="O861">
        <f>0.297553852534801*1.11</f>
        <v>0.33028477631362912</v>
      </c>
      <c r="P861">
        <v>0</v>
      </c>
    </row>
    <row r="862" spans="1:16" x14ac:dyDescent="0.4">
      <c r="B862" t="s">
        <v>6</v>
      </c>
      <c r="C862" t="s">
        <v>7</v>
      </c>
      <c r="D862" t="s">
        <v>16</v>
      </c>
      <c r="E862">
        <v>0.80786026200873362</v>
      </c>
      <c r="F862">
        <v>0</v>
      </c>
      <c r="G862">
        <v>0.36012526096033404</v>
      </c>
      <c r="H862">
        <v>0.52350698856416766</v>
      </c>
      <c r="I862">
        <v>0.67346938775510201</v>
      </c>
      <c r="J862">
        <v>0.52886909978548557</v>
      </c>
      <c r="K862">
        <v>0.62612484314976002</v>
      </c>
      <c r="L862">
        <v>0.11036065795067392</v>
      </c>
      <c r="M862">
        <v>3.1076251615711703E-2</v>
      </c>
      <c r="N862">
        <v>0.16441061856220662</v>
      </c>
      <c r="O862">
        <f>0.297553852534801*1.05</f>
        <v>0.31243154516154104</v>
      </c>
      <c r="P862">
        <v>1</v>
      </c>
    </row>
    <row r="863" spans="1:16" x14ac:dyDescent="0.4">
      <c r="A863">
        <v>288</v>
      </c>
      <c r="B863" t="s">
        <v>6</v>
      </c>
      <c r="C863" t="s">
        <v>7</v>
      </c>
      <c r="D863" t="s">
        <v>16</v>
      </c>
      <c r="E863">
        <v>0.79039301310043675</v>
      </c>
      <c r="F863">
        <v>0</v>
      </c>
      <c r="G863">
        <v>0.46555323590814202</v>
      </c>
      <c r="H863">
        <v>0.57878017789072422</v>
      </c>
      <c r="I863">
        <v>0.59183673469387754</v>
      </c>
      <c r="J863">
        <v>0.61036433536541568</v>
      </c>
      <c r="K863">
        <v>0.65123131153256264</v>
      </c>
      <c r="L863">
        <v>0.21384585021342889</v>
      </c>
      <c r="M863">
        <v>0.84017595097544751</v>
      </c>
      <c r="N863">
        <v>0.13468457474302933</v>
      </c>
      <c r="O863">
        <v>0.21966932863237307</v>
      </c>
      <c r="P863">
        <v>1</v>
      </c>
    </row>
    <row r="864" spans="1:16" x14ac:dyDescent="0.4">
      <c r="B864" t="s">
        <v>6</v>
      </c>
      <c r="C864" t="s">
        <v>7</v>
      </c>
      <c r="D864" t="s">
        <v>16</v>
      </c>
      <c r="E864">
        <v>0.79039301310043675</v>
      </c>
      <c r="F864">
        <v>0</v>
      </c>
      <c r="G864">
        <v>0.46555323590814202</v>
      </c>
      <c r="H864">
        <v>0.57878017789072422</v>
      </c>
      <c r="I864">
        <v>0.59183673469387754</v>
      </c>
      <c r="J864">
        <v>0.61036433536541568</v>
      </c>
      <c r="K864">
        <v>0.65123131153256264</v>
      </c>
      <c r="L864">
        <v>0.21384585021342889</v>
      </c>
      <c r="M864">
        <v>0.84017595097544751</v>
      </c>
      <c r="N864">
        <v>0.13468457474302933</v>
      </c>
      <c r="O864">
        <f>0.219669328632373*1.11</f>
        <v>0.24383295478193406</v>
      </c>
      <c r="P864">
        <v>0</v>
      </c>
    </row>
    <row r="865" spans="1:16" x14ac:dyDescent="0.4">
      <c r="B865" t="s">
        <v>6</v>
      </c>
      <c r="C865" t="s">
        <v>7</v>
      </c>
      <c r="D865" t="s">
        <v>16</v>
      </c>
      <c r="E865">
        <v>0.79039301310043675</v>
      </c>
      <c r="F865">
        <v>0</v>
      </c>
      <c r="G865">
        <v>0.46555323590814202</v>
      </c>
      <c r="H865">
        <v>0.57878017789072422</v>
      </c>
      <c r="I865">
        <v>0.59183673469387754</v>
      </c>
      <c r="J865">
        <v>0.61036433536541568</v>
      </c>
      <c r="K865">
        <v>0.65123131153256264</v>
      </c>
      <c r="L865">
        <v>0.21384585021342889</v>
      </c>
      <c r="M865">
        <v>0.84017595097544751</v>
      </c>
      <c r="N865">
        <v>0.13468457474302933</v>
      </c>
      <c r="O865">
        <f>0.219669328632373*1.11</f>
        <v>0.24383295478193406</v>
      </c>
      <c r="P865">
        <v>1</v>
      </c>
    </row>
    <row r="866" spans="1:16" x14ac:dyDescent="0.4">
      <c r="A866">
        <v>289</v>
      </c>
      <c r="B866" t="s">
        <v>6</v>
      </c>
      <c r="C866" t="s">
        <v>7</v>
      </c>
      <c r="D866" t="s">
        <v>18</v>
      </c>
      <c r="E866">
        <v>0.611353711790393</v>
      </c>
      <c r="F866">
        <v>0.27577319587628868</v>
      </c>
      <c r="G866">
        <v>0</v>
      </c>
      <c r="H866">
        <v>0.12960609911054638</v>
      </c>
      <c r="I866">
        <v>0.97959183673469385</v>
      </c>
      <c r="J866">
        <v>0.63451097439919424</v>
      </c>
      <c r="K866">
        <v>0.29894336966238588</v>
      </c>
      <c r="L866">
        <v>3.0352878053576129E-2</v>
      </c>
      <c r="M866">
        <v>0.57668838050883076</v>
      </c>
      <c r="N866">
        <v>4.2698235596555563</v>
      </c>
      <c r="O866">
        <v>19.536138135225364</v>
      </c>
      <c r="P866">
        <v>1</v>
      </c>
    </row>
    <row r="867" spans="1:16" x14ac:dyDescent="0.4">
      <c r="B867" t="s">
        <v>6</v>
      </c>
      <c r="C867" t="s">
        <v>7</v>
      </c>
      <c r="D867" t="s">
        <v>18</v>
      </c>
      <c r="E867">
        <v>0.611353711790393</v>
      </c>
      <c r="F867">
        <v>0.27577319587628868</v>
      </c>
      <c r="G867">
        <v>0</v>
      </c>
      <c r="H867">
        <v>0.12960609911054638</v>
      </c>
      <c r="I867">
        <v>0.97959183673469385</v>
      </c>
      <c r="J867">
        <v>0.63451097439919424</v>
      </c>
      <c r="K867">
        <v>0.29894336966238588</v>
      </c>
      <c r="L867">
        <v>3.0352878053576129E-2</v>
      </c>
      <c r="M867">
        <v>0.57668838050883076</v>
      </c>
      <c r="N867">
        <v>4.2698235596555563</v>
      </c>
      <c r="O867">
        <f>19.5361381352254*1.11</f>
        <v>21.685113330100197</v>
      </c>
      <c r="P867">
        <v>0</v>
      </c>
    </row>
    <row r="868" spans="1:16" x14ac:dyDescent="0.4">
      <c r="B868" t="s">
        <v>6</v>
      </c>
      <c r="C868" t="s">
        <v>7</v>
      </c>
      <c r="D868" t="s">
        <v>18</v>
      </c>
      <c r="E868">
        <v>0.611353711790393</v>
      </c>
      <c r="F868">
        <v>0.27577319587628868</v>
      </c>
      <c r="G868">
        <v>0</v>
      </c>
      <c r="H868">
        <v>0.12960609911054638</v>
      </c>
      <c r="I868">
        <v>0.97959183673469385</v>
      </c>
      <c r="J868">
        <v>0.63451097439919424</v>
      </c>
      <c r="K868">
        <v>0.29894336966238588</v>
      </c>
      <c r="L868">
        <v>3.0352878053576129E-2</v>
      </c>
      <c r="M868">
        <v>0.57668838050883076</v>
      </c>
      <c r="N868">
        <v>4.2698235596555563</v>
      </c>
      <c r="O868">
        <f>19.5361381352254*1.05</f>
        <v>20.512945041986672</v>
      </c>
      <c r="P868">
        <v>1</v>
      </c>
    </row>
    <row r="869" spans="1:16" x14ac:dyDescent="0.4">
      <c r="A869">
        <v>290</v>
      </c>
      <c r="B869" t="s">
        <v>6</v>
      </c>
      <c r="C869" t="s">
        <v>7</v>
      </c>
      <c r="D869" t="s">
        <v>17</v>
      </c>
      <c r="E869">
        <v>0.69432314410480356</v>
      </c>
      <c r="F869">
        <v>7.7319587628865982E-3</v>
      </c>
      <c r="G869">
        <v>0.28496868475991649</v>
      </c>
      <c r="H869">
        <v>0.48538754764930114</v>
      </c>
      <c r="I869">
        <v>0.79591836734693877</v>
      </c>
      <c r="J869">
        <v>0.567627100122854</v>
      </c>
      <c r="K869">
        <v>0.54179299483796151</v>
      </c>
      <c r="L869">
        <v>1.5135903743773403E-2</v>
      </c>
      <c r="M869">
        <v>0.65090685347604804</v>
      </c>
      <c r="N869">
        <v>0.20579116046225646</v>
      </c>
      <c r="O869">
        <v>0.4185499414083293</v>
      </c>
      <c r="P869">
        <v>1</v>
      </c>
    </row>
    <row r="870" spans="1:16" x14ac:dyDescent="0.4">
      <c r="B870" t="s">
        <v>6</v>
      </c>
      <c r="C870" t="s">
        <v>7</v>
      </c>
      <c r="D870" t="s">
        <v>17</v>
      </c>
      <c r="E870">
        <v>0.69432314410480356</v>
      </c>
      <c r="F870">
        <v>7.7319587628865982E-3</v>
      </c>
      <c r="G870">
        <v>0.28496868475991649</v>
      </c>
      <c r="H870">
        <v>0.48538754764930114</v>
      </c>
      <c r="I870">
        <v>0.79591836734693877</v>
      </c>
      <c r="J870">
        <v>0.567627100122854</v>
      </c>
      <c r="K870">
        <v>0.54179299483796151</v>
      </c>
      <c r="L870">
        <v>1.5135903743773403E-2</v>
      </c>
      <c r="M870">
        <v>0.65090685347604804</v>
      </c>
      <c r="N870">
        <v>0.20579116046225646</v>
      </c>
      <c r="O870">
        <f>0.418549941408329*1.11</f>
        <v>0.46459043496324526</v>
      </c>
      <c r="P870">
        <v>0</v>
      </c>
    </row>
    <row r="871" spans="1:16" x14ac:dyDescent="0.4">
      <c r="B871" t="s">
        <v>6</v>
      </c>
      <c r="C871" t="s">
        <v>7</v>
      </c>
      <c r="D871" t="s">
        <v>17</v>
      </c>
      <c r="E871">
        <v>0.69432314410480356</v>
      </c>
      <c r="F871">
        <v>7.7319587628865982E-3</v>
      </c>
      <c r="G871">
        <v>0.28496868475991649</v>
      </c>
      <c r="H871">
        <v>0.48538754764930114</v>
      </c>
      <c r="I871">
        <v>0.79591836734693877</v>
      </c>
      <c r="J871">
        <v>0.567627100122854</v>
      </c>
      <c r="K871">
        <v>0.54179299483796151</v>
      </c>
      <c r="L871">
        <v>1.5135903743773403E-2</v>
      </c>
      <c r="M871">
        <v>0.65090685347604804</v>
      </c>
      <c r="N871">
        <v>0.20579116046225646</v>
      </c>
      <c r="O871">
        <f>0.418549941408329*1.05</f>
        <v>0.43947743847874549</v>
      </c>
      <c r="P871">
        <v>1</v>
      </c>
    </row>
    <row r="872" spans="1:16" x14ac:dyDescent="0.4">
      <c r="A872">
        <v>291</v>
      </c>
      <c r="B872" t="s">
        <v>6</v>
      </c>
      <c r="C872" t="s">
        <v>7</v>
      </c>
      <c r="D872" t="s">
        <v>17</v>
      </c>
      <c r="E872">
        <v>0.76419213973799127</v>
      </c>
      <c r="F872">
        <v>4.1237113402061855E-2</v>
      </c>
      <c r="G872">
        <v>0.325678496868476</v>
      </c>
      <c r="H872">
        <v>0.55336721728081317</v>
      </c>
      <c r="I872">
        <v>0.81632653061224492</v>
      </c>
      <c r="J872">
        <v>0.52943796963508971</v>
      </c>
      <c r="K872">
        <v>0.62206850222052656</v>
      </c>
      <c r="L872">
        <v>0.55030846945873724</v>
      </c>
      <c r="M872">
        <v>0.70828353402549116</v>
      </c>
      <c r="N872">
        <v>0.14949839535541895</v>
      </c>
      <c r="O872">
        <v>0.29581938433010457</v>
      </c>
      <c r="P872">
        <v>1</v>
      </c>
    </row>
    <row r="873" spans="1:16" x14ac:dyDescent="0.4">
      <c r="B873" t="s">
        <v>6</v>
      </c>
      <c r="C873" t="s">
        <v>7</v>
      </c>
      <c r="D873" t="s">
        <v>17</v>
      </c>
      <c r="E873">
        <v>0.76419213973799127</v>
      </c>
      <c r="F873">
        <v>4.1237113402061855E-2</v>
      </c>
      <c r="G873">
        <v>0.325678496868476</v>
      </c>
      <c r="H873">
        <v>0.55336721728081317</v>
      </c>
      <c r="I873">
        <v>0.81632653061224492</v>
      </c>
      <c r="J873">
        <v>0.52943796963508971</v>
      </c>
      <c r="K873">
        <v>0.62206850222052656</v>
      </c>
      <c r="L873">
        <v>0.55030846945873724</v>
      </c>
      <c r="M873">
        <v>0.70828353402549116</v>
      </c>
      <c r="N873">
        <v>0.14949839535541895</v>
      </c>
      <c r="O873">
        <f>0.295819384330105*1.11</f>
        <v>0.3283595166064166</v>
      </c>
      <c r="P873">
        <v>0</v>
      </c>
    </row>
    <row r="874" spans="1:16" x14ac:dyDescent="0.4">
      <c r="B874" t="s">
        <v>6</v>
      </c>
      <c r="C874" t="s">
        <v>7</v>
      </c>
      <c r="D874" t="s">
        <v>17</v>
      </c>
      <c r="E874">
        <v>0.76419213973799127</v>
      </c>
      <c r="F874">
        <v>4.1237113402061855E-2</v>
      </c>
      <c r="G874">
        <v>0.325678496868476</v>
      </c>
      <c r="H874">
        <v>0.55336721728081317</v>
      </c>
      <c r="I874">
        <v>0.81632653061224492</v>
      </c>
      <c r="J874">
        <v>0.52943796963508971</v>
      </c>
      <c r="K874">
        <v>0.62206850222052656</v>
      </c>
      <c r="L874">
        <v>0.55030846945873724</v>
      </c>
      <c r="M874">
        <v>0.70828353402549116</v>
      </c>
      <c r="N874">
        <v>0.14949839535541895</v>
      </c>
      <c r="O874">
        <f>0.295819384330105*1.05</f>
        <v>0.31061035354661026</v>
      </c>
      <c r="P874">
        <v>1</v>
      </c>
    </row>
    <row r="875" spans="1:16" x14ac:dyDescent="0.4">
      <c r="A875">
        <v>292</v>
      </c>
      <c r="B875" t="s">
        <v>6</v>
      </c>
      <c r="C875" t="s">
        <v>7</v>
      </c>
      <c r="D875" t="s">
        <v>16</v>
      </c>
      <c r="E875">
        <v>0.77292576419213987</v>
      </c>
      <c r="F875">
        <v>0</v>
      </c>
      <c r="G875">
        <v>0.26826722338204595</v>
      </c>
      <c r="H875">
        <v>0.56289707750952989</v>
      </c>
      <c r="I875">
        <v>0.77551020408163263</v>
      </c>
      <c r="J875">
        <v>0.50083035068421011</v>
      </c>
      <c r="K875">
        <v>0.63711276574971076</v>
      </c>
      <c r="L875">
        <v>3.2209602551763548E-2</v>
      </c>
      <c r="M875">
        <v>0.54657362901638173</v>
      </c>
      <c r="N875">
        <v>0.14162776311301226</v>
      </c>
      <c r="O875">
        <v>0.27558676011260186</v>
      </c>
      <c r="P875">
        <v>1</v>
      </c>
    </row>
    <row r="876" spans="1:16" x14ac:dyDescent="0.4">
      <c r="B876" t="s">
        <v>6</v>
      </c>
      <c r="C876" t="s">
        <v>7</v>
      </c>
      <c r="D876" t="s">
        <v>16</v>
      </c>
      <c r="E876">
        <v>0.77292576419213987</v>
      </c>
      <c r="F876">
        <v>0</v>
      </c>
      <c r="G876">
        <v>0.26826722338204595</v>
      </c>
      <c r="H876">
        <v>0.56289707750952989</v>
      </c>
      <c r="I876">
        <v>0.77551020408163263</v>
      </c>
      <c r="J876">
        <v>0.50083035068421011</v>
      </c>
      <c r="K876">
        <v>0.63711276574971076</v>
      </c>
      <c r="L876">
        <v>3.2209602551763548E-2</v>
      </c>
      <c r="M876">
        <v>0.54657362901638173</v>
      </c>
      <c r="N876">
        <v>0.14162776311301226</v>
      </c>
      <c r="O876">
        <f>0.275586760112602*1.11</f>
        <v>0.30590130372498825</v>
      </c>
      <c r="P876">
        <v>0</v>
      </c>
    </row>
    <row r="877" spans="1:16" x14ac:dyDescent="0.4">
      <c r="B877" t="s">
        <v>6</v>
      </c>
      <c r="C877" t="s">
        <v>7</v>
      </c>
      <c r="D877" t="s">
        <v>16</v>
      </c>
      <c r="E877">
        <v>0.77292576419213987</v>
      </c>
      <c r="F877">
        <v>0</v>
      </c>
      <c r="G877">
        <v>0.26826722338204595</v>
      </c>
      <c r="H877">
        <v>0.56289707750952989</v>
      </c>
      <c r="I877">
        <v>0.77551020408163263</v>
      </c>
      <c r="J877">
        <v>0.50083035068421011</v>
      </c>
      <c r="K877">
        <v>0.63711276574971076</v>
      </c>
      <c r="L877">
        <v>3.2209602551763548E-2</v>
      </c>
      <c r="M877">
        <v>0.54657362901638173</v>
      </c>
      <c r="N877">
        <v>0.14162776311301226</v>
      </c>
      <c r="O877">
        <f>0.275586760112602*1.05</f>
        <v>0.28936609811823216</v>
      </c>
      <c r="P877">
        <v>1</v>
      </c>
    </row>
    <row r="878" spans="1:16" x14ac:dyDescent="0.4">
      <c r="A878">
        <v>293</v>
      </c>
      <c r="B878" t="s">
        <v>6</v>
      </c>
      <c r="C878" t="s">
        <v>7</v>
      </c>
      <c r="D878" t="s">
        <v>19</v>
      </c>
      <c r="E878">
        <v>0.75545851528384267</v>
      </c>
      <c r="F878">
        <v>2.5773195876288659E-3</v>
      </c>
      <c r="G878">
        <v>4.07098121085595E-2</v>
      </c>
      <c r="H878">
        <v>0.28907242693773821</v>
      </c>
      <c r="I878">
        <v>0.89795918367346939</v>
      </c>
      <c r="J878">
        <v>0.50100842349242281</v>
      </c>
      <c r="K878">
        <v>0.4588636059537064</v>
      </c>
      <c r="L878">
        <v>3.7893459338478708E-2</v>
      </c>
      <c r="M878">
        <v>0.66076209060981228</v>
      </c>
      <c r="N878">
        <v>0.58054456354719441</v>
      </c>
      <c r="O878">
        <v>1.6247578677665384</v>
      </c>
      <c r="P878">
        <v>1</v>
      </c>
    </row>
    <row r="879" spans="1:16" x14ac:dyDescent="0.4">
      <c r="B879" t="s">
        <v>6</v>
      </c>
      <c r="C879" t="s">
        <v>7</v>
      </c>
      <c r="D879" t="s">
        <v>19</v>
      </c>
      <c r="E879">
        <v>0.75545851528384267</v>
      </c>
      <c r="F879">
        <v>2.5773195876288659E-3</v>
      </c>
      <c r="G879">
        <v>4.07098121085595E-2</v>
      </c>
      <c r="H879">
        <v>0.28907242693773821</v>
      </c>
      <c r="I879">
        <v>0.89795918367346939</v>
      </c>
      <c r="J879">
        <v>0.50100842349242281</v>
      </c>
      <c r="K879">
        <v>0.4588636059537064</v>
      </c>
      <c r="L879">
        <v>3.7893459338478708E-2</v>
      </c>
      <c r="M879">
        <v>0.66076209060981228</v>
      </c>
      <c r="N879">
        <v>0.58054456354719441</v>
      </c>
      <c r="O879">
        <f>1.62475786776654*1.11</f>
        <v>1.8034812332208596</v>
      </c>
      <c r="P879">
        <v>0</v>
      </c>
    </row>
    <row r="880" spans="1:16" x14ac:dyDescent="0.4">
      <c r="B880" t="s">
        <v>6</v>
      </c>
      <c r="C880" t="s">
        <v>7</v>
      </c>
      <c r="D880" t="s">
        <v>19</v>
      </c>
      <c r="E880">
        <v>0.75545851528384267</v>
      </c>
      <c r="F880">
        <v>2.5773195876288659E-3</v>
      </c>
      <c r="G880">
        <v>4.07098121085595E-2</v>
      </c>
      <c r="H880">
        <v>0.28907242693773821</v>
      </c>
      <c r="I880">
        <v>0.89795918367346939</v>
      </c>
      <c r="J880">
        <v>0.50100842349242281</v>
      </c>
      <c r="K880">
        <v>0.4588636059537064</v>
      </c>
      <c r="L880">
        <v>3.7893459338478708E-2</v>
      </c>
      <c r="M880">
        <v>0.66076209060981228</v>
      </c>
      <c r="N880">
        <v>0.58054456354719441</v>
      </c>
      <c r="O880">
        <f>1.62475786776654*1.05</f>
        <v>1.7059957611548671</v>
      </c>
      <c r="P880">
        <v>1</v>
      </c>
    </row>
    <row r="881" spans="1:16" x14ac:dyDescent="0.4">
      <c r="A881">
        <v>294</v>
      </c>
      <c r="B881" t="s">
        <v>6</v>
      </c>
      <c r="C881" t="s">
        <v>7</v>
      </c>
      <c r="D881" t="s">
        <v>18</v>
      </c>
      <c r="E881">
        <v>0.54585152838427942</v>
      </c>
      <c r="F881">
        <v>0.28865979381443296</v>
      </c>
      <c r="G881">
        <v>0</v>
      </c>
      <c r="H881">
        <v>9.0851334180432008E-2</v>
      </c>
      <c r="I881">
        <v>1</v>
      </c>
      <c r="J881">
        <v>0.5582733456409027</v>
      </c>
      <c r="K881">
        <v>0.2513469998388933</v>
      </c>
      <c r="L881">
        <v>9.706540031715978E-4</v>
      </c>
      <c r="M881">
        <v>0.75925664127316284</v>
      </c>
      <c r="N881">
        <v>12.85634893448225</v>
      </c>
      <c r="O881">
        <v>64.106130705973555</v>
      </c>
      <c r="P881">
        <v>1</v>
      </c>
    </row>
    <row r="882" spans="1:16" x14ac:dyDescent="0.4">
      <c r="B882" t="s">
        <v>6</v>
      </c>
      <c r="C882" t="s">
        <v>7</v>
      </c>
      <c r="D882" t="s">
        <v>18</v>
      </c>
      <c r="E882">
        <v>0.54585152838427942</v>
      </c>
      <c r="F882">
        <v>0.28865979381443296</v>
      </c>
      <c r="G882">
        <v>0</v>
      </c>
      <c r="H882">
        <v>9.0851334180432008E-2</v>
      </c>
      <c r="I882">
        <v>1</v>
      </c>
      <c r="J882">
        <v>0.5582733456409027</v>
      </c>
      <c r="K882">
        <v>0.2513469998388933</v>
      </c>
      <c r="L882">
        <v>9.706540031715978E-4</v>
      </c>
      <c r="M882">
        <v>0.75925664127316284</v>
      </c>
      <c r="N882">
        <v>12.85634893448225</v>
      </c>
      <c r="O882">
        <f>64.1061307059736*1.11</f>
        <v>71.157805083630706</v>
      </c>
      <c r="P882">
        <v>0</v>
      </c>
    </row>
    <row r="883" spans="1:16" x14ac:dyDescent="0.4">
      <c r="B883" t="s">
        <v>6</v>
      </c>
      <c r="C883" t="s">
        <v>7</v>
      </c>
      <c r="D883" t="s">
        <v>18</v>
      </c>
      <c r="E883">
        <v>0.54585152838427942</v>
      </c>
      <c r="F883">
        <v>0.28865979381443296</v>
      </c>
      <c r="G883">
        <v>0</v>
      </c>
      <c r="H883">
        <v>9.0851334180432008E-2</v>
      </c>
      <c r="I883">
        <v>1</v>
      </c>
      <c r="J883">
        <v>0.5582733456409027</v>
      </c>
      <c r="K883">
        <v>0.2513469998388933</v>
      </c>
      <c r="L883">
        <v>9.706540031715978E-4</v>
      </c>
      <c r="M883">
        <v>0.75925664127316284</v>
      </c>
      <c r="N883">
        <v>12.85634893448225</v>
      </c>
      <c r="O883">
        <f>64.1061307059736*1.05</f>
        <v>67.311437241272287</v>
      </c>
      <c r="P883">
        <v>1</v>
      </c>
    </row>
    <row r="884" spans="1:16" x14ac:dyDescent="0.4">
      <c r="A884">
        <v>295</v>
      </c>
      <c r="B884" t="s">
        <v>6</v>
      </c>
      <c r="C884" t="s">
        <v>7</v>
      </c>
      <c r="D884" t="s">
        <v>18</v>
      </c>
      <c r="E884">
        <v>0.63318777292576411</v>
      </c>
      <c r="F884">
        <v>5.9278350515463915E-2</v>
      </c>
      <c r="G884">
        <v>1.5657620041753653E-2</v>
      </c>
      <c r="H884">
        <v>0.27636594663278269</v>
      </c>
      <c r="I884">
        <v>0.97959183673469385</v>
      </c>
      <c r="J884">
        <v>0.41459610849714812</v>
      </c>
      <c r="K884">
        <v>0.39605723735967341</v>
      </c>
      <c r="L884">
        <v>0.56259491686550189</v>
      </c>
      <c r="M884">
        <v>0.94363861728434495</v>
      </c>
      <c r="N884">
        <v>0.68254364575456905</v>
      </c>
      <c r="O884">
        <v>2.178643594507442</v>
      </c>
      <c r="P884">
        <v>1</v>
      </c>
    </row>
    <row r="885" spans="1:16" x14ac:dyDescent="0.4">
      <c r="B885" t="s">
        <v>6</v>
      </c>
      <c r="C885" t="s">
        <v>7</v>
      </c>
      <c r="D885" t="s">
        <v>18</v>
      </c>
      <c r="E885">
        <v>0.63318777292576411</v>
      </c>
      <c r="F885">
        <v>5.9278350515463915E-2</v>
      </c>
      <c r="G885">
        <v>1.5657620041753653E-2</v>
      </c>
      <c r="H885">
        <v>0.27636594663278269</v>
      </c>
      <c r="I885">
        <v>0.97959183673469385</v>
      </c>
      <c r="J885">
        <v>0.41459610849714812</v>
      </c>
      <c r="K885">
        <v>0.39605723735967341</v>
      </c>
      <c r="L885">
        <v>0.56259491686550189</v>
      </c>
      <c r="M885">
        <v>0.94363861728434495</v>
      </c>
      <c r="N885">
        <v>0.68254364575456905</v>
      </c>
      <c r="O885">
        <f>2.17864359450744*1.11</f>
        <v>2.4182943899032585</v>
      </c>
      <c r="P885">
        <v>0</v>
      </c>
    </row>
    <row r="886" spans="1:16" x14ac:dyDescent="0.4">
      <c r="B886" t="s">
        <v>6</v>
      </c>
      <c r="C886" t="s">
        <v>7</v>
      </c>
      <c r="D886" t="s">
        <v>18</v>
      </c>
      <c r="E886">
        <v>0.63318777292576411</v>
      </c>
      <c r="F886">
        <v>5.9278350515463915E-2</v>
      </c>
      <c r="G886">
        <v>1.5657620041753653E-2</v>
      </c>
      <c r="H886">
        <v>0.27636594663278269</v>
      </c>
      <c r="I886">
        <v>0.97959183673469385</v>
      </c>
      <c r="J886">
        <v>0.41459610849714812</v>
      </c>
      <c r="K886">
        <v>0.39605723735967341</v>
      </c>
      <c r="L886">
        <v>0.56259491686550189</v>
      </c>
      <c r="M886">
        <v>0.94363861728434495</v>
      </c>
      <c r="N886">
        <v>0.68254364575456905</v>
      </c>
      <c r="O886">
        <f>2.17864359450744*1.05</f>
        <v>2.287575774232812</v>
      </c>
      <c r="P886">
        <v>1</v>
      </c>
    </row>
    <row r="887" spans="1:16" x14ac:dyDescent="0.4">
      <c r="A887">
        <v>296</v>
      </c>
      <c r="B887" t="s">
        <v>6</v>
      </c>
      <c r="C887" t="s">
        <v>7</v>
      </c>
      <c r="D887" t="s">
        <v>18</v>
      </c>
      <c r="E887">
        <v>0.65502183406113534</v>
      </c>
      <c r="F887">
        <v>9.2783505154639179E-2</v>
      </c>
      <c r="G887">
        <v>0.24112734864300628</v>
      </c>
      <c r="H887">
        <v>0.27636594663278269</v>
      </c>
      <c r="I887">
        <v>0.95918367346938771</v>
      </c>
      <c r="J887">
        <v>0.48346852297338222</v>
      </c>
      <c r="K887">
        <v>0.40740261139637751</v>
      </c>
      <c r="L887">
        <v>0.33519013508394907</v>
      </c>
      <c r="M887">
        <v>0.39777518676720042</v>
      </c>
      <c r="N887">
        <v>0.66674467862175091</v>
      </c>
      <c r="O887">
        <v>1.8198097489931873</v>
      </c>
      <c r="P887">
        <v>1</v>
      </c>
    </row>
    <row r="888" spans="1:16" x14ac:dyDescent="0.4">
      <c r="B888" t="s">
        <v>6</v>
      </c>
      <c r="C888" t="s">
        <v>7</v>
      </c>
      <c r="D888" t="s">
        <v>18</v>
      </c>
      <c r="E888">
        <v>0.65502183406113534</v>
      </c>
      <c r="F888">
        <v>9.2783505154639179E-2</v>
      </c>
      <c r="G888">
        <v>0.24112734864300628</v>
      </c>
      <c r="H888">
        <v>0.27636594663278269</v>
      </c>
      <c r="I888">
        <v>0.95918367346938771</v>
      </c>
      <c r="J888">
        <v>0.48346852297338222</v>
      </c>
      <c r="K888">
        <v>0.40740261139637751</v>
      </c>
      <c r="L888">
        <v>0.33519013508394907</v>
      </c>
      <c r="M888">
        <v>0.39777518676720042</v>
      </c>
      <c r="N888">
        <v>0.66674467862175091</v>
      </c>
      <c r="O888">
        <f>1.81980974899319*1.11</f>
        <v>2.0199888213824408</v>
      </c>
      <c r="P888">
        <v>0</v>
      </c>
    </row>
    <row r="889" spans="1:16" x14ac:dyDescent="0.4">
      <c r="B889" t="s">
        <v>6</v>
      </c>
      <c r="C889" t="s">
        <v>7</v>
      </c>
      <c r="D889" t="s">
        <v>18</v>
      </c>
      <c r="E889">
        <v>0.65502183406113534</v>
      </c>
      <c r="F889">
        <v>9.2783505154639179E-2</v>
      </c>
      <c r="G889">
        <v>0.24112734864300628</v>
      </c>
      <c r="H889">
        <v>0.27636594663278269</v>
      </c>
      <c r="I889">
        <v>0.95918367346938771</v>
      </c>
      <c r="J889">
        <v>0.48346852297338222</v>
      </c>
      <c r="K889">
        <v>0.40740261139637751</v>
      </c>
      <c r="L889">
        <v>0.33519013508394907</v>
      </c>
      <c r="M889">
        <v>0.39777518676720042</v>
      </c>
      <c r="N889">
        <v>0.66674467862175091</v>
      </c>
      <c r="O889">
        <f>1.81980974899319*1.05</f>
        <v>1.9108002364428496</v>
      </c>
      <c r="P889">
        <v>1</v>
      </c>
    </row>
    <row r="890" spans="1:16" x14ac:dyDescent="0.4">
      <c r="A890">
        <v>297</v>
      </c>
      <c r="B890" t="s">
        <v>6</v>
      </c>
      <c r="C890" t="s">
        <v>7</v>
      </c>
      <c r="D890" t="s">
        <v>18</v>
      </c>
      <c r="E890">
        <v>0.72925764192139753</v>
      </c>
      <c r="F890">
        <v>5.1546391752577319E-3</v>
      </c>
      <c r="G890">
        <v>0.13674321503131523</v>
      </c>
      <c r="H890">
        <v>0.4593392630241423</v>
      </c>
      <c r="I890">
        <v>0.93877551020408168</v>
      </c>
      <c r="J890">
        <v>0.41974553666261233</v>
      </c>
      <c r="K890">
        <v>0.55138374552465153</v>
      </c>
      <c r="L890">
        <v>3.9385749511386264E-2</v>
      </c>
      <c r="M890">
        <v>0.60345122742523771</v>
      </c>
      <c r="N890">
        <v>0.22016145365160961</v>
      </c>
      <c r="O890">
        <v>0.5330294303504729</v>
      </c>
      <c r="P890">
        <v>1</v>
      </c>
    </row>
    <row r="891" spans="1:16" x14ac:dyDescent="0.4">
      <c r="B891" t="s">
        <v>6</v>
      </c>
      <c r="C891" t="s">
        <v>7</v>
      </c>
      <c r="D891" t="s">
        <v>18</v>
      </c>
      <c r="E891">
        <v>0.72925764192139753</v>
      </c>
      <c r="F891">
        <v>5.1546391752577319E-3</v>
      </c>
      <c r="G891">
        <v>0.13674321503131523</v>
      </c>
      <c r="H891">
        <v>0.4593392630241423</v>
      </c>
      <c r="I891">
        <v>0.93877551020408168</v>
      </c>
      <c r="J891">
        <v>0.41974553666261233</v>
      </c>
      <c r="K891">
        <v>0.55138374552465153</v>
      </c>
      <c r="L891">
        <v>3.9385749511386264E-2</v>
      </c>
      <c r="M891">
        <v>0.60345122742523771</v>
      </c>
      <c r="N891">
        <v>0.22016145365160961</v>
      </c>
      <c r="O891">
        <f>0.533029430350473*1.11</f>
        <v>0.59166266768902509</v>
      </c>
      <c r="P891">
        <v>0</v>
      </c>
    </row>
    <row r="892" spans="1:16" x14ac:dyDescent="0.4">
      <c r="B892" t="s">
        <v>6</v>
      </c>
      <c r="C892" t="s">
        <v>7</v>
      </c>
      <c r="D892" t="s">
        <v>18</v>
      </c>
      <c r="E892">
        <v>0.72925764192139753</v>
      </c>
      <c r="F892">
        <v>5.1546391752577319E-3</v>
      </c>
      <c r="G892">
        <v>0.13674321503131523</v>
      </c>
      <c r="H892">
        <v>0.4593392630241423</v>
      </c>
      <c r="I892">
        <v>0.93877551020408168</v>
      </c>
      <c r="J892">
        <v>0.41974553666261233</v>
      </c>
      <c r="K892">
        <v>0.55138374552465153</v>
      </c>
      <c r="L892">
        <v>3.9385749511386264E-2</v>
      </c>
      <c r="M892">
        <v>0.60345122742523771</v>
      </c>
      <c r="N892">
        <v>0.22016145365160961</v>
      </c>
      <c r="O892">
        <f>0.533029430350473*1.05</f>
        <v>0.55968090186799668</v>
      </c>
      <c r="P892">
        <v>1</v>
      </c>
    </row>
    <row r="893" spans="1:16" x14ac:dyDescent="0.4">
      <c r="A893">
        <v>298</v>
      </c>
      <c r="B893" t="s">
        <v>6</v>
      </c>
      <c r="C893" t="s">
        <v>7</v>
      </c>
      <c r="D893" t="s">
        <v>17</v>
      </c>
      <c r="E893">
        <v>0.7467248908296944</v>
      </c>
      <c r="F893">
        <v>5.1546391752577319E-3</v>
      </c>
      <c r="G893">
        <v>0.21607515657620041</v>
      </c>
      <c r="H893">
        <v>0.41931385006353233</v>
      </c>
      <c r="I893">
        <v>0.79591836734693877</v>
      </c>
      <c r="J893">
        <v>0.44654869487808735</v>
      </c>
      <c r="K893">
        <v>0.53434353651340272</v>
      </c>
      <c r="L893">
        <v>9.9543029244183005E-3</v>
      </c>
      <c r="M893">
        <v>0.49402578896781713</v>
      </c>
      <c r="N893">
        <v>0.26546597672805</v>
      </c>
      <c r="O893">
        <v>0.57888821056140793</v>
      </c>
      <c r="P893">
        <v>1</v>
      </c>
    </row>
    <row r="894" spans="1:16" x14ac:dyDescent="0.4">
      <c r="B894" t="s">
        <v>6</v>
      </c>
      <c r="C894" t="s">
        <v>7</v>
      </c>
      <c r="D894" t="s">
        <v>17</v>
      </c>
      <c r="E894">
        <v>0.7467248908296944</v>
      </c>
      <c r="F894">
        <v>5.1546391752577319E-3</v>
      </c>
      <c r="G894">
        <v>0.21607515657620041</v>
      </c>
      <c r="H894">
        <v>0.41931385006353233</v>
      </c>
      <c r="I894">
        <v>0.79591836734693877</v>
      </c>
      <c r="J894">
        <v>0.44654869487808735</v>
      </c>
      <c r="K894">
        <v>0.53434353651340272</v>
      </c>
      <c r="L894">
        <v>9.9543029244183005E-3</v>
      </c>
      <c r="M894">
        <v>0.49402578896781713</v>
      </c>
      <c r="N894">
        <v>0.26546597672805</v>
      </c>
      <c r="O894">
        <f>0.578888210561408*1.11</f>
        <v>0.64256591372316296</v>
      </c>
      <c r="P894">
        <v>0</v>
      </c>
    </row>
    <row r="895" spans="1:16" x14ac:dyDescent="0.4">
      <c r="B895" t="s">
        <v>6</v>
      </c>
      <c r="C895" t="s">
        <v>7</v>
      </c>
      <c r="D895" t="s">
        <v>17</v>
      </c>
      <c r="E895">
        <v>0.7467248908296944</v>
      </c>
      <c r="F895">
        <v>5.1546391752577319E-3</v>
      </c>
      <c r="G895">
        <v>0.21607515657620041</v>
      </c>
      <c r="H895">
        <v>0.41931385006353233</v>
      </c>
      <c r="I895">
        <v>0.79591836734693877</v>
      </c>
      <c r="J895">
        <v>0.44654869487808735</v>
      </c>
      <c r="K895">
        <v>0.53434353651340272</v>
      </c>
      <c r="L895">
        <v>9.9543029244183005E-3</v>
      </c>
      <c r="M895">
        <v>0.49402578896781713</v>
      </c>
      <c r="N895">
        <v>0.26546597672805</v>
      </c>
      <c r="O895">
        <f>0.578888210561408*1.05</f>
        <v>0.60783262108947844</v>
      </c>
      <c r="P895">
        <v>1</v>
      </c>
    </row>
    <row r="896" spans="1:16" x14ac:dyDescent="0.4">
      <c r="A896">
        <v>299</v>
      </c>
      <c r="B896" t="s">
        <v>6</v>
      </c>
      <c r="C896" t="s">
        <v>7</v>
      </c>
      <c r="D896" t="s">
        <v>15</v>
      </c>
      <c r="E896">
        <v>0.84716157205240172</v>
      </c>
      <c r="F896">
        <v>0</v>
      </c>
      <c r="G896">
        <v>0.83298538622129437</v>
      </c>
      <c r="H896">
        <v>0.86149936467598476</v>
      </c>
      <c r="I896">
        <v>0.42857142857142855</v>
      </c>
      <c r="J896">
        <v>0.44677201013055678</v>
      </c>
      <c r="K896">
        <v>0.84889799372953323</v>
      </c>
      <c r="L896">
        <v>0.1681388978963341</v>
      </c>
      <c r="M896">
        <v>0.58019591762881606</v>
      </c>
      <c r="N896">
        <v>5.9343681591377311E-2</v>
      </c>
      <c r="O896">
        <v>7.268249427895429E-2</v>
      </c>
      <c r="P896">
        <v>1</v>
      </c>
    </row>
    <row r="897" spans="1:16" x14ac:dyDescent="0.4">
      <c r="B897" t="s">
        <v>6</v>
      </c>
      <c r="C897" t="s">
        <v>7</v>
      </c>
      <c r="D897" t="s">
        <v>15</v>
      </c>
      <c r="E897">
        <v>0.84716157205240172</v>
      </c>
      <c r="F897">
        <v>0</v>
      </c>
      <c r="G897">
        <v>0.83298538622129437</v>
      </c>
      <c r="H897">
        <v>0.86149936467598476</v>
      </c>
      <c r="I897">
        <v>0.42857142857142855</v>
      </c>
      <c r="J897">
        <v>0.44677201013055678</v>
      </c>
      <c r="K897">
        <v>0.84889799372953323</v>
      </c>
      <c r="L897">
        <v>0.1681388978963341</v>
      </c>
      <c r="M897">
        <v>0.58019591762881606</v>
      </c>
      <c r="N897">
        <v>5.9343681591377311E-2</v>
      </c>
      <c r="O897">
        <f>0.0726824942789543*1.11</f>
        <v>8.0677568649639292E-2</v>
      </c>
      <c r="P897">
        <v>0</v>
      </c>
    </row>
    <row r="898" spans="1:16" x14ac:dyDescent="0.4">
      <c r="B898" t="s">
        <v>6</v>
      </c>
      <c r="C898" t="s">
        <v>7</v>
      </c>
      <c r="D898" t="s">
        <v>15</v>
      </c>
      <c r="E898">
        <v>0.84716157205240172</v>
      </c>
      <c r="F898">
        <v>0</v>
      </c>
      <c r="G898">
        <v>0.83298538622129437</v>
      </c>
      <c r="H898">
        <v>0.86149936467598476</v>
      </c>
      <c r="I898">
        <v>0.42857142857142855</v>
      </c>
      <c r="J898">
        <v>0.44677201013055678</v>
      </c>
      <c r="K898">
        <v>0.84889799372953323</v>
      </c>
      <c r="L898">
        <v>0.1681388978963341</v>
      </c>
      <c r="M898">
        <v>0.58019591762881606</v>
      </c>
      <c r="N898">
        <v>5.9343681591377311E-2</v>
      </c>
      <c r="O898">
        <f>0.0726824942789543*1.05</f>
        <v>7.6316618992902027E-2</v>
      </c>
      <c r="P898">
        <v>1</v>
      </c>
    </row>
    <row r="899" spans="1:16" x14ac:dyDescent="0.4">
      <c r="A899">
        <v>300</v>
      </c>
      <c r="B899" t="s">
        <v>6</v>
      </c>
      <c r="C899" t="s">
        <v>7</v>
      </c>
      <c r="D899" t="s">
        <v>17</v>
      </c>
      <c r="E899">
        <v>0.80349344978165937</v>
      </c>
      <c r="F899">
        <v>9.5360824742268036E-2</v>
      </c>
      <c r="G899">
        <v>0.48747390396659712</v>
      </c>
      <c r="H899">
        <v>0.57687420584498095</v>
      </c>
      <c r="I899">
        <v>0.48979591836734693</v>
      </c>
      <c r="J899">
        <v>0.41769298888168138</v>
      </c>
      <c r="K899">
        <v>0.64875867356252437</v>
      </c>
      <c r="L899">
        <v>2.7707988521130576E-2</v>
      </c>
      <c r="M899">
        <v>0.35694882074024531</v>
      </c>
      <c r="N899">
        <v>0.13826482402145659</v>
      </c>
      <c r="O899">
        <v>0.22308051871830861</v>
      </c>
      <c r="P899">
        <v>1</v>
      </c>
    </row>
    <row r="900" spans="1:16" x14ac:dyDescent="0.4">
      <c r="B900" t="s">
        <v>6</v>
      </c>
      <c r="C900" t="s">
        <v>7</v>
      </c>
      <c r="D900" t="s">
        <v>17</v>
      </c>
      <c r="E900">
        <v>0.80349344978165937</v>
      </c>
      <c r="F900">
        <v>9.5360824742268036E-2</v>
      </c>
      <c r="G900">
        <v>0.48747390396659712</v>
      </c>
      <c r="H900">
        <v>0.57687420584498095</v>
      </c>
      <c r="I900">
        <v>0.48979591836734693</v>
      </c>
      <c r="J900">
        <v>0.41769298888168138</v>
      </c>
      <c r="K900">
        <v>0.64875867356252437</v>
      </c>
      <c r="L900">
        <v>2.7707988521130576E-2</v>
      </c>
      <c r="M900">
        <v>0.35694882074024531</v>
      </c>
      <c r="N900">
        <v>0.13826482402145659</v>
      </c>
      <c r="O900">
        <f>0.223080518718309*1.11</f>
        <v>0.24761937577732301</v>
      </c>
      <c r="P900">
        <v>0</v>
      </c>
    </row>
    <row r="901" spans="1:16" x14ac:dyDescent="0.4">
      <c r="B901" t="s">
        <v>6</v>
      </c>
      <c r="C901" t="s">
        <v>7</v>
      </c>
      <c r="D901" t="s">
        <v>17</v>
      </c>
      <c r="E901">
        <v>0.80349344978165937</v>
      </c>
      <c r="F901">
        <v>9.5360824742268036E-2</v>
      </c>
      <c r="G901">
        <v>0.48747390396659712</v>
      </c>
      <c r="H901">
        <v>0.57687420584498095</v>
      </c>
      <c r="I901">
        <v>0.48979591836734693</v>
      </c>
      <c r="J901">
        <v>0.41769298888168138</v>
      </c>
      <c r="K901">
        <v>0.64875867356252437</v>
      </c>
      <c r="L901">
        <v>2.7707988521130576E-2</v>
      </c>
      <c r="M901">
        <v>0.35694882074024531</v>
      </c>
      <c r="N901">
        <v>0.13826482402145659</v>
      </c>
      <c r="O901">
        <f>0.223080518718309*1.05</f>
        <v>0.23423454465422447</v>
      </c>
      <c r="P901">
        <v>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固定裝置容量_發電時間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朱哲弘</dc:creator>
  <cp:lastModifiedBy>朱哲弘</cp:lastModifiedBy>
  <dcterms:created xsi:type="dcterms:W3CDTF">2024-07-18T01:20:12Z</dcterms:created>
  <dcterms:modified xsi:type="dcterms:W3CDTF">2024-07-19T02:25:55Z</dcterms:modified>
</cp:coreProperties>
</file>