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repos\E-KNN\Test\"/>
    </mc:Choice>
  </mc:AlternateContent>
  <bookViews>
    <workbookView xWindow="0" yWindow="0" windowWidth="25600" windowHeight="10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9" i="1" l="1"/>
  <c r="G239" i="1"/>
  <c r="L239" i="1"/>
  <c r="H247" i="1"/>
  <c r="G247" i="1"/>
  <c r="L247" i="1"/>
  <c r="H230" i="1"/>
  <c r="G230" i="1"/>
  <c r="L230" i="1"/>
  <c r="I288" i="1"/>
  <c r="H288" i="1"/>
  <c r="G288" i="1"/>
  <c r="L288" i="1"/>
  <c r="H265" i="1"/>
  <c r="G265" i="1"/>
  <c r="L265" i="1"/>
  <c r="L264" i="1"/>
  <c r="R264" i="1"/>
  <c r="H277" i="1"/>
  <c r="G277" i="1"/>
  <c r="L277" i="1"/>
  <c r="G299" i="1"/>
  <c r="H299" i="1"/>
  <c r="L299" i="1"/>
  <c r="H297" i="1"/>
  <c r="G297" i="1"/>
  <c r="L297" i="1"/>
  <c r="H15" i="1"/>
  <c r="G15" i="1"/>
  <c r="L15" i="1"/>
  <c r="H210" i="1"/>
  <c r="L210" i="1"/>
  <c r="L225" i="1"/>
  <c r="E236" i="1"/>
  <c r="G236" i="1"/>
  <c r="H236" i="1"/>
  <c r="L236" i="1"/>
  <c r="I242" i="1"/>
  <c r="H242" i="1"/>
  <c r="G242" i="1"/>
  <c r="L242" i="1"/>
  <c r="I241" i="1"/>
  <c r="G241" i="1"/>
  <c r="H241" i="1"/>
  <c r="L241" i="1"/>
  <c r="G268" i="1"/>
  <c r="H268" i="1"/>
  <c r="L268" i="1"/>
  <c r="I273" i="1"/>
  <c r="H273" i="1"/>
  <c r="G273" i="1"/>
  <c r="L273" i="1"/>
  <c r="G282" i="1"/>
  <c r="H282" i="1"/>
  <c r="L282" i="1"/>
  <c r="I324" i="1"/>
  <c r="H324" i="1"/>
  <c r="G324" i="1"/>
  <c r="L324" i="1"/>
  <c r="H335" i="1"/>
  <c r="G335" i="1"/>
  <c r="L335" i="1"/>
  <c r="H337" i="1"/>
  <c r="G337" i="1"/>
  <c r="L337" i="1"/>
  <c r="H339" i="1"/>
  <c r="G339" i="1"/>
  <c r="L339" i="1"/>
  <c r="F90" i="1"/>
  <c r="F89" i="1"/>
  <c r="G90" i="1"/>
  <c r="H90" i="1"/>
  <c r="L90" i="1"/>
  <c r="H80" i="1"/>
  <c r="G80" i="1"/>
  <c r="L80" i="1"/>
  <c r="G79" i="1"/>
  <c r="H79" i="1"/>
  <c r="L79" i="1"/>
  <c r="H24" i="1"/>
  <c r="L24" i="1"/>
  <c r="F326" i="1"/>
  <c r="H326" i="1"/>
  <c r="L326" i="1"/>
  <c r="L341" i="1"/>
  <c r="H341" i="1"/>
  <c r="R341" i="1" s="1"/>
  <c r="G341" i="1"/>
  <c r="F341" i="1"/>
  <c r="G41" i="1"/>
  <c r="H41" i="1"/>
  <c r="L41" i="1"/>
  <c r="H20" i="1"/>
  <c r="L20" i="1"/>
  <c r="H18" i="1"/>
  <c r="G18" i="1"/>
  <c r="L18" i="1"/>
  <c r="H35" i="1"/>
  <c r="L35" i="1"/>
  <c r="E30" i="1"/>
  <c r="G30" i="1"/>
  <c r="H30" i="1"/>
  <c r="L30" i="1"/>
  <c r="E98" i="1"/>
  <c r="H98" i="1"/>
  <c r="L98" i="1"/>
  <c r="I71" i="1"/>
  <c r="H71" i="1"/>
  <c r="G71" i="1"/>
  <c r="E71" i="1"/>
  <c r="L71" i="1"/>
  <c r="I68" i="1"/>
  <c r="H68" i="1"/>
  <c r="G68" i="1"/>
  <c r="E68" i="1"/>
  <c r="L68" i="1"/>
  <c r="I132" i="1"/>
  <c r="H132" i="1"/>
  <c r="G132" i="1"/>
  <c r="E132" i="1"/>
  <c r="L132" i="1"/>
  <c r="I227" i="1"/>
  <c r="H227" i="1"/>
  <c r="E227" i="1"/>
  <c r="L227" i="1"/>
  <c r="I3" i="1"/>
  <c r="I4" i="1"/>
  <c r="I6" i="1"/>
  <c r="H6" i="1"/>
  <c r="G6" i="1"/>
  <c r="E6" i="1"/>
  <c r="L6" i="1"/>
  <c r="R2" i="1" l="1"/>
  <c r="E3" i="1"/>
  <c r="E4" i="1"/>
  <c r="H3" i="1"/>
  <c r="G3" i="1"/>
  <c r="L3" i="1"/>
  <c r="H4" i="1"/>
  <c r="G4" i="1"/>
  <c r="L4" i="1"/>
  <c r="R340" i="1"/>
  <c r="L340" i="1"/>
  <c r="R338" i="1"/>
  <c r="L338" i="1"/>
  <c r="R336" i="1"/>
  <c r="L336" i="1"/>
  <c r="R334" i="1"/>
  <c r="L334" i="1"/>
  <c r="R333" i="1"/>
  <c r="L333" i="1"/>
  <c r="R332" i="1"/>
  <c r="L332" i="1"/>
  <c r="R331" i="1"/>
  <c r="L331" i="1"/>
  <c r="R330" i="1"/>
  <c r="L330" i="1"/>
  <c r="R329" i="1"/>
  <c r="L329" i="1"/>
  <c r="R328" i="1"/>
  <c r="L328" i="1"/>
  <c r="R327" i="1"/>
  <c r="L327" i="1"/>
  <c r="R325" i="1"/>
  <c r="L325" i="1"/>
  <c r="R323" i="1"/>
  <c r="L323" i="1"/>
  <c r="R322" i="1"/>
  <c r="L322" i="1"/>
  <c r="R321" i="1"/>
  <c r="L321" i="1"/>
  <c r="R320" i="1"/>
  <c r="L320" i="1"/>
  <c r="R319" i="1"/>
  <c r="L319" i="1"/>
  <c r="R318" i="1"/>
  <c r="L318" i="1"/>
  <c r="R317" i="1"/>
  <c r="L317" i="1"/>
  <c r="R316" i="1"/>
  <c r="L316" i="1"/>
  <c r="R315" i="1"/>
  <c r="L315" i="1"/>
  <c r="R314" i="1"/>
  <c r="L314" i="1"/>
  <c r="R313" i="1"/>
  <c r="L313" i="1"/>
  <c r="R312" i="1"/>
  <c r="L312" i="1"/>
  <c r="R311" i="1"/>
  <c r="L311" i="1"/>
  <c r="R310" i="1"/>
  <c r="L310" i="1"/>
  <c r="R309" i="1"/>
  <c r="L309" i="1"/>
  <c r="R308" i="1"/>
  <c r="L308" i="1"/>
  <c r="R307" i="1"/>
  <c r="L307" i="1"/>
  <c r="R306" i="1"/>
  <c r="L306" i="1"/>
  <c r="R305" i="1"/>
  <c r="L305" i="1"/>
  <c r="R304" i="1"/>
  <c r="L304" i="1"/>
  <c r="R303" i="1"/>
  <c r="L303" i="1"/>
  <c r="R302" i="1"/>
  <c r="L302" i="1"/>
  <c r="R301" i="1"/>
  <c r="L301" i="1"/>
  <c r="R300" i="1"/>
  <c r="L300" i="1"/>
  <c r="R298" i="1"/>
  <c r="L298" i="1"/>
  <c r="R296" i="1"/>
  <c r="L296" i="1"/>
  <c r="R295" i="1"/>
  <c r="L295" i="1"/>
  <c r="R294" i="1"/>
  <c r="L294" i="1"/>
  <c r="R293" i="1"/>
  <c r="L293" i="1"/>
  <c r="R292" i="1"/>
  <c r="L292" i="1"/>
  <c r="R291" i="1"/>
  <c r="L291" i="1"/>
  <c r="R290" i="1"/>
  <c r="L290" i="1"/>
  <c r="R289" i="1"/>
  <c r="L289" i="1"/>
  <c r="R287" i="1"/>
  <c r="L287" i="1"/>
  <c r="R286" i="1"/>
  <c r="L286" i="1"/>
  <c r="R285" i="1"/>
  <c r="L285" i="1"/>
  <c r="R284" i="1"/>
  <c r="L284" i="1"/>
  <c r="R283" i="1"/>
  <c r="L283" i="1"/>
  <c r="R281" i="1"/>
  <c r="L281" i="1"/>
  <c r="R280" i="1"/>
  <c r="L280" i="1"/>
  <c r="R279" i="1"/>
  <c r="L279" i="1"/>
  <c r="R278" i="1"/>
  <c r="L278" i="1"/>
  <c r="R276" i="1"/>
  <c r="L276" i="1"/>
  <c r="R275" i="1"/>
  <c r="L275" i="1"/>
  <c r="R274" i="1"/>
  <c r="L274" i="1"/>
  <c r="R272" i="1"/>
  <c r="L272" i="1"/>
  <c r="R271" i="1"/>
  <c r="L271" i="1"/>
  <c r="R270" i="1"/>
  <c r="L270" i="1"/>
  <c r="R269" i="1"/>
  <c r="L269" i="1"/>
  <c r="R267" i="1"/>
  <c r="L267" i="1"/>
  <c r="R266" i="1"/>
  <c r="L266" i="1"/>
  <c r="R263" i="1"/>
  <c r="L263" i="1"/>
  <c r="R262" i="1"/>
  <c r="L262" i="1"/>
  <c r="R261" i="1"/>
  <c r="L261" i="1"/>
  <c r="R260" i="1"/>
  <c r="L260" i="1"/>
  <c r="R259" i="1"/>
  <c r="L259" i="1"/>
  <c r="R258" i="1"/>
  <c r="L258" i="1"/>
  <c r="R257" i="1"/>
  <c r="L257" i="1"/>
  <c r="R256" i="1"/>
  <c r="L256" i="1"/>
  <c r="R255" i="1"/>
  <c r="L255" i="1"/>
  <c r="R254" i="1"/>
  <c r="L254" i="1"/>
  <c r="R253" i="1"/>
  <c r="L253" i="1"/>
  <c r="R252" i="1"/>
  <c r="L252" i="1"/>
  <c r="R251" i="1"/>
  <c r="L251" i="1"/>
  <c r="R250" i="1"/>
  <c r="L250" i="1"/>
  <c r="R249" i="1"/>
  <c r="L249" i="1"/>
  <c r="R248" i="1"/>
  <c r="L248" i="1"/>
  <c r="R246" i="1"/>
  <c r="L246" i="1"/>
  <c r="R245" i="1"/>
  <c r="L245" i="1"/>
  <c r="R244" i="1"/>
  <c r="L244" i="1"/>
  <c r="R243" i="1"/>
  <c r="L243" i="1"/>
  <c r="R240" i="1"/>
  <c r="L240" i="1"/>
  <c r="R238" i="1"/>
  <c r="L238" i="1"/>
  <c r="R237" i="1"/>
  <c r="L237" i="1"/>
  <c r="R235" i="1"/>
  <c r="L235" i="1"/>
  <c r="R234" i="1"/>
  <c r="L234" i="1"/>
  <c r="R233" i="1"/>
  <c r="L233" i="1"/>
  <c r="R232" i="1"/>
  <c r="L232" i="1"/>
  <c r="R231" i="1"/>
  <c r="L231" i="1"/>
  <c r="R229" i="1"/>
  <c r="L229" i="1"/>
  <c r="R228" i="1"/>
  <c r="L228" i="1"/>
  <c r="R226" i="1"/>
  <c r="L226" i="1"/>
  <c r="R224" i="1"/>
  <c r="L224" i="1"/>
  <c r="R223" i="1"/>
  <c r="L223" i="1"/>
  <c r="R222" i="1"/>
  <c r="L222" i="1"/>
  <c r="R221" i="1"/>
  <c r="L221" i="1"/>
  <c r="R220" i="1"/>
  <c r="L220" i="1"/>
  <c r="R219" i="1"/>
  <c r="L219" i="1"/>
  <c r="R218" i="1"/>
  <c r="L218" i="1"/>
  <c r="R217" i="1"/>
  <c r="L217" i="1"/>
  <c r="R216" i="1"/>
  <c r="L216" i="1"/>
  <c r="R215" i="1"/>
  <c r="L215" i="1"/>
  <c r="R214" i="1"/>
  <c r="L214" i="1"/>
  <c r="R213" i="1"/>
  <c r="L213" i="1"/>
  <c r="R212" i="1"/>
  <c r="L212" i="1"/>
  <c r="R211" i="1"/>
  <c r="L211" i="1"/>
  <c r="R209" i="1"/>
  <c r="L209" i="1"/>
  <c r="R208" i="1"/>
  <c r="L208" i="1"/>
  <c r="R207" i="1"/>
  <c r="L207" i="1"/>
  <c r="R206" i="1"/>
  <c r="L206" i="1"/>
  <c r="R205" i="1"/>
  <c r="L205" i="1"/>
  <c r="R204" i="1"/>
  <c r="L204" i="1"/>
  <c r="R203" i="1"/>
  <c r="L203" i="1"/>
  <c r="R202" i="1"/>
  <c r="L202" i="1"/>
  <c r="R201" i="1"/>
  <c r="L201" i="1"/>
  <c r="R200" i="1"/>
  <c r="L200" i="1"/>
  <c r="R199" i="1"/>
  <c r="L199" i="1"/>
  <c r="R198" i="1"/>
  <c r="L198" i="1"/>
  <c r="R197" i="1"/>
  <c r="L197" i="1"/>
  <c r="R196" i="1"/>
  <c r="L196" i="1"/>
  <c r="R195" i="1"/>
  <c r="L195" i="1"/>
  <c r="R194" i="1"/>
  <c r="L194" i="1"/>
  <c r="R193" i="1"/>
  <c r="L193" i="1"/>
  <c r="R192" i="1"/>
  <c r="L192" i="1"/>
  <c r="R191" i="1"/>
  <c r="L191" i="1"/>
  <c r="R190" i="1"/>
  <c r="L190" i="1"/>
  <c r="R189" i="1"/>
  <c r="L189" i="1"/>
  <c r="R188" i="1"/>
  <c r="L188" i="1"/>
  <c r="R187" i="1"/>
  <c r="L187" i="1"/>
  <c r="R186" i="1"/>
  <c r="L186" i="1"/>
  <c r="R185" i="1"/>
  <c r="L185" i="1"/>
  <c r="R184" i="1"/>
  <c r="L184" i="1"/>
  <c r="R183" i="1"/>
  <c r="L183" i="1"/>
  <c r="R182" i="1"/>
  <c r="L182" i="1"/>
  <c r="R181" i="1"/>
  <c r="L181" i="1"/>
  <c r="R180" i="1"/>
  <c r="L180" i="1"/>
  <c r="R179" i="1"/>
  <c r="L179" i="1"/>
  <c r="R178" i="1"/>
  <c r="L178" i="1"/>
  <c r="R177" i="1"/>
  <c r="L177" i="1"/>
  <c r="R176" i="1"/>
  <c r="L176" i="1"/>
  <c r="R175" i="1"/>
  <c r="L175" i="1"/>
  <c r="R174" i="1"/>
  <c r="L174" i="1"/>
  <c r="R173" i="1"/>
  <c r="L173" i="1"/>
  <c r="R172" i="1"/>
  <c r="L172" i="1"/>
  <c r="R171" i="1"/>
  <c r="L171" i="1"/>
  <c r="R170" i="1"/>
  <c r="L170" i="1"/>
  <c r="R169" i="1"/>
  <c r="L169" i="1"/>
  <c r="R168" i="1"/>
  <c r="L168" i="1"/>
  <c r="R167" i="1"/>
  <c r="L167" i="1"/>
  <c r="R166" i="1"/>
  <c r="L166" i="1"/>
  <c r="R165" i="1"/>
  <c r="L165" i="1"/>
  <c r="R164" i="1"/>
  <c r="L164" i="1"/>
  <c r="R163" i="1"/>
  <c r="L163" i="1"/>
  <c r="R162" i="1"/>
  <c r="L162" i="1"/>
  <c r="R161" i="1"/>
  <c r="L161" i="1"/>
  <c r="R160" i="1"/>
  <c r="L160" i="1"/>
  <c r="R159" i="1"/>
  <c r="L159" i="1"/>
  <c r="R158" i="1"/>
  <c r="L158" i="1"/>
  <c r="R157" i="1"/>
  <c r="L157" i="1"/>
  <c r="R156" i="1"/>
  <c r="L156" i="1"/>
  <c r="R155" i="1"/>
  <c r="L155" i="1"/>
  <c r="R154" i="1"/>
  <c r="L154" i="1"/>
  <c r="R153" i="1"/>
  <c r="L153" i="1"/>
  <c r="R152" i="1"/>
  <c r="L152" i="1"/>
  <c r="R151" i="1"/>
  <c r="L151" i="1"/>
  <c r="R150" i="1"/>
  <c r="L150" i="1"/>
  <c r="R149" i="1"/>
  <c r="L149" i="1"/>
  <c r="R148" i="1"/>
  <c r="L148" i="1"/>
  <c r="R147" i="1"/>
  <c r="L147" i="1"/>
  <c r="R146" i="1"/>
  <c r="L146" i="1"/>
  <c r="R145" i="1"/>
  <c r="L145" i="1"/>
  <c r="R144" i="1"/>
  <c r="L144" i="1"/>
  <c r="R143" i="1"/>
  <c r="L143" i="1"/>
  <c r="R142" i="1"/>
  <c r="L142" i="1"/>
  <c r="R141" i="1"/>
  <c r="L141" i="1"/>
  <c r="R140" i="1"/>
  <c r="L140" i="1"/>
  <c r="R139" i="1"/>
  <c r="L139" i="1"/>
  <c r="R138" i="1"/>
  <c r="L138" i="1"/>
  <c r="R137" i="1"/>
  <c r="L137" i="1"/>
  <c r="R136" i="1"/>
  <c r="L136" i="1"/>
  <c r="R135" i="1"/>
  <c r="L135" i="1"/>
  <c r="R134" i="1"/>
  <c r="L134" i="1"/>
  <c r="R133" i="1"/>
  <c r="L133" i="1"/>
  <c r="R131" i="1"/>
  <c r="L131" i="1"/>
  <c r="R130" i="1"/>
  <c r="L130" i="1"/>
  <c r="R129" i="1"/>
  <c r="L129" i="1"/>
  <c r="R128" i="1"/>
  <c r="L128" i="1"/>
  <c r="R127" i="1"/>
  <c r="L127" i="1"/>
  <c r="R126" i="1"/>
  <c r="L126" i="1"/>
  <c r="R125" i="1"/>
  <c r="L125" i="1"/>
  <c r="R124" i="1"/>
  <c r="L124" i="1"/>
  <c r="R123" i="1"/>
  <c r="L123" i="1"/>
  <c r="R122" i="1"/>
  <c r="L122" i="1"/>
  <c r="R121" i="1"/>
  <c r="L121" i="1"/>
  <c r="R120" i="1"/>
  <c r="L120" i="1"/>
  <c r="R119" i="1"/>
  <c r="L119" i="1"/>
  <c r="R118" i="1"/>
  <c r="L118" i="1"/>
  <c r="R117" i="1"/>
  <c r="L117" i="1"/>
  <c r="R116" i="1"/>
  <c r="L116" i="1"/>
  <c r="R115" i="1"/>
  <c r="L115" i="1"/>
  <c r="R114" i="1"/>
  <c r="L114" i="1"/>
  <c r="R113" i="1"/>
  <c r="L113" i="1"/>
  <c r="R112" i="1"/>
  <c r="L112" i="1"/>
  <c r="R111" i="1"/>
  <c r="L111" i="1"/>
  <c r="R110" i="1"/>
  <c r="L110" i="1"/>
  <c r="R109" i="1"/>
  <c r="L109" i="1"/>
  <c r="R108" i="1"/>
  <c r="L108" i="1"/>
  <c r="R107" i="1"/>
  <c r="L107" i="1"/>
  <c r="R106" i="1"/>
  <c r="L106" i="1"/>
  <c r="R105" i="1"/>
  <c r="L105" i="1"/>
  <c r="R104" i="1"/>
  <c r="L104" i="1"/>
  <c r="R103" i="1"/>
  <c r="L103" i="1"/>
  <c r="R102" i="1"/>
  <c r="L102" i="1"/>
  <c r="R101" i="1"/>
  <c r="L101" i="1"/>
  <c r="R100" i="1"/>
  <c r="L100" i="1"/>
  <c r="R99" i="1"/>
  <c r="L99" i="1"/>
  <c r="R97" i="1"/>
  <c r="L97" i="1"/>
  <c r="R96" i="1"/>
  <c r="L96" i="1"/>
  <c r="R95" i="1"/>
  <c r="L95" i="1"/>
  <c r="R94" i="1"/>
  <c r="L94" i="1"/>
  <c r="R93" i="1"/>
  <c r="L93" i="1"/>
  <c r="R92" i="1"/>
  <c r="L92" i="1"/>
  <c r="R91" i="1"/>
  <c r="L91" i="1"/>
  <c r="R89" i="1"/>
  <c r="L89" i="1"/>
  <c r="R88" i="1"/>
  <c r="L88" i="1"/>
  <c r="R87" i="1"/>
  <c r="L87" i="1"/>
  <c r="R86" i="1"/>
  <c r="L86" i="1"/>
  <c r="R85" i="1"/>
  <c r="L85" i="1"/>
  <c r="R84" i="1"/>
  <c r="L84" i="1"/>
  <c r="R83" i="1"/>
  <c r="L83" i="1"/>
  <c r="R82" i="1"/>
  <c r="L82" i="1"/>
  <c r="R81" i="1"/>
  <c r="L81" i="1"/>
  <c r="R78" i="1"/>
  <c r="L78" i="1"/>
  <c r="R77" i="1"/>
  <c r="L77" i="1"/>
  <c r="R76" i="1"/>
  <c r="L76" i="1"/>
  <c r="R75" i="1"/>
  <c r="L75" i="1"/>
  <c r="R74" i="1"/>
  <c r="L74" i="1"/>
  <c r="R73" i="1"/>
  <c r="L73" i="1"/>
  <c r="R72" i="1"/>
  <c r="L72" i="1"/>
  <c r="R70" i="1"/>
  <c r="L70" i="1"/>
  <c r="R69" i="1"/>
  <c r="L69" i="1"/>
  <c r="R67" i="1"/>
  <c r="L67" i="1"/>
  <c r="R66" i="1"/>
  <c r="L66" i="1"/>
  <c r="R65" i="1"/>
  <c r="L65" i="1"/>
  <c r="R64" i="1"/>
  <c r="L64" i="1"/>
  <c r="R63" i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L56" i="1"/>
  <c r="R55" i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L48" i="1"/>
  <c r="R47" i="1"/>
  <c r="L47" i="1"/>
  <c r="R46" i="1"/>
  <c r="L46" i="1"/>
  <c r="R45" i="1"/>
  <c r="L45" i="1"/>
  <c r="R44" i="1"/>
  <c r="L44" i="1"/>
  <c r="R43" i="1"/>
  <c r="L43" i="1"/>
  <c r="R42" i="1"/>
  <c r="L42" i="1"/>
  <c r="R40" i="1"/>
  <c r="L40" i="1"/>
  <c r="R39" i="1"/>
  <c r="L39" i="1"/>
  <c r="R38" i="1"/>
  <c r="L38" i="1"/>
  <c r="R37" i="1"/>
  <c r="L37" i="1"/>
  <c r="R36" i="1"/>
  <c r="L36" i="1"/>
  <c r="R34" i="1"/>
  <c r="L34" i="1"/>
  <c r="R33" i="1"/>
  <c r="L33" i="1"/>
  <c r="R32" i="1"/>
  <c r="L32" i="1"/>
  <c r="R31" i="1"/>
  <c r="L31" i="1"/>
  <c r="R29" i="1"/>
  <c r="L29" i="1"/>
  <c r="R28" i="1"/>
  <c r="L28" i="1"/>
  <c r="R27" i="1"/>
  <c r="L27" i="1"/>
  <c r="R26" i="1"/>
  <c r="L26" i="1"/>
  <c r="R25" i="1"/>
  <c r="L25" i="1"/>
  <c r="R23" i="1"/>
  <c r="L23" i="1"/>
  <c r="R22" i="1"/>
  <c r="L22" i="1"/>
  <c r="R21" i="1"/>
  <c r="L21" i="1"/>
  <c r="R19" i="1"/>
  <c r="L19" i="1"/>
  <c r="R17" i="1"/>
  <c r="L17" i="1"/>
  <c r="R16" i="1"/>
  <c r="L16" i="1"/>
  <c r="R14" i="1"/>
  <c r="L14" i="1"/>
  <c r="R13" i="1"/>
  <c r="L13" i="1"/>
  <c r="R12" i="1"/>
  <c r="L12" i="1"/>
  <c r="R11" i="1"/>
  <c r="L11" i="1"/>
  <c r="R10" i="1"/>
  <c r="L10" i="1"/>
  <c r="R9" i="1"/>
  <c r="L9" i="1"/>
  <c r="R8" i="1"/>
  <c r="L8" i="1"/>
  <c r="R7" i="1"/>
  <c r="L7" i="1"/>
  <c r="R5" i="1"/>
  <c r="L5" i="1"/>
  <c r="L2" i="1"/>
</calcChain>
</file>

<file path=xl/sharedStrings.xml><?xml version="1.0" encoding="utf-8"?>
<sst xmlns="http://schemas.openxmlformats.org/spreadsheetml/2006/main" count="1039" uniqueCount="38">
  <si>
    <t>筆數</t>
    <phoneticPr fontId="1" type="noConversion"/>
  </si>
  <si>
    <t>經度</t>
  </si>
  <si>
    <t>緯度</t>
  </si>
  <si>
    <t>天氣現象</t>
  </si>
  <si>
    <t>期間平均室外溫度(°)</t>
  </si>
  <si>
    <t>降水量(mm)</t>
  </si>
  <si>
    <t>日照率(%)</t>
  </si>
  <si>
    <t>期間平均太陽輻射量(kW/m²)</t>
  </si>
  <si>
    <t>雲層覆蓋率(%)</t>
  </si>
  <si>
    <t>太陽高度角(°)</t>
  </si>
  <si>
    <t>擺放角度(°)</t>
  </si>
  <si>
    <t>太陽高度角(°)&amp;擺放角度(°)</t>
    <phoneticPr fontId="1" type="noConversion"/>
  </si>
  <si>
    <t>面板溫度(℃)</t>
  </si>
  <si>
    <t>設備容量(m²)</t>
    <phoneticPr fontId="1" type="noConversion"/>
  </si>
  <si>
    <t>故障率(%)</t>
  </si>
  <si>
    <t>遮蔽率(%)</t>
  </si>
  <si>
    <t>智慧電錶誤差率(%)</t>
  </si>
  <si>
    <t>標記</t>
    <phoneticPr fontId="1" type="noConversion"/>
  </si>
  <si>
    <t>121.5200°E</t>
  </si>
  <si>
    <t>24.9593°N</t>
  </si>
  <si>
    <t>多雲</t>
  </si>
  <si>
    <t>多雲有靄</t>
  </si>
  <si>
    <t>多雲有雨</t>
  </si>
  <si>
    <t>陰有雨</t>
  </si>
  <si>
    <t>陰有靄</t>
  </si>
  <si>
    <t>晴天</t>
  </si>
  <si>
    <t>晴有靄</t>
  </si>
  <si>
    <t>晴有雨</t>
  </si>
  <si>
    <t>陰天</t>
  </si>
  <si>
    <t>固定設備容量_裝置發電時間(h)</t>
    <phoneticPr fontId="1" type="noConversion"/>
  </si>
  <si>
    <t>多雲有雨</t>
    <phoneticPr fontId="1" type="noConversion"/>
  </si>
  <si>
    <t>121.5201°E</t>
  </si>
  <si>
    <t>24.9594°N</t>
  </si>
  <si>
    <t>121.5200°E</t>
    <phoneticPr fontId="1" type="noConversion"/>
  </si>
  <si>
    <t>晴天</t>
    <phoneticPr fontId="1" type="noConversion"/>
  </si>
  <si>
    <t>121.5201°E</t>
    <phoneticPr fontId="1" type="noConversion"/>
  </si>
  <si>
    <t>121.5202°E</t>
  </si>
  <si>
    <t>24.9595°N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</si>
</sst>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1"/>
  <sheetViews>
    <sheetView tabSelected="1" topLeftCell="A231" workbookViewId="0">
      <selection activeCell="H240" sqref="H240"/>
    </sheetView>
  </sheetViews>
  <sheetFormatPr defaultRowHeight="17" x14ac:dyDescent="0.4"/>
  <cols>
    <col min="4" max="4" width="11.6328125" customWidth="1"/>
    <col min="5" max="5" width="22.81640625" customWidth="1"/>
    <col min="6" max="6" width="14.81640625" customWidth="1"/>
    <col min="8" max="8" width="27.90625" customWidth="1"/>
    <col min="18" max="18" width="17.2695312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29</v>
      </c>
      <c r="S1" t="s">
        <v>17</v>
      </c>
    </row>
    <row r="2" spans="1:19" x14ac:dyDescent="0.4">
      <c r="A2">
        <v>1</v>
      </c>
      <c r="B2" t="s">
        <v>18</v>
      </c>
      <c r="C2" t="s">
        <v>19</v>
      </c>
      <c r="D2" t="s">
        <v>20</v>
      </c>
      <c r="E2">
        <v>21.8</v>
      </c>
      <c r="F2">
        <v>0</v>
      </c>
      <c r="G2">
        <v>32.200000000000003</v>
      </c>
      <c r="H2">
        <v>1.0649999999999999</v>
      </c>
      <c r="I2">
        <v>64</v>
      </c>
      <c r="J2">
        <v>80</v>
      </c>
      <c r="K2">
        <v>23.777894536151301</v>
      </c>
      <c r="L2">
        <f>180-(J2+K2)</f>
        <v>76.222105463848692</v>
      </c>
      <c r="M2">
        <v>43.222506515479999</v>
      </c>
      <c r="N2">
        <v>1000</v>
      </c>
      <c r="O2">
        <v>0.33268360024652699</v>
      </c>
      <c r="P2">
        <v>33.033482100387403</v>
      </c>
      <c r="Q2">
        <v>0.102324317018921</v>
      </c>
      <c r="R2">
        <f>1000/(N2*H2*(ABS(1+(-0.4)*(M2-E2))))</f>
        <v>0.12405427570894094</v>
      </c>
      <c r="S2">
        <v>1</v>
      </c>
    </row>
    <row r="3" spans="1:19" x14ac:dyDescent="0.4">
      <c r="B3" t="s">
        <v>18</v>
      </c>
      <c r="C3" t="s">
        <v>19</v>
      </c>
      <c r="D3" t="s">
        <v>20</v>
      </c>
      <c r="E3">
        <f>21.8*0.89</f>
        <v>19.402000000000001</v>
      </c>
      <c r="F3">
        <v>0</v>
      </c>
      <c r="G3">
        <f>32.2*0.89</f>
        <v>28.658000000000001</v>
      </c>
      <c r="H3">
        <f>1.065*0.89</f>
        <v>0.94784999999999997</v>
      </c>
      <c r="I3">
        <f>64*0.89</f>
        <v>56.96</v>
      </c>
      <c r="J3">
        <v>80</v>
      </c>
      <c r="K3">
        <v>23.777894536151301</v>
      </c>
      <c r="L3">
        <f>180-(J3+K3)</f>
        <v>76.222105463848692</v>
      </c>
      <c r="M3">
        <v>43.222506515479999</v>
      </c>
      <c r="N3">
        <v>1000</v>
      </c>
      <c r="O3">
        <v>0.33268360024652699</v>
      </c>
      <c r="P3">
        <v>33.033482100387403</v>
      </c>
      <c r="Q3">
        <v>0.102324317018921</v>
      </c>
      <c r="R3">
        <v>0.12405427570894094</v>
      </c>
      <c r="S3">
        <v>0</v>
      </c>
    </row>
    <row r="4" spans="1:19" x14ac:dyDescent="0.4">
      <c r="B4" t="s">
        <v>18</v>
      </c>
      <c r="C4" t="s">
        <v>19</v>
      </c>
      <c r="D4" t="s">
        <v>30</v>
      </c>
      <c r="E4">
        <f>21.8*0.8</f>
        <v>17.440000000000001</v>
      </c>
      <c r="F4">
        <v>200</v>
      </c>
      <c r="G4">
        <f>32.2*0.8</f>
        <v>25.760000000000005</v>
      </c>
      <c r="H4">
        <f>1.065*0.8</f>
        <v>0.85199999999999998</v>
      </c>
      <c r="I4">
        <f>64*0.8</f>
        <v>51.2</v>
      </c>
      <c r="J4">
        <v>80</v>
      </c>
      <c r="K4">
        <v>23.777894536151301</v>
      </c>
      <c r="L4">
        <f>180-(J4+K4)</f>
        <v>76.222105463848692</v>
      </c>
      <c r="M4">
        <v>43.222506515479999</v>
      </c>
      <c r="N4">
        <v>1000</v>
      </c>
      <c r="O4">
        <v>0.33268360024652699</v>
      </c>
      <c r="P4">
        <v>33.033482100387403</v>
      </c>
      <c r="Q4">
        <v>0.102324317018921</v>
      </c>
      <c r="R4">
        <v>0.12405427570894094</v>
      </c>
      <c r="S4">
        <v>0</v>
      </c>
    </row>
    <row r="5" spans="1:19" x14ac:dyDescent="0.4">
      <c r="A5">
        <v>2</v>
      </c>
      <c r="B5" t="s">
        <v>18</v>
      </c>
      <c r="C5" t="s">
        <v>19</v>
      </c>
      <c r="D5" t="s">
        <v>21</v>
      </c>
      <c r="E5">
        <v>25.5</v>
      </c>
      <c r="F5">
        <v>0</v>
      </c>
      <c r="G5">
        <v>54.3</v>
      </c>
      <c r="H5">
        <v>1.081</v>
      </c>
      <c r="I5">
        <v>58</v>
      </c>
      <c r="J5">
        <v>80</v>
      </c>
      <c r="K5">
        <v>25.075868377108101</v>
      </c>
      <c r="L5">
        <f t="shared" ref="L5:L78" si="0">180-(J5+K5)</f>
        <v>74.924131622891906</v>
      </c>
      <c r="M5">
        <v>50.303203987739998</v>
      </c>
      <c r="N5">
        <v>1000</v>
      </c>
      <c r="O5">
        <v>3.06447931758477</v>
      </c>
      <c r="P5">
        <v>62.113383276929397</v>
      </c>
      <c r="Q5">
        <v>6.7289972672466697E-2</v>
      </c>
      <c r="R5">
        <f t="shared" ref="R5:R78" si="1">1000/(N5*H5*(ABS(1+(-0.4)*(M5-E5))))</f>
        <v>0.10369243144527833</v>
      </c>
      <c r="S5">
        <v>1</v>
      </c>
    </row>
    <row r="6" spans="1:19" x14ac:dyDescent="0.4">
      <c r="B6" t="s">
        <v>18</v>
      </c>
      <c r="C6" t="s">
        <v>19</v>
      </c>
      <c r="D6" t="s">
        <v>21</v>
      </c>
      <c r="E6">
        <f>25.5*0.89</f>
        <v>22.695</v>
      </c>
      <c r="F6">
        <v>0</v>
      </c>
      <c r="G6">
        <f>54.3*0.89</f>
        <v>48.326999999999998</v>
      </c>
      <c r="H6">
        <f>1.081*0.89</f>
        <v>0.96209</v>
      </c>
      <c r="I6">
        <f>58*0.89</f>
        <v>51.62</v>
      </c>
      <c r="J6">
        <v>80</v>
      </c>
      <c r="K6">
        <v>25.075868377108101</v>
      </c>
      <c r="L6">
        <f t="shared" ref="L6" si="2">180-(J6+K6)</f>
        <v>74.924131622891906</v>
      </c>
      <c r="M6">
        <v>50.303203987739998</v>
      </c>
      <c r="N6">
        <v>1000</v>
      </c>
      <c r="O6">
        <v>3.06447931758477</v>
      </c>
      <c r="P6">
        <v>62.113383276929397</v>
      </c>
      <c r="Q6">
        <v>6.7289972672466697E-2</v>
      </c>
      <c r="R6">
        <v>0.10369243144527833</v>
      </c>
      <c r="S6">
        <v>0</v>
      </c>
    </row>
    <row r="7" spans="1:19" x14ac:dyDescent="0.4">
      <c r="A7">
        <v>3</v>
      </c>
      <c r="B7" t="s">
        <v>18</v>
      </c>
      <c r="C7" t="s">
        <v>19</v>
      </c>
      <c r="D7" t="s">
        <v>21</v>
      </c>
      <c r="E7">
        <v>26.7</v>
      </c>
      <c r="F7">
        <v>0</v>
      </c>
      <c r="G7">
        <v>55.1</v>
      </c>
      <c r="H7">
        <v>1.0580000000000001</v>
      </c>
      <c r="I7">
        <v>70</v>
      </c>
      <c r="J7">
        <v>81</v>
      </c>
      <c r="K7">
        <v>26.345545941429801</v>
      </c>
      <c r="L7">
        <f t="shared" si="0"/>
        <v>72.654454058570195</v>
      </c>
      <c r="M7">
        <v>52.040219465568001</v>
      </c>
      <c r="N7">
        <v>1000</v>
      </c>
      <c r="O7">
        <v>6.8741288412270398</v>
      </c>
      <c r="P7">
        <v>49.4236837381927</v>
      </c>
      <c r="Q7">
        <v>0.25262304506085198</v>
      </c>
      <c r="R7">
        <f t="shared" si="1"/>
        <v>0.10345561538340912</v>
      </c>
      <c r="S7">
        <v>1</v>
      </c>
    </row>
    <row r="8" spans="1:19" x14ac:dyDescent="0.4">
      <c r="A8">
        <v>4</v>
      </c>
      <c r="B8" t="s">
        <v>18</v>
      </c>
      <c r="C8" t="s">
        <v>19</v>
      </c>
      <c r="D8" t="s">
        <v>21</v>
      </c>
      <c r="E8">
        <v>26.8</v>
      </c>
      <c r="F8">
        <v>0</v>
      </c>
      <c r="G8">
        <v>51.1</v>
      </c>
      <c r="H8">
        <v>1.141</v>
      </c>
      <c r="I8">
        <v>76</v>
      </c>
      <c r="J8">
        <v>81</v>
      </c>
      <c r="K8">
        <v>23.3454236626424</v>
      </c>
      <c r="L8">
        <f t="shared" si="0"/>
        <v>75.654576337357597</v>
      </c>
      <c r="M8">
        <v>54.537734517807998</v>
      </c>
      <c r="N8">
        <v>1000</v>
      </c>
      <c r="O8">
        <v>7.5208129099482397</v>
      </c>
      <c r="P8">
        <v>42.812232759738897</v>
      </c>
      <c r="Q8">
        <v>0.11300600030211699</v>
      </c>
      <c r="R8">
        <f t="shared" si="1"/>
        <v>8.6816844504130436E-2</v>
      </c>
      <c r="S8">
        <v>1</v>
      </c>
    </row>
    <row r="9" spans="1:19" x14ac:dyDescent="0.4">
      <c r="A9">
        <v>5</v>
      </c>
      <c r="B9" t="s">
        <v>18</v>
      </c>
      <c r="C9" t="s">
        <v>19</v>
      </c>
      <c r="D9" t="s">
        <v>21</v>
      </c>
      <c r="E9">
        <v>27.6</v>
      </c>
      <c r="F9">
        <v>0</v>
      </c>
      <c r="G9">
        <v>47.9</v>
      </c>
      <c r="H9">
        <v>1.0409999999999999</v>
      </c>
      <c r="I9">
        <v>68</v>
      </c>
      <c r="J9">
        <v>81</v>
      </c>
      <c r="K9">
        <v>24.830449938329199</v>
      </c>
      <c r="L9">
        <f t="shared" si="0"/>
        <v>74.169550061670805</v>
      </c>
      <c r="M9">
        <v>53.249537133456002</v>
      </c>
      <c r="N9">
        <v>1000</v>
      </c>
      <c r="O9">
        <v>9.4359613244896003</v>
      </c>
      <c r="P9">
        <v>34.982628500329902</v>
      </c>
      <c r="Q9">
        <v>0.25261836000927401</v>
      </c>
      <c r="R9">
        <f t="shared" si="1"/>
        <v>0.10374017285204451</v>
      </c>
      <c r="S9">
        <v>1</v>
      </c>
    </row>
    <row r="10" spans="1:19" x14ac:dyDescent="0.4">
      <c r="A10">
        <v>6</v>
      </c>
      <c r="B10" t="s">
        <v>18</v>
      </c>
      <c r="C10" t="s">
        <v>19</v>
      </c>
      <c r="D10" t="s">
        <v>22</v>
      </c>
      <c r="E10">
        <v>27.6</v>
      </c>
      <c r="F10">
        <v>2</v>
      </c>
      <c r="G10">
        <v>27.4</v>
      </c>
      <c r="H10">
        <v>0.98099999999999998</v>
      </c>
      <c r="I10">
        <v>82</v>
      </c>
      <c r="J10">
        <v>81</v>
      </c>
      <c r="K10">
        <v>24.506870604474202</v>
      </c>
      <c r="L10">
        <f t="shared" si="0"/>
        <v>74.493129395525798</v>
      </c>
      <c r="M10">
        <v>51.454656299328001</v>
      </c>
      <c r="N10">
        <v>1000</v>
      </c>
      <c r="O10">
        <v>10.504942240286899</v>
      </c>
      <c r="P10">
        <v>50.523672001854898</v>
      </c>
      <c r="Q10">
        <v>0.48227554004462703</v>
      </c>
      <c r="R10">
        <f t="shared" si="1"/>
        <v>0.11933790663223343</v>
      </c>
      <c r="S10">
        <v>1</v>
      </c>
    </row>
    <row r="11" spans="1:19" x14ac:dyDescent="0.4">
      <c r="A11">
        <v>7</v>
      </c>
      <c r="B11" t="s">
        <v>18</v>
      </c>
      <c r="C11" t="s">
        <v>19</v>
      </c>
      <c r="D11" t="s">
        <v>23</v>
      </c>
      <c r="E11">
        <v>22.7</v>
      </c>
      <c r="F11">
        <v>16.5</v>
      </c>
      <c r="G11">
        <v>1.5</v>
      </c>
      <c r="H11">
        <v>0.36599999999999999</v>
      </c>
      <c r="I11">
        <v>98</v>
      </c>
      <c r="J11">
        <v>82</v>
      </c>
      <c r="K11">
        <v>26.517380255784499</v>
      </c>
      <c r="L11">
        <f t="shared" si="0"/>
        <v>71.482619744215498</v>
      </c>
      <c r="M11">
        <v>30.799071139952002</v>
      </c>
      <c r="N11">
        <v>1000</v>
      </c>
      <c r="O11">
        <v>8.2933137929958693</v>
      </c>
      <c r="P11">
        <v>50.000836117021599</v>
      </c>
      <c r="Q11">
        <v>0.26780208674882799</v>
      </c>
      <c r="R11">
        <f t="shared" si="1"/>
        <v>1.2199525460851224</v>
      </c>
      <c r="S11">
        <v>1</v>
      </c>
    </row>
    <row r="12" spans="1:19" x14ac:dyDescent="0.4">
      <c r="A12">
        <v>8</v>
      </c>
      <c r="B12" t="s">
        <v>18</v>
      </c>
      <c r="C12" t="s">
        <v>19</v>
      </c>
      <c r="D12" t="s">
        <v>23</v>
      </c>
      <c r="E12">
        <v>19.2</v>
      </c>
      <c r="F12">
        <v>26</v>
      </c>
      <c r="G12">
        <v>0</v>
      </c>
      <c r="H12">
        <v>0.31</v>
      </c>
      <c r="I12">
        <v>100</v>
      </c>
      <c r="J12">
        <v>82</v>
      </c>
      <c r="K12">
        <v>26.065536739988399</v>
      </c>
      <c r="L12">
        <f t="shared" si="0"/>
        <v>71.934463260011597</v>
      </c>
      <c r="M12">
        <v>25.737646444799999</v>
      </c>
      <c r="N12">
        <v>1000</v>
      </c>
      <c r="O12">
        <v>9.1660296275850506</v>
      </c>
      <c r="P12">
        <v>43.6747263026799</v>
      </c>
      <c r="Q12">
        <v>0.20313752152397499</v>
      </c>
      <c r="R12">
        <f t="shared" si="1"/>
        <v>1.9973309301061706</v>
      </c>
      <c r="S12">
        <v>1</v>
      </c>
    </row>
    <row r="13" spans="1:19" x14ac:dyDescent="0.4">
      <c r="A13">
        <v>9</v>
      </c>
      <c r="B13" t="s">
        <v>18</v>
      </c>
      <c r="C13" t="s">
        <v>19</v>
      </c>
      <c r="D13" t="s">
        <v>24</v>
      </c>
      <c r="E13">
        <v>19.399999999999999</v>
      </c>
      <c r="F13">
        <v>0.5</v>
      </c>
      <c r="G13">
        <v>0</v>
      </c>
      <c r="H13">
        <v>0.38900000000000001</v>
      </c>
      <c r="I13">
        <v>98</v>
      </c>
      <c r="J13">
        <v>82</v>
      </c>
      <c r="K13">
        <v>24.584400172191799</v>
      </c>
      <c r="L13">
        <f t="shared" si="0"/>
        <v>73.415599827808194</v>
      </c>
      <c r="M13">
        <v>27.130094623615999</v>
      </c>
      <c r="N13">
        <v>1000</v>
      </c>
      <c r="O13">
        <v>32.790804813808002</v>
      </c>
      <c r="P13">
        <v>85.0850504004501</v>
      </c>
      <c r="Q13">
        <v>0.14651161590971901</v>
      </c>
      <c r="R13">
        <f t="shared" si="1"/>
        <v>1.2287990334801357</v>
      </c>
      <c r="S13">
        <v>1</v>
      </c>
    </row>
    <row r="14" spans="1:19" x14ac:dyDescent="0.4">
      <c r="A14">
        <v>10</v>
      </c>
      <c r="B14" t="s">
        <v>18</v>
      </c>
      <c r="C14" t="s">
        <v>19</v>
      </c>
      <c r="D14" t="s">
        <v>25</v>
      </c>
      <c r="E14">
        <v>21.8</v>
      </c>
      <c r="F14">
        <v>0</v>
      </c>
      <c r="G14">
        <v>57.4</v>
      </c>
      <c r="H14">
        <v>1.302</v>
      </c>
      <c r="I14">
        <v>36</v>
      </c>
      <c r="J14">
        <v>83</v>
      </c>
      <c r="K14">
        <v>26.841621253508599</v>
      </c>
      <c r="L14">
        <f t="shared" si="0"/>
        <v>70.158378746491394</v>
      </c>
      <c r="M14">
        <v>48.748543151600003</v>
      </c>
      <c r="N14">
        <v>1000</v>
      </c>
      <c r="O14">
        <v>2.8442492266488402</v>
      </c>
      <c r="P14">
        <v>99.385201142127201</v>
      </c>
      <c r="Q14">
        <v>0.25200021968957598</v>
      </c>
      <c r="R14">
        <f t="shared" si="1"/>
        <v>7.8537313080724938E-2</v>
      </c>
      <c r="S14">
        <v>1</v>
      </c>
    </row>
    <row r="15" spans="1:19" x14ac:dyDescent="0.4">
      <c r="B15" t="s">
        <v>31</v>
      </c>
      <c r="C15" t="s">
        <v>32</v>
      </c>
      <c r="D15" t="s">
        <v>25</v>
      </c>
      <c r="E15">
        <v>21.8</v>
      </c>
      <c r="F15">
        <v>0</v>
      </c>
      <c r="G15">
        <f>57.4*0.89</f>
        <v>51.085999999999999</v>
      </c>
      <c r="H15">
        <f>1.302*0.89</f>
        <v>1.1587800000000001</v>
      </c>
      <c r="I15">
        <v>36</v>
      </c>
      <c r="J15">
        <v>83</v>
      </c>
      <c r="K15">
        <v>26.841621253508599</v>
      </c>
      <c r="L15">
        <f t="shared" ref="L15" si="3">180-(J15+K15)</f>
        <v>70.158378746491394</v>
      </c>
      <c r="M15">
        <v>48.748543151600003</v>
      </c>
      <c r="N15">
        <v>1000</v>
      </c>
      <c r="O15">
        <v>2.8442492266488402</v>
      </c>
      <c r="P15">
        <v>99.385201142127201</v>
      </c>
      <c r="Q15">
        <v>0.25200021968957598</v>
      </c>
      <c r="R15">
        <v>7.8537313080724938E-2</v>
      </c>
      <c r="S15">
        <v>0</v>
      </c>
    </row>
    <row r="16" spans="1:19" x14ac:dyDescent="0.4">
      <c r="A16">
        <v>11</v>
      </c>
      <c r="B16" t="s">
        <v>18</v>
      </c>
      <c r="C16" t="s">
        <v>19</v>
      </c>
      <c r="D16" t="s">
        <v>21</v>
      </c>
      <c r="E16">
        <v>23.1</v>
      </c>
      <c r="F16">
        <v>0</v>
      </c>
      <c r="G16">
        <v>3.8</v>
      </c>
      <c r="H16">
        <v>0.72799999999999998</v>
      </c>
      <c r="I16">
        <v>86</v>
      </c>
      <c r="J16">
        <v>83</v>
      </c>
      <c r="K16">
        <v>24.385797124490999</v>
      </c>
      <c r="L16">
        <f t="shared" si="0"/>
        <v>72.614202875508994</v>
      </c>
      <c r="M16">
        <v>39.109646269343997</v>
      </c>
      <c r="N16">
        <v>1000</v>
      </c>
      <c r="O16">
        <v>9.8574018094648395</v>
      </c>
      <c r="P16">
        <v>52.4066875300364</v>
      </c>
      <c r="Q16">
        <v>0.39870246951629601</v>
      </c>
      <c r="R16">
        <f t="shared" si="1"/>
        <v>0.25419362325263056</v>
      </c>
      <c r="S16">
        <v>1</v>
      </c>
    </row>
    <row r="17" spans="1:19" x14ac:dyDescent="0.4">
      <c r="A17">
        <v>12</v>
      </c>
      <c r="B17" t="s">
        <v>18</v>
      </c>
      <c r="C17" t="s">
        <v>19</v>
      </c>
      <c r="D17" t="s">
        <v>24</v>
      </c>
      <c r="E17">
        <v>23.5</v>
      </c>
      <c r="F17">
        <v>0.5</v>
      </c>
      <c r="G17">
        <v>3</v>
      </c>
      <c r="H17">
        <v>0.59099999999999997</v>
      </c>
      <c r="I17">
        <v>96</v>
      </c>
      <c r="J17">
        <v>83</v>
      </c>
      <c r="K17">
        <v>24.253465270138701</v>
      </c>
      <c r="L17">
        <f t="shared" si="0"/>
        <v>72.746534729861295</v>
      </c>
      <c r="M17">
        <v>37.182839671179998</v>
      </c>
      <c r="N17">
        <v>1000</v>
      </c>
      <c r="O17">
        <v>37.850841841626398</v>
      </c>
      <c r="P17">
        <v>50.4000439379152</v>
      </c>
      <c r="Q17">
        <v>0.24853689936725601</v>
      </c>
      <c r="R17">
        <f t="shared" si="1"/>
        <v>0.37826871954697855</v>
      </c>
      <c r="S17">
        <v>1</v>
      </c>
    </row>
    <row r="18" spans="1:19" x14ac:dyDescent="0.4">
      <c r="B18" t="s">
        <v>31</v>
      </c>
      <c r="C18" t="s">
        <v>32</v>
      </c>
      <c r="D18" t="s">
        <v>24</v>
      </c>
      <c r="E18">
        <v>23.5</v>
      </c>
      <c r="F18">
        <v>0.5</v>
      </c>
      <c r="G18">
        <f>3*0.89</f>
        <v>2.67</v>
      </c>
      <c r="H18">
        <f>0.89*0.591</f>
        <v>0.52598999999999996</v>
      </c>
      <c r="I18">
        <v>92</v>
      </c>
      <c r="J18">
        <v>83</v>
      </c>
      <c r="K18">
        <v>24.253465270138701</v>
      </c>
      <c r="L18">
        <f t="shared" ref="L18" si="4">180-(J18+K18)</f>
        <v>72.746534729861295</v>
      </c>
      <c r="M18">
        <v>37.182839671179998</v>
      </c>
      <c r="N18">
        <v>1000</v>
      </c>
      <c r="O18">
        <v>37.850841841626398</v>
      </c>
      <c r="P18">
        <v>50.4000439379152</v>
      </c>
      <c r="Q18">
        <v>0.24853689936725601</v>
      </c>
      <c r="R18">
        <v>0.37826871954697855</v>
      </c>
      <c r="S18">
        <v>0</v>
      </c>
    </row>
    <row r="19" spans="1:19" x14ac:dyDescent="0.4">
      <c r="A19">
        <v>13</v>
      </c>
      <c r="B19" t="s">
        <v>33</v>
      </c>
      <c r="C19" t="s">
        <v>19</v>
      </c>
      <c r="D19" t="s">
        <v>23</v>
      </c>
      <c r="E19">
        <v>21.5</v>
      </c>
      <c r="F19">
        <v>2</v>
      </c>
      <c r="G19">
        <v>0</v>
      </c>
      <c r="H19">
        <v>0.157</v>
      </c>
      <c r="I19">
        <v>100</v>
      </c>
      <c r="J19">
        <v>83</v>
      </c>
      <c r="K19">
        <v>26.148919756130301</v>
      </c>
      <c r="L19">
        <f t="shared" si="0"/>
        <v>70.851080243869703</v>
      </c>
      <c r="M19">
        <v>24.9589920662</v>
      </c>
      <c r="N19">
        <v>1000</v>
      </c>
      <c r="O19">
        <v>4.6834171229224903</v>
      </c>
      <c r="P19">
        <v>1.3017336694550601</v>
      </c>
      <c r="Q19">
        <v>0.107317873199976</v>
      </c>
      <c r="R19">
        <f t="shared" si="1"/>
        <v>16.604482393767775</v>
      </c>
      <c r="S19">
        <v>1</v>
      </c>
    </row>
    <row r="20" spans="1:19" x14ac:dyDescent="0.4">
      <c r="B20" t="s">
        <v>31</v>
      </c>
      <c r="C20" t="s">
        <v>32</v>
      </c>
      <c r="D20" t="s">
        <v>23</v>
      </c>
      <c r="E20">
        <v>21.5</v>
      </c>
      <c r="F20">
        <v>70</v>
      </c>
      <c r="G20">
        <v>0</v>
      </c>
      <c r="H20">
        <f>0.157*0.89</f>
        <v>0.13972999999999999</v>
      </c>
      <c r="I20">
        <v>100</v>
      </c>
      <c r="J20">
        <v>83</v>
      </c>
      <c r="K20">
        <v>26.148919756130301</v>
      </c>
      <c r="L20">
        <f t="shared" ref="L20" si="5">180-(J20+K20)</f>
        <v>70.851080243869703</v>
      </c>
      <c r="M20">
        <v>24.9589920662</v>
      </c>
      <c r="N20">
        <v>1000</v>
      </c>
      <c r="O20">
        <v>4.6834171229224903</v>
      </c>
      <c r="P20">
        <v>1.3017336694550601</v>
      </c>
      <c r="Q20">
        <v>0.107317873199976</v>
      </c>
      <c r="R20">
        <v>16.604482393767775</v>
      </c>
      <c r="S20">
        <v>0</v>
      </c>
    </row>
    <row r="21" spans="1:19" x14ac:dyDescent="0.4">
      <c r="A21">
        <v>14</v>
      </c>
      <c r="B21" t="s">
        <v>18</v>
      </c>
      <c r="C21" t="s">
        <v>19</v>
      </c>
      <c r="D21" t="s">
        <v>20</v>
      </c>
      <c r="E21">
        <v>25.7</v>
      </c>
      <c r="F21">
        <v>0</v>
      </c>
      <c r="G21">
        <v>53.2</v>
      </c>
      <c r="H21">
        <v>1.2270000000000001</v>
      </c>
      <c r="I21">
        <v>62</v>
      </c>
      <c r="J21">
        <v>84</v>
      </c>
      <c r="K21">
        <v>24.5093937034931</v>
      </c>
      <c r="L21">
        <f t="shared" si="0"/>
        <v>71.490606296506897</v>
      </c>
      <c r="M21">
        <v>53.439511246556002</v>
      </c>
      <c r="N21">
        <v>1000</v>
      </c>
      <c r="O21">
        <v>8.1654420479649801</v>
      </c>
      <c r="P21">
        <v>66.220201926832502</v>
      </c>
      <c r="Q21">
        <v>0.38900407990423402</v>
      </c>
      <c r="R21">
        <f t="shared" si="1"/>
        <v>8.0726199198051352E-2</v>
      </c>
      <c r="S21">
        <v>1</v>
      </c>
    </row>
    <row r="22" spans="1:19" x14ac:dyDescent="0.4">
      <c r="A22">
        <v>15</v>
      </c>
      <c r="B22" t="s">
        <v>18</v>
      </c>
      <c r="C22" t="s">
        <v>19</v>
      </c>
      <c r="D22" t="s">
        <v>20</v>
      </c>
      <c r="E22">
        <v>26.9</v>
      </c>
      <c r="F22">
        <v>0</v>
      </c>
      <c r="G22">
        <v>48.7</v>
      </c>
      <c r="H22">
        <v>1.159</v>
      </c>
      <c r="I22">
        <v>46</v>
      </c>
      <c r="J22">
        <v>84</v>
      </c>
      <c r="K22">
        <v>24.2123341137188</v>
      </c>
      <c r="L22">
        <f t="shared" si="0"/>
        <v>71.787665886281204</v>
      </c>
      <c r="M22">
        <v>54.383862287059998</v>
      </c>
      <c r="N22">
        <v>1000</v>
      </c>
      <c r="O22">
        <v>5.0436075569885999</v>
      </c>
      <c r="P22">
        <v>11.277621523807101</v>
      </c>
      <c r="Q22">
        <v>0.29604228883318801</v>
      </c>
      <c r="R22">
        <f t="shared" si="1"/>
        <v>8.6337008237100207E-2</v>
      </c>
      <c r="S22">
        <v>1</v>
      </c>
    </row>
    <row r="23" spans="1:19" x14ac:dyDescent="0.4">
      <c r="A23">
        <v>16</v>
      </c>
      <c r="B23" t="s">
        <v>18</v>
      </c>
      <c r="C23" t="s">
        <v>19</v>
      </c>
      <c r="D23" t="s">
        <v>23</v>
      </c>
      <c r="E23">
        <v>23.3</v>
      </c>
      <c r="F23">
        <v>50</v>
      </c>
      <c r="G23">
        <v>0</v>
      </c>
      <c r="H23">
        <v>0.13200000000000001</v>
      </c>
      <c r="I23">
        <v>100</v>
      </c>
      <c r="J23">
        <v>85</v>
      </c>
      <c r="K23">
        <v>24.626313760781301</v>
      </c>
      <c r="L23">
        <f t="shared" si="0"/>
        <v>70.373686239218699</v>
      </c>
      <c r="M23">
        <v>26.279219659328</v>
      </c>
      <c r="N23">
        <v>1000</v>
      </c>
      <c r="O23">
        <v>16.5229780478649</v>
      </c>
      <c r="P23">
        <v>21.463574639995301</v>
      </c>
      <c r="Q23">
        <v>0.30422107890252398</v>
      </c>
      <c r="R23">
        <f t="shared" si="1"/>
        <v>39.521320903137209</v>
      </c>
      <c r="S23">
        <v>1</v>
      </c>
    </row>
    <row r="24" spans="1:19" x14ac:dyDescent="0.4">
      <c r="B24" t="s">
        <v>31</v>
      </c>
      <c r="C24" t="s">
        <v>32</v>
      </c>
      <c r="D24" t="s">
        <v>23</v>
      </c>
      <c r="E24">
        <v>23.3</v>
      </c>
      <c r="F24">
        <v>86</v>
      </c>
      <c r="G24">
        <v>3</v>
      </c>
      <c r="H24">
        <f>0.132*1.5</f>
        <v>0.19800000000000001</v>
      </c>
      <c r="I24">
        <v>98</v>
      </c>
      <c r="J24">
        <v>85</v>
      </c>
      <c r="K24">
        <v>24.626313760781301</v>
      </c>
      <c r="L24">
        <f t="shared" ref="L24" si="6">180-(J24+K24)</f>
        <v>70.373686239218699</v>
      </c>
      <c r="M24">
        <v>26.279219659328</v>
      </c>
      <c r="N24">
        <v>1000</v>
      </c>
      <c r="O24">
        <v>16.5229780478649</v>
      </c>
      <c r="P24">
        <v>21.463574639995301</v>
      </c>
      <c r="Q24">
        <v>0.30422107890252398</v>
      </c>
      <c r="R24">
        <v>39.521320903137209</v>
      </c>
      <c r="S24">
        <v>0</v>
      </c>
    </row>
    <row r="25" spans="1:19" x14ac:dyDescent="0.4">
      <c r="A25">
        <v>17</v>
      </c>
      <c r="B25" t="s">
        <v>18</v>
      </c>
      <c r="C25" t="s">
        <v>19</v>
      </c>
      <c r="D25" t="s">
        <v>22</v>
      </c>
      <c r="E25">
        <v>27.4</v>
      </c>
      <c r="F25">
        <v>33.5</v>
      </c>
      <c r="G25">
        <v>38</v>
      </c>
      <c r="H25">
        <v>1.1299999999999999</v>
      </c>
      <c r="I25">
        <v>88</v>
      </c>
      <c r="J25">
        <v>85</v>
      </c>
      <c r="K25">
        <v>26.153642616396301</v>
      </c>
      <c r="L25">
        <f t="shared" si="0"/>
        <v>68.846357383603703</v>
      </c>
      <c r="M25">
        <v>53.6958958544799</v>
      </c>
      <c r="N25">
        <v>1000</v>
      </c>
      <c r="O25">
        <v>11.3741389053497</v>
      </c>
      <c r="P25">
        <v>74.877787827685395</v>
      </c>
      <c r="Q25">
        <v>0.122905581952065</v>
      </c>
      <c r="R25">
        <f t="shared" si="1"/>
        <v>9.2973569646652363E-2</v>
      </c>
      <c r="S25">
        <v>1</v>
      </c>
    </row>
    <row r="26" spans="1:19" x14ac:dyDescent="0.4">
      <c r="A26">
        <v>18</v>
      </c>
      <c r="B26" t="s">
        <v>18</v>
      </c>
      <c r="C26" t="s">
        <v>19</v>
      </c>
      <c r="D26" t="s">
        <v>23</v>
      </c>
      <c r="E26">
        <v>20.5</v>
      </c>
      <c r="F26">
        <v>15</v>
      </c>
      <c r="G26">
        <v>0</v>
      </c>
      <c r="H26">
        <v>0.22900000000000001</v>
      </c>
      <c r="I26">
        <v>100</v>
      </c>
      <c r="J26">
        <v>86</v>
      </c>
      <c r="K26">
        <v>24.344251637820499</v>
      </c>
      <c r="L26">
        <f t="shared" si="0"/>
        <v>69.655748362179509</v>
      </c>
      <c r="M26">
        <v>25.321183422880001</v>
      </c>
      <c r="N26">
        <v>1000</v>
      </c>
      <c r="O26">
        <v>2.4358582660966199</v>
      </c>
      <c r="P26">
        <v>59.208457766637601</v>
      </c>
      <c r="Q26">
        <v>0.14758615260987101</v>
      </c>
      <c r="R26">
        <f t="shared" si="1"/>
        <v>4.7032175312282378</v>
      </c>
      <c r="S26">
        <v>1</v>
      </c>
    </row>
    <row r="27" spans="1:19" x14ac:dyDescent="0.4">
      <c r="A27">
        <v>19</v>
      </c>
      <c r="B27" t="s">
        <v>18</v>
      </c>
      <c r="C27" t="s">
        <v>19</v>
      </c>
      <c r="D27" t="s">
        <v>23</v>
      </c>
      <c r="E27">
        <v>22.7</v>
      </c>
      <c r="F27">
        <v>7</v>
      </c>
      <c r="G27">
        <v>1.5</v>
      </c>
      <c r="H27">
        <v>0.35899999999999999</v>
      </c>
      <c r="I27">
        <v>100</v>
      </c>
      <c r="J27">
        <v>86</v>
      </c>
      <c r="K27">
        <v>25.453552738248501</v>
      </c>
      <c r="L27">
        <f t="shared" si="0"/>
        <v>68.546447261751496</v>
      </c>
      <c r="M27">
        <v>30.821420753588001</v>
      </c>
      <c r="N27">
        <v>1000</v>
      </c>
      <c r="O27">
        <v>21.6566947375713</v>
      </c>
      <c r="P27">
        <v>82.624982843415793</v>
      </c>
      <c r="Q27">
        <v>0.42255655778735002</v>
      </c>
      <c r="R27">
        <f t="shared" si="1"/>
        <v>1.2387950673129842</v>
      </c>
      <c r="S27">
        <v>1</v>
      </c>
    </row>
    <row r="28" spans="1:19" x14ac:dyDescent="0.4">
      <c r="A28">
        <v>20</v>
      </c>
      <c r="B28" t="s">
        <v>18</v>
      </c>
      <c r="C28" t="s">
        <v>19</v>
      </c>
      <c r="D28" t="s">
        <v>21</v>
      </c>
      <c r="E28">
        <v>27.1</v>
      </c>
      <c r="F28">
        <v>0</v>
      </c>
      <c r="G28">
        <v>60.8</v>
      </c>
      <c r="H28">
        <v>1.2</v>
      </c>
      <c r="I28">
        <v>46</v>
      </c>
      <c r="J28">
        <v>86</v>
      </c>
      <c r="K28">
        <v>25.7573824791621</v>
      </c>
      <c r="L28">
        <f t="shared" si="0"/>
        <v>68.242617520837896</v>
      </c>
      <c r="M28">
        <v>55.652316472000003</v>
      </c>
      <c r="N28">
        <v>1000</v>
      </c>
      <c r="O28">
        <v>11.460586823591401</v>
      </c>
      <c r="P28">
        <v>54.790778009037602</v>
      </c>
      <c r="Q28">
        <v>0.43507294668449997</v>
      </c>
      <c r="R28">
        <f t="shared" si="1"/>
        <v>7.996729717192011E-2</v>
      </c>
      <c r="S28">
        <v>1</v>
      </c>
    </row>
    <row r="29" spans="1:19" x14ac:dyDescent="0.4">
      <c r="A29">
        <v>21</v>
      </c>
      <c r="B29" t="s">
        <v>18</v>
      </c>
      <c r="C29" t="s">
        <v>19</v>
      </c>
      <c r="D29" t="s">
        <v>25</v>
      </c>
      <c r="E29">
        <v>27.2</v>
      </c>
      <c r="F29">
        <v>0</v>
      </c>
      <c r="G29">
        <v>94.1</v>
      </c>
      <c r="H29">
        <v>1.5860000000000001</v>
      </c>
      <c r="I29">
        <v>22</v>
      </c>
      <c r="J29">
        <v>86</v>
      </c>
      <c r="K29">
        <v>24.139989220878899</v>
      </c>
      <c r="L29">
        <f t="shared" si="0"/>
        <v>69.860010779121097</v>
      </c>
      <c r="M29">
        <v>62.966995337215998</v>
      </c>
      <c r="N29">
        <v>1000</v>
      </c>
      <c r="O29">
        <v>2.1589317296753099</v>
      </c>
      <c r="P29">
        <v>62.935972282958197</v>
      </c>
      <c r="Q29">
        <v>0.17856746684978</v>
      </c>
      <c r="R29">
        <f t="shared" si="1"/>
        <v>4.7383075745819112E-2</v>
      </c>
      <c r="S29">
        <v>1</v>
      </c>
    </row>
    <row r="30" spans="1:19" x14ac:dyDescent="0.4">
      <c r="B30" t="s">
        <v>31</v>
      </c>
      <c r="C30" t="s">
        <v>32</v>
      </c>
      <c r="D30" t="s">
        <v>25</v>
      </c>
      <c r="E30">
        <f>27.2*0.89</f>
        <v>24.207999999999998</v>
      </c>
      <c r="F30">
        <v>0</v>
      </c>
      <c r="G30">
        <f>94.1*0.89</f>
        <v>83.748999999999995</v>
      </c>
      <c r="H30">
        <f>1.586*0.89</f>
        <v>1.41154</v>
      </c>
      <c r="I30">
        <v>35</v>
      </c>
      <c r="J30">
        <v>86</v>
      </c>
      <c r="K30">
        <v>24.139989220878899</v>
      </c>
      <c r="L30">
        <f t="shared" ref="L30" si="7">180-(J30+K30)</f>
        <v>69.860010779121097</v>
      </c>
      <c r="M30">
        <v>62.966995337215998</v>
      </c>
      <c r="N30">
        <v>1000</v>
      </c>
      <c r="O30">
        <v>2.1589317296753099</v>
      </c>
      <c r="P30">
        <v>62.935972282958197</v>
      </c>
      <c r="Q30">
        <v>0.17856746684978</v>
      </c>
      <c r="R30">
        <v>4.7383075745819112E-2</v>
      </c>
      <c r="S30">
        <v>0</v>
      </c>
    </row>
    <row r="31" spans="1:19" x14ac:dyDescent="0.4">
      <c r="A31">
        <v>22</v>
      </c>
      <c r="B31" t="s">
        <v>18</v>
      </c>
      <c r="C31" t="s">
        <v>19</v>
      </c>
      <c r="D31" t="s">
        <v>25</v>
      </c>
      <c r="E31">
        <v>28</v>
      </c>
      <c r="F31">
        <v>0</v>
      </c>
      <c r="G31">
        <v>94</v>
      </c>
      <c r="H31">
        <v>1.603</v>
      </c>
      <c r="I31">
        <v>12</v>
      </c>
      <c r="J31">
        <v>86</v>
      </c>
      <c r="K31">
        <v>24.101714935643599</v>
      </c>
      <c r="L31">
        <f t="shared" si="0"/>
        <v>69.898285064356401</v>
      </c>
      <c r="M31">
        <v>64.289661180639996</v>
      </c>
      <c r="N31">
        <v>1000</v>
      </c>
      <c r="O31">
        <v>1.07322983756169</v>
      </c>
      <c r="P31">
        <v>21.4924384130695</v>
      </c>
      <c r="Q31">
        <v>0.33421352300802798</v>
      </c>
      <c r="R31">
        <f t="shared" si="1"/>
        <v>4.6155413842303469E-2</v>
      </c>
      <c r="S31">
        <v>1</v>
      </c>
    </row>
    <row r="32" spans="1:19" x14ac:dyDescent="0.4">
      <c r="A32">
        <v>23</v>
      </c>
      <c r="B32" t="s">
        <v>18</v>
      </c>
      <c r="C32" t="s">
        <v>19</v>
      </c>
      <c r="D32" t="s">
        <v>20</v>
      </c>
      <c r="E32">
        <v>29.1</v>
      </c>
      <c r="F32">
        <v>0</v>
      </c>
      <c r="G32">
        <v>80</v>
      </c>
      <c r="H32">
        <v>1.482</v>
      </c>
      <c r="I32">
        <v>42</v>
      </c>
      <c r="J32">
        <v>87</v>
      </c>
      <c r="K32">
        <v>25.926320155533698</v>
      </c>
      <c r="L32">
        <f t="shared" si="0"/>
        <v>67.073679844466298</v>
      </c>
      <c r="M32">
        <v>62.772695524416001</v>
      </c>
      <c r="N32">
        <v>1000</v>
      </c>
      <c r="O32">
        <v>8.8932876016270797</v>
      </c>
      <c r="P32">
        <v>21.7402426305025</v>
      </c>
      <c r="Q32">
        <v>0.22400735826204399</v>
      </c>
      <c r="R32">
        <f t="shared" si="1"/>
        <v>5.4114973160571005E-2</v>
      </c>
      <c r="S32">
        <v>1</v>
      </c>
    </row>
    <row r="33" spans="1:19" x14ac:dyDescent="0.4">
      <c r="A33">
        <v>24</v>
      </c>
      <c r="B33" t="s">
        <v>18</v>
      </c>
      <c r="C33" t="s">
        <v>19</v>
      </c>
      <c r="D33" t="s">
        <v>22</v>
      </c>
      <c r="E33">
        <v>27.5</v>
      </c>
      <c r="F33">
        <v>2</v>
      </c>
      <c r="G33">
        <v>24.4</v>
      </c>
      <c r="H33">
        <v>0.86599999999999999</v>
      </c>
      <c r="I33">
        <v>86</v>
      </c>
      <c r="J33">
        <v>87</v>
      </c>
      <c r="K33">
        <v>25.7778099964818</v>
      </c>
      <c r="L33">
        <f t="shared" si="0"/>
        <v>67.222190003518193</v>
      </c>
      <c r="M33">
        <v>47.593226613200002</v>
      </c>
      <c r="N33">
        <v>1000</v>
      </c>
      <c r="O33">
        <v>15.3293362848495</v>
      </c>
      <c r="P33">
        <v>22.9574028744345</v>
      </c>
      <c r="Q33">
        <v>2.1214595941273E-2</v>
      </c>
      <c r="R33">
        <f t="shared" si="1"/>
        <v>0.164087923789242</v>
      </c>
      <c r="S33">
        <v>1</v>
      </c>
    </row>
    <row r="34" spans="1:19" x14ac:dyDescent="0.4">
      <c r="A34">
        <v>25</v>
      </c>
      <c r="B34" t="s">
        <v>18</v>
      </c>
      <c r="C34" t="s">
        <v>19</v>
      </c>
      <c r="D34" t="s">
        <v>23</v>
      </c>
      <c r="E34">
        <v>25.4</v>
      </c>
      <c r="F34">
        <v>123</v>
      </c>
      <c r="G34">
        <v>0</v>
      </c>
      <c r="H34">
        <v>0.22800000000000001</v>
      </c>
      <c r="I34">
        <v>100</v>
      </c>
      <c r="J34">
        <v>87</v>
      </c>
      <c r="K34">
        <v>23.133304744238799</v>
      </c>
      <c r="L34">
        <f t="shared" si="0"/>
        <v>69.866695255761201</v>
      </c>
      <c r="M34">
        <v>30.693191488831999</v>
      </c>
      <c r="N34">
        <v>1000</v>
      </c>
      <c r="O34">
        <v>0.28209452768004301</v>
      </c>
      <c r="P34">
        <v>6.5663666206377496</v>
      </c>
      <c r="Q34">
        <v>0.16593685626993701</v>
      </c>
      <c r="R34">
        <f t="shared" si="1"/>
        <v>3.9255855978878249</v>
      </c>
      <c r="S34">
        <v>1</v>
      </c>
    </row>
    <row r="35" spans="1:19" x14ac:dyDescent="0.4">
      <c r="B35" t="s">
        <v>31</v>
      </c>
      <c r="C35" t="s">
        <v>32</v>
      </c>
      <c r="D35" t="s">
        <v>23</v>
      </c>
      <c r="E35">
        <v>25.4</v>
      </c>
      <c r="F35">
        <v>187</v>
      </c>
      <c r="G35">
        <v>10</v>
      </c>
      <c r="H35">
        <f>0.228*1.11</f>
        <v>0.25308000000000003</v>
      </c>
      <c r="I35">
        <v>100</v>
      </c>
      <c r="J35">
        <v>87</v>
      </c>
      <c r="K35">
        <v>23.133304744238799</v>
      </c>
      <c r="L35">
        <f t="shared" ref="L35" si="8">180-(J35+K35)</f>
        <v>69.866695255761201</v>
      </c>
      <c r="M35">
        <v>30.693191488831999</v>
      </c>
      <c r="N35">
        <v>1000</v>
      </c>
      <c r="O35">
        <v>0.28209452768004301</v>
      </c>
      <c r="P35">
        <v>6.5663666206377496</v>
      </c>
      <c r="Q35">
        <v>0.16593685626993701</v>
      </c>
      <c r="R35">
        <v>3.9255855978878249</v>
      </c>
      <c r="S35">
        <v>0</v>
      </c>
    </row>
    <row r="36" spans="1:19" x14ac:dyDescent="0.4">
      <c r="A36">
        <v>26</v>
      </c>
      <c r="B36" t="s">
        <v>18</v>
      </c>
      <c r="C36" t="s">
        <v>19</v>
      </c>
      <c r="D36" t="s">
        <v>23</v>
      </c>
      <c r="E36">
        <v>26</v>
      </c>
      <c r="F36">
        <v>10</v>
      </c>
      <c r="G36">
        <v>5.2</v>
      </c>
      <c r="H36">
        <v>0.53300000000000003</v>
      </c>
      <c r="I36">
        <v>94</v>
      </c>
      <c r="J36">
        <v>87</v>
      </c>
      <c r="K36">
        <v>24.688856381779299</v>
      </c>
      <c r="L36">
        <f t="shared" si="0"/>
        <v>68.311143618220697</v>
      </c>
      <c r="M36">
        <v>37.944840078079999</v>
      </c>
      <c r="N36">
        <v>1000</v>
      </c>
      <c r="O36">
        <v>13.258992008820501</v>
      </c>
      <c r="P36">
        <v>87.626645170415898</v>
      </c>
      <c r="Q36">
        <v>0.222285470875354</v>
      </c>
      <c r="R36">
        <f t="shared" si="1"/>
        <v>0.49661312218356901</v>
      </c>
      <c r="S36">
        <v>1</v>
      </c>
    </row>
    <row r="37" spans="1:19" x14ac:dyDescent="0.4">
      <c r="A37">
        <v>27</v>
      </c>
      <c r="B37" t="s">
        <v>18</v>
      </c>
      <c r="C37" t="s">
        <v>19</v>
      </c>
      <c r="D37" t="s">
        <v>21</v>
      </c>
      <c r="E37">
        <v>28.2</v>
      </c>
      <c r="F37">
        <v>0.5</v>
      </c>
      <c r="G37">
        <v>61.2</v>
      </c>
      <c r="H37">
        <v>1.246</v>
      </c>
      <c r="I37">
        <v>54</v>
      </c>
      <c r="J37">
        <v>87</v>
      </c>
      <c r="K37">
        <v>24.660769167621499</v>
      </c>
      <c r="L37">
        <f t="shared" si="0"/>
        <v>68.339230832378504</v>
      </c>
      <c r="M37">
        <v>58.937630129807999</v>
      </c>
      <c r="N37">
        <v>1000</v>
      </c>
      <c r="O37">
        <v>3.2977216760879</v>
      </c>
      <c r="P37">
        <v>20.7049838253314</v>
      </c>
      <c r="Q37">
        <v>0.46295079825424901</v>
      </c>
      <c r="R37">
        <f t="shared" si="1"/>
        <v>7.1054849026738448E-2</v>
      </c>
      <c r="S37">
        <v>1</v>
      </c>
    </row>
    <row r="38" spans="1:19" x14ac:dyDescent="0.4">
      <c r="A38">
        <v>28</v>
      </c>
      <c r="B38" t="s">
        <v>18</v>
      </c>
      <c r="C38" t="s">
        <v>19</v>
      </c>
      <c r="D38" t="s">
        <v>23</v>
      </c>
      <c r="E38">
        <v>26.7</v>
      </c>
      <c r="F38">
        <v>103</v>
      </c>
      <c r="G38">
        <v>7.4</v>
      </c>
      <c r="H38">
        <v>0.60699999999999998</v>
      </c>
      <c r="I38">
        <v>92</v>
      </c>
      <c r="J38">
        <v>87</v>
      </c>
      <c r="K38">
        <v>23.616976344680399</v>
      </c>
      <c r="L38">
        <f t="shared" si="0"/>
        <v>69.383023655319604</v>
      </c>
      <c r="M38">
        <v>41.238292264271998</v>
      </c>
      <c r="N38">
        <v>1000</v>
      </c>
      <c r="O38">
        <v>7.0401420917908402</v>
      </c>
      <c r="P38">
        <v>4.2429191882546098</v>
      </c>
      <c r="Q38">
        <v>0.109410393164686</v>
      </c>
      <c r="R38">
        <f t="shared" si="1"/>
        <v>0.34212627958857389</v>
      </c>
      <c r="S38">
        <v>1</v>
      </c>
    </row>
    <row r="39" spans="1:19" x14ac:dyDescent="0.4">
      <c r="A39">
        <v>29</v>
      </c>
      <c r="B39" t="s">
        <v>18</v>
      </c>
      <c r="C39" t="s">
        <v>19</v>
      </c>
      <c r="D39" t="s">
        <v>22</v>
      </c>
      <c r="E39">
        <v>27.8</v>
      </c>
      <c r="F39">
        <v>3</v>
      </c>
      <c r="G39">
        <v>26.5</v>
      </c>
      <c r="H39">
        <v>0.89300000000000002</v>
      </c>
      <c r="I39">
        <v>78</v>
      </c>
      <c r="J39">
        <v>88</v>
      </c>
      <c r="K39">
        <v>24.286794850159499</v>
      </c>
      <c r="L39">
        <f t="shared" si="0"/>
        <v>67.713205149840505</v>
      </c>
      <c r="M39">
        <v>49.394616200144</v>
      </c>
      <c r="N39">
        <v>1000</v>
      </c>
      <c r="O39">
        <v>11.5063661493587</v>
      </c>
      <c r="P39">
        <v>95.674759330724697</v>
      </c>
      <c r="Q39">
        <v>0.47055793681681102</v>
      </c>
      <c r="R39">
        <f t="shared" si="1"/>
        <v>0.14661473382467988</v>
      </c>
      <c r="S39">
        <v>1</v>
      </c>
    </row>
    <row r="40" spans="1:19" x14ac:dyDescent="0.4">
      <c r="A40">
        <v>30</v>
      </c>
      <c r="B40" t="s">
        <v>18</v>
      </c>
      <c r="C40" t="s">
        <v>19</v>
      </c>
      <c r="D40" t="s">
        <v>20</v>
      </c>
      <c r="E40">
        <v>28.4</v>
      </c>
      <c r="F40">
        <v>0</v>
      </c>
      <c r="G40">
        <v>57.4</v>
      </c>
      <c r="H40">
        <v>1.179</v>
      </c>
      <c r="I40">
        <v>46</v>
      </c>
      <c r="J40">
        <v>88</v>
      </c>
      <c r="K40">
        <v>26.3540380570692</v>
      </c>
      <c r="L40">
        <f t="shared" si="0"/>
        <v>65.645961942930796</v>
      </c>
      <c r="M40">
        <v>56.039056917872003</v>
      </c>
      <c r="N40">
        <v>1000</v>
      </c>
      <c r="O40">
        <v>12.8788976717367</v>
      </c>
      <c r="P40">
        <v>41.446005513291098</v>
      </c>
      <c r="Q40">
        <v>0.39616510965312801</v>
      </c>
      <c r="R40">
        <f t="shared" si="1"/>
        <v>8.4348472524889556E-2</v>
      </c>
      <c r="S40">
        <v>1</v>
      </c>
    </row>
    <row r="41" spans="1:19" x14ac:dyDescent="0.4">
      <c r="B41" t="s">
        <v>31</v>
      </c>
      <c r="C41" t="s">
        <v>32</v>
      </c>
      <c r="D41" t="s">
        <v>20</v>
      </c>
      <c r="E41">
        <v>28.4</v>
      </c>
      <c r="F41">
        <v>0</v>
      </c>
      <c r="G41">
        <f>57.4*0.85</f>
        <v>48.79</v>
      </c>
      <c r="H41">
        <f>1.179*0.85</f>
        <v>1.0021500000000001</v>
      </c>
      <c r="I41">
        <v>47</v>
      </c>
      <c r="J41">
        <v>88</v>
      </c>
      <c r="K41">
        <v>26.3540380570692</v>
      </c>
      <c r="L41">
        <f t="shared" ref="L41" si="9">180-(J41+K41)</f>
        <v>65.645961942930796</v>
      </c>
      <c r="M41">
        <v>56.039056917872003</v>
      </c>
      <c r="N41">
        <v>1000</v>
      </c>
      <c r="O41">
        <v>12.8788976717367</v>
      </c>
      <c r="P41">
        <v>41.446005513291098</v>
      </c>
      <c r="Q41">
        <v>0.39616510965312801</v>
      </c>
      <c r="R41">
        <v>8.4348472524889556E-2</v>
      </c>
      <c r="S41">
        <v>0</v>
      </c>
    </row>
    <row r="42" spans="1:19" x14ac:dyDescent="0.4">
      <c r="A42">
        <v>31</v>
      </c>
      <c r="B42" t="s">
        <v>18</v>
      </c>
      <c r="C42" t="s">
        <v>19</v>
      </c>
      <c r="D42" t="s">
        <v>21</v>
      </c>
      <c r="E42">
        <v>28.9</v>
      </c>
      <c r="F42">
        <v>0</v>
      </c>
      <c r="G42">
        <v>37.5</v>
      </c>
      <c r="H42">
        <v>1.036</v>
      </c>
      <c r="I42">
        <v>80</v>
      </c>
      <c r="J42">
        <v>88</v>
      </c>
      <c r="K42">
        <v>26.6629063860339</v>
      </c>
      <c r="L42">
        <f t="shared" si="0"/>
        <v>65.337093613966104</v>
      </c>
      <c r="M42">
        <v>54.297669023440001</v>
      </c>
      <c r="N42">
        <v>1000</v>
      </c>
      <c r="O42">
        <v>14.298723710359001</v>
      </c>
      <c r="P42">
        <v>38.833418211475902</v>
      </c>
      <c r="Q42">
        <v>2.1564518176681299E-2</v>
      </c>
      <c r="R42">
        <f t="shared" si="1"/>
        <v>0.10538747025547142</v>
      </c>
      <c r="S42">
        <v>1</v>
      </c>
    </row>
    <row r="43" spans="1:19" x14ac:dyDescent="0.4">
      <c r="A43">
        <v>32</v>
      </c>
      <c r="B43" t="s">
        <v>18</v>
      </c>
      <c r="C43" t="s">
        <v>19</v>
      </c>
      <c r="D43" t="s">
        <v>22</v>
      </c>
      <c r="E43">
        <v>26.6</v>
      </c>
      <c r="F43">
        <v>31.5</v>
      </c>
      <c r="G43">
        <v>14.7</v>
      </c>
      <c r="H43">
        <v>0.68700000000000006</v>
      </c>
      <c r="I43">
        <v>86</v>
      </c>
      <c r="J43">
        <v>88</v>
      </c>
      <c r="K43">
        <v>24.983647334050499</v>
      </c>
      <c r="L43">
        <f t="shared" si="0"/>
        <v>67.016352665949498</v>
      </c>
      <c r="M43">
        <v>43.026468300895999</v>
      </c>
      <c r="N43">
        <v>1000</v>
      </c>
      <c r="O43">
        <v>22.438732433457101</v>
      </c>
      <c r="P43">
        <v>50.121645168708604</v>
      </c>
      <c r="Q43">
        <v>0.35650364677349</v>
      </c>
      <c r="R43">
        <f t="shared" si="1"/>
        <v>0.26130172493153947</v>
      </c>
      <c r="S43">
        <v>1</v>
      </c>
    </row>
    <row r="44" spans="1:19" x14ac:dyDescent="0.4">
      <c r="A44">
        <v>33</v>
      </c>
      <c r="B44" t="s">
        <v>18</v>
      </c>
      <c r="C44" t="s">
        <v>19</v>
      </c>
      <c r="D44" t="s">
        <v>23</v>
      </c>
      <c r="E44">
        <v>25.4</v>
      </c>
      <c r="F44">
        <v>51</v>
      </c>
      <c r="G44">
        <v>9.5</v>
      </c>
      <c r="H44">
        <v>0.623</v>
      </c>
      <c r="I44">
        <v>94</v>
      </c>
      <c r="J44">
        <v>88</v>
      </c>
      <c r="K44">
        <v>26.328632184413799</v>
      </c>
      <c r="L44">
        <f t="shared" si="0"/>
        <v>65.671367815586194</v>
      </c>
      <c r="M44">
        <v>39.992496324896003</v>
      </c>
      <c r="N44">
        <v>1000</v>
      </c>
      <c r="O44">
        <v>4.0759941785707403E-2</v>
      </c>
      <c r="P44">
        <v>67.758484022790896</v>
      </c>
      <c r="Q44">
        <v>0.19345017150618399</v>
      </c>
      <c r="R44">
        <f t="shared" si="1"/>
        <v>0.33184554980853281</v>
      </c>
      <c r="S44">
        <v>1</v>
      </c>
    </row>
    <row r="45" spans="1:19" x14ac:dyDescent="0.4">
      <c r="A45">
        <v>34</v>
      </c>
      <c r="B45" t="s">
        <v>18</v>
      </c>
      <c r="C45" t="s">
        <v>19</v>
      </c>
      <c r="D45" t="s">
        <v>23</v>
      </c>
      <c r="E45">
        <v>25.6</v>
      </c>
      <c r="F45">
        <v>3</v>
      </c>
      <c r="G45">
        <v>0</v>
      </c>
      <c r="H45">
        <v>0.47899999999999998</v>
      </c>
      <c r="I45">
        <v>98</v>
      </c>
      <c r="J45">
        <v>88</v>
      </c>
      <c r="K45">
        <v>24.345820059961</v>
      </c>
      <c r="L45">
        <f t="shared" si="0"/>
        <v>67.654179940039</v>
      </c>
      <c r="M45">
        <v>37.157282141056001</v>
      </c>
      <c r="N45">
        <v>1000</v>
      </c>
      <c r="O45">
        <v>34.098639876029601</v>
      </c>
      <c r="P45">
        <v>13.139460547944299</v>
      </c>
      <c r="Q45">
        <v>0.129740202202138</v>
      </c>
      <c r="R45">
        <f t="shared" si="1"/>
        <v>0.57624424184891709</v>
      </c>
      <c r="S45">
        <v>1</v>
      </c>
    </row>
    <row r="46" spans="1:19" x14ac:dyDescent="0.4">
      <c r="A46">
        <v>35</v>
      </c>
      <c r="B46" t="s">
        <v>18</v>
      </c>
      <c r="C46" t="s">
        <v>19</v>
      </c>
      <c r="D46" t="s">
        <v>24</v>
      </c>
      <c r="E46">
        <v>25.4</v>
      </c>
      <c r="F46">
        <v>0.5</v>
      </c>
      <c r="G46">
        <v>0</v>
      </c>
      <c r="H46">
        <v>0.441</v>
      </c>
      <c r="I46">
        <v>98</v>
      </c>
      <c r="J46">
        <v>88</v>
      </c>
      <c r="K46">
        <v>26.291944978935899</v>
      </c>
      <c r="L46">
        <f t="shared" si="0"/>
        <v>65.708055021064098</v>
      </c>
      <c r="M46">
        <v>35.592460108040001</v>
      </c>
      <c r="N46">
        <v>1000</v>
      </c>
      <c r="O46">
        <v>21.2871931889125</v>
      </c>
      <c r="P46">
        <v>80.513154025570103</v>
      </c>
      <c r="Q46">
        <v>0.23086945237826501</v>
      </c>
      <c r="R46">
        <f t="shared" si="1"/>
        <v>0.73694684934898236</v>
      </c>
      <c r="S46">
        <v>1</v>
      </c>
    </row>
    <row r="47" spans="1:19" x14ac:dyDescent="0.4">
      <c r="A47">
        <v>36</v>
      </c>
      <c r="B47" t="s">
        <v>18</v>
      </c>
      <c r="C47" t="s">
        <v>19</v>
      </c>
      <c r="D47" t="s">
        <v>21</v>
      </c>
      <c r="E47">
        <v>26.7</v>
      </c>
      <c r="F47">
        <v>0</v>
      </c>
      <c r="G47">
        <v>47.7</v>
      </c>
      <c r="H47">
        <v>1.2370000000000001</v>
      </c>
      <c r="I47">
        <v>86</v>
      </c>
      <c r="J47">
        <v>88</v>
      </c>
      <c r="K47">
        <v>23.388049616926299</v>
      </c>
      <c r="L47">
        <f t="shared" si="0"/>
        <v>68.611950383073705</v>
      </c>
      <c r="M47">
        <v>56.327458864752003</v>
      </c>
      <c r="N47">
        <v>1000</v>
      </c>
      <c r="O47">
        <v>11.729466078030599</v>
      </c>
      <c r="P47">
        <v>4.3129036353362702</v>
      </c>
      <c r="Q47">
        <v>9.9449545914749499E-2</v>
      </c>
      <c r="R47">
        <f t="shared" si="1"/>
        <v>7.4500844456060145E-2</v>
      </c>
      <c r="S47">
        <v>1</v>
      </c>
    </row>
    <row r="48" spans="1:19" x14ac:dyDescent="0.4">
      <c r="A48">
        <v>37</v>
      </c>
      <c r="B48" t="s">
        <v>18</v>
      </c>
      <c r="C48" t="s">
        <v>19</v>
      </c>
      <c r="D48" t="s">
        <v>23</v>
      </c>
      <c r="E48">
        <v>26.3</v>
      </c>
      <c r="F48">
        <v>1.5</v>
      </c>
      <c r="G48">
        <v>10.3</v>
      </c>
      <c r="H48">
        <v>0.70299999999999996</v>
      </c>
      <c r="I48">
        <v>94</v>
      </c>
      <c r="J48">
        <v>88</v>
      </c>
      <c r="K48">
        <v>24.282288104677601</v>
      </c>
      <c r="L48">
        <f t="shared" si="0"/>
        <v>67.717711895322395</v>
      </c>
      <c r="M48">
        <v>43.097325464396</v>
      </c>
      <c r="N48">
        <v>1000</v>
      </c>
      <c r="O48">
        <v>2.4344067102204399</v>
      </c>
      <c r="P48">
        <v>76.985965699270196</v>
      </c>
      <c r="Q48">
        <v>0.44263183720524402</v>
      </c>
      <c r="R48">
        <f t="shared" si="1"/>
        <v>0.24873097948073578</v>
      </c>
      <c r="S48">
        <v>1</v>
      </c>
    </row>
    <row r="49" spans="1:19" x14ac:dyDescent="0.4">
      <c r="A49">
        <v>38</v>
      </c>
      <c r="B49" t="s">
        <v>18</v>
      </c>
      <c r="C49" t="s">
        <v>19</v>
      </c>
      <c r="D49" t="s">
        <v>23</v>
      </c>
      <c r="E49">
        <v>25.1</v>
      </c>
      <c r="F49">
        <v>15.5</v>
      </c>
      <c r="G49">
        <v>2.9</v>
      </c>
      <c r="H49">
        <v>0.52600000000000002</v>
      </c>
      <c r="I49">
        <v>98</v>
      </c>
      <c r="J49">
        <v>88</v>
      </c>
      <c r="K49">
        <v>25.5291096756111</v>
      </c>
      <c r="L49">
        <f t="shared" si="0"/>
        <v>66.470890324388904</v>
      </c>
      <c r="M49">
        <v>37.302157053511998</v>
      </c>
      <c r="N49">
        <v>1000</v>
      </c>
      <c r="O49">
        <v>9.2903409205236596</v>
      </c>
      <c r="P49">
        <v>93.678107223418493</v>
      </c>
      <c r="Q49">
        <v>9.0575114704323195E-2</v>
      </c>
      <c r="R49">
        <f t="shared" si="1"/>
        <v>0.48987577554273604</v>
      </c>
      <c r="S49">
        <v>1</v>
      </c>
    </row>
    <row r="50" spans="1:19" x14ac:dyDescent="0.4">
      <c r="A50">
        <v>39</v>
      </c>
      <c r="B50" t="s">
        <v>18</v>
      </c>
      <c r="C50" t="s">
        <v>19</v>
      </c>
      <c r="D50" t="s">
        <v>23</v>
      </c>
      <c r="E50">
        <v>25.7</v>
      </c>
      <c r="F50">
        <v>42.5</v>
      </c>
      <c r="G50">
        <v>12.5</v>
      </c>
      <c r="H50">
        <v>0.68799999999999994</v>
      </c>
      <c r="I50">
        <v>94</v>
      </c>
      <c r="J50">
        <v>88</v>
      </c>
      <c r="K50">
        <v>23.9972216176171</v>
      </c>
      <c r="L50">
        <f t="shared" si="0"/>
        <v>68.0027783823829</v>
      </c>
      <c r="M50">
        <v>42.185419907072003</v>
      </c>
      <c r="N50">
        <v>1000</v>
      </c>
      <c r="O50">
        <v>21.560458763361101</v>
      </c>
      <c r="P50">
        <v>47.220858741580102</v>
      </c>
      <c r="Q50">
        <v>0.42613146329877499</v>
      </c>
      <c r="R50">
        <f t="shared" si="1"/>
        <v>0.25982208288183717</v>
      </c>
      <c r="S50">
        <v>1</v>
      </c>
    </row>
    <row r="51" spans="1:19" x14ac:dyDescent="0.4">
      <c r="A51">
        <v>40</v>
      </c>
      <c r="B51" t="s">
        <v>18</v>
      </c>
      <c r="C51" t="s">
        <v>19</v>
      </c>
      <c r="D51" t="s">
        <v>23</v>
      </c>
      <c r="E51">
        <v>26.2</v>
      </c>
      <c r="F51">
        <v>1</v>
      </c>
      <c r="G51">
        <v>1.5</v>
      </c>
      <c r="H51">
        <v>0.40300000000000002</v>
      </c>
      <c r="I51">
        <v>100</v>
      </c>
      <c r="J51">
        <v>88</v>
      </c>
      <c r="K51">
        <v>26.008640976896199</v>
      </c>
      <c r="L51">
        <f t="shared" si="0"/>
        <v>65.991359023103797</v>
      </c>
      <c r="M51">
        <v>36.024394179184</v>
      </c>
      <c r="N51">
        <v>1000</v>
      </c>
      <c r="O51">
        <v>39.994919629371303</v>
      </c>
      <c r="P51">
        <v>79.024380259404495</v>
      </c>
      <c r="Q51">
        <v>0.44658309328352103</v>
      </c>
      <c r="R51">
        <f t="shared" si="1"/>
        <v>0.84696068966901883</v>
      </c>
      <c r="S51">
        <v>1</v>
      </c>
    </row>
    <row r="52" spans="1:19" x14ac:dyDescent="0.4">
      <c r="A52">
        <v>41</v>
      </c>
      <c r="B52" t="s">
        <v>18</v>
      </c>
      <c r="C52" t="s">
        <v>19</v>
      </c>
      <c r="D52" t="s">
        <v>21</v>
      </c>
      <c r="E52">
        <v>28.4</v>
      </c>
      <c r="F52">
        <v>0</v>
      </c>
      <c r="G52">
        <v>13.9</v>
      </c>
      <c r="H52">
        <v>0.95799999999999996</v>
      </c>
      <c r="I52">
        <v>88</v>
      </c>
      <c r="J52">
        <v>88</v>
      </c>
      <c r="K52">
        <v>23.662196773026899</v>
      </c>
      <c r="L52">
        <f t="shared" si="0"/>
        <v>68.337803226973108</v>
      </c>
      <c r="M52">
        <v>52.111124784608002</v>
      </c>
      <c r="N52">
        <v>1000</v>
      </c>
      <c r="O52">
        <v>20.214017878643102</v>
      </c>
      <c r="P52">
        <v>29.651275079462899</v>
      </c>
      <c r="Q52">
        <v>7.5280671241850202E-3</v>
      </c>
      <c r="R52">
        <f t="shared" si="1"/>
        <v>0.12302993673329157</v>
      </c>
      <c r="S52">
        <v>1</v>
      </c>
    </row>
    <row r="53" spans="1:19" x14ac:dyDescent="0.4">
      <c r="A53">
        <v>42</v>
      </c>
      <c r="B53" t="s">
        <v>18</v>
      </c>
      <c r="C53" t="s">
        <v>19</v>
      </c>
      <c r="D53" t="s">
        <v>21</v>
      </c>
      <c r="E53">
        <v>29.6</v>
      </c>
      <c r="F53">
        <v>0</v>
      </c>
      <c r="G53">
        <v>81.400000000000006</v>
      </c>
      <c r="H53">
        <v>1.4990000000000001</v>
      </c>
      <c r="I53">
        <v>66</v>
      </c>
      <c r="J53">
        <v>88</v>
      </c>
      <c r="K53">
        <v>23.3088167151591</v>
      </c>
      <c r="L53">
        <f t="shared" si="0"/>
        <v>68.691183284840903</v>
      </c>
      <c r="M53">
        <v>66.435572121632006</v>
      </c>
      <c r="N53">
        <v>1000</v>
      </c>
      <c r="O53">
        <v>2.2672352709330701</v>
      </c>
      <c r="P53">
        <v>64.181176362883093</v>
      </c>
      <c r="Q53">
        <v>0.47121030619857102</v>
      </c>
      <c r="R53">
        <f t="shared" si="1"/>
        <v>4.8572906055115522E-2</v>
      </c>
      <c r="S53">
        <v>1</v>
      </c>
    </row>
    <row r="54" spans="1:19" x14ac:dyDescent="0.4">
      <c r="A54">
        <v>43</v>
      </c>
      <c r="B54" t="s">
        <v>18</v>
      </c>
      <c r="C54" t="s">
        <v>19</v>
      </c>
      <c r="D54" t="s">
        <v>21</v>
      </c>
      <c r="E54">
        <v>29.8</v>
      </c>
      <c r="F54">
        <v>0</v>
      </c>
      <c r="G54">
        <v>82.8</v>
      </c>
      <c r="H54">
        <v>1.4490000000000001</v>
      </c>
      <c r="I54">
        <v>58</v>
      </c>
      <c r="J54">
        <v>88</v>
      </c>
      <c r="K54">
        <v>25.5709278028048</v>
      </c>
      <c r="L54">
        <f t="shared" si="0"/>
        <v>66.429072197195197</v>
      </c>
      <c r="M54">
        <v>65.683593621567994</v>
      </c>
      <c r="N54">
        <v>1000</v>
      </c>
      <c r="O54">
        <v>1.0281221408866199</v>
      </c>
      <c r="P54">
        <v>98.3138361043072</v>
      </c>
      <c r="Q54">
        <v>0.48355656575614803</v>
      </c>
      <c r="R54">
        <f t="shared" si="1"/>
        <v>5.16819079408413E-2</v>
      </c>
      <c r="S54">
        <v>1</v>
      </c>
    </row>
    <row r="55" spans="1:19" x14ac:dyDescent="0.4">
      <c r="A55">
        <v>44</v>
      </c>
      <c r="B55" t="s">
        <v>18</v>
      </c>
      <c r="C55" t="s">
        <v>19</v>
      </c>
      <c r="D55" t="s">
        <v>21</v>
      </c>
      <c r="E55">
        <v>29.1</v>
      </c>
      <c r="F55">
        <v>0</v>
      </c>
      <c r="G55">
        <v>35.200000000000003</v>
      </c>
      <c r="H55">
        <v>0.879</v>
      </c>
      <c r="I55">
        <v>78</v>
      </c>
      <c r="J55">
        <v>88</v>
      </c>
      <c r="K55">
        <v>25.016908241884799</v>
      </c>
      <c r="L55">
        <f t="shared" si="0"/>
        <v>66.983091758115194</v>
      </c>
      <c r="M55">
        <v>51.009981607632</v>
      </c>
      <c r="N55">
        <v>1000</v>
      </c>
      <c r="O55">
        <v>1.01366672423346</v>
      </c>
      <c r="P55">
        <v>18.115022940864598</v>
      </c>
      <c r="Q55">
        <v>0.34666691429461099</v>
      </c>
      <c r="R55">
        <f t="shared" si="1"/>
        <v>0.14652981784788124</v>
      </c>
      <c r="S55">
        <v>1</v>
      </c>
    </row>
    <row r="56" spans="1:19" x14ac:dyDescent="0.4">
      <c r="A56">
        <v>45</v>
      </c>
      <c r="B56" t="s">
        <v>18</v>
      </c>
      <c r="C56" t="s">
        <v>19</v>
      </c>
      <c r="D56" t="s">
        <v>22</v>
      </c>
      <c r="E56">
        <v>26.7</v>
      </c>
      <c r="F56">
        <v>56.5</v>
      </c>
      <c r="G56">
        <v>34.4</v>
      </c>
      <c r="H56">
        <v>0.80700000000000005</v>
      </c>
      <c r="I56">
        <v>82</v>
      </c>
      <c r="J56">
        <v>88</v>
      </c>
      <c r="K56">
        <v>26.3683517063902</v>
      </c>
      <c r="L56">
        <f t="shared" si="0"/>
        <v>65.6316482936098</v>
      </c>
      <c r="M56">
        <v>45.943015555427998</v>
      </c>
      <c r="N56">
        <v>1000</v>
      </c>
      <c r="O56">
        <v>16.0428182338662</v>
      </c>
      <c r="P56">
        <v>95.151014834573203</v>
      </c>
      <c r="Q56">
        <v>0.12677413361246101</v>
      </c>
      <c r="R56">
        <f t="shared" si="1"/>
        <v>0.18502601411378383</v>
      </c>
      <c r="S56">
        <v>1</v>
      </c>
    </row>
    <row r="57" spans="1:19" x14ac:dyDescent="0.4">
      <c r="A57">
        <v>46</v>
      </c>
      <c r="B57" t="s">
        <v>18</v>
      </c>
      <c r="C57" t="s">
        <v>19</v>
      </c>
      <c r="D57" t="s">
        <v>22</v>
      </c>
      <c r="E57">
        <v>27</v>
      </c>
      <c r="F57">
        <v>37</v>
      </c>
      <c r="G57">
        <v>53.5</v>
      </c>
      <c r="H57">
        <v>1.0820000000000001</v>
      </c>
      <c r="I57">
        <v>56</v>
      </c>
      <c r="J57">
        <v>88</v>
      </c>
      <c r="K57">
        <v>23.618414492897099</v>
      </c>
      <c r="L57">
        <f t="shared" si="0"/>
        <v>68.381585507102898</v>
      </c>
      <c r="M57">
        <v>53.162113266959999</v>
      </c>
      <c r="N57">
        <v>1000</v>
      </c>
      <c r="O57">
        <v>0.70698786982148798</v>
      </c>
      <c r="P57">
        <v>35.321389178551797</v>
      </c>
      <c r="Q57">
        <v>4.89801979431293E-2</v>
      </c>
      <c r="R57">
        <f t="shared" si="1"/>
        <v>9.7647070584711948E-2</v>
      </c>
      <c r="S57">
        <v>1</v>
      </c>
    </row>
    <row r="58" spans="1:19" x14ac:dyDescent="0.4">
      <c r="A58">
        <v>47</v>
      </c>
      <c r="B58" t="s">
        <v>18</v>
      </c>
      <c r="C58" t="s">
        <v>19</v>
      </c>
      <c r="D58" t="s">
        <v>21</v>
      </c>
      <c r="E58">
        <v>28.6</v>
      </c>
      <c r="F58">
        <v>0</v>
      </c>
      <c r="G58">
        <v>60.8</v>
      </c>
      <c r="H58">
        <v>1.2969999999999999</v>
      </c>
      <c r="I58">
        <v>76</v>
      </c>
      <c r="J58">
        <v>88</v>
      </c>
      <c r="K58">
        <v>24.569851692532499</v>
      </c>
      <c r="L58">
        <f t="shared" si="0"/>
        <v>67.430148307467505</v>
      </c>
      <c r="M58">
        <v>60.523793327703999</v>
      </c>
      <c r="N58">
        <v>1000</v>
      </c>
      <c r="O58">
        <v>22.465673499204399</v>
      </c>
      <c r="P58">
        <v>26.072001971945198</v>
      </c>
      <c r="Q58">
        <v>0.16176425741002201</v>
      </c>
      <c r="R58">
        <f t="shared" si="1"/>
        <v>6.5509060519769513E-2</v>
      </c>
      <c r="S58">
        <v>1</v>
      </c>
    </row>
    <row r="59" spans="1:19" x14ac:dyDescent="0.4">
      <c r="A59">
        <v>48</v>
      </c>
      <c r="B59" t="s">
        <v>18</v>
      </c>
      <c r="C59" t="s">
        <v>19</v>
      </c>
      <c r="D59" t="s">
        <v>20</v>
      </c>
      <c r="E59">
        <v>28.7</v>
      </c>
      <c r="F59">
        <v>0</v>
      </c>
      <c r="G59">
        <v>22</v>
      </c>
      <c r="H59">
        <v>0.96599999999999997</v>
      </c>
      <c r="I59">
        <v>88</v>
      </c>
      <c r="J59">
        <v>88</v>
      </c>
      <c r="K59">
        <v>24.4508715360469</v>
      </c>
      <c r="L59">
        <f t="shared" si="0"/>
        <v>67.549128463953096</v>
      </c>
      <c r="M59">
        <v>51.880953981752</v>
      </c>
      <c r="N59">
        <v>1000</v>
      </c>
      <c r="O59">
        <v>0.128615047889996</v>
      </c>
      <c r="P59">
        <v>2.91493178475117</v>
      </c>
      <c r="Q59">
        <v>0.15576470167149201</v>
      </c>
      <c r="R59">
        <f t="shared" si="1"/>
        <v>0.12513889449732518</v>
      </c>
      <c r="S59">
        <v>1</v>
      </c>
    </row>
    <row r="60" spans="1:19" x14ac:dyDescent="0.4">
      <c r="A60">
        <v>49</v>
      </c>
      <c r="B60" t="s">
        <v>18</v>
      </c>
      <c r="C60" t="s">
        <v>19</v>
      </c>
      <c r="D60" t="s">
        <v>22</v>
      </c>
      <c r="E60">
        <v>28.5</v>
      </c>
      <c r="F60">
        <v>1.5</v>
      </c>
      <c r="G60">
        <v>55.8</v>
      </c>
      <c r="H60">
        <v>1.119</v>
      </c>
      <c r="I60">
        <v>78</v>
      </c>
      <c r="J60">
        <v>88</v>
      </c>
      <c r="K60">
        <v>23.964431686828799</v>
      </c>
      <c r="L60">
        <f t="shared" si="0"/>
        <v>68.035568313171197</v>
      </c>
      <c r="M60">
        <v>55.875163138440001</v>
      </c>
      <c r="N60">
        <v>1000</v>
      </c>
      <c r="O60">
        <v>2.2542466829564201</v>
      </c>
      <c r="P60">
        <v>12.616010862902099</v>
      </c>
      <c r="Q60">
        <v>0.42056147400995397</v>
      </c>
      <c r="R60">
        <f t="shared" si="1"/>
        <v>8.9813988774414072E-2</v>
      </c>
      <c r="S60">
        <v>1</v>
      </c>
    </row>
    <row r="61" spans="1:19" x14ac:dyDescent="0.4">
      <c r="A61">
        <v>50</v>
      </c>
      <c r="B61" t="s">
        <v>18</v>
      </c>
      <c r="C61" t="s">
        <v>19</v>
      </c>
      <c r="D61" t="s">
        <v>22</v>
      </c>
      <c r="E61">
        <v>27.5</v>
      </c>
      <c r="F61">
        <v>3.5</v>
      </c>
      <c r="G61">
        <v>52.1</v>
      </c>
      <c r="H61">
        <v>1.0229999999999999</v>
      </c>
      <c r="I61">
        <v>64</v>
      </c>
      <c r="J61">
        <v>88</v>
      </c>
      <c r="K61">
        <v>25.631697342500701</v>
      </c>
      <c r="L61">
        <f t="shared" si="0"/>
        <v>66.368302657499299</v>
      </c>
      <c r="M61">
        <v>52.334398331599999</v>
      </c>
      <c r="N61">
        <v>1000</v>
      </c>
      <c r="O61">
        <v>21.923583539451698</v>
      </c>
      <c r="P61">
        <v>96.711313151229604</v>
      </c>
      <c r="Q61">
        <v>0.122497069207084</v>
      </c>
      <c r="R61">
        <f t="shared" si="1"/>
        <v>0.10941833892681103</v>
      </c>
      <c r="S61">
        <v>1</v>
      </c>
    </row>
    <row r="62" spans="1:19" x14ac:dyDescent="0.4">
      <c r="A62">
        <v>51</v>
      </c>
      <c r="B62" t="s">
        <v>18</v>
      </c>
      <c r="C62" t="s">
        <v>19</v>
      </c>
      <c r="D62" t="s">
        <v>22</v>
      </c>
      <c r="E62">
        <v>27.5</v>
      </c>
      <c r="F62">
        <v>1</v>
      </c>
      <c r="G62">
        <v>37.5</v>
      </c>
      <c r="H62">
        <v>0.79900000000000004</v>
      </c>
      <c r="I62">
        <v>82</v>
      </c>
      <c r="J62">
        <v>88</v>
      </c>
      <c r="K62">
        <v>23.133258791745099</v>
      </c>
      <c r="L62">
        <f t="shared" si="0"/>
        <v>68.866741208254894</v>
      </c>
      <c r="M62">
        <v>47.153931358100003</v>
      </c>
      <c r="N62">
        <v>1000</v>
      </c>
      <c r="O62">
        <v>4.6130638495554503</v>
      </c>
      <c r="P62">
        <v>53.410170007333697</v>
      </c>
      <c r="Q62">
        <v>0.214270140730104</v>
      </c>
      <c r="R62">
        <f t="shared" si="1"/>
        <v>0.18240198550440145</v>
      </c>
      <c r="S62">
        <v>1</v>
      </c>
    </row>
    <row r="63" spans="1:19" x14ac:dyDescent="0.4">
      <c r="A63">
        <v>52</v>
      </c>
      <c r="B63" t="s">
        <v>18</v>
      </c>
      <c r="C63" t="s">
        <v>19</v>
      </c>
      <c r="D63" t="s">
        <v>21</v>
      </c>
      <c r="E63">
        <v>28.7</v>
      </c>
      <c r="F63">
        <v>0</v>
      </c>
      <c r="G63">
        <v>40.4</v>
      </c>
      <c r="H63">
        <v>1.0620000000000001</v>
      </c>
      <c r="I63">
        <v>68</v>
      </c>
      <c r="J63">
        <v>88</v>
      </c>
      <c r="K63">
        <v>22.997101496551501</v>
      </c>
      <c r="L63">
        <f t="shared" si="0"/>
        <v>69.002898503448506</v>
      </c>
      <c r="M63">
        <v>54.533604332095997</v>
      </c>
      <c r="N63">
        <v>1000</v>
      </c>
      <c r="O63">
        <v>28.6212981566715</v>
      </c>
      <c r="P63">
        <v>35.751823235523197</v>
      </c>
      <c r="Q63">
        <v>0.187690718626874</v>
      </c>
      <c r="R63">
        <f t="shared" si="1"/>
        <v>0.10088664103129572</v>
      </c>
      <c r="S63">
        <v>1</v>
      </c>
    </row>
    <row r="64" spans="1:19" x14ac:dyDescent="0.4">
      <c r="A64">
        <v>53</v>
      </c>
      <c r="B64" t="s">
        <v>18</v>
      </c>
      <c r="C64" t="s">
        <v>19</v>
      </c>
      <c r="D64" t="s">
        <v>20</v>
      </c>
      <c r="E64">
        <v>29.7</v>
      </c>
      <c r="F64">
        <v>0</v>
      </c>
      <c r="G64">
        <v>87.5</v>
      </c>
      <c r="H64">
        <v>1.4970000000000001</v>
      </c>
      <c r="I64">
        <v>58</v>
      </c>
      <c r="J64">
        <v>88</v>
      </c>
      <c r="K64">
        <v>23.351141583545001</v>
      </c>
      <c r="L64">
        <f t="shared" si="0"/>
        <v>68.648858416454999</v>
      </c>
      <c r="M64">
        <v>66.212590973003998</v>
      </c>
      <c r="N64">
        <v>1000</v>
      </c>
      <c r="O64">
        <v>3.1116774779387599</v>
      </c>
      <c r="P64">
        <v>6.2901540180840998</v>
      </c>
      <c r="Q64">
        <v>0.16369709182327</v>
      </c>
      <c r="R64">
        <f t="shared" si="1"/>
        <v>4.9099660809498895E-2</v>
      </c>
      <c r="S64">
        <v>1</v>
      </c>
    </row>
    <row r="65" spans="1:19" x14ac:dyDescent="0.4">
      <c r="A65">
        <v>54</v>
      </c>
      <c r="B65" t="s">
        <v>18</v>
      </c>
      <c r="C65" t="s">
        <v>19</v>
      </c>
      <c r="D65" t="s">
        <v>20</v>
      </c>
      <c r="E65">
        <v>30.4</v>
      </c>
      <c r="F65">
        <v>0</v>
      </c>
      <c r="G65">
        <v>89.8</v>
      </c>
      <c r="H65">
        <v>1.5069999999999999</v>
      </c>
      <c r="I65">
        <v>64</v>
      </c>
      <c r="J65">
        <v>88</v>
      </c>
      <c r="K65">
        <v>24.8161493998361</v>
      </c>
      <c r="L65">
        <f t="shared" si="0"/>
        <v>67.183850600163908</v>
      </c>
      <c r="M65">
        <v>67.232448982911905</v>
      </c>
      <c r="N65">
        <v>1000</v>
      </c>
      <c r="O65">
        <v>0.81172804419246802</v>
      </c>
      <c r="P65">
        <v>20.609763517058301</v>
      </c>
      <c r="Q65">
        <v>0.13331294631489701</v>
      </c>
      <c r="R65">
        <f t="shared" si="1"/>
        <v>4.8319448968377914E-2</v>
      </c>
      <c r="S65">
        <v>1</v>
      </c>
    </row>
    <row r="66" spans="1:19" x14ac:dyDescent="0.4">
      <c r="A66">
        <v>55</v>
      </c>
      <c r="B66" t="s">
        <v>18</v>
      </c>
      <c r="C66" t="s">
        <v>19</v>
      </c>
      <c r="D66" t="s">
        <v>20</v>
      </c>
      <c r="E66">
        <v>30.4</v>
      </c>
      <c r="F66">
        <v>0</v>
      </c>
      <c r="G66">
        <v>89.1</v>
      </c>
      <c r="H66">
        <v>1.5229999999999999</v>
      </c>
      <c r="I66">
        <v>58</v>
      </c>
      <c r="J66">
        <v>88</v>
      </c>
      <c r="K66">
        <v>25.716307499110101</v>
      </c>
      <c r="L66">
        <f t="shared" si="0"/>
        <v>66.283692500889899</v>
      </c>
      <c r="M66">
        <v>68.480811670527999</v>
      </c>
      <c r="N66">
        <v>1000</v>
      </c>
      <c r="O66">
        <v>3.87868854596526</v>
      </c>
      <c r="P66">
        <v>11.710503569658901</v>
      </c>
      <c r="Q66">
        <v>0.43797003621201502</v>
      </c>
      <c r="R66">
        <f t="shared" si="1"/>
        <v>4.613433387931927E-2</v>
      </c>
      <c r="S66">
        <v>1</v>
      </c>
    </row>
    <row r="67" spans="1:19" x14ac:dyDescent="0.4">
      <c r="A67">
        <v>56</v>
      </c>
      <c r="B67" t="s">
        <v>18</v>
      </c>
      <c r="C67" t="s">
        <v>19</v>
      </c>
      <c r="D67" t="s">
        <v>25</v>
      </c>
      <c r="E67">
        <v>30.5</v>
      </c>
      <c r="F67">
        <v>0</v>
      </c>
      <c r="G67">
        <v>93.5</v>
      </c>
      <c r="H67">
        <v>1.5589999999999999</v>
      </c>
      <c r="I67">
        <v>14</v>
      </c>
      <c r="J67">
        <v>88</v>
      </c>
      <c r="K67">
        <v>25.403657201275401</v>
      </c>
      <c r="L67">
        <f t="shared" si="0"/>
        <v>66.596342798724606</v>
      </c>
      <c r="M67">
        <v>69.367366546460005</v>
      </c>
      <c r="N67">
        <v>1000</v>
      </c>
      <c r="O67">
        <v>4.0269823956819497</v>
      </c>
      <c r="P67">
        <v>38.637572509456</v>
      </c>
      <c r="Q67">
        <v>0.269730547287163</v>
      </c>
      <c r="R67">
        <f t="shared" si="1"/>
        <v>4.4094258079831861E-2</v>
      </c>
      <c r="S67">
        <v>1</v>
      </c>
    </row>
    <row r="68" spans="1:19" x14ac:dyDescent="0.4">
      <c r="B68" t="s">
        <v>31</v>
      </c>
      <c r="C68" t="s">
        <v>32</v>
      </c>
      <c r="D68" t="s">
        <v>25</v>
      </c>
      <c r="E68">
        <f>30.5*0.89</f>
        <v>27.145</v>
      </c>
      <c r="F68">
        <v>0</v>
      </c>
      <c r="G68">
        <f>93.5*0.89</f>
        <v>83.215000000000003</v>
      </c>
      <c r="H68">
        <f>1.559*0.89</f>
        <v>1.38751</v>
      </c>
      <c r="I68">
        <f>14*1.11</f>
        <v>15.540000000000001</v>
      </c>
      <c r="J68">
        <v>88</v>
      </c>
      <c r="K68">
        <v>25.403657201275401</v>
      </c>
      <c r="L68">
        <f t="shared" ref="L68" si="10">180-(J68+K68)</f>
        <v>66.596342798724606</v>
      </c>
      <c r="M68">
        <v>69.367366546460005</v>
      </c>
      <c r="N68">
        <v>1000</v>
      </c>
      <c r="O68">
        <v>4.0269823956819497</v>
      </c>
      <c r="P68">
        <v>38.637572509456</v>
      </c>
      <c r="Q68">
        <v>0.269730547287163</v>
      </c>
      <c r="R68">
        <v>4.4094258079831861E-2</v>
      </c>
      <c r="S68">
        <v>0</v>
      </c>
    </row>
    <row r="69" spans="1:19" x14ac:dyDescent="0.4">
      <c r="A69">
        <v>57</v>
      </c>
      <c r="B69" t="s">
        <v>18</v>
      </c>
      <c r="C69" t="s">
        <v>19</v>
      </c>
      <c r="D69" t="s">
        <v>25</v>
      </c>
      <c r="E69">
        <v>30.6</v>
      </c>
      <c r="F69">
        <v>0</v>
      </c>
      <c r="G69">
        <v>84</v>
      </c>
      <c r="H69">
        <v>1.5369999999999999</v>
      </c>
      <c r="I69">
        <v>32</v>
      </c>
      <c r="J69">
        <v>88</v>
      </c>
      <c r="K69">
        <v>23.939276553656601</v>
      </c>
      <c r="L69">
        <f t="shared" si="0"/>
        <v>68.060723446343403</v>
      </c>
      <c r="M69">
        <v>68.459173246559999</v>
      </c>
      <c r="N69">
        <v>1000</v>
      </c>
      <c r="O69">
        <v>3.9694584780035602</v>
      </c>
      <c r="P69">
        <v>13.442675982313901</v>
      </c>
      <c r="Q69">
        <v>1.7137739804822499E-2</v>
      </c>
      <c r="R69">
        <f t="shared" si="1"/>
        <v>4.6000657498837347E-2</v>
      </c>
      <c r="S69">
        <v>1</v>
      </c>
    </row>
    <row r="70" spans="1:19" x14ac:dyDescent="0.4">
      <c r="A70">
        <v>58</v>
      </c>
      <c r="B70" t="s">
        <v>33</v>
      </c>
      <c r="C70" t="s">
        <v>19</v>
      </c>
      <c r="D70" t="s">
        <v>25</v>
      </c>
      <c r="E70">
        <v>30.3</v>
      </c>
      <c r="F70">
        <v>0</v>
      </c>
      <c r="G70">
        <v>87.1</v>
      </c>
      <c r="H70">
        <v>1.4890000000000001</v>
      </c>
      <c r="I70">
        <v>12</v>
      </c>
      <c r="J70">
        <v>87</v>
      </c>
      <c r="K70">
        <v>26.062491644886101</v>
      </c>
      <c r="L70">
        <f t="shared" si="0"/>
        <v>66.937508355113891</v>
      </c>
      <c r="M70">
        <v>67.638629431620004</v>
      </c>
      <c r="N70">
        <v>1000</v>
      </c>
      <c r="O70">
        <v>11.5267943969504</v>
      </c>
      <c r="P70">
        <v>30.636467159000699</v>
      </c>
      <c r="Q70">
        <v>0.18621025756818901</v>
      </c>
      <c r="R70">
        <f t="shared" si="1"/>
        <v>4.8193031931798552E-2</v>
      </c>
      <c r="S70">
        <v>1</v>
      </c>
    </row>
    <row r="71" spans="1:19" x14ac:dyDescent="0.4">
      <c r="B71" t="s">
        <v>31</v>
      </c>
      <c r="C71" t="s">
        <v>32</v>
      </c>
      <c r="D71" t="s">
        <v>34</v>
      </c>
      <c r="E71">
        <f>30.3*0.7</f>
        <v>21.21</v>
      </c>
      <c r="F71">
        <v>0</v>
      </c>
      <c r="G71">
        <f>87.1*0.7</f>
        <v>60.969999999999992</v>
      </c>
      <c r="H71">
        <f>1.489*0.7</f>
        <v>1.0423</v>
      </c>
      <c r="I71">
        <f>12*1.3</f>
        <v>15.600000000000001</v>
      </c>
      <c r="J71">
        <v>87</v>
      </c>
      <c r="K71">
        <v>26.062491644886101</v>
      </c>
      <c r="L71">
        <f t="shared" ref="L71" si="11">180-(J71+K71)</f>
        <v>66.937508355113891</v>
      </c>
      <c r="M71">
        <v>67.638629431620004</v>
      </c>
      <c r="N71">
        <v>1000</v>
      </c>
      <c r="O71">
        <v>11.5267943969504</v>
      </c>
      <c r="P71">
        <v>30.636467159000699</v>
      </c>
      <c r="Q71">
        <v>0.18621025756818901</v>
      </c>
      <c r="R71">
        <v>4.8193031931798552E-2</v>
      </c>
      <c r="S71">
        <v>0</v>
      </c>
    </row>
    <row r="72" spans="1:19" x14ac:dyDescent="0.4">
      <c r="A72">
        <v>59</v>
      </c>
      <c r="B72" t="s">
        <v>18</v>
      </c>
      <c r="C72" t="s">
        <v>19</v>
      </c>
      <c r="D72" t="s">
        <v>21</v>
      </c>
      <c r="E72">
        <v>30</v>
      </c>
      <c r="F72">
        <v>0</v>
      </c>
      <c r="G72">
        <v>48</v>
      </c>
      <c r="H72">
        <v>1.157</v>
      </c>
      <c r="I72">
        <v>54</v>
      </c>
      <c r="J72">
        <v>87</v>
      </c>
      <c r="K72">
        <v>26.5746846594995</v>
      </c>
      <c r="L72">
        <f t="shared" si="0"/>
        <v>66.425315340500504</v>
      </c>
      <c r="M72">
        <v>59.391860144399999</v>
      </c>
      <c r="N72">
        <v>1000</v>
      </c>
      <c r="O72">
        <v>12.7676875153096</v>
      </c>
      <c r="P72">
        <v>9.8468629421417599</v>
      </c>
      <c r="Q72">
        <v>0.28835483022647501</v>
      </c>
      <c r="R72">
        <f t="shared" si="1"/>
        <v>8.034998605988361E-2</v>
      </c>
      <c r="S72">
        <v>1</v>
      </c>
    </row>
    <row r="73" spans="1:19" x14ac:dyDescent="0.4">
      <c r="A73">
        <v>60</v>
      </c>
      <c r="B73" t="s">
        <v>18</v>
      </c>
      <c r="C73" t="s">
        <v>19</v>
      </c>
      <c r="D73" t="s">
        <v>22</v>
      </c>
      <c r="E73">
        <v>27.7</v>
      </c>
      <c r="F73">
        <v>54.5</v>
      </c>
      <c r="G73">
        <v>39.9</v>
      </c>
      <c r="H73">
        <v>0.873</v>
      </c>
      <c r="I73">
        <v>60</v>
      </c>
      <c r="J73">
        <v>87</v>
      </c>
      <c r="K73">
        <v>24.193735704560801</v>
      </c>
      <c r="L73">
        <f t="shared" si="0"/>
        <v>68.806264295439206</v>
      </c>
      <c r="M73">
        <v>48.775823240055999</v>
      </c>
      <c r="N73">
        <v>1000</v>
      </c>
      <c r="O73">
        <v>5.2950236522274601</v>
      </c>
      <c r="P73">
        <v>6.28054380558393</v>
      </c>
      <c r="Q73">
        <v>0.281713018050818</v>
      </c>
      <c r="R73">
        <f t="shared" si="1"/>
        <v>0.15416212749718797</v>
      </c>
      <c r="S73">
        <v>1</v>
      </c>
    </row>
    <row r="74" spans="1:19" x14ac:dyDescent="0.4">
      <c r="A74">
        <v>61</v>
      </c>
      <c r="B74" t="s">
        <v>18</v>
      </c>
      <c r="C74" t="s">
        <v>19</v>
      </c>
      <c r="D74" t="s">
        <v>26</v>
      </c>
      <c r="E74">
        <v>28.5</v>
      </c>
      <c r="F74">
        <v>0</v>
      </c>
      <c r="G74">
        <v>70.2</v>
      </c>
      <c r="H74">
        <v>1.2130000000000001</v>
      </c>
      <c r="I74">
        <v>32</v>
      </c>
      <c r="J74">
        <v>87</v>
      </c>
      <c r="K74">
        <v>23.343662800708099</v>
      </c>
      <c r="L74">
        <f t="shared" si="0"/>
        <v>69.656337199291897</v>
      </c>
      <c r="M74">
        <v>58.572035812620001</v>
      </c>
      <c r="N74">
        <v>1000</v>
      </c>
      <c r="O74">
        <v>18.6770014361893</v>
      </c>
      <c r="P74">
        <v>96.436683630574805</v>
      </c>
      <c r="Q74">
        <v>0.26583419597276697</v>
      </c>
      <c r="R74">
        <f t="shared" si="1"/>
        <v>7.4749858328299973E-2</v>
      </c>
      <c r="S74">
        <v>1</v>
      </c>
    </row>
    <row r="75" spans="1:19" x14ac:dyDescent="0.4">
      <c r="A75">
        <v>62</v>
      </c>
      <c r="B75" t="s">
        <v>18</v>
      </c>
      <c r="C75" t="s">
        <v>19</v>
      </c>
      <c r="D75" t="s">
        <v>21</v>
      </c>
      <c r="E75">
        <v>29.2</v>
      </c>
      <c r="F75">
        <v>0</v>
      </c>
      <c r="G75">
        <v>51.8</v>
      </c>
      <c r="H75">
        <v>1.075</v>
      </c>
      <c r="I75">
        <v>66</v>
      </c>
      <c r="J75">
        <v>87</v>
      </c>
      <c r="K75">
        <v>26.172003489832299</v>
      </c>
      <c r="L75">
        <f t="shared" si="0"/>
        <v>66.827996510167708</v>
      </c>
      <c r="M75">
        <v>56.157861739600001</v>
      </c>
      <c r="N75">
        <v>1000</v>
      </c>
      <c r="O75">
        <v>12.7092289030117</v>
      </c>
      <c r="P75">
        <v>26.662589262979399</v>
      </c>
      <c r="Q75">
        <v>0.28205390594198299</v>
      </c>
      <c r="R75">
        <f t="shared" si="1"/>
        <v>9.5085229449288364E-2</v>
      </c>
      <c r="S75">
        <v>1</v>
      </c>
    </row>
    <row r="76" spans="1:19" x14ac:dyDescent="0.4">
      <c r="A76">
        <v>63</v>
      </c>
      <c r="B76" t="s">
        <v>18</v>
      </c>
      <c r="C76" t="s">
        <v>19</v>
      </c>
      <c r="D76" t="s">
        <v>20</v>
      </c>
      <c r="E76">
        <v>29.9</v>
      </c>
      <c r="F76">
        <v>0</v>
      </c>
      <c r="G76">
        <v>71.099999999999994</v>
      </c>
      <c r="H76">
        <v>1.262</v>
      </c>
      <c r="I76">
        <v>50</v>
      </c>
      <c r="J76">
        <v>87</v>
      </c>
      <c r="K76">
        <v>26.463060289696099</v>
      </c>
      <c r="L76">
        <f t="shared" si="0"/>
        <v>66.536939710303898</v>
      </c>
      <c r="M76">
        <v>61.484902205167998</v>
      </c>
      <c r="N76">
        <v>1000</v>
      </c>
      <c r="O76">
        <v>10.7650045373602</v>
      </c>
      <c r="P76">
        <v>28.967549066201599</v>
      </c>
      <c r="Q76">
        <v>0.21705467344273299</v>
      </c>
      <c r="R76">
        <f t="shared" si="1"/>
        <v>6.8110339631859348E-2</v>
      </c>
      <c r="S76">
        <v>1</v>
      </c>
    </row>
    <row r="77" spans="1:19" x14ac:dyDescent="0.4">
      <c r="A77">
        <v>64</v>
      </c>
      <c r="B77" t="s">
        <v>18</v>
      </c>
      <c r="C77" t="s">
        <v>19</v>
      </c>
      <c r="D77" t="s">
        <v>20</v>
      </c>
      <c r="E77">
        <v>30.8</v>
      </c>
      <c r="F77">
        <v>0</v>
      </c>
      <c r="G77">
        <v>89.7</v>
      </c>
      <c r="H77">
        <v>1.536</v>
      </c>
      <c r="I77">
        <v>56</v>
      </c>
      <c r="J77">
        <v>87</v>
      </c>
      <c r="K77">
        <v>25.210729595662801</v>
      </c>
      <c r="L77">
        <f t="shared" si="0"/>
        <v>67.789270404337202</v>
      </c>
      <c r="M77">
        <v>67.884776652799999</v>
      </c>
      <c r="N77">
        <v>1000</v>
      </c>
      <c r="O77">
        <v>0.92580894815455195</v>
      </c>
      <c r="P77">
        <v>22.030165511964999</v>
      </c>
      <c r="Q77">
        <v>0.185617549447188</v>
      </c>
      <c r="R77">
        <f t="shared" si="1"/>
        <v>4.7061288930859556E-2</v>
      </c>
      <c r="S77">
        <v>1</v>
      </c>
    </row>
    <row r="78" spans="1:19" x14ac:dyDescent="0.4">
      <c r="A78">
        <v>65</v>
      </c>
      <c r="B78" t="s">
        <v>18</v>
      </c>
      <c r="C78" t="s">
        <v>19</v>
      </c>
      <c r="D78" t="s">
        <v>25</v>
      </c>
      <c r="E78">
        <v>30.2</v>
      </c>
      <c r="F78">
        <v>0</v>
      </c>
      <c r="G78">
        <v>63.8</v>
      </c>
      <c r="H78">
        <v>1.2390000000000001</v>
      </c>
      <c r="I78">
        <v>26</v>
      </c>
      <c r="J78">
        <v>86</v>
      </c>
      <c r="K78">
        <v>25.090663549983301</v>
      </c>
      <c r="L78">
        <f t="shared" si="0"/>
        <v>68.909336450016696</v>
      </c>
      <c r="M78">
        <v>59.829453681799997</v>
      </c>
      <c r="N78">
        <v>1000</v>
      </c>
      <c r="O78">
        <v>6.8087200687590803</v>
      </c>
      <c r="P78">
        <v>81.250558149221305</v>
      </c>
      <c r="Q78">
        <v>0.475646877139904</v>
      </c>
      <c r="R78">
        <f t="shared" si="1"/>
        <v>7.4375115647758797E-2</v>
      </c>
      <c r="S78">
        <v>1</v>
      </c>
    </row>
    <row r="79" spans="1:19" x14ac:dyDescent="0.4">
      <c r="B79" t="s">
        <v>35</v>
      </c>
      <c r="C79" t="s">
        <v>32</v>
      </c>
      <c r="D79" t="s">
        <v>25</v>
      </c>
      <c r="E79">
        <v>30.2</v>
      </c>
      <c r="F79">
        <v>0</v>
      </c>
      <c r="G79">
        <f>63.8*0.89</f>
        <v>56.781999999999996</v>
      </c>
      <c r="H79">
        <f>1.239*0.89</f>
        <v>1.1027100000000001</v>
      </c>
      <c r="I79">
        <v>26</v>
      </c>
      <c r="J79">
        <v>86</v>
      </c>
      <c r="K79">
        <v>25.090663549983301</v>
      </c>
      <c r="L79">
        <f t="shared" ref="L79" si="12">180-(J79+K79)</f>
        <v>68.909336450016696</v>
      </c>
      <c r="M79">
        <v>59.829453681799997</v>
      </c>
      <c r="N79">
        <v>1000</v>
      </c>
      <c r="O79">
        <v>6.8087200687590803</v>
      </c>
      <c r="P79">
        <v>81.250558149221305</v>
      </c>
      <c r="Q79">
        <v>0.475646877139904</v>
      </c>
      <c r="R79">
        <v>7.4375115647758797E-2</v>
      </c>
      <c r="S79">
        <v>0</v>
      </c>
    </row>
    <row r="80" spans="1:19" x14ac:dyDescent="0.4">
      <c r="B80" t="s">
        <v>36</v>
      </c>
      <c r="C80" t="s">
        <v>37</v>
      </c>
      <c r="D80" t="s">
        <v>25</v>
      </c>
      <c r="E80">
        <v>30.2</v>
      </c>
      <c r="F80">
        <v>0</v>
      </c>
      <c r="G80">
        <f>63.8*0.75</f>
        <v>47.849999999999994</v>
      </c>
      <c r="H80">
        <f>1.239*0.75</f>
        <v>0.92925000000000013</v>
      </c>
      <c r="I80">
        <v>26</v>
      </c>
      <c r="J80">
        <v>86</v>
      </c>
      <c r="K80">
        <v>25.090663549983301</v>
      </c>
      <c r="L80">
        <f t="shared" ref="L80" si="13">180-(J80+K80)</f>
        <v>68.909336450016696</v>
      </c>
      <c r="M80">
        <v>59.829453681799997</v>
      </c>
      <c r="N80">
        <v>1000</v>
      </c>
      <c r="O80">
        <v>6.8087200687590803</v>
      </c>
      <c r="P80">
        <v>81.250558149221305</v>
      </c>
      <c r="Q80">
        <v>0.475646877139904</v>
      </c>
      <c r="R80">
        <v>7.4375115647758797E-2</v>
      </c>
      <c r="S80">
        <v>0</v>
      </c>
    </row>
    <row r="81" spans="1:19" x14ac:dyDescent="0.4">
      <c r="A81">
        <v>66</v>
      </c>
      <c r="B81" t="s">
        <v>18</v>
      </c>
      <c r="C81" t="s">
        <v>19</v>
      </c>
      <c r="D81" t="s">
        <v>21</v>
      </c>
      <c r="E81">
        <v>29.1</v>
      </c>
      <c r="F81">
        <v>0.5</v>
      </c>
      <c r="G81">
        <v>42.3</v>
      </c>
      <c r="H81">
        <v>0.96199999999999997</v>
      </c>
      <c r="I81">
        <v>76</v>
      </c>
      <c r="J81">
        <v>86</v>
      </c>
      <c r="K81">
        <v>24.4987795888891</v>
      </c>
      <c r="L81">
        <f t="shared" ref="L81:L140" si="14">180-(J81+K81)</f>
        <v>69.501220411110893</v>
      </c>
      <c r="M81">
        <v>53.184898593287997</v>
      </c>
      <c r="N81">
        <v>1000</v>
      </c>
      <c r="O81">
        <v>0.43116848537157898</v>
      </c>
      <c r="P81">
        <v>74.818502766867596</v>
      </c>
      <c r="Q81">
        <v>0.217561309372586</v>
      </c>
      <c r="R81">
        <f t="shared" ref="R81:R147" si="15">1000/(N81*H81*(ABS(1+(-0.4)*(M81-E81))))</f>
        <v>0.12039679443111688</v>
      </c>
      <c r="S81">
        <v>1</v>
      </c>
    </row>
    <row r="82" spans="1:19" x14ac:dyDescent="0.4">
      <c r="A82">
        <v>67</v>
      </c>
      <c r="B82" t="s">
        <v>18</v>
      </c>
      <c r="C82" t="s">
        <v>19</v>
      </c>
      <c r="D82" t="s">
        <v>22</v>
      </c>
      <c r="E82">
        <v>27.8</v>
      </c>
      <c r="F82">
        <v>21.5</v>
      </c>
      <c r="G82">
        <v>17.100000000000001</v>
      </c>
      <c r="H82">
        <v>0.79300000000000004</v>
      </c>
      <c r="I82">
        <v>88</v>
      </c>
      <c r="J82">
        <v>86</v>
      </c>
      <c r="K82">
        <v>25.3663548803768</v>
      </c>
      <c r="L82">
        <f t="shared" si="14"/>
        <v>68.633645119623196</v>
      </c>
      <c r="M82">
        <v>47.147551245152002</v>
      </c>
      <c r="N82">
        <v>1000</v>
      </c>
      <c r="O82">
        <v>7.9217709468684001</v>
      </c>
      <c r="P82">
        <v>83.624919541727394</v>
      </c>
      <c r="Q82">
        <v>0.223234054166775</v>
      </c>
      <c r="R82">
        <f t="shared" si="15"/>
        <v>0.18712423389751745</v>
      </c>
      <c r="S82">
        <v>1</v>
      </c>
    </row>
    <row r="83" spans="1:19" x14ac:dyDescent="0.4">
      <c r="A83">
        <v>68</v>
      </c>
      <c r="B83" t="s">
        <v>18</v>
      </c>
      <c r="C83" t="s">
        <v>19</v>
      </c>
      <c r="D83" t="s">
        <v>22</v>
      </c>
      <c r="E83">
        <v>27.9</v>
      </c>
      <c r="F83">
        <v>3.5</v>
      </c>
      <c r="G83">
        <v>50.6</v>
      </c>
      <c r="H83">
        <v>0.96399999999999997</v>
      </c>
      <c r="I83">
        <v>64</v>
      </c>
      <c r="J83">
        <v>86</v>
      </c>
      <c r="K83">
        <v>23.070277191944299</v>
      </c>
      <c r="L83">
        <f t="shared" si="14"/>
        <v>70.929722808055701</v>
      </c>
      <c r="M83">
        <v>51.667153897440002</v>
      </c>
      <c r="N83">
        <v>1000</v>
      </c>
      <c r="O83">
        <v>6.8198646900471802</v>
      </c>
      <c r="P83">
        <v>57.670966045295103</v>
      </c>
      <c r="Q83">
        <v>0.29687018509780799</v>
      </c>
      <c r="R83">
        <f t="shared" si="15"/>
        <v>0.12194208065437444</v>
      </c>
      <c r="S83">
        <v>1</v>
      </c>
    </row>
    <row r="84" spans="1:19" x14ac:dyDescent="0.4">
      <c r="A84">
        <v>69</v>
      </c>
      <c r="B84" t="s">
        <v>18</v>
      </c>
      <c r="C84" t="s">
        <v>19</v>
      </c>
      <c r="D84" t="s">
        <v>22</v>
      </c>
      <c r="E84">
        <v>27.8</v>
      </c>
      <c r="F84">
        <v>59</v>
      </c>
      <c r="G84">
        <v>51.4</v>
      </c>
      <c r="H84">
        <v>1.004</v>
      </c>
      <c r="I84">
        <v>58</v>
      </c>
      <c r="J84">
        <v>86</v>
      </c>
      <c r="K84">
        <v>25.532613837183401</v>
      </c>
      <c r="L84">
        <f t="shared" si="14"/>
        <v>68.467386162816595</v>
      </c>
      <c r="M84">
        <v>52.620537250592001</v>
      </c>
      <c r="N84">
        <v>1000</v>
      </c>
      <c r="O84">
        <v>16.808178476001</v>
      </c>
      <c r="P84">
        <v>94.118249568747103</v>
      </c>
      <c r="Q84">
        <v>0.34831055790559701</v>
      </c>
      <c r="R84">
        <f t="shared" si="15"/>
        <v>0.11155823951197265</v>
      </c>
      <c r="S84">
        <v>1</v>
      </c>
    </row>
    <row r="85" spans="1:19" x14ac:dyDescent="0.4">
      <c r="A85">
        <v>70</v>
      </c>
      <c r="B85" t="s">
        <v>18</v>
      </c>
      <c r="C85" t="s">
        <v>19</v>
      </c>
      <c r="D85" t="s">
        <v>22</v>
      </c>
      <c r="E85">
        <v>28.3</v>
      </c>
      <c r="F85">
        <v>15</v>
      </c>
      <c r="G85">
        <v>40.299999999999997</v>
      </c>
      <c r="H85">
        <v>1.044</v>
      </c>
      <c r="I85">
        <v>72</v>
      </c>
      <c r="J85">
        <v>86</v>
      </c>
      <c r="K85">
        <v>23.138367848212098</v>
      </c>
      <c r="L85">
        <f t="shared" si="14"/>
        <v>70.861632151787902</v>
      </c>
      <c r="M85">
        <v>54.324273698032002</v>
      </c>
      <c r="N85">
        <v>1000</v>
      </c>
      <c r="O85">
        <v>30.6399991114756</v>
      </c>
      <c r="P85">
        <v>53.166839194553503</v>
      </c>
      <c r="Q85">
        <v>0.13329492027863801</v>
      </c>
      <c r="R85">
        <f t="shared" si="15"/>
        <v>0.10179425924320892</v>
      </c>
      <c r="S85">
        <v>1</v>
      </c>
    </row>
    <row r="86" spans="1:19" x14ac:dyDescent="0.4">
      <c r="A86">
        <v>71</v>
      </c>
      <c r="B86" t="s">
        <v>18</v>
      </c>
      <c r="C86" t="s">
        <v>19</v>
      </c>
      <c r="D86" t="s">
        <v>22</v>
      </c>
      <c r="E86">
        <v>28</v>
      </c>
      <c r="F86">
        <v>3</v>
      </c>
      <c r="G86">
        <v>26.9</v>
      </c>
      <c r="H86">
        <v>0.83099999999999996</v>
      </c>
      <c r="I86">
        <v>80</v>
      </c>
      <c r="J86">
        <v>85</v>
      </c>
      <c r="K86">
        <v>25.146555692486299</v>
      </c>
      <c r="L86">
        <f t="shared" si="14"/>
        <v>69.853444307513698</v>
      </c>
      <c r="M86">
        <v>48.612104454879997</v>
      </c>
      <c r="N86">
        <v>1000</v>
      </c>
      <c r="O86">
        <v>11.844430441394</v>
      </c>
      <c r="P86">
        <v>20.797501638302698</v>
      </c>
      <c r="Q86">
        <v>0.21210315923306999</v>
      </c>
      <c r="R86">
        <f t="shared" si="15"/>
        <v>0.16610016762742033</v>
      </c>
      <c r="S86">
        <v>1</v>
      </c>
    </row>
    <row r="87" spans="1:19" x14ac:dyDescent="0.4">
      <c r="A87">
        <v>72</v>
      </c>
      <c r="B87" t="s">
        <v>18</v>
      </c>
      <c r="C87" t="s">
        <v>19</v>
      </c>
      <c r="D87" t="s">
        <v>22</v>
      </c>
      <c r="E87">
        <v>27.6</v>
      </c>
      <c r="F87">
        <v>6.5</v>
      </c>
      <c r="G87">
        <v>44.8</v>
      </c>
      <c r="H87">
        <v>0.92500000000000004</v>
      </c>
      <c r="I87">
        <v>62</v>
      </c>
      <c r="J87">
        <v>85</v>
      </c>
      <c r="K87">
        <v>24.4503857024769</v>
      </c>
      <c r="L87">
        <f t="shared" si="14"/>
        <v>70.549614297523107</v>
      </c>
      <c r="M87">
        <v>50.192406889200001</v>
      </c>
      <c r="N87">
        <v>1000</v>
      </c>
      <c r="O87">
        <v>4.6365113910056603</v>
      </c>
      <c r="P87">
        <v>6.1153768593330602</v>
      </c>
      <c r="Q87">
        <v>0.21182446821914599</v>
      </c>
      <c r="R87">
        <f t="shared" si="15"/>
        <v>0.13451363580315756</v>
      </c>
      <c r="S87">
        <v>1</v>
      </c>
    </row>
    <row r="88" spans="1:19" x14ac:dyDescent="0.4">
      <c r="A88">
        <v>73</v>
      </c>
      <c r="B88" t="s">
        <v>18</v>
      </c>
      <c r="C88" t="s">
        <v>19</v>
      </c>
      <c r="D88" t="s">
        <v>20</v>
      </c>
      <c r="E88">
        <v>29.1</v>
      </c>
      <c r="F88">
        <v>0</v>
      </c>
      <c r="G88">
        <v>74.8</v>
      </c>
      <c r="H88">
        <v>1.3260000000000001</v>
      </c>
      <c r="I88">
        <v>68</v>
      </c>
      <c r="J88">
        <v>85</v>
      </c>
      <c r="K88">
        <v>24.444240395577499</v>
      </c>
      <c r="L88">
        <f t="shared" si="14"/>
        <v>70.555759604422505</v>
      </c>
      <c r="M88">
        <v>61.859546008175997</v>
      </c>
      <c r="N88">
        <v>1000</v>
      </c>
      <c r="O88">
        <v>32.581541379919898</v>
      </c>
      <c r="P88">
        <v>43.5092426390665</v>
      </c>
      <c r="Q88">
        <v>0.32388473894717101</v>
      </c>
      <c r="R88">
        <f t="shared" si="15"/>
        <v>6.2306603407696115E-2</v>
      </c>
      <c r="S88">
        <v>1</v>
      </c>
    </row>
    <row r="89" spans="1:19" x14ac:dyDescent="0.4">
      <c r="A89">
        <v>74</v>
      </c>
      <c r="B89" t="s">
        <v>18</v>
      </c>
      <c r="C89" t="s">
        <v>19</v>
      </c>
      <c r="D89" t="s">
        <v>23</v>
      </c>
      <c r="E89">
        <v>27.3</v>
      </c>
      <c r="F89">
        <f>51.5</f>
        <v>51.5</v>
      </c>
      <c r="G89">
        <v>0.7</v>
      </c>
      <c r="H89">
        <v>0.43</v>
      </c>
      <c r="I89">
        <v>96</v>
      </c>
      <c r="J89">
        <v>85</v>
      </c>
      <c r="K89">
        <v>26.4764478216686</v>
      </c>
      <c r="L89">
        <f t="shared" si="14"/>
        <v>68.5235521783314</v>
      </c>
      <c r="M89">
        <v>36.461360540039998</v>
      </c>
      <c r="N89">
        <v>1000</v>
      </c>
      <c r="O89">
        <v>5.2622246128402903</v>
      </c>
      <c r="P89">
        <v>65.361185141300595</v>
      </c>
      <c r="Q89">
        <v>0.25312741766966601</v>
      </c>
      <c r="R89">
        <f t="shared" si="15"/>
        <v>0.87278769155725411</v>
      </c>
      <c r="S89">
        <v>1</v>
      </c>
    </row>
    <row r="90" spans="1:19" x14ac:dyDescent="0.4">
      <c r="B90" t="s">
        <v>31</v>
      </c>
      <c r="C90" t="s">
        <v>32</v>
      </c>
      <c r="D90" t="s">
        <v>23</v>
      </c>
      <c r="E90">
        <v>27.3</v>
      </c>
      <c r="F90">
        <f>51.5*0.89</f>
        <v>45.835000000000001</v>
      </c>
      <c r="G90">
        <f>0.7*1.11</f>
        <v>0.77700000000000002</v>
      </c>
      <c r="H90">
        <f>0.43*1.11</f>
        <v>0.47730000000000006</v>
      </c>
      <c r="I90">
        <v>96</v>
      </c>
      <c r="J90">
        <v>85</v>
      </c>
      <c r="K90">
        <v>26.4764478216686</v>
      </c>
      <c r="L90">
        <f t="shared" ref="L90" si="16">180-(J90+K90)</f>
        <v>68.5235521783314</v>
      </c>
      <c r="M90">
        <v>36.461360540039998</v>
      </c>
      <c r="N90">
        <v>1000</v>
      </c>
      <c r="O90">
        <v>5.2622246128402903</v>
      </c>
      <c r="P90">
        <v>65.361185141300595</v>
      </c>
      <c r="Q90">
        <v>0.25312741766966601</v>
      </c>
      <c r="R90">
        <v>0.87278769155725411</v>
      </c>
      <c r="S90">
        <v>0</v>
      </c>
    </row>
    <row r="91" spans="1:19" x14ac:dyDescent="0.4">
      <c r="A91">
        <v>75</v>
      </c>
      <c r="B91" t="s">
        <v>18</v>
      </c>
      <c r="C91" t="s">
        <v>19</v>
      </c>
      <c r="D91" t="s">
        <v>23</v>
      </c>
      <c r="E91">
        <v>29</v>
      </c>
      <c r="F91">
        <v>6</v>
      </c>
      <c r="G91">
        <v>0</v>
      </c>
      <c r="H91">
        <v>0.46</v>
      </c>
      <c r="I91">
        <v>100</v>
      </c>
      <c r="J91">
        <v>84</v>
      </c>
      <c r="K91">
        <v>24.699790474980599</v>
      </c>
      <c r="L91">
        <f t="shared" si="14"/>
        <v>71.300209525019397</v>
      </c>
      <c r="M91">
        <v>39.130897620799999</v>
      </c>
      <c r="N91">
        <v>1000</v>
      </c>
      <c r="O91">
        <v>26.0337490965338</v>
      </c>
      <c r="P91">
        <v>52.413134504488298</v>
      </c>
      <c r="Q91">
        <v>0.121479545051965</v>
      </c>
      <c r="R91">
        <f t="shared" si="15"/>
        <v>0.71220751198151799</v>
      </c>
      <c r="S91">
        <v>1</v>
      </c>
    </row>
    <row r="92" spans="1:19" x14ac:dyDescent="0.4">
      <c r="A92">
        <v>76</v>
      </c>
      <c r="B92" t="s">
        <v>18</v>
      </c>
      <c r="C92" t="s">
        <v>19</v>
      </c>
      <c r="D92" t="s">
        <v>23</v>
      </c>
      <c r="E92">
        <v>27.8</v>
      </c>
      <c r="F92">
        <v>1</v>
      </c>
      <c r="G92">
        <v>0</v>
      </c>
      <c r="H92">
        <v>0.21199999999999999</v>
      </c>
      <c r="I92">
        <v>100</v>
      </c>
      <c r="J92">
        <v>84</v>
      </c>
      <c r="K92">
        <v>23.700020776598102</v>
      </c>
      <c r="L92">
        <f t="shared" si="14"/>
        <v>72.299979223401891</v>
      </c>
      <c r="M92">
        <v>32.720713271072</v>
      </c>
      <c r="N92">
        <v>1000</v>
      </c>
      <c r="O92">
        <v>8.8726475581788709</v>
      </c>
      <c r="P92">
        <v>57.615435405606803</v>
      </c>
      <c r="Q92">
        <v>0.407635158117434</v>
      </c>
      <c r="R92">
        <f t="shared" si="15"/>
        <v>4.8714785724979546</v>
      </c>
      <c r="S92">
        <v>1</v>
      </c>
    </row>
    <row r="93" spans="1:19" x14ac:dyDescent="0.4">
      <c r="A93">
        <v>77</v>
      </c>
      <c r="B93" t="s">
        <v>18</v>
      </c>
      <c r="C93" t="s">
        <v>19</v>
      </c>
      <c r="D93" t="s">
        <v>22</v>
      </c>
      <c r="E93">
        <v>27.3</v>
      </c>
      <c r="F93">
        <v>10.5</v>
      </c>
      <c r="G93">
        <v>38.4</v>
      </c>
      <c r="H93">
        <v>0.84499999999999997</v>
      </c>
      <c r="I93">
        <v>86</v>
      </c>
      <c r="J93">
        <v>84</v>
      </c>
      <c r="K93">
        <v>25.2761078402729</v>
      </c>
      <c r="L93">
        <f t="shared" si="14"/>
        <v>70.7238921597271</v>
      </c>
      <c r="M93">
        <v>48.015881477459999</v>
      </c>
      <c r="N93">
        <v>1000</v>
      </c>
      <c r="O93">
        <v>53.594964831725903</v>
      </c>
      <c r="P93">
        <v>18.524397491309799</v>
      </c>
      <c r="Q93">
        <v>5.0744078273035599E-2</v>
      </c>
      <c r="R93">
        <f t="shared" si="15"/>
        <v>0.16241760714779011</v>
      </c>
      <c r="S93">
        <v>1</v>
      </c>
    </row>
    <row r="94" spans="1:19" x14ac:dyDescent="0.4">
      <c r="A94">
        <v>78</v>
      </c>
      <c r="B94" t="s">
        <v>18</v>
      </c>
      <c r="C94" t="s">
        <v>19</v>
      </c>
      <c r="D94" t="s">
        <v>21</v>
      </c>
      <c r="E94">
        <v>27.4</v>
      </c>
      <c r="F94">
        <v>0</v>
      </c>
      <c r="G94">
        <v>21.1</v>
      </c>
      <c r="H94">
        <v>0.82</v>
      </c>
      <c r="I94">
        <v>84</v>
      </c>
      <c r="J94">
        <v>83</v>
      </c>
      <c r="K94">
        <v>25.795264689174299</v>
      </c>
      <c r="L94">
        <f t="shared" si="14"/>
        <v>71.204735310825697</v>
      </c>
      <c r="M94">
        <v>47.273048755840001</v>
      </c>
      <c r="N94">
        <v>1000</v>
      </c>
      <c r="O94">
        <v>9.3378709433414198</v>
      </c>
      <c r="P94">
        <v>59.187906853578298</v>
      </c>
      <c r="Q94">
        <v>0.46948444198523498</v>
      </c>
      <c r="R94">
        <f t="shared" si="15"/>
        <v>0.17548908833747565</v>
      </c>
      <c r="S94">
        <v>1</v>
      </c>
    </row>
    <row r="95" spans="1:19" x14ac:dyDescent="0.4">
      <c r="A95">
        <v>79</v>
      </c>
      <c r="B95" t="s">
        <v>18</v>
      </c>
      <c r="C95" t="s">
        <v>19</v>
      </c>
      <c r="D95" t="s">
        <v>22</v>
      </c>
      <c r="E95">
        <v>26.2</v>
      </c>
      <c r="F95">
        <v>42</v>
      </c>
      <c r="G95">
        <v>17.399999999999999</v>
      </c>
      <c r="H95">
        <v>0.60499999999999998</v>
      </c>
      <c r="I95">
        <v>84</v>
      </c>
      <c r="J95">
        <v>83</v>
      </c>
      <c r="K95">
        <v>23.163528595018999</v>
      </c>
      <c r="L95">
        <f t="shared" si="14"/>
        <v>73.836471404980998</v>
      </c>
      <c r="M95">
        <v>40.694595372400002</v>
      </c>
      <c r="N95">
        <v>1000</v>
      </c>
      <c r="O95">
        <v>0.95427111427066003</v>
      </c>
      <c r="P95">
        <v>38.763904916671898</v>
      </c>
      <c r="Q95">
        <v>0.11573736294817499</v>
      </c>
      <c r="R95">
        <f t="shared" si="15"/>
        <v>0.34450777843386793</v>
      </c>
      <c r="S95">
        <v>1</v>
      </c>
    </row>
    <row r="96" spans="1:19" x14ac:dyDescent="0.4">
      <c r="A96">
        <v>80</v>
      </c>
      <c r="B96" t="s">
        <v>18</v>
      </c>
      <c r="C96" t="s">
        <v>19</v>
      </c>
      <c r="D96" t="s">
        <v>23</v>
      </c>
      <c r="E96">
        <v>28</v>
      </c>
      <c r="F96">
        <v>24</v>
      </c>
      <c r="G96">
        <v>3.8</v>
      </c>
      <c r="H96">
        <v>0.53200000000000003</v>
      </c>
      <c r="I96">
        <v>92</v>
      </c>
      <c r="J96">
        <v>83</v>
      </c>
      <c r="K96">
        <v>23.774804322687601</v>
      </c>
      <c r="L96">
        <f t="shared" si="14"/>
        <v>73.225195677312399</v>
      </c>
      <c r="M96">
        <v>39.928531834239998</v>
      </c>
      <c r="N96">
        <v>1000</v>
      </c>
      <c r="O96">
        <v>4.2227276716866999</v>
      </c>
      <c r="P96">
        <v>26.6589840557277</v>
      </c>
      <c r="Q96">
        <v>0.15042843450538099</v>
      </c>
      <c r="R96">
        <f t="shared" si="15"/>
        <v>0.49840719667883931</v>
      </c>
      <c r="S96">
        <v>1</v>
      </c>
    </row>
    <row r="97" spans="1:19" x14ac:dyDescent="0.4">
      <c r="A97">
        <v>81</v>
      </c>
      <c r="B97" t="s">
        <v>18</v>
      </c>
      <c r="C97" t="s">
        <v>19</v>
      </c>
      <c r="D97" t="s">
        <v>23</v>
      </c>
      <c r="E97">
        <v>28.6</v>
      </c>
      <c r="F97">
        <v>20.5</v>
      </c>
      <c r="G97">
        <v>0</v>
      </c>
      <c r="H97">
        <v>0.28100000000000003</v>
      </c>
      <c r="I97">
        <v>98</v>
      </c>
      <c r="J97">
        <v>83</v>
      </c>
      <c r="K97">
        <v>24.6561252738645</v>
      </c>
      <c r="L97">
        <f t="shared" si="14"/>
        <v>72.343874726135496</v>
      </c>
      <c r="M97">
        <v>34.625340220528003</v>
      </c>
      <c r="N97">
        <v>1000</v>
      </c>
      <c r="O97">
        <v>15.988515421453799</v>
      </c>
      <c r="P97">
        <v>74.425589115637806</v>
      </c>
      <c r="Q97">
        <v>2.7861586332328901E-3</v>
      </c>
      <c r="R97">
        <f t="shared" si="15"/>
        <v>2.5236705102160069</v>
      </c>
      <c r="S97">
        <v>1</v>
      </c>
    </row>
    <row r="98" spans="1:19" x14ac:dyDescent="0.4">
      <c r="B98" t="s">
        <v>31</v>
      </c>
      <c r="C98" t="s">
        <v>32</v>
      </c>
      <c r="D98" t="s">
        <v>23</v>
      </c>
      <c r="E98">
        <f>28.6*0.89</f>
        <v>25.454000000000001</v>
      </c>
      <c r="F98">
        <v>200</v>
      </c>
      <c r="G98">
        <v>5</v>
      </c>
      <c r="H98">
        <f>0.281*1.11</f>
        <v>0.31191000000000008</v>
      </c>
      <c r="I98">
        <v>90</v>
      </c>
      <c r="J98">
        <v>83</v>
      </c>
      <c r="K98">
        <v>24.6561252738645</v>
      </c>
      <c r="L98">
        <f t="shared" ref="L98" si="17">180-(J98+K98)</f>
        <v>72.343874726135496</v>
      </c>
      <c r="M98">
        <v>34.625340220528003</v>
      </c>
      <c r="N98">
        <v>1000</v>
      </c>
      <c r="O98">
        <v>15.988515421453799</v>
      </c>
      <c r="P98">
        <v>74.425589115637806</v>
      </c>
      <c r="Q98">
        <v>2.7861586332328901E-3</v>
      </c>
      <c r="R98">
        <v>2.5236705102160069</v>
      </c>
      <c r="S98">
        <v>0</v>
      </c>
    </row>
    <row r="99" spans="1:19" x14ac:dyDescent="0.4">
      <c r="A99">
        <v>82</v>
      </c>
      <c r="B99" t="s">
        <v>18</v>
      </c>
      <c r="C99" t="s">
        <v>19</v>
      </c>
      <c r="D99" t="s">
        <v>21</v>
      </c>
      <c r="E99">
        <v>30.5</v>
      </c>
      <c r="F99">
        <v>0</v>
      </c>
      <c r="G99">
        <v>72.3</v>
      </c>
      <c r="H99">
        <v>1.3819999999999999</v>
      </c>
      <c r="I99">
        <v>70</v>
      </c>
      <c r="J99">
        <v>82</v>
      </c>
      <c r="K99">
        <v>26.343730847008601</v>
      </c>
      <c r="L99">
        <f t="shared" si="14"/>
        <v>71.656269152991399</v>
      </c>
      <c r="M99">
        <v>65.110422587839906</v>
      </c>
      <c r="N99">
        <v>1000</v>
      </c>
      <c r="O99">
        <v>2.32163117695104</v>
      </c>
      <c r="P99">
        <v>7.2325323113511502</v>
      </c>
      <c r="Q99">
        <v>0.46066237490904599</v>
      </c>
      <c r="R99">
        <f t="shared" si="15"/>
        <v>5.6335991800462816E-2</v>
      </c>
      <c r="S99">
        <v>1</v>
      </c>
    </row>
    <row r="100" spans="1:19" x14ac:dyDescent="0.4">
      <c r="A100">
        <v>83</v>
      </c>
      <c r="B100" t="s">
        <v>18</v>
      </c>
      <c r="C100" t="s">
        <v>19</v>
      </c>
      <c r="D100" t="s">
        <v>21</v>
      </c>
      <c r="E100">
        <v>30.3</v>
      </c>
      <c r="F100">
        <v>0</v>
      </c>
      <c r="G100">
        <v>68.599999999999994</v>
      </c>
      <c r="H100">
        <v>1.3520000000000001</v>
      </c>
      <c r="I100">
        <v>64</v>
      </c>
      <c r="J100">
        <v>82</v>
      </c>
      <c r="K100">
        <v>23.914361980465799</v>
      </c>
      <c r="L100">
        <f t="shared" si="14"/>
        <v>74.085638019534201</v>
      </c>
      <c r="M100">
        <v>64.203174608159998</v>
      </c>
      <c r="N100">
        <v>1000</v>
      </c>
      <c r="O100">
        <v>1.37730681613962</v>
      </c>
      <c r="P100">
        <v>23.326435882255101</v>
      </c>
      <c r="Q100">
        <v>0.15044085669149401</v>
      </c>
      <c r="R100">
        <f t="shared" si="15"/>
        <v>5.8882977568612375E-2</v>
      </c>
      <c r="S100">
        <v>1</v>
      </c>
    </row>
    <row r="101" spans="1:19" x14ac:dyDescent="0.4">
      <c r="A101">
        <v>84</v>
      </c>
      <c r="B101" t="s">
        <v>18</v>
      </c>
      <c r="C101" t="s">
        <v>19</v>
      </c>
      <c r="D101" t="s">
        <v>21</v>
      </c>
      <c r="E101">
        <v>30</v>
      </c>
      <c r="F101">
        <v>0</v>
      </c>
      <c r="G101">
        <v>11.5</v>
      </c>
      <c r="H101">
        <v>0.72699999999999998</v>
      </c>
      <c r="I101">
        <v>86</v>
      </c>
      <c r="J101">
        <v>81</v>
      </c>
      <c r="K101">
        <v>23.520036732669499</v>
      </c>
      <c r="L101">
        <f t="shared" si="14"/>
        <v>75.479963267330504</v>
      </c>
      <c r="M101">
        <v>48.305702677200003</v>
      </c>
      <c r="N101">
        <v>1000</v>
      </c>
      <c r="O101">
        <v>11.6017272943732</v>
      </c>
      <c r="P101">
        <v>81.251769942226701</v>
      </c>
      <c r="Q101">
        <v>0.15693410205128699</v>
      </c>
      <c r="R101">
        <f t="shared" si="15"/>
        <v>0.21756638197682238</v>
      </c>
      <c r="S101">
        <v>1</v>
      </c>
    </row>
    <row r="102" spans="1:19" x14ac:dyDescent="0.4">
      <c r="A102">
        <v>85</v>
      </c>
      <c r="B102" t="s">
        <v>18</v>
      </c>
      <c r="C102" t="s">
        <v>19</v>
      </c>
      <c r="D102" t="s">
        <v>21</v>
      </c>
      <c r="E102">
        <v>30.2</v>
      </c>
      <c r="F102">
        <v>0</v>
      </c>
      <c r="G102">
        <v>60.4</v>
      </c>
      <c r="H102">
        <v>1.22</v>
      </c>
      <c r="I102">
        <v>56</v>
      </c>
      <c r="J102">
        <v>81</v>
      </c>
      <c r="K102">
        <v>23.370297101948299</v>
      </c>
      <c r="L102">
        <f t="shared" si="14"/>
        <v>75.629702898051704</v>
      </c>
      <c r="M102">
        <v>61.154930894720003</v>
      </c>
      <c r="N102">
        <v>1000</v>
      </c>
      <c r="O102">
        <v>0.12616783064781101</v>
      </c>
      <c r="P102">
        <v>46.330977444316197</v>
      </c>
      <c r="Q102">
        <v>0.36373733672997799</v>
      </c>
      <c r="R102">
        <f t="shared" si="15"/>
        <v>7.2014946564115209E-2</v>
      </c>
      <c r="S102">
        <v>1</v>
      </c>
    </row>
    <row r="103" spans="1:19" x14ac:dyDescent="0.4">
      <c r="A103">
        <v>86</v>
      </c>
      <c r="B103" t="s">
        <v>18</v>
      </c>
      <c r="C103" t="s">
        <v>19</v>
      </c>
      <c r="D103" t="s">
        <v>22</v>
      </c>
      <c r="E103">
        <v>27.5</v>
      </c>
      <c r="F103">
        <v>52.5</v>
      </c>
      <c r="G103">
        <v>11.5</v>
      </c>
      <c r="H103">
        <v>0.67500000000000004</v>
      </c>
      <c r="I103">
        <v>86</v>
      </c>
      <c r="J103">
        <v>81</v>
      </c>
      <c r="K103">
        <v>26.7740661956529</v>
      </c>
      <c r="L103">
        <f t="shared" si="14"/>
        <v>72.225933804347108</v>
      </c>
      <c r="M103">
        <v>44.1037592825</v>
      </c>
      <c r="N103">
        <v>1000</v>
      </c>
      <c r="O103">
        <v>3.4583155426328598</v>
      </c>
      <c r="P103">
        <v>24.2959090103931</v>
      </c>
      <c r="Q103">
        <v>5.4803937223607602E-2</v>
      </c>
      <c r="R103">
        <f t="shared" si="15"/>
        <v>0.26260400716703053</v>
      </c>
      <c r="S103">
        <v>1</v>
      </c>
    </row>
    <row r="104" spans="1:19" x14ac:dyDescent="0.4">
      <c r="A104">
        <v>87</v>
      </c>
      <c r="B104" t="s">
        <v>18</v>
      </c>
      <c r="C104" t="s">
        <v>19</v>
      </c>
      <c r="D104" t="s">
        <v>22</v>
      </c>
      <c r="E104">
        <v>26.6</v>
      </c>
      <c r="F104">
        <v>10.5</v>
      </c>
      <c r="G104">
        <v>29.9</v>
      </c>
      <c r="H104">
        <v>0.80300000000000005</v>
      </c>
      <c r="I104">
        <v>84</v>
      </c>
      <c r="J104">
        <v>80</v>
      </c>
      <c r="K104">
        <v>25.767949063799001</v>
      </c>
      <c r="L104">
        <f t="shared" si="14"/>
        <v>74.232050936201006</v>
      </c>
      <c r="M104">
        <v>45.884998983271998</v>
      </c>
      <c r="N104">
        <v>1000</v>
      </c>
      <c r="O104">
        <v>3.01044525572919E-2</v>
      </c>
      <c r="P104">
        <v>75.338682934208293</v>
      </c>
      <c r="Q104">
        <v>2.65381221563715E-2</v>
      </c>
      <c r="R104">
        <f t="shared" si="15"/>
        <v>0.18548258681671673</v>
      </c>
      <c r="S104">
        <v>1</v>
      </c>
    </row>
    <row r="105" spans="1:19" x14ac:dyDescent="0.4">
      <c r="A105">
        <v>88</v>
      </c>
      <c r="B105" t="s">
        <v>18</v>
      </c>
      <c r="C105" t="s">
        <v>19</v>
      </c>
      <c r="D105" t="s">
        <v>22</v>
      </c>
      <c r="E105">
        <v>28.3</v>
      </c>
      <c r="F105">
        <v>1</v>
      </c>
      <c r="G105">
        <v>53.9</v>
      </c>
      <c r="H105">
        <v>1.099</v>
      </c>
      <c r="I105">
        <v>44</v>
      </c>
      <c r="J105">
        <v>80</v>
      </c>
      <c r="K105">
        <v>24.668809877671801</v>
      </c>
      <c r="L105">
        <f t="shared" si="14"/>
        <v>75.331190122328195</v>
      </c>
      <c r="M105">
        <v>55.097382633111998</v>
      </c>
      <c r="N105">
        <v>1000</v>
      </c>
      <c r="O105">
        <v>4.3684822237132996</v>
      </c>
      <c r="P105">
        <v>13.6962348486756</v>
      </c>
      <c r="Q105">
        <v>0.30981649472695999</v>
      </c>
      <c r="R105">
        <f t="shared" si="15"/>
        <v>9.3623058202400578E-2</v>
      </c>
      <c r="S105">
        <v>1</v>
      </c>
    </row>
    <row r="106" spans="1:19" x14ac:dyDescent="0.4">
      <c r="A106">
        <v>89</v>
      </c>
      <c r="B106" t="s">
        <v>18</v>
      </c>
      <c r="C106" t="s">
        <v>19</v>
      </c>
      <c r="D106" t="s">
        <v>20</v>
      </c>
      <c r="E106">
        <v>29.6</v>
      </c>
      <c r="F106">
        <v>0</v>
      </c>
      <c r="G106">
        <v>89.5</v>
      </c>
      <c r="H106">
        <v>1.4450000000000001</v>
      </c>
      <c r="I106">
        <v>40</v>
      </c>
      <c r="J106">
        <v>79</v>
      </c>
      <c r="K106">
        <v>26.715175535881801</v>
      </c>
      <c r="L106">
        <f t="shared" si="14"/>
        <v>74.284824464118202</v>
      </c>
      <c r="M106">
        <v>64.626797225600001</v>
      </c>
      <c r="N106">
        <v>1000</v>
      </c>
      <c r="O106">
        <v>0.95662798463412901</v>
      </c>
      <c r="P106">
        <v>62.491239816092502</v>
      </c>
      <c r="Q106">
        <v>0.26710732833898998</v>
      </c>
      <c r="R106">
        <f t="shared" si="15"/>
        <v>5.3190106429129365E-2</v>
      </c>
      <c r="S106">
        <v>1</v>
      </c>
    </row>
    <row r="107" spans="1:19" x14ac:dyDescent="0.4">
      <c r="A107">
        <v>90</v>
      </c>
      <c r="B107" t="s">
        <v>18</v>
      </c>
      <c r="C107" t="s">
        <v>19</v>
      </c>
      <c r="D107" t="s">
        <v>20</v>
      </c>
      <c r="E107">
        <v>29.7</v>
      </c>
      <c r="F107">
        <v>0</v>
      </c>
      <c r="G107">
        <v>70.3</v>
      </c>
      <c r="H107">
        <v>1.292</v>
      </c>
      <c r="I107">
        <v>42</v>
      </c>
      <c r="J107">
        <v>79</v>
      </c>
      <c r="K107">
        <v>24.069912290349901</v>
      </c>
      <c r="L107">
        <f t="shared" si="14"/>
        <v>76.930087709650095</v>
      </c>
      <c r="M107">
        <v>61.787858018640001</v>
      </c>
      <c r="N107">
        <v>1000</v>
      </c>
      <c r="O107">
        <v>1.9529820148841099</v>
      </c>
      <c r="P107">
        <v>30.358579774905799</v>
      </c>
      <c r="Q107">
        <v>0.466492635389955</v>
      </c>
      <c r="R107">
        <f t="shared" si="15"/>
        <v>6.5397925017242578E-2</v>
      </c>
      <c r="S107">
        <v>1</v>
      </c>
    </row>
    <row r="108" spans="1:19" x14ac:dyDescent="0.4">
      <c r="A108">
        <v>91</v>
      </c>
      <c r="B108" t="s">
        <v>18</v>
      </c>
      <c r="C108" t="s">
        <v>19</v>
      </c>
      <c r="D108" t="s">
        <v>23</v>
      </c>
      <c r="E108">
        <v>26.6</v>
      </c>
      <c r="F108">
        <v>39</v>
      </c>
      <c r="G108">
        <v>0</v>
      </c>
      <c r="H108">
        <v>0.36199999999999999</v>
      </c>
      <c r="I108">
        <v>96</v>
      </c>
      <c r="J108">
        <v>79</v>
      </c>
      <c r="K108">
        <v>24.7421087883471</v>
      </c>
      <c r="L108">
        <f t="shared" si="14"/>
        <v>76.257891211652904</v>
      </c>
      <c r="M108">
        <v>35.523557353039998</v>
      </c>
      <c r="N108">
        <v>1000</v>
      </c>
      <c r="O108">
        <v>6.3341207957372401</v>
      </c>
      <c r="P108">
        <v>62.488756978281899</v>
      </c>
      <c r="Q108">
        <v>0.22100766757519399</v>
      </c>
      <c r="R108">
        <f t="shared" si="15"/>
        <v>1.0751172548958319</v>
      </c>
      <c r="S108">
        <v>1</v>
      </c>
    </row>
    <row r="109" spans="1:19" x14ac:dyDescent="0.4">
      <c r="A109">
        <v>92</v>
      </c>
      <c r="B109" t="s">
        <v>18</v>
      </c>
      <c r="C109" t="s">
        <v>19</v>
      </c>
      <c r="D109" t="s">
        <v>22</v>
      </c>
      <c r="E109">
        <v>26.2</v>
      </c>
      <c r="F109">
        <v>81.5</v>
      </c>
      <c r="G109">
        <v>34.9</v>
      </c>
      <c r="H109">
        <v>0.77100000000000002</v>
      </c>
      <c r="I109">
        <v>76</v>
      </c>
      <c r="J109">
        <v>79</v>
      </c>
      <c r="K109">
        <v>23.912395631276802</v>
      </c>
      <c r="L109">
        <f t="shared" si="14"/>
        <v>77.087604368723191</v>
      </c>
      <c r="M109">
        <v>44.67162484648</v>
      </c>
      <c r="N109">
        <v>1000</v>
      </c>
      <c r="O109">
        <v>4.1086654897055697</v>
      </c>
      <c r="P109">
        <v>99.827953017176796</v>
      </c>
      <c r="Q109">
        <v>5.4806333213782601E-2</v>
      </c>
      <c r="R109">
        <f t="shared" si="15"/>
        <v>0.2030189278934019</v>
      </c>
      <c r="S109">
        <v>1</v>
      </c>
    </row>
    <row r="110" spans="1:19" x14ac:dyDescent="0.4">
      <c r="A110">
        <v>93</v>
      </c>
      <c r="B110" t="s">
        <v>18</v>
      </c>
      <c r="C110" t="s">
        <v>19</v>
      </c>
      <c r="D110" t="s">
        <v>22</v>
      </c>
      <c r="E110">
        <v>26.4</v>
      </c>
      <c r="F110">
        <v>8</v>
      </c>
      <c r="G110">
        <v>34.200000000000003</v>
      </c>
      <c r="H110">
        <v>0.94099999999999995</v>
      </c>
      <c r="I110">
        <v>80</v>
      </c>
      <c r="J110">
        <v>78</v>
      </c>
      <c r="K110">
        <v>23.2914139955694</v>
      </c>
      <c r="L110">
        <f t="shared" si="14"/>
        <v>78.7085860044306</v>
      </c>
      <c r="M110">
        <v>49.021616813759898</v>
      </c>
      <c r="N110">
        <v>1000</v>
      </c>
      <c r="O110">
        <v>13.117726475191301</v>
      </c>
      <c r="P110">
        <v>74.555325833145204</v>
      </c>
      <c r="Q110">
        <v>0.13480610300784501</v>
      </c>
      <c r="R110">
        <f t="shared" si="15"/>
        <v>0.13203452609531455</v>
      </c>
      <c r="S110">
        <v>1</v>
      </c>
    </row>
    <row r="111" spans="1:19" x14ac:dyDescent="0.4">
      <c r="A111">
        <v>94</v>
      </c>
      <c r="B111" t="s">
        <v>18</v>
      </c>
      <c r="C111" t="s">
        <v>19</v>
      </c>
      <c r="D111" t="s">
        <v>22</v>
      </c>
      <c r="E111">
        <v>27.5</v>
      </c>
      <c r="F111">
        <v>1.5</v>
      </c>
      <c r="G111">
        <v>44.3</v>
      </c>
      <c r="H111">
        <v>0.95099999999999996</v>
      </c>
      <c r="I111">
        <v>80</v>
      </c>
      <c r="J111">
        <v>78</v>
      </c>
      <c r="K111">
        <v>25.292357917738201</v>
      </c>
      <c r="L111">
        <f t="shared" si="14"/>
        <v>76.707642082261799</v>
      </c>
      <c r="M111">
        <v>50.484413063300003</v>
      </c>
      <c r="N111">
        <v>1000</v>
      </c>
      <c r="O111">
        <v>42.531494539232597</v>
      </c>
      <c r="P111">
        <v>92.132474981809295</v>
      </c>
      <c r="Q111">
        <v>0.45308668907668298</v>
      </c>
      <c r="R111">
        <f t="shared" si="15"/>
        <v>0.12833229680310226</v>
      </c>
      <c r="S111">
        <v>1</v>
      </c>
    </row>
    <row r="112" spans="1:19" x14ac:dyDescent="0.4">
      <c r="A112">
        <v>95</v>
      </c>
      <c r="B112" t="s">
        <v>18</v>
      </c>
      <c r="C112" t="s">
        <v>19</v>
      </c>
      <c r="D112" t="s">
        <v>22</v>
      </c>
      <c r="E112">
        <v>26.6</v>
      </c>
      <c r="F112">
        <v>46.5</v>
      </c>
      <c r="G112">
        <v>41.3</v>
      </c>
      <c r="H112">
        <v>0.82299999999999995</v>
      </c>
      <c r="I112">
        <v>80</v>
      </c>
      <c r="J112">
        <v>78</v>
      </c>
      <c r="K112">
        <v>24.1628268535319</v>
      </c>
      <c r="L112">
        <f t="shared" si="14"/>
        <v>77.837173146468103</v>
      </c>
      <c r="M112">
        <v>46.626428915456003</v>
      </c>
      <c r="N112">
        <v>1000</v>
      </c>
      <c r="O112">
        <v>6.12231522258796</v>
      </c>
      <c r="P112">
        <v>99.192523741101198</v>
      </c>
      <c r="Q112">
        <v>0.470397705781257</v>
      </c>
      <c r="R112">
        <f t="shared" si="15"/>
        <v>0.17331922471725661</v>
      </c>
      <c r="S112">
        <v>1</v>
      </c>
    </row>
    <row r="113" spans="1:19" x14ac:dyDescent="0.4">
      <c r="A113">
        <v>96</v>
      </c>
      <c r="B113" t="s">
        <v>18</v>
      </c>
      <c r="C113" t="s">
        <v>19</v>
      </c>
      <c r="D113" t="s">
        <v>21</v>
      </c>
      <c r="E113">
        <v>27.5</v>
      </c>
      <c r="F113">
        <v>0.5</v>
      </c>
      <c r="G113">
        <v>54.7</v>
      </c>
      <c r="H113">
        <v>1.1279999999999999</v>
      </c>
      <c r="I113">
        <v>60</v>
      </c>
      <c r="J113">
        <v>77</v>
      </c>
      <c r="K113">
        <v>23.745368873223001</v>
      </c>
      <c r="L113">
        <f t="shared" si="14"/>
        <v>79.254631126776999</v>
      </c>
      <c r="M113">
        <v>55.004497872800002</v>
      </c>
      <c r="N113">
        <v>1000</v>
      </c>
      <c r="O113">
        <v>11.562048301670099</v>
      </c>
      <c r="P113">
        <v>58.417800012396597</v>
      </c>
      <c r="Q113">
        <v>0.35243742860277499</v>
      </c>
      <c r="R113">
        <f t="shared" si="15"/>
        <v>8.8636535235066732E-2</v>
      </c>
      <c r="S113">
        <v>1</v>
      </c>
    </row>
    <row r="114" spans="1:19" x14ac:dyDescent="0.4">
      <c r="A114">
        <v>97</v>
      </c>
      <c r="B114" t="s">
        <v>18</v>
      </c>
      <c r="C114" t="s">
        <v>19</v>
      </c>
      <c r="D114" t="s">
        <v>22</v>
      </c>
      <c r="E114">
        <v>27.6</v>
      </c>
      <c r="F114">
        <v>23.5</v>
      </c>
      <c r="G114">
        <v>68.099999999999994</v>
      </c>
      <c r="H114">
        <v>1.1479999999999999</v>
      </c>
      <c r="I114">
        <v>52</v>
      </c>
      <c r="J114">
        <v>77</v>
      </c>
      <c r="K114">
        <v>23.170299324255701</v>
      </c>
      <c r="L114">
        <f t="shared" si="14"/>
        <v>79.829700675744306</v>
      </c>
      <c r="M114">
        <v>55.885944888768002</v>
      </c>
      <c r="N114">
        <v>1000</v>
      </c>
      <c r="O114">
        <v>1.69056168041342</v>
      </c>
      <c r="P114">
        <v>38.056627895579098</v>
      </c>
      <c r="Q114">
        <v>0.14311010417528</v>
      </c>
      <c r="R114">
        <f t="shared" si="15"/>
        <v>8.4452997857008202E-2</v>
      </c>
      <c r="S114">
        <v>1</v>
      </c>
    </row>
    <row r="115" spans="1:19" x14ac:dyDescent="0.4">
      <c r="A115">
        <v>98</v>
      </c>
      <c r="B115" t="s">
        <v>18</v>
      </c>
      <c r="C115" t="s">
        <v>19</v>
      </c>
      <c r="D115" t="s">
        <v>22</v>
      </c>
      <c r="E115">
        <v>27.3</v>
      </c>
      <c r="F115">
        <v>4</v>
      </c>
      <c r="G115">
        <v>52.5</v>
      </c>
      <c r="H115">
        <v>1.014</v>
      </c>
      <c r="I115">
        <v>74</v>
      </c>
      <c r="J115">
        <v>77</v>
      </c>
      <c r="K115">
        <v>25.661792887651899</v>
      </c>
      <c r="L115">
        <f t="shared" si="14"/>
        <v>77.338207112348101</v>
      </c>
      <c r="M115">
        <v>52.267567482624003</v>
      </c>
      <c r="N115">
        <v>1000</v>
      </c>
      <c r="O115">
        <v>11.584293001849799</v>
      </c>
      <c r="P115">
        <v>89.869931942853697</v>
      </c>
      <c r="Q115">
        <v>5.6267734153870701E-2</v>
      </c>
      <c r="R115">
        <f t="shared" si="15"/>
        <v>0.10973520994743924</v>
      </c>
      <c r="S115">
        <v>1</v>
      </c>
    </row>
    <row r="116" spans="1:19" x14ac:dyDescent="0.4">
      <c r="A116">
        <v>99</v>
      </c>
      <c r="B116" t="s">
        <v>18</v>
      </c>
      <c r="C116" t="s">
        <v>19</v>
      </c>
      <c r="D116" t="s">
        <v>21</v>
      </c>
      <c r="E116">
        <v>28.8</v>
      </c>
      <c r="F116">
        <v>0</v>
      </c>
      <c r="G116">
        <v>82.6</v>
      </c>
      <c r="H116">
        <v>1.2490000000000001</v>
      </c>
      <c r="I116">
        <v>40</v>
      </c>
      <c r="J116">
        <v>76</v>
      </c>
      <c r="K116">
        <v>25.078515514888199</v>
      </c>
      <c r="L116">
        <f t="shared" si="14"/>
        <v>78.921484485111804</v>
      </c>
      <c r="M116">
        <v>58.958253600383998</v>
      </c>
      <c r="N116">
        <v>1000</v>
      </c>
      <c r="O116">
        <v>5.96630353276778</v>
      </c>
      <c r="P116">
        <v>54.759589849721799</v>
      </c>
      <c r="Q116">
        <v>0.45157272567308698</v>
      </c>
      <c r="R116">
        <f t="shared" si="15"/>
        <v>7.2369040719079611E-2</v>
      </c>
      <c r="S116">
        <v>1</v>
      </c>
    </row>
    <row r="117" spans="1:19" x14ac:dyDescent="0.4">
      <c r="A117">
        <v>100</v>
      </c>
      <c r="B117" t="s">
        <v>18</v>
      </c>
      <c r="C117" t="s">
        <v>19</v>
      </c>
      <c r="D117" t="s">
        <v>21</v>
      </c>
      <c r="E117">
        <v>29.1</v>
      </c>
      <c r="F117">
        <v>0</v>
      </c>
      <c r="G117">
        <v>89.1</v>
      </c>
      <c r="H117">
        <v>1.337</v>
      </c>
      <c r="I117">
        <v>70</v>
      </c>
      <c r="J117">
        <v>76</v>
      </c>
      <c r="K117">
        <v>23.5169683730246</v>
      </c>
      <c r="L117">
        <f t="shared" si="14"/>
        <v>80.483031626975404</v>
      </c>
      <c r="M117">
        <v>61.689111381036</v>
      </c>
      <c r="N117">
        <v>1000</v>
      </c>
      <c r="O117">
        <v>0.474680749308584</v>
      </c>
      <c r="P117">
        <v>44.260109591302403</v>
      </c>
      <c r="Q117">
        <v>0.45465473427312297</v>
      </c>
      <c r="R117">
        <f t="shared" si="15"/>
        <v>6.2144005089455653E-2</v>
      </c>
      <c r="S117">
        <v>1</v>
      </c>
    </row>
    <row r="118" spans="1:19" x14ac:dyDescent="0.4">
      <c r="A118">
        <v>101</v>
      </c>
      <c r="B118" t="s">
        <v>18</v>
      </c>
      <c r="C118" t="s">
        <v>19</v>
      </c>
      <c r="D118" t="s">
        <v>22</v>
      </c>
      <c r="E118">
        <v>27.7</v>
      </c>
      <c r="F118">
        <v>13</v>
      </c>
      <c r="G118">
        <v>65.5</v>
      </c>
      <c r="H118">
        <v>0.94899999999999995</v>
      </c>
      <c r="I118">
        <v>60</v>
      </c>
      <c r="J118">
        <v>75</v>
      </c>
      <c r="K118">
        <v>24.256880256067099</v>
      </c>
      <c r="L118">
        <f t="shared" si="14"/>
        <v>80.743119743932908</v>
      </c>
      <c r="M118">
        <v>50.9173108393719</v>
      </c>
      <c r="N118">
        <v>1000</v>
      </c>
      <c r="O118">
        <v>2.4703853091762</v>
      </c>
      <c r="P118">
        <v>5.26295685018016</v>
      </c>
      <c r="Q118">
        <v>0.24096444662052799</v>
      </c>
      <c r="R118">
        <f t="shared" si="15"/>
        <v>0.12715704127072458</v>
      </c>
      <c r="S118">
        <v>1</v>
      </c>
    </row>
    <row r="119" spans="1:19" x14ac:dyDescent="0.4">
      <c r="A119">
        <v>102</v>
      </c>
      <c r="B119" t="s">
        <v>18</v>
      </c>
      <c r="C119" t="s">
        <v>19</v>
      </c>
      <c r="D119" t="s">
        <v>22</v>
      </c>
      <c r="E119">
        <v>29.6</v>
      </c>
      <c r="F119">
        <v>1</v>
      </c>
      <c r="G119">
        <v>70.599999999999994</v>
      </c>
      <c r="H119">
        <v>1.238</v>
      </c>
      <c r="I119">
        <v>70</v>
      </c>
      <c r="J119">
        <v>74</v>
      </c>
      <c r="K119">
        <v>26.266534441398399</v>
      </c>
      <c r="L119">
        <f t="shared" si="14"/>
        <v>79.733465558601608</v>
      </c>
      <c r="M119">
        <v>58.233153714559997</v>
      </c>
      <c r="N119">
        <v>1000</v>
      </c>
      <c r="O119">
        <v>0.99690415164224699</v>
      </c>
      <c r="P119">
        <v>53.421465667798003</v>
      </c>
      <c r="Q119">
        <v>0.45688199317850298</v>
      </c>
      <c r="R119">
        <f t="shared" si="15"/>
        <v>7.727295865934819E-2</v>
      </c>
      <c r="S119">
        <v>1</v>
      </c>
    </row>
    <row r="120" spans="1:19" x14ac:dyDescent="0.4">
      <c r="A120">
        <v>103</v>
      </c>
      <c r="B120" t="s">
        <v>18</v>
      </c>
      <c r="C120" t="s">
        <v>19</v>
      </c>
      <c r="D120" t="s">
        <v>22</v>
      </c>
      <c r="E120">
        <v>28.3</v>
      </c>
      <c r="F120">
        <v>3.5</v>
      </c>
      <c r="G120">
        <v>49.3</v>
      </c>
      <c r="H120">
        <v>1.109</v>
      </c>
      <c r="I120">
        <v>66</v>
      </c>
      <c r="J120">
        <v>74</v>
      </c>
      <c r="K120">
        <v>24.3331331112166</v>
      </c>
      <c r="L120">
        <f t="shared" si="14"/>
        <v>81.666866888783403</v>
      </c>
      <c r="M120">
        <v>54.134532734272</v>
      </c>
      <c r="N120">
        <v>1000</v>
      </c>
      <c r="O120">
        <v>3.9457963921147399</v>
      </c>
      <c r="P120">
        <v>79.871262380287007</v>
      </c>
      <c r="Q120">
        <v>9.0195287812637304E-2</v>
      </c>
      <c r="R120">
        <f t="shared" si="15"/>
        <v>9.6607168595718537E-2</v>
      </c>
      <c r="S120">
        <v>1</v>
      </c>
    </row>
    <row r="121" spans="1:19" x14ac:dyDescent="0.4">
      <c r="A121">
        <v>104</v>
      </c>
      <c r="B121" t="s">
        <v>18</v>
      </c>
      <c r="C121" t="s">
        <v>19</v>
      </c>
      <c r="D121" t="s">
        <v>22</v>
      </c>
      <c r="E121">
        <v>28.2</v>
      </c>
      <c r="F121">
        <v>4</v>
      </c>
      <c r="G121">
        <v>52.6</v>
      </c>
      <c r="H121">
        <v>1.1830000000000001</v>
      </c>
      <c r="I121">
        <v>78</v>
      </c>
      <c r="J121">
        <v>73</v>
      </c>
      <c r="K121">
        <v>23.8711111797972</v>
      </c>
      <c r="L121">
        <f t="shared" si="14"/>
        <v>83.128888820202803</v>
      </c>
      <c r="M121">
        <v>56.483926590191999</v>
      </c>
      <c r="N121">
        <v>1000</v>
      </c>
      <c r="O121">
        <v>1.1657936982532899</v>
      </c>
      <c r="P121">
        <v>72.890647513098003</v>
      </c>
      <c r="Q121">
        <v>0.220206125530684</v>
      </c>
      <c r="R121">
        <f t="shared" si="15"/>
        <v>8.1960803628895157E-2</v>
      </c>
      <c r="S121">
        <v>1</v>
      </c>
    </row>
    <row r="122" spans="1:19" x14ac:dyDescent="0.4">
      <c r="A122">
        <v>105</v>
      </c>
      <c r="B122" t="s">
        <v>18</v>
      </c>
      <c r="C122" t="s">
        <v>19</v>
      </c>
      <c r="D122" t="s">
        <v>22</v>
      </c>
      <c r="E122">
        <v>27.4</v>
      </c>
      <c r="F122">
        <v>11.5</v>
      </c>
      <c r="G122">
        <v>31.2</v>
      </c>
      <c r="H122">
        <v>0.67800000000000005</v>
      </c>
      <c r="I122">
        <v>84</v>
      </c>
      <c r="J122">
        <v>73</v>
      </c>
      <c r="K122">
        <v>23.397750665710198</v>
      </c>
      <c r="L122">
        <f t="shared" si="14"/>
        <v>83.602249334289809</v>
      </c>
      <c r="M122">
        <v>43.613591411919998</v>
      </c>
      <c r="N122">
        <v>1000</v>
      </c>
      <c r="O122">
        <v>9.4482740096175597</v>
      </c>
      <c r="P122">
        <v>79.499818102984307</v>
      </c>
      <c r="Q122">
        <v>0.22022239347577799</v>
      </c>
      <c r="R122">
        <f t="shared" si="15"/>
        <v>0.26888037739065457</v>
      </c>
      <c r="S122">
        <v>1</v>
      </c>
    </row>
    <row r="123" spans="1:19" x14ac:dyDescent="0.4">
      <c r="A123">
        <v>106</v>
      </c>
      <c r="B123" t="s">
        <v>18</v>
      </c>
      <c r="C123" t="s">
        <v>19</v>
      </c>
      <c r="D123" t="s">
        <v>23</v>
      </c>
      <c r="E123">
        <v>26.7</v>
      </c>
      <c r="F123">
        <v>29</v>
      </c>
      <c r="G123">
        <v>0</v>
      </c>
      <c r="H123">
        <v>0.36099999999999999</v>
      </c>
      <c r="I123">
        <v>100</v>
      </c>
      <c r="J123">
        <v>73</v>
      </c>
      <c r="K123">
        <v>23.7600853751686</v>
      </c>
      <c r="L123">
        <f t="shared" si="14"/>
        <v>83.2399146248314</v>
      </c>
      <c r="M123">
        <v>34.466766188580003</v>
      </c>
      <c r="N123">
        <v>1000</v>
      </c>
      <c r="O123">
        <v>4.30280539359706</v>
      </c>
      <c r="P123">
        <v>85.554297989715494</v>
      </c>
      <c r="Q123">
        <v>0.18035314679526801</v>
      </c>
      <c r="R123">
        <f t="shared" si="15"/>
        <v>1.3148880182394849</v>
      </c>
      <c r="S123">
        <v>1</v>
      </c>
    </row>
    <row r="124" spans="1:19" x14ac:dyDescent="0.4">
      <c r="A124">
        <v>107</v>
      </c>
      <c r="B124" t="s">
        <v>18</v>
      </c>
      <c r="C124" t="s">
        <v>19</v>
      </c>
      <c r="D124" t="s">
        <v>23</v>
      </c>
      <c r="E124">
        <v>27.6</v>
      </c>
      <c r="F124">
        <v>25.5</v>
      </c>
      <c r="G124">
        <v>0</v>
      </c>
      <c r="H124">
        <v>0.33700000000000002</v>
      </c>
      <c r="I124">
        <v>100</v>
      </c>
      <c r="J124">
        <v>72</v>
      </c>
      <c r="K124">
        <v>24.411934614318699</v>
      </c>
      <c r="L124">
        <f t="shared" si="14"/>
        <v>83.588065385681304</v>
      </c>
      <c r="M124">
        <v>34.707382507296003</v>
      </c>
      <c r="N124">
        <v>1000</v>
      </c>
      <c r="O124">
        <v>9.6718557249568402</v>
      </c>
      <c r="P124">
        <v>44.481687163885098</v>
      </c>
      <c r="Q124">
        <v>0.16760804625260001</v>
      </c>
      <c r="R124">
        <f t="shared" si="15"/>
        <v>1.6101110802859073</v>
      </c>
      <c r="S124">
        <v>1</v>
      </c>
    </row>
    <row r="125" spans="1:19" x14ac:dyDescent="0.4">
      <c r="A125">
        <v>108</v>
      </c>
      <c r="B125" t="s">
        <v>18</v>
      </c>
      <c r="C125" t="s">
        <v>19</v>
      </c>
      <c r="D125" t="s">
        <v>21</v>
      </c>
      <c r="E125">
        <v>27.8</v>
      </c>
      <c r="F125">
        <v>0.5</v>
      </c>
      <c r="G125">
        <v>15.3</v>
      </c>
      <c r="H125">
        <v>0.65900000000000003</v>
      </c>
      <c r="I125">
        <v>80</v>
      </c>
      <c r="J125">
        <v>72</v>
      </c>
      <c r="K125">
        <v>25.095358342179999</v>
      </c>
      <c r="L125">
        <f t="shared" si="14"/>
        <v>82.904641657820008</v>
      </c>
      <c r="M125">
        <v>43.807117206824003</v>
      </c>
      <c r="N125">
        <v>1000</v>
      </c>
      <c r="O125">
        <v>27.951648567414502</v>
      </c>
      <c r="P125">
        <v>70.134194218700202</v>
      </c>
      <c r="Q125">
        <v>0.49004309158676601</v>
      </c>
      <c r="R125">
        <f t="shared" si="15"/>
        <v>0.28086131548598836</v>
      </c>
      <c r="S125">
        <v>1</v>
      </c>
    </row>
    <row r="126" spans="1:19" x14ac:dyDescent="0.4">
      <c r="A126">
        <v>109</v>
      </c>
      <c r="B126" t="s">
        <v>18</v>
      </c>
      <c r="C126" t="s">
        <v>19</v>
      </c>
      <c r="D126" t="s">
        <v>22</v>
      </c>
      <c r="E126">
        <v>26.1</v>
      </c>
      <c r="F126">
        <v>194</v>
      </c>
      <c r="G126">
        <v>29</v>
      </c>
      <c r="H126">
        <v>0.59699999999999998</v>
      </c>
      <c r="I126">
        <v>86</v>
      </c>
      <c r="J126">
        <v>72</v>
      </c>
      <c r="K126">
        <v>24.340162129456701</v>
      </c>
      <c r="L126">
        <f t="shared" si="14"/>
        <v>83.659837870543299</v>
      </c>
      <c r="M126">
        <v>40.002872135327998</v>
      </c>
      <c r="N126">
        <v>1000</v>
      </c>
      <c r="O126">
        <v>6.4676581423169903</v>
      </c>
      <c r="P126">
        <v>21.591619280959101</v>
      </c>
      <c r="Q126">
        <v>0.34224066507626999</v>
      </c>
      <c r="R126">
        <f t="shared" si="15"/>
        <v>0.36724122137118037</v>
      </c>
      <c r="S126">
        <v>1</v>
      </c>
    </row>
    <row r="127" spans="1:19" x14ac:dyDescent="0.4">
      <c r="A127">
        <v>110</v>
      </c>
      <c r="B127" t="s">
        <v>18</v>
      </c>
      <c r="C127" t="s">
        <v>19</v>
      </c>
      <c r="D127" t="s">
        <v>24</v>
      </c>
      <c r="E127">
        <v>25.9</v>
      </c>
      <c r="F127">
        <v>0.5</v>
      </c>
      <c r="G127">
        <v>0</v>
      </c>
      <c r="H127">
        <v>0.498</v>
      </c>
      <c r="I127">
        <v>98</v>
      </c>
      <c r="J127">
        <v>71</v>
      </c>
      <c r="K127">
        <v>24.682251821047</v>
      </c>
      <c r="L127">
        <f t="shared" si="14"/>
        <v>84.317748178952996</v>
      </c>
      <c r="M127">
        <v>37.197429913527998</v>
      </c>
      <c r="N127">
        <v>1000</v>
      </c>
      <c r="O127">
        <v>42.610265666663501</v>
      </c>
      <c r="P127">
        <v>70.487485720555</v>
      </c>
      <c r="Q127">
        <v>0.12926622239660601</v>
      </c>
      <c r="R127">
        <f t="shared" si="15"/>
        <v>0.57063032847418926</v>
      </c>
      <c r="S127">
        <v>1</v>
      </c>
    </row>
    <row r="128" spans="1:19" x14ac:dyDescent="0.4">
      <c r="A128">
        <v>111</v>
      </c>
      <c r="B128" t="s">
        <v>18</v>
      </c>
      <c r="C128" t="s">
        <v>19</v>
      </c>
      <c r="D128" t="s">
        <v>23</v>
      </c>
      <c r="E128">
        <v>25.4</v>
      </c>
      <c r="F128">
        <v>14</v>
      </c>
      <c r="G128">
        <v>4</v>
      </c>
      <c r="H128">
        <v>0.44600000000000001</v>
      </c>
      <c r="I128">
        <v>96</v>
      </c>
      <c r="J128">
        <v>71</v>
      </c>
      <c r="K128">
        <v>24.1041808334022</v>
      </c>
      <c r="L128">
        <f t="shared" si="14"/>
        <v>84.895819166597803</v>
      </c>
      <c r="M128">
        <v>35.615611728272</v>
      </c>
      <c r="N128">
        <v>1000</v>
      </c>
      <c r="O128">
        <v>4.8035787774571199</v>
      </c>
      <c r="P128">
        <v>83.178358296442994</v>
      </c>
      <c r="Q128">
        <v>0.35839770092983803</v>
      </c>
      <c r="R128">
        <f t="shared" si="15"/>
        <v>0.72649860611566441</v>
      </c>
      <c r="S128">
        <v>1</v>
      </c>
    </row>
    <row r="129" spans="1:19" x14ac:dyDescent="0.4">
      <c r="A129">
        <v>112</v>
      </c>
      <c r="B129" t="s">
        <v>18</v>
      </c>
      <c r="C129" t="s">
        <v>19</v>
      </c>
      <c r="D129" t="s">
        <v>21</v>
      </c>
      <c r="E129">
        <v>25.5</v>
      </c>
      <c r="F129">
        <v>0</v>
      </c>
      <c r="G129">
        <v>51</v>
      </c>
      <c r="H129">
        <v>1.119</v>
      </c>
      <c r="I129">
        <v>74</v>
      </c>
      <c r="J129">
        <v>70</v>
      </c>
      <c r="K129">
        <v>25.376687749183301</v>
      </c>
      <c r="L129">
        <f t="shared" si="14"/>
        <v>84.623312250816696</v>
      </c>
      <c r="M129">
        <v>51.175102000259997</v>
      </c>
      <c r="N129">
        <v>1000</v>
      </c>
      <c r="O129">
        <v>15.484376108363</v>
      </c>
      <c r="P129">
        <v>18.1951577730417</v>
      </c>
      <c r="Q129">
        <v>0.13955003932194401</v>
      </c>
      <c r="R129">
        <f t="shared" si="15"/>
        <v>9.6402493626673358E-2</v>
      </c>
      <c r="S129">
        <v>1</v>
      </c>
    </row>
    <row r="130" spans="1:19" x14ac:dyDescent="0.4">
      <c r="A130">
        <v>113</v>
      </c>
      <c r="B130" t="s">
        <v>18</v>
      </c>
      <c r="C130" t="s">
        <v>19</v>
      </c>
      <c r="D130" t="s">
        <v>20</v>
      </c>
      <c r="E130">
        <v>25.8</v>
      </c>
      <c r="F130">
        <v>0</v>
      </c>
      <c r="G130">
        <v>95.8</v>
      </c>
      <c r="H130">
        <v>1.397</v>
      </c>
      <c r="I130">
        <v>42</v>
      </c>
      <c r="J130">
        <v>70</v>
      </c>
      <c r="K130">
        <v>26.571881805384699</v>
      </c>
      <c r="L130">
        <f t="shared" si="14"/>
        <v>83.428118194615308</v>
      </c>
      <c r="M130">
        <v>57.728753862456003</v>
      </c>
      <c r="N130">
        <v>1000</v>
      </c>
      <c r="O130">
        <v>1.15543323422359</v>
      </c>
      <c r="P130">
        <v>49.251148423205699</v>
      </c>
      <c r="Q130">
        <v>0.111080738609726</v>
      </c>
      <c r="R130">
        <f t="shared" si="15"/>
        <v>6.0809541647856014E-2</v>
      </c>
      <c r="S130">
        <v>1</v>
      </c>
    </row>
    <row r="131" spans="1:19" x14ac:dyDescent="0.4">
      <c r="A131">
        <v>114</v>
      </c>
      <c r="B131" t="s">
        <v>18</v>
      </c>
      <c r="C131" t="s">
        <v>19</v>
      </c>
      <c r="D131" t="s">
        <v>25</v>
      </c>
      <c r="E131">
        <v>26.2</v>
      </c>
      <c r="F131">
        <v>0</v>
      </c>
      <c r="G131">
        <v>82.9</v>
      </c>
      <c r="H131">
        <v>1.3340000000000001</v>
      </c>
      <c r="I131">
        <v>34</v>
      </c>
      <c r="J131">
        <v>70</v>
      </c>
      <c r="K131">
        <v>26.2811922047655</v>
      </c>
      <c r="L131">
        <f t="shared" si="14"/>
        <v>83.718807795234497</v>
      </c>
      <c r="M131">
        <v>57.8797501671039</v>
      </c>
      <c r="N131">
        <v>1000</v>
      </c>
      <c r="O131">
        <v>2.6373189771244299</v>
      </c>
      <c r="P131">
        <v>63.423877584391697</v>
      </c>
      <c r="Q131">
        <v>8.4968267309546305E-2</v>
      </c>
      <c r="R131">
        <f t="shared" si="15"/>
        <v>6.4224777723713572E-2</v>
      </c>
      <c r="S131">
        <v>1</v>
      </c>
    </row>
    <row r="132" spans="1:19" x14ac:dyDescent="0.4">
      <c r="B132" t="s">
        <v>31</v>
      </c>
      <c r="C132" t="s">
        <v>32</v>
      </c>
      <c r="D132" t="s">
        <v>25</v>
      </c>
      <c r="E132">
        <f>26.2*0.89</f>
        <v>23.318000000000001</v>
      </c>
      <c r="F132">
        <v>0</v>
      </c>
      <c r="G132">
        <f>82.9*0.89</f>
        <v>73.781000000000006</v>
      </c>
      <c r="H132">
        <f>1.334*0.89</f>
        <v>1.18726</v>
      </c>
      <c r="I132">
        <f>34*1.11</f>
        <v>37.74</v>
      </c>
      <c r="J132">
        <v>70</v>
      </c>
      <c r="K132">
        <v>26.2811922047655</v>
      </c>
      <c r="L132">
        <f t="shared" ref="L132" si="18">180-(J132+K132)</f>
        <v>83.718807795234497</v>
      </c>
      <c r="M132">
        <v>57.8797501671039</v>
      </c>
      <c r="N132">
        <v>1000</v>
      </c>
      <c r="O132">
        <v>2.6373189771244299</v>
      </c>
      <c r="P132">
        <v>63.423877584391697</v>
      </c>
      <c r="Q132">
        <v>8.4968267309546305E-2</v>
      </c>
      <c r="R132">
        <v>6.4224777723713572E-2</v>
      </c>
      <c r="S132">
        <v>0</v>
      </c>
    </row>
    <row r="133" spans="1:19" x14ac:dyDescent="0.4">
      <c r="A133">
        <v>115</v>
      </c>
      <c r="B133" t="s">
        <v>18</v>
      </c>
      <c r="C133" t="s">
        <v>19</v>
      </c>
      <c r="D133" t="s">
        <v>26</v>
      </c>
      <c r="E133">
        <v>27.1</v>
      </c>
      <c r="F133">
        <v>0</v>
      </c>
      <c r="G133">
        <v>63.6</v>
      </c>
      <c r="H133">
        <v>1.0880000000000001</v>
      </c>
      <c r="I133">
        <v>34</v>
      </c>
      <c r="J133">
        <v>69</v>
      </c>
      <c r="K133">
        <v>23.600149593299399</v>
      </c>
      <c r="L133">
        <f t="shared" si="14"/>
        <v>87.399850406700608</v>
      </c>
      <c r="M133">
        <v>53.567621547519998</v>
      </c>
      <c r="N133">
        <v>1000</v>
      </c>
      <c r="O133">
        <v>2.73062810021406</v>
      </c>
      <c r="P133">
        <v>95.714952066961303</v>
      </c>
      <c r="Q133">
        <v>0.35949581208842402</v>
      </c>
      <c r="R133">
        <f t="shared" si="15"/>
        <v>9.5870761021959586E-2</v>
      </c>
      <c r="S133">
        <v>1</v>
      </c>
    </row>
    <row r="134" spans="1:19" x14ac:dyDescent="0.4">
      <c r="A134">
        <v>116</v>
      </c>
      <c r="B134" t="s">
        <v>18</v>
      </c>
      <c r="C134" t="s">
        <v>19</v>
      </c>
      <c r="D134" t="s">
        <v>26</v>
      </c>
      <c r="E134">
        <v>27.2</v>
      </c>
      <c r="F134">
        <v>0</v>
      </c>
      <c r="G134">
        <v>59.7</v>
      </c>
      <c r="H134">
        <v>1.0760000000000001</v>
      </c>
      <c r="I134">
        <v>34</v>
      </c>
      <c r="J134">
        <v>69</v>
      </c>
      <c r="K134">
        <v>25.357616846850402</v>
      </c>
      <c r="L134">
        <f t="shared" si="14"/>
        <v>85.642383153149595</v>
      </c>
      <c r="M134">
        <v>53.304846123007998</v>
      </c>
      <c r="N134">
        <v>1000</v>
      </c>
      <c r="O134">
        <v>0.44797189201408599</v>
      </c>
      <c r="P134">
        <v>48.1928893241056</v>
      </c>
      <c r="Q134">
        <v>3.5128836751647401E-2</v>
      </c>
      <c r="R134">
        <f t="shared" si="15"/>
        <v>9.8429791164144464E-2</v>
      </c>
      <c r="S134">
        <v>1</v>
      </c>
    </row>
    <row r="135" spans="1:19" x14ac:dyDescent="0.4">
      <c r="A135">
        <v>117</v>
      </c>
      <c r="B135" t="s">
        <v>18</v>
      </c>
      <c r="C135" t="s">
        <v>19</v>
      </c>
      <c r="D135" t="s">
        <v>21</v>
      </c>
      <c r="E135">
        <v>27.7</v>
      </c>
      <c r="F135">
        <v>0</v>
      </c>
      <c r="G135">
        <v>62.4</v>
      </c>
      <c r="H135">
        <v>1.0629999999999999</v>
      </c>
      <c r="I135">
        <v>82</v>
      </c>
      <c r="J135">
        <v>68</v>
      </c>
      <c r="K135">
        <v>26.137185105981501</v>
      </c>
      <c r="L135">
        <f t="shared" si="14"/>
        <v>85.862814894018499</v>
      </c>
      <c r="M135">
        <v>53.935358459116003</v>
      </c>
      <c r="N135">
        <v>1000</v>
      </c>
      <c r="O135">
        <v>21.9429266151121</v>
      </c>
      <c r="P135">
        <v>6.0781828504545103</v>
      </c>
      <c r="Q135">
        <v>0.36032366177081998</v>
      </c>
      <c r="R135">
        <f t="shared" si="15"/>
        <v>9.9085692550507989E-2</v>
      </c>
      <c r="S135">
        <v>1</v>
      </c>
    </row>
    <row r="136" spans="1:19" x14ac:dyDescent="0.4">
      <c r="A136">
        <v>118</v>
      </c>
      <c r="B136" t="s">
        <v>18</v>
      </c>
      <c r="C136" t="s">
        <v>19</v>
      </c>
      <c r="D136" t="s">
        <v>27</v>
      </c>
      <c r="E136">
        <v>27</v>
      </c>
      <c r="F136">
        <v>3</v>
      </c>
      <c r="G136">
        <v>66.8</v>
      </c>
      <c r="H136">
        <v>1.006</v>
      </c>
      <c r="I136">
        <v>36</v>
      </c>
      <c r="J136">
        <v>67</v>
      </c>
      <c r="K136">
        <v>26.419877955512199</v>
      </c>
      <c r="L136">
        <f t="shared" si="14"/>
        <v>86.580122044487808</v>
      </c>
      <c r="M136">
        <v>51.32447869368</v>
      </c>
      <c r="N136">
        <v>1000</v>
      </c>
      <c r="O136">
        <v>23.0500511104037</v>
      </c>
      <c r="P136">
        <v>31.0174948800015</v>
      </c>
      <c r="Q136">
        <v>0.31615545991698102</v>
      </c>
      <c r="R136">
        <f t="shared" si="15"/>
        <v>0.11386707092070501</v>
      </c>
      <c r="S136">
        <v>1</v>
      </c>
    </row>
    <row r="137" spans="1:19" x14ac:dyDescent="0.4">
      <c r="A137">
        <v>119</v>
      </c>
      <c r="B137" t="s">
        <v>18</v>
      </c>
      <c r="C137" t="s">
        <v>19</v>
      </c>
      <c r="D137" t="s">
        <v>26</v>
      </c>
      <c r="E137">
        <v>27.8</v>
      </c>
      <c r="F137">
        <v>0</v>
      </c>
      <c r="G137">
        <v>86.8</v>
      </c>
      <c r="H137">
        <v>1.302</v>
      </c>
      <c r="I137">
        <v>10</v>
      </c>
      <c r="J137">
        <v>67</v>
      </c>
      <c r="K137">
        <v>24.720949004245401</v>
      </c>
      <c r="L137">
        <f t="shared" si="14"/>
        <v>88.279050995754602</v>
      </c>
      <c r="M137">
        <v>59.004098059904003</v>
      </c>
      <c r="N137">
        <v>1000</v>
      </c>
      <c r="O137">
        <v>2.6802357020143299</v>
      </c>
      <c r="P137">
        <v>91.971038750783507</v>
      </c>
      <c r="Q137">
        <v>0.42717734267096702</v>
      </c>
      <c r="R137">
        <f t="shared" si="15"/>
        <v>6.6893684792241989E-2</v>
      </c>
      <c r="S137">
        <v>1</v>
      </c>
    </row>
    <row r="138" spans="1:19" x14ac:dyDescent="0.4">
      <c r="A138">
        <v>120</v>
      </c>
      <c r="B138" t="s">
        <v>18</v>
      </c>
      <c r="C138" t="s">
        <v>19</v>
      </c>
      <c r="D138" t="s">
        <v>21</v>
      </c>
      <c r="E138">
        <v>27.8</v>
      </c>
      <c r="F138">
        <v>0</v>
      </c>
      <c r="G138">
        <v>46.4</v>
      </c>
      <c r="H138">
        <v>0.88900000000000001</v>
      </c>
      <c r="I138">
        <v>42</v>
      </c>
      <c r="J138">
        <v>66</v>
      </c>
      <c r="K138">
        <v>26.916640738266</v>
      </c>
      <c r="L138">
        <f t="shared" si="14"/>
        <v>87.083359261734003</v>
      </c>
      <c r="M138">
        <v>49.681615500079999</v>
      </c>
      <c r="N138">
        <v>1000</v>
      </c>
      <c r="O138">
        <v>3.5337416643008699</v>
      </c>
      <c r="P138">
        <v>80.160178088414398</v>
      </c>
      <c r="Q138">
        <v>0.19550098112122</v>
      </c>
      <c r="R138">
        <f t="shared" si="15"/>
        <v>0.14509360591887774</v>
      </c>
      <c r="S138">
        <v>1</v>
      </c>
    </row>
    <row r="139" spans="1:19" x14ac:dyDescent="0.4">
      <c r="A139">
        <v>121</v>
      </c>
      <c r="B139" t="s">
        <v>18</v>
      </c>
      <c r="C139" t="s">
        <v>19</v>
      </c>
      <c r="D139" t="s">
        <v>21</v>
      </c>
      <c r="E139">
        <v>27.6</v>
      </c>
      <c r="F139">
        <v>0</v>
      </c>
      <c r="G139">
        <v>47.3</v>
      </c>
      <c r="H139">
        <v>0.84799999999999998</v>
      </c>
      <c r="I139">
        <v>52</v>
      </c>
      <c r="J139">
        <v>66</v>
      </c>
      <c r="K139">
        <v>24.946851990474599</v>
      </c>
      <c r="L139">
        <f t="shared" si="14"/>
        <v>89.053148009525401</v>
      </c>
      <c r="M139">
        <v>48.402944555520001</v>
      </c>
      <c r="N139">
        <v>1000</v>
      </c>
      <c r="O139">
        <v>6.4599212367960899</v>
      </c>
      <c r="P139">
        <v>95.314831677602598</v>
      </c>
      <c r="Q139">
        <v>7.9069747908747906E-2</v>
      </c>
      <c r="R139">
        <f t="shared" si="15"/>
        <v>0.16107316495465457</v>
      </c>
      <c r="S139">
        <v>1</v>
      </c>
    </row>
    <row r="140" spans="1:19" x14ac:dyDescent="0.4">
      <c r="A140">
        <v>122</v>
      </c>
      <c r="B140" t="s">
        <v>18</v>
      </c>
      <c r="C140" t="s">
        <v>19</v>
      </c>
      <c r="D140" t="s">
        <v>26</v>
      </c>
      <c r="E140">
        <v>29</v>
      </c>
      <c r="F140">
        <v>0</v>
      </c>
      <c r="G140">
        <v>93.2</v>
      </c>
      <c r="H140">
        <v>1.3129999999999999</v>
      </c>
      <c r="I140">
        <v>24</v>
      </c>
      <c r="J140">
        <v>65</v>
      </c>
      <c r="K140">
        <v>26.562091827498602</v>
      </c>
      <c r="L140">
        <f t="shared" si="14"/>
        <v>88.437908172501395</v>
      </c>
      <c r="M140">
        <v>60.518406389600003</v>
      </c>
      <c r="N140">
        <v>1000</v>
      </c>
      <c r="O140">
        <v>26.204222374752199</v>
      </c>
      <c r="P140">
        <v>36.070629359053697</v>
      </c>
      <c r="Q140">
        <v>7.39945760297986E-2</v>
      </c>
      <c r="R140">
        <f t="shared" si="15"/>
        <v>6.5614787109201753E-2</v>
      </c>
      <c r="S140">
        <v>1</v>
      </c>
    </row>
    <row r="141" spans="1:19" x14ac:dyDescent="0.4">
      <c r="A141">
        <v>123</v>
      </c>
      <c r="B141" t="s">
        <v>18</v>
      </c>
      <c r="C141" t="s">
        <v>19</v>
      </c>
      <c r="D141" t="s">
        <v>25</v>
      </c>
      <c r="E141">
        <v>29.1</v>
      </c>
      <c r="F141">
        <v>0</v>
      </c>
      <c r="G141">
        <v>71.7</v>
      </c>
      <c r="H141">
        <v>1.0349999999999999</v>
      </c>
      <c r="I141">
        <v>14</v>
      </c>
      <c r="J141">
        <v>65</v>
      </c>
      <c r="K141">
        <v>24.300164370020799</v>
      </c>
      <c r="L141">
        <f>J141+K141</f>
        <v>89.300164370020795</v>
      </c>
      <c r="M141">
        <v>53.300982082440001</v>
      </c>
      <c r="N141">
        <v>1000</v>
      </c>
      <c r="O141">
        <v>29.1228511549531</v>
      </c>
      <c r="P141">
        <v>98.2264664402135</v>
      </c>
      <c r="Q141">
        <v>0.32797363337108598</v>
      </c>
      <c r="R141">
        <f t="shared" si="15"/>
        <v>0.11130643433656436</v>
      </c>
      <c r="S141">
        <v>1</v>
      </c>
    </row>
    <row r="142" spans="1:19" x14ac:dyDescent="0.4">
      <c r="A142">
        <v>124</v>
      </c>
      <c r="B142" t="s">
        <v>18</v>
      </c>
      <c r="C142" t="s">
        <v>19</v>
      </c>
      <c r="D142" t="s">
        <v>25</v>
      </c>
      <c r="E142">
        <v>29.4</v>
      </c>
      <c r="F142">
        <v>0</v>
      </c>
      <c r="G142">
        <v>91.9</v>
      </c>
      <c r="H142">
        <v>1.282</v>
      </c>
      <c r="I142">
        <v>18</v>
      </c>
      <c r="J142">
        <v>65</v>
      </c>
      <c r="K142">
        <v>26.601387564816999</v>
      </c>
      <c r="L142">
        <f>180-(J142+K142)</f>
        <v>88.398612435182997</v>
      </c>
      <c r="M142">
        <v>60.091151320224</v>
      </c>
      <c r="N142">
        <v>1000</v>
      </c>
      <c r="O142">
        <v>5.7845409598878899</v>
      </c>
      <c r="P142">
        <v>57.333575903777998</v>
      </c>
      <c r="Q142">
        <v>0.22584334807678899</v>
      </c>
      <c r="R142">
        <f t="shared" si="15"/>
        <v>6.9173407675661741E-2</v>
      </c>
      <c r="S142">
        <v>1</v>
      </c>
    </row>
    <row r="143" spans="1:19" x14ac:dyDescent="0.4">
      <c r="A143">
        <v>125</v>
      </c>
      <c r="B143" t="s">
        <v>18</v>
      </c>
      <c r="C143" t="s">
        <v>19</v>
      </c>
      <c r="D143" t="s">
        <v>25</v>
      </c>
      <c r="E143">
        <v>29.1</v>
      </c>
      <c r="F143">
        <v>0</v>
      </c>
      <c r="G143">
        <v>92.1</v>
      </c>
      <c r="H143">
        <v>1.304</v>
      </c>
      <c r="I143">
        <v>28</v>
      </c>
      <c r="J143">
        <v>64</v>
      </c>
      <c r="K143">
        <v>25.8055032192621</v>
      </c>
      <c r="L143">
        <f>J143+K143</f>
        <v>89.805503219262107</v>
      </c>
      <c r="M143">
        <v>59.878419992064003</v>
      </c>
      <c r="N143">
        <v>1000</v>
      </c>
      <c r="O143">
        <v>10.8530819810138</v>
      </c>
      <c r="P143">
        <v>54.292290834384097</v>
      </c>
      <c r="Q143">
        <v>0.27544143134253102</v>
      </c>
      <c r="R143">
        <f t="shared" si="15"/>
        <v>6.7796500463903647E-2</v>
      </c>
      <c r="S143">
        <v>1</v>
      </c>
    </row>
    <row r="144" spans="1:19" x14ac:dyDescent="0.4">
      <c r="A144">
        <v>126</v>
      </c>
      <c r="B144" t="s">
        <v>18</v>
      </c>
      <c r="C144" t="s">
        <v>19</v>
      </c>
      <c r="D144" t="s">
        <v>22</v>
      </c>
      <c r="E144">
        <v>27.7</v>
      </c>
      <c r="F144">
        <v>1</v>
      </c>
      <c r="G144">
        <v>59.7</v>
      </c>
      <c r="H144">
        <v>1.0109999999999999</v>
      </c>
      <c r="I144">
        <v>56</v>
      </c>
      <c r="J144">
        <v>64</v>
      </c>
      <c r="K144">
        <v>25.360938197980602</v>
      </c>
      <c r="L144">
        <f t="shared" ref="L144:L207" si="19">J144+K144</f>
        <v>89.360938197980602</v>
      </c>
      <c r="M144">
        <v>51.562820249331899</v>
      </c>
      <c r="N144">
        <v>1000</v>
      </c>
      <c r="O144">
        <v>11.962376645313</v>
      </c>
      <c r="P144">
        <v>38.071717161081502</v>
      </c>
      <c r="Q144">
        <v>0.22826995673220399</v>
      </c>
      <c r="R144">
        <f t="shared" si="15"/>
        <v>0.11575246993812006</v>
      </c>
      <c r="S144">
        <v>1</v>
      </c>
    </row>
    <row r="145" spans="1:19" x14ac:dyDescent="0.4">
      <c r="A145">
        <v>127</v>
      </c>
      <c r="B145" t="s">
        <v>18</v>
      </c>
      <c r="C145" t="s">
        <v>19</v>
      </c>
      <c r="D145" t="s">
        <v>25</v>
      </c>
      <c r="E145">
        <v>28.7</v>
      </c>
      <c r="F145">
        <v>0</v>
      </c>
      <c r="G145">
        <v>84.2</v>
      </c>
      <c r="H145">
        <v>1.26</v>
      </c>
      <c r="I145">
        <v>28</v>
      </c>
      <c r="J145">
        <v>63</v>
      </c>
      <c r="K145">
        <v>24.489411199344399</v>
      </c>
      <c r="L145">
        <f t="shared" si="19"/>
        <v>87.489411199344403</v>
      </c>
      <c r="M145">
        <v>58.522014827360003</v>
      </c>
      <c r="N145">
        <v>1000</v>
      </c>
      <c r="O145">
        <v>1.34112715430731</v>
      </c>
      <c r="P145">
        <v>70.197734063567907</v>
      </c>
      <c r="Q145">
        <v>8.0477234806129103E-2</v>
      </c>
      <c r="R145">
        <f t="shared" si="15"/>
        <v>7.2620082986709245E-2</v>
      </c>
      <c r="S145">
        <v>1</v>
      </c>
    </row>
    <row r="146" spans="1:19" x14ac:dyDescent="0.4">
      <c r="A146">
        <v>128</v>
      </c>
      <c r="B146" t="s">
        <v>18</v>
      </c>
      <c r="C146" t="s">
        <v>19</v>
      </c>
      <c r="D146" t="s">
        <v>22</v>
      </c>
      <c r="E146">
        <v>28.2</v>
      </c>
      <c r="F146">
        <v>1</v>
      </c>
      <c r="G146">
        <v>45.6</v>
      </c>
      <c r="H146">
        <v>0.88800000000000001</v>
      </c>
      <c r="I146">
        <v>62</v>
      </c>
      <c r="J146">
        <v>63</v>
      </c>
      <c r="K146">
        <v>23.855741712475499</v>
      </c>
      <c r="L146">
        <f t="shared" si="19"/>
        <v>86.855741712475492</v>
      </c>
      <c r="M146">
        <v>49.237951975679998</v>
      </c>
      <c r="N146">
        <v>1000</v>
      </c>
      <c r="O146">
        <v>4.1101526856075896</v>
      </c>
      <c r="P146">
        <v>71.679540185967596</v>
      </c>
      <c r="Q146">
        <v>0.15152311404702501</v>
      </c>
      <c r="R146">
        <f t="shared" si="15"/>
        <v>0.15186765609322631</v>
      </c>
      <c r="S146">
        <v>1</v>
      </c>
    </row>
    <row r="147" spans="1:19" x14ac:dyDescent="0.4">
      <c r="A147">
        <v>129</v>
      </c>
      <c r="B147" t="s">
        <v>18</v>
      </c>
      <c r="C147" t="s">
        <v>19</v>
      </c>
      <c r="D147" t="s">
        <v>26</v>
      </c>
      <c r="E147">
        <v>28.3</v>
      </c>
      <c r="F147">
        <v>0</v>
      </c>
      <c r="G147">
        <v>83.8</v>
      </c>
      <c r="H147">
        <v>1.0820000000000001</v>
      </c>
      <c r="I147">
        <v>38</v>
      </c>
      <c r="J147">
        <v>62</v>
      </c>
      <c r="K147">
        <v>25.536397257630199</v>
      </c>
      <c r="L147">
        <f t="shared" si="19"/>
        <v>87.536397257630199</v>
      </c>
      <c r="M147">
        <v>53.623289127112002</v>
      </c>
      <c r="N147">
        <v>1000</v>
      </c>
      <c r="O147">
        <v>9.8803498659313007</v>
      </c>
      <c r="P147">
        <v>89.277819939580993</v>
      </c>
      <c r="Q147">
        <v>8.5902497513444295E-2</v>
      </c>
      <c r="R147">
        <f t="shared" si="15"/>
        <v>0.10123589249095495</v>
      </c>
      <c r="S147">
        <v>1</v>
      </c>
    </row>
    <row r="148" spans="1:19" x14ac:dyDescent="0.4">
      <c r="A148">
        <v>130</v>
      </c>
      <c r="B148" t="s">
        <v>18</v>
      </c>
      <c r="C148" t="s">
        <v>19</v>
      </c>
      <c r="D148" t="s">
        <v>22</v>
      </c>
      <c r="E148">
        <v>27.3</v>
      </c>
      <c r="F148">
        <v>1</v>
      </c>
      <c r="G148">
        <v>55.1</v>
      </c>
      <c r="H148">
        <v>0.997</v>
      </c>
      <c r="I148">
        <v>58</v>
      </c>
      <c r="J148">
        <v>62</v>
      </c>
      <c r="K148">
        <v>23.348863597039699</v>
      </c>
      <c r="L148">
        <f t="shared" si="19"/>
        <v>85.348863597039696</v>
      </c>
      <c r="M148">
        <v>50.675383426236003</v>
      </c>
      <c r="N148">
        <v>1000</v>
      </c>
      <c r="O148">
        <v>12.3251769708786</v>
      </c>
      <c r="P148">
        <v>41.976896014394001</v>
      </c>
      <c r="Q148">
        <v>0.137058744102172</v>
      </c>
      <c r="R148">
        <f t="shared" ref="R148:R212" si="20">1000/(N148*H148*(ABS(1+(-0.4)*(M148-E148))))</f>
        <v>0.12011863526069065</v>
      </c>
      <c r="S148">
        <v>1</v>
      </c>
    </row>
    <row r="149" spans="1:19" x14ac:dyDescent="0.4">
      <c r="A149">
        <v>131</v>
      </c>
      <c r="B149" t="s">
        <v>18</v>
      </c>
      <c r="C149" t="s">
        <v>19</v>
      </c>
      <c r="D149" t="s">
        <v>22</v>
      </c>
      <c r="E149">
        <v>24.9</v>
      </c>
      <c r="F149">
        <v>2</v>
      </c>
      <c r="G149">
        <v>14.4</v>
      </c>
      <c r="H149">
        <v>0.46200000000000002</v>
      </c>
      <c r="I149">
        <v>82</v>
      </c>
      <c r="J149">
        <v>62</v>
      </c>
      <c r="K149">
        <v>23.639046138476299</v>
      </c>
      <c r="L149">
        <f t="shared" si="19"/>
        <v>85.639046138476303</v>
      </c>
      <c r="M149">
        <v>35.342878061615998</v>
      </c>
      <c r="N149">
        <v>1000</v>
      </c>
      <c r="O149">
        <v>1.01591250791417</v>
      </c>
      <c r="P149">
        <v>5.4294489285112704</v>
      </c>
      <c r="Q149">
        <v>0.24746060545234699</v>
      </c>
      <c r="R149">
        <f t="shared" si="20"/>
        <v>0.6812713690526524</v>
      </c>
      <c r="S149">
        <v>1</v>
      </c>
    </row>
    <row r="150" spans="1:19" x14ac:dyDescent="0.4">
      <c r="A150">
        <v>132</v>
      </c>
      <c r="B150" t="s">
        <v>18</v>
      </c>
      <c r="C150" t="s">
        <v>19</v>
      </c>
      <c r="D150" t="s">
        <v>23</v>
      </c>
      <c r="E150">
        <v>23.9</v>
      </c>
      <c r="F150">
        <v>22</v>
      </c>
      <c r="G150">
        <v>0</v>
      </c>
      <c r="H150">
        <v>0.13900000000000001</v>
      </c>
      <c r="I150">
        <v>100</v>
      </c>
      <c r="J150">
        <v>61</v>
      </c>
      <c r="K150">
        <v>24.733190149413002</v>
      </c>
      <c r="L150">
        <f t="shared" si="19"/>
        <v>85.733190149413005</v>
      </c>
      <c r="M150">
        <v>27.043037990456</v>
      </c>
      <c r="N150">
        <v>1000</v>
      </c>
      <c r="O150">
        <v>20.318640671492201</v>
      </c>
      <c r="P150">
        <v>14.1435704080238</v>
      </c>
      <c r="Q150">
        <v>6.3474228163988497E-2</v>
      </c>
      <c r="R150">
        <f t="shared" si="20"/>
        <v>27.969749498061731</v>
      </c>
      <c r="S150">
        <v>1</v>
      </c>
    </row>
    <row r="151" spans="1:19" x14ac:dyDescent="0.4">
      <c r="A151">
        <v>133</v>
      </c>
      <c r="B151" t="s">
        <v>18</v>
      </c>
      <c r="C151" t="s">
        <v>19</v>
      </c>
      <c r="D151" t="s">
        <v>23</v>
      </c>
      <c r="E151">
        <v>25.7</v>
      </c>
      <c r="F151">
        <v>56</v>
      </c>
      <c r="G151">
        <v>0</v>
      </c>
      <c r="H151">
        <v>0.129</v>
      </c>
      <c r="I151">
        <v>100</v>
      </c>
      <c r="J151">
        <v>61</v>
      </c>
      <c r="K151">
        <v>26.242570597123301</v>
      </c>
      <c r="L151">
        <f t="shared" si="19"/>
        <v>87.242570597123304</v>
      </c>
      <c r="M151">
        <v>28.670113486723999</v>
      </c>
      <c r="N151">
        <v>1000</v>
      </c>
      <c r="O151">
        <v>0.18256889166732901</v>
      </c>
      <c r="P151">
        <v>80.694269290257793</v>
      </c>
      <c r="Q151">
        <v>0.30589216744991199</v>
      </c>
      <c r="R151">
        <f t="shared" si="20"/>
        <v>41.223758748742512</v>
      </c>
      <c r="S151">
        <v>1</v>
      </c>
    </row>
    <row r="152" spans="1:19" x14ac:dyDescent="0.4">
      <c r="A152">
        <v>134</v>
      </c>
      <c r="B152" t="s">
        <v>18</v>
      </c>
      <c r="C152" t="s">
        <v>19</v>
      </c>
      <c r="D152" t="s">
        <v>23</v>
      </c>
      <c r="E152">
        <v>26.5</v>
      </c>
      <c r="F152">
        <v>37.5</v>
      </c>
      <c r="G152">
        <v>12.8</v>
      </c>
      <c r="H152">
        <v>0.49399999999999999</v>
      </c>
      <c r="I152">
        <v>92</v>
      </c>
      <c r="J152">
        <v>60</v>
      </c>
      <c r="K152">
        <v>26.061384926967499</v>
      </c>
      <c r="L152">
        <f t="shared" si="19"/>
        <v>86.061384926967492</v>
      </c>
      <c r="M152">
        <v>37.0921529194</v>
      </c>
      <c r="N152">
        <v>1000</v>
      </c>
      <c r="O152">
        <v>0.65064309504968998</v>
      </c>
      <c r="P152">
        <v>88.129469244852203</v>
      </c>
      <c r="Q152">
        <v>0.198260230699358</v>
      </c>
      <c r="R152">
        <f t="shared" si="20"/>
        <v>0.6253871862464141</v>
      </c>
      <c r="S152">
        <v>1</v>
      </c>
    </row>
    <row r="153" spans="1:19" x14ac:dyDescent="0.4">
      <c r="A153">
        <v>135</v>
      </c>
      <c r="B153" t="s">
        <v>18</v>
      </c>
      <c r="C153" t="s">
        <v>19</v>
      </c>
      <c r="D153" t="s">
        <v>22</v>
      </c>
      <c r="E153">
        <v>27.1</v>
      </c>
      <c r="F153">
        <v>1.5</v>
      </c>
      <c r="G153">
        <v>35.1</v>
      </c>
      <c r="H153">
        <v>0.84399999999999997</v>
      </c>
      <c r="I153">
        <v>78</v>
      </c>
      <c r="J153">
        <v>60</v>
      </c>
      <c r="K153">
        <v>24.3255786132769</v>
      </c>
      <c r="L153">
        <f t="shared" si="19"/>
        <v>84.325578613276903</v>
      </c>
      <c r="M153">
        <v>46.371665837823997</v>
      </c>
      <c r="N153">
        <v>1000</v>
      </c>
      <c r="O153">
        <v>15.688068605945</v>
      </c>
      <c r="P153">
        <v>28.3546663658468</v>
      </c>
      <c r="Q153">
        <v>0.47763256280656702</v>
      </c>
      <c r="R153">
        <f t="shared" si="20"/>
        <v>0.17661246871355396</v>
      </c>
      <c r="S153">
        <v>1</v>
      </c>
    </row>
    <row r="154" spans="1:19" x14ac:dyDescent="0.4">
      <c r="A154">
        <v>136</v>
      </c>
      <c r="B154" t="s">
        <v>18</v>
      </c>
      <c r="C154" t="s">
        <v>19</v>
      </c>
      <c r="D154" t="s">
        <v>23</v>
      </c>
      <c r="E154">
        <v>26.4</v>
      </c>
      <c r="F154">
        <v>14</v>
      </c>
      <c r="G154">
        <v>2.6</v>
      </c>
      <c r="H154">
        <v>0.56699999999999995</v>
      </c>
      <c r="I154">
        <v>96</v>
      </c>
      <c r="J154">
        <v>60</v>
      </c>
      <c r="K154">
        <v>23.0013487491779</v>
      </c>
      <c r="L154">
        <f t="shared" si="19"/>
        <v>83.001348749177907</v>
      </c>
      <c r="M154">
        <v>40.030666029119999</v>
      </c>
      <c r="N154">
        <v>1000</v>
      </c>
      <c r="O154">
        <v>7.8080146861045501</v>
      </c>
      <c r="P154">
        <v>63.231091983396297</v>
      </c>
      <c r="Q154">
        <v>0.13567796950606001</v>
      </c>
      <c r="R154">
        <f t="shared" si="20"/>
        <v>0.39612823386331847</v>
      </c>
      <c r="S154">
        <v>1</v>
      </c>
    </row>
    <row r="155" spans="1:19" x14ac:dyDescent="0.4">
      <c r="A155">
        <v>137</v>
      </c>
      <c r="B155" t="s">
        <v>18</v>
      </c>
      <c r="C155" t="s">
        <v>19</v>
      </c>
      <c r="D155" t="s">
        <v>23</v>
      </c>
      <c r="E155">
        <v>24.7</v>
      </c>
      <c r="F155">
        <v>30</v>
      </c>
      <c r="G155">
        <v>0</v>
      </c>
      <c r="H155">
        <v>0.318</v>
      </c>
      <c r="I155">
        <v>100</v>
      </c>
      <c r="J155">
        <v>59</v>
      </c>
      <c r="K155">
        <v>26.3767187413677</v>
      </c>
      <c r="L155">
        <f t="shared" si="19"/>
        <v>85.376718741367696</v>
      </c>
      <c r="M155">
        <v>32.058068546847998</v>
      </c>
      <c r="N155">
        <v>1000</v>
      </c>
      <c r="O155">
        <v>0.40963361737346798</v>
      </c>
      <c r="P155">
        <v>92.044656060154395</v>
      </c>
      <c r="Q155">
        <v>9.0667759409491497E-2</v>
      </c>
      <c r="R155">
        <f t="shared" si="20"/>
        <v>1.6182635432813217</v>
      </c>
      <c r="S155">
        <v>1</v>
      </c>
    </row>
    <row r="156" spans="1:19" x14ac:dyDescent="0.4">
      <c r="A156">
        <v>138</v>
      </c>
      <c r="B156" t="s">
        <v>18</v>
      </c>
      <c r="C156" t="s">
        <v>19</v>
      </c>
      <c r="D156" t="s">
        <v>22</v>
      </c>
      <c r="E156">
        <v>24.6</v>
      </c>
      <c r="F156">
        <v>11.5</v>
      </c>
      <c r="G156">
        <v>7.8</v>
      </c>
      <c r="H156">
        <v>0.50700000000000001</v>
      </c>
      <c r="I156">
        <v>88</v>
      </c>
      <c r="J156">
        <v>59</v>
      </c>
      <c r="K156">
        <v>24.2474106874791</v>
      </c>
      <c r="L156">
        <f t="shared" si="19"/>
        <v>83.247410687479103</v>
      </c>
      <c r="M156">
        <v>35.999892298703998</v>
      </c>
      <c r="N156">
        <v>1000</v>
      </c>
      <c r="O156">
        <v>4.36806759457028</v>
      </c>
      <c r="P156">
        <v>64.461034810830597</v>
      </c>
      <c r="Q156">
        <v>9.7054980509392499E-2</v>
      </c>
      <c r="R156">
        <f t="shared" si="20"/>
        <v>0.55404788102279123</v>
      </c>
      <c r="S156">
        <v>1</v>
      </c>
    </row>
    <row r="157" spans="1:19" x14ac:dyDescent="0.4">
      <c r="A157">
        <v>139</v>
      </c>
      <c r="B157" t="s">
        <v>18</v>
      </c>
      <c r="C157" t="s">
        <v>19</v>
      </c>
      <c r="D157" t="s">
        <v>23</v>
      </c>
      <c r="E157">
        <v>23.5</v>
      </c>
      <c r="F157">
        <v>3.5</v>
      </c>
      <c r="G157">
        <v>0</v>
      </c>
      <c r="H157">
        <v>0.32900000000000001</v>
      </c>
      <c r="I157">
        <v>100</v>
      </c>
      <c r="J157">
        <v>59</v>
      </c>
      <c r="K157">
        <v>26.310395254201801</v>
      </c>
      <c r="L157">
        <f t="shared" si="19"/>
        <v>85.310395254201808</v>
      </c>
      <c r="M157">
        <v>30.919249330780001</v>
      </c>
      <c r="N157">
        <v>1000</v>
      </c>
      <c r="O157">
        <v>9.5264137241804399</v>
      </c>
      <c r="P157">
        <v>37.654673500330901</v>
      </c>
      <c r="Q157">
        <v>0.166835884822919</v>
      </c>
      <c r="R157">
        <f t="shared" si="20"/>
        <v>1.5447040155055534</v>
      </c>
      <c r="S157">
        <v>1</v>
      </c>
    </row>
    <row r="158" spans="1:19" x14ac:dyDescent="0.4">
      <c r="A158">
        <v>140</v>
      </c>
      <c r="B158" t="s">
        <v>18</v>
      </c>
      <c r="C158" t="s">
        <v>19</v>
      </c>
      <c r="D158" t="s">
        <v>23</v>
      </c>
      <c r="E158">
        <v>22.9</v>
      </c>
      <c r="F158">
        <v>2</v>
      </c>
      <c r="G158">
        <v>0.9</v>
      </c>
      <c r="H158">
        <v>0.40899999999999997</v>
      </c>
      <c r="I158">
        <v>98</v>
      </c>
      <c r="J158">
        <v>58</v>
      </c>
      <c r="K158">
        <v>23.9320299058909</v>
      </c>
      <c r="L158">
        <f t="shared" si="19"/>
        <v>81.9320299058909</v>
      </c>
      <c r="M158">
        <v>31.780866377115998</v>
      </c>
      <c r="N158">
        <v>1000</v>
      </c>
      <c r="O158">
        <v>1.9916448051270901</v>
      </c>
      <c r="P158">
        <v>0.19239424662348401</v>
      </c>
      <c r="Q158">
        <v>0.31092129711436201</v>
      </c>
      <c r="R158">
        <f t="shared" si="20"/>
        <v>0.95793722613816945</v>
      </c>
      <c r="S158">
        <v>1</v>
      </c>
    </row>
    <row r="159" spans="1:19" x14ac:dyDescent="0.4">
      <c r="A159">
        <v>141</v>
      </c>
      <c r="B159" t="s">
        <v>18</v>
      </c>
      <c r="C159" t="s">
        <v>19</v>
      </c>
      <c r="D159" t="s">
        <v>21</v>
      </c>
      <c r="E159">
        <v>24</v>
      </c>
      <c r="F159">
        <v>0</v>
      </c>
      <c r="G159">
        <v>26</v>
      </c>
      <c r="H159">
        <v>0.69299999999999995</v>
      </c>
      <c r="I159">
        <v>70</v>
      </c>
      <c r="J159">
        <v>58</v>
      </c>
      <c r="K159">
        <v>24.038695275316702</v>
      </c>
      <c r="L159">
        <f t="shared" si="19"/>
        <v>82.038695275316698</v>
      </c>
      <c r="M159">
        <v>39.207519761279997</v>
      </c>
      <c r="N159">
        <v>1000</v>
      </c>
      <c r="O159">
        <v>4.4138369063905598</v>
      </c>
      <c r="P159">
        <v>47.3385956548331</v>
      </c>
      <c r="Q159">
        <v>9.5855019365835001E-2</v>
      </c>
      <c r="R159">
        <f t="shared" si="20"/>
        <v>0.28388731044870968</v>
      </c>
      <c r="S159">
        <v>1</v>
      </c>
    </row>
    <row r="160" spans="1:19" x14ac:dyDescent="0.4">
      <c r="A160">
        <v>142</v>
      </c>
      <c r="B160" t="s">
        <v>18</v>
      </c>
      <c r="C160" t="s">
        <v>19</v>
      </c>
      <c r="D160" t="s">
        <v>21</v>
      </c>
      <c r="E160">
        <v>23.6</v>
      </c>
      <c r="F160">
        <v>0</v>
      </c>
      <c r="G160">
        <v>8.6999999999999993</v>
      </c>
      <c r="H160">
        <v>0.53400000000000003</v>
      </c>
      <c r="I160">
        <v>84</v>
      </c>
      <c r="J160">
        <v>57</v>
      </c>
      <c r="K160">
        <v>23.0740150095336</v>
      </c>
      <c r="L160">
        <f>J160+K160</f>
        <v>80.074015009533596</v>
      </c>
      <c r="M160">
        <v>35.503000668416</v>
      </c>
      <c r="N160">
        <v>1000</v>
      </c>
      <c r="O160">
        <v>8.4247982137202992</v>
      </c>
      <c r="P160">
        <v>65.594726674217299</v>
      </c>
      <c r="Q160">
        <v>8.2152236171492296E-2</v>
      </c>
      <c r="R160">
        <f t="shared" si="20"/>
        <v>0.49788871714113814</v>
      </c>
      <c r="S160">
        <v>1</v>
      </c>
    </row>
    <row r="161" spans="1:19" x14ac:dyDescent="0.4">
      <c r="A161">
        <v>143</v>
      </c>
      <c r="B161" t="s">
        <v>18</v>
      </c>
      <c r="C161" t="s">
        <v>19</v>
      </c>
      <c r="D161" t="s">
        <v>24</v>
      </c>
      <c r="E161">
        <v>23</v>
      </c>
      <c r="F161">
        <v>0</v>
      </c>
      <c r="G161">
        <v>0</v>
      </c>
      <c r="H161">
        <v>0.38400000000000001</v>
      </c>
      <c r="I161">
        <v>98</v>
      </c>
      <c r="J161">
        <v>57</v>
      </c>
      <c r="K161">
        <v>23.860547121545402</v>
      </c>
      <c r="L161">
        <f t="shared" si="19"/>
        <v>80.860547121545409</v>
      </c>
      <c r="M161">
        <v>31.543770859519999</v>
      </c>
      <c r="N161">
        <v>1000</v>
      </c>
      <c r="O161">
        <v>13.738500380587499</v>
      </c>
      <c r="P161">
        <v>4.0311340482354403</v>
      </c>
      <c r="Q161">
        <v>0.31381553671134599</v>
      </c>
      <c r="R161">
        <f t="shared" si="20"/>
        <v>1.0772110356254851</v>
      </c>
      <c r="S161">
        <v>1</v>
      </c>
    </row>
    <row r="162" spans="1:19" x14ac:dyDescent="0.4">
      <c r="A162">
        <v>144</v>
      </c>
      <c r="B162" t="s">
        <v>18</v>
      </c>
      <c r="C162" t="s">
        <v>19</v>
      </c>
      <c r="D162" t="s">
        <v>21</v>
      </c>
      <c r="E162">
        <v>22.9</v>
      </c>
      <c r="F162">
        <v>0</v>
      </c>
      <c r="G162">
        <v>33.200000000000003</v>
      </c>
      <c r="H162">
        <v>0.78700000000000003</v>
      </c>
      <c r="I162">
        <v>86</v>
      </c>
      <c r="J162">
        <v>57</v>
      </c>
      <c r="K162">
        <v>23.011307831035399</v>
      </c>
      <c r="L162">
        <f t="shared" si="19"/>
        <v>80.011307831035396</v>
      </c>
      <c r="M162">
        <v>39.754622049543997</v>
      </c>
      <c r="N162">
        <v>1000</v>
      </c>
      <c r="O162">
        <v>4.2866207165011199</v>
      </c>
      <c r="P162">
        <v>55.088286268506302</v>
      </c>
      <c r="Q162">
        <v>0.48244895581761199</v>
      </c>
      <c r="R162">
        <f t="shared" si="20"/>
        <v>0.22129597458400468</v>
      </c>
      <c r="S162">
        <v>1</v>
      </c>
    </row>
    <row r="163" spans="1:19" x14ac:dyDescent="0.4">
      <c r="A163">
        <v>145</v>
      </c>
      <c r="B163" t="s">
        <v>18</v>
      </c>
      <c r="C163" t="s">
        <v>19</v>
      </c>
      <c r="D163" t="s">
        <v>20</v>
      </c>
      <c r="E163">
        <v>23.3</v>
      </c>
      <c r="F163">
        <v>0</v>
      </c>
      <c r="G163">
        <v>16.600000000000001</v>
      </c>
      <c r="H163">
        <v>0.67900000000000005</v>
      </c>
      <c r="I163">
        <v>82</v>
      </c>
      <c r="J163">
        <v>56</v>
      </c>
      <c r="K163">
        <v>24.722078497217101</v>
      </c>
      <c r="L163">
        <f t="shared" si="19"/>
        <v>80.722078497217097</v>
      </c>
      <c r="M163">
        <v>37.743774436700001</v>
      </c>
      <c r="N163">
        <v>1000</v>
      </c>
      <c r="O163">
        <v>22.861425736868501</v>
      </c>
      <c r="P163">
        <v>92.493605889108096</v>
      </c>
      <c r="Q163">
        <v>0.41608546079145597</v>
      </c>
      <c r="R163">
        <f t="shared" si="20"/>
        <v>0.30826813958162613</v>
      </c>
      <c r="S163">
        <v>1</v>
      </c>
    </row>
    <row r="164" spans="1:19" x14ac:dyDescent="0.4">
      <c r="A164">
        <v>146</v>
      </c>
      <c r="B164" t="s">
        <v>18</v>
      </c>
      <c r="C164" t="s">
        <v>19</v>
      </c>
      <c r="D164" t="s">
        <v>20</v>
      </c>
      <c r="E164">
        <v>24.5</v>
      </c>
      <c r="F164">
        <v>0</v>
      </c>
      <c r="G164">
        <v>38.6</v>
      </c>
      <c r="H164">
        <v>0.91800000000000004</v>
      </c>
      <c r="I164">
        <v>80</v>
      </c>
      <c r="J164">
        <v>56</v>
      </c>
      <c r="K164">
        <v>25.072126130732499</v>
      </c>
      <c r="L164">
        <f t="shared" si="19"/>
        <v>81.072126130732499</v>
      </c>
      <c r="M164">
        <v>43.887885316039998</v>
      </c>
      <c r="N164">
        <v>1000</v>
      </c>
      <c r="O164">
        <v>57.686303242817701</v>
      </c>
      <c r="P164">
        <v>12.967014802931599</v>
      </c>
      <c r="Q164">
        <v>6.5568919693317004E-2</v>
      </c>
      <c r="R164">
        <f t="shared" si="20"/>
        <v>0.16125829231291472</v>
      </c>
      <c r="S164">
        <v>1</v>
      </c>
    </row>
    <row r="165" spans="1:19" x14ac:dyDescent="0.4">
      <c r="A165">
        <v>147</v>
      </c>
      <c r="B165" t="s">
        <v>18</v>
      </c>
      <c r="C165" t="s">
        <v>19</v>
      </c>
      <c r="D165" t="s">
        <v>20</v>
      </c>
      <c r="E165">
        <v>26.4</v>
      </c>
      <c r="F165">
        <v>0</v>
      </c>
      <c r="G165">
        <v>72.900000000000006</v>
      </c>
      <c r="H165">
        <v>1.004</v>
      </c>
      <c r="I165">
        <v>60</v>
      </c>
      <c r="J165">
        <v>56</v>
      </c>
      <c r="K165">
        <v>26.561266301194799</v>
      </c>
      <c r="L165">
        <f t="shared" si="19"/>
        <v>82.561266301194792</v>
      </c>
      <c r="M165">
        <v>49.583790884735997</v>
      </c>
      <c r="N165">
        <v>1000</v>
      </c>
      <c r="O165">
        <v>20.3155820476717</v>
      </c>
      <c r="P165">
        <v>90.882877280574903</v>
      </c>
      <c r="Q165">
        <v>0.24628360038793201</v>
      </c>
      <c r="R165">
        <f t="shared" si="20"/>
        <v>0.12038604792098451</v>
      </c>
      <c r="S165">
        <v>1</v>
      </c>
    </row>
    <row r="166" spans="1:19" x14ac:dyDescent="0.4">
      <c r="A166">
        <v>148</v>
      </c>
      <c r="B166" t="s">
        <v>18</v>
      </c>
      <c r="C166" t="s">
        <v>19</v>
      </c>
      <c r="D166" t="s">
        <v>23</v>
      </c>
      <c r="E166">
        <v>23.5</v>
      </c>
      <c r="F166">
        <v>6.5</v>
      </c>
      <c r="G166">
        <v>1.8</v>
      </c>
      <c r="H166">
        <v>0.28100000000000003</v>
      </c>
      <c r="I166">
        <v>96</v>
      </c>
      <c r="J166">
        <v>55</v>
      </c>
      <c r="K166">
        <v>26.533673971714201</v>
      </c>
      <c r="L166">
        <f t="shared" si="19"/>
        <v>81.533673971714194</v>
      </c>
      <c r="M166">
        <v>29.864957324079999</v>
      </c>
      <c r="N166">
        <v>1000</v>
      </c>
      <c r="O166">
        <v>4.0448347623151903</v>
      </c>
      <c r="P166">
        <v>17.1856341950445</v>
      </c>
      <c r="Q166">
        <v>0.48493199953995297</v>
      </c>
      <c r="R166">
        <f t="shared" si="20"/>
        <v>2.3019134254328857</v>
      </c>
      <c r="S166">
        <v>1</v>
      </c>
    </row>
    <row r="167" spans="1:19" x14ac:dyDescent="0.4">
      <c r="A167">
        <v>149</v>
      </c>
      <c r="B167" t="s">
        <v>18</v>
      </c>
      <c r="C167" t="s">
        <v>19</v>
      </c>
      <c r="D167" t="s">
        <v>23</v>
      </c>
      <c r="E167">
        <v>21</v>
      </c>
      <c r="F167">
        <v>2</v>
      </c>
      <c r="G167">
        <v>0</v>
      </c>
      <c r="H167">
        <v>0.123</v>
      </c>
      <c r="I167">
        <v>100</v>
      </c>
      <c r="J167">
        <v>54</v>
      </c>
      <c r="K167">
        <v>24.556028869230101</v>
      </c>
      <c r="L167">
        <f t="shared" si="19"/>
        <v>78.556028869230104</v>
      </c>
      <c r="M167">
        <v>23.578775289479999</v>
      </c>
      <c r="N167">
        <v>1000</v>
      </c>
      <c r="O167">
        <v>1.1146773616499801</v>
      </c>
      <c r="P167">
        <v>47.960423422781197</v>
      </c>
      <c r="Q167">
        <v>0.31494802032193803</v>
      </c>
      <c r="R167">
        <f t="shared" si="20"/>
        <v>258.01496111535101</v>
      </c>
      <c r="S167">
        <v>1</v>
      </c>
    </row>
    <row r="168" spans="1:19" x14ac:dyDescent="0.4">
      <c r="A168">
        <v>150</v>
      </c>
      <c r="B168" t="s">
        <v>18</v>
      </c>
      <c r="C168" t="s">
        <v>19</v>
      </c>
      <c r="D168" t="s">
        <v>24</v>
      </c>
      <c r="E168">
        <v>23</v>
      </c>
      <c r="F168">
        <v>0.5</v>
      </c>
      <c r="G168">
        <v>1.8</v>
      </c>
      <c r="H168">
        <v>0.41399999999999998</v>
      </c>
      <c r="I168">
        <v>96</v>
      </c>
      <c r="J168">
        <v>54</v>
      </c>
      <c r="K168">
        <v>26.1703890336596</v>
      </c>
      <c r="L168">
        <f t="shared" si="19"/>
        <v>80.170389033659603</v>
      </c>
      <c r="M168">
        <v>31.471377560960001</v>
      </c>
      <c r="N168">
        <v>1000</v>
      </c>
      <c r="O168">
        <v>9.5904794276983605</v>
      </c>
      <c r="P168">
        <v>27.4117488204345</v>
      </c>
      <c r="Q168">
        <v>0.33176035852747399</v>
      </c>
      <c r="R168">
        <f t="shared" si="20"/>
        <v>1.0112653707370589</v>
      </c>
      <c r="S168">
        <v>1</v>
      </c>
    </row>
    <row r="169" spans="1:19" x14ac:dyDescent="0.4">
      <c r="A169">
        <v>151</v>
      </c>
      <c r="B169" t="s">
        <v>18</v>
      </c>
      <c r="C169" t="s">
        <v>19</v>
      </c>
      <c r="D169" t="s">
        <v>21</v>
      </c>
      <c r="E169">
        <v>25.3</v>
      </c>
      <c r="F169">
        <v>0</v>
      </c>
      <c r="G169">
        <v>40.799999999999997</v>
      </c>
      <c r="H169">
        <v>0.86799999999999999</v>
      </c>
      <c r="I169">
        <v>88</v>
      </c>
      <c r="J169">
        <v>54</v>
      </c>
      <c r="K169">
        <v>24.938984843618702</v>
      </c>
      <c r="L169">
        <f t="shared" si="19"/>
        <v>78.938984843618698</v>
      </c>
      <c r="M169">
        <v>44.608421609007998</v>
      </c>
      <c r="N169">
        <v>1000</v>
      </c>
      <c r="O169">
        <v>4.1858721247818798</v>
      </c>
      <c r="P169">
        <v>91.557513067310197</v>
      </c>
      <c r="Q169">
        <v>8.7281856941866798E-2</v>
      </c>
      <c r="R169">
        <f t="shared" si="20"/>
        <v>0.17135364633248382</v>
      </c>
      <c r="S169">
        <v>1</v>
      </c>
    </row>
    <row r="170" spans="1:19" x14ac:dyDescent="0.4">
      <c r="A170">
        <v>152</v>
      </c>
      <c r="B170" t="s">
        <v>18</v>
      </c>
      <c r="C170" t="s">
        <v>19</v>
      </c>
      <c r="D170" t="s">
        <v>21</v>
      </c>
      <c r="E170">
        <v>25.3</v>
      </c>
      <c r="F170">
        <v>0</v>
      </c>
      <c r="G170">
        <v>34.6</v>
      </c>
      <c r="H170">
        <v>0.72299999999999998</v>
      </c>
      <c r="I170">
        <v>64</v>
      </c>
      <c r="J170">
        <v>53</v>
      </c>
      <c r="K170">
        <v>26.552675858839201</v>
      </c>
      <c r="L170">
        <f t="shared" si="19"/>
        <v>79.552675858839194</v>
      </c>
      <c r="M170">
        <v>42.205420009072</v>
      </c>
      <c r="N170">
        <v>1000</v>
      </c>
      <c r="O170">
        <v>4.4147402542689997</v>
      </c>
      <c r="P170">
        <v>52.136553301853297</v>
      </c>
      <c r="Q170">
        <v>7.0591025166371904E-2</v>
      </c>
      <c r="R170">
        <f t="shared" si="20"/>
        <v>0.24003567122350891</v>
      </c>
      <c r="S170">
        <v>1</v>
      </c>
    </row>
    <row r="171" spans="1:19" x14ac:dyDescent="0.4">
      <c r="A171">
        <v>153</v>
      </c>
      <c r="B171" t="s">
        <v>18</v>
      </c>
      <c r="C171" t="s">
        <v>19</v>
      </c>
      <c r="D171" t="s">
        <v>26</v>
      </c>
      <c r="E171">
        <v>24.9</v>
      </c>
      <c r="F171">
        <v>0</v>
      </c>
      <c r="G171">
        <v>92.6</v>
      </c>
      <c r="H171">
        <v>1.0449999999999999</v>
      </c>
      <c r="I171">
        <v>24</v>
      </c>
      <c r="J171">
        <v>53</v>
      </c>
      <c r="K171">
        <v>25.4064373395993</v>
      </c>
      <c r="L171">
        <f t="shared" si="19"/>
        <v>78.406437339599307</v>
      </c>
      <c r="M171">
        <v>48.19883323482</v>
      </c>
      <c r="N171">
        <v>1000</v>
      </c>
      <c r="O171">
        <v>5.3299116934808097</v>
      </c>
      <c r="P171">
        <v>54.3038740860232</v>
      </c>
      <c r="Q171">
        <v>0.101380444059643</v>
      </c>
      <c r="R171">
        <f t="shared" si="20"/>
        <v>0.11502301454115001</v>
      </c>
      <c r="S171">
        <v>1</v>
      </c>
    </row>
    <row r="172" spans="1:19" x14ac:dyDescent="0.4">
      <c r="A172">
        <v>154</v>
      </c>
      <c r="B172" t="s">
        <v>18</v>
      </c>
      <c r="C172" t="s">
        <v>19</v>
      </c>
      <c r="D172" t="s">
        <v>23</v>
      </c>
      <c r="E172">
        <v>21</v>
      </c>
      <c r="F172">
        <v>12.5</v>
      </c>
      <c r="G172">
        <v>0</v>
      </c>
      <c r="H172">
        <v>0.17699999999999999</v>
      </c>
      <c r="I172">
        <v>98</v>
      </c>
      <c r="J172">
        <v>52</v>
      </c>
      <c r="K172">
        <v>26.572319886019098</v>
      </c>
      <c r="L172">
        <f t="shared" si="19"/>
        <v>78.572319886019102</v>
      </c>
      <c r="M172">
        <v>24.693983061600001</v>
      </c>
      <c r="N172">
        <v>1000</v>
      </c>
      <c r="O172">
        <v>37.223704298168897</v>
      </c>
      <c r="P172">
        <v>56.788995861181697</v>
      </c>
      <c r="Q172">
        <v>0.35164707686019903</v>
      </c>
      <c r="R172">
        <f t="shared" si="20"/>
        <v>11.829559597255445</v>
      </c>
      <c r="S172">
        <v>1</v>
      </c>
    </row>
    <row r="173" spans="1:19" x14ac:dyDescent="0.4">
      <c r="A173">
        <v>155</v>
      </c>
      <c r="B173" t="s">
        <v>18</v>
      </c>
      <c r="C173" t="s">
        <v>19</v>
      </c>
      <c r="D173" t="s">
        <v>21</v>
      </c>
      <c r="E173">
        <v>24.2</v>
      </c>
      <c r="F173">
        <v>0</v>
      </c>
      <c r="G173">
        <v>48.7</v>
      </c>
      <c r="H173">
        <v>0.77500000000000002</v>
      </c>
      <c r="I173">
        <v>62</v>
      </c>
      <c r="J173">
        <v>51</v>
      </c>
      <c r="K173">
        <v>24.564295118930101</v>
      </c>
      <c r="L173">
        <f t="shared" si="19"/>
        <v>75.564295118930104</v>
      </c>
      <c r="M173">
        <v>40.874340921200002</v>
      </c>
      <c r="N173">
        <v>1000</v>
      </c>
      <c r="O173">
        <v>2.8758063365018498</v>
      </c>
      <c r="P173">
        <v>37.833667680085597</v>
      </c>
      <c r="Q173">
        <v>0.49945071605243901</v>
      </c>
      <c r="R173">
        <f t="shared" si="20"/>
        <v>0.22758070160342986</v>
      </c>
      <c r="S173">
        <v>1</v>
      </c>
    </row>
    <row r="174" spans="1:19" x14ac:dyDescent="0.4">
      <c r="A174">
        <v>156</v>
      </c>
      <c r="B174" t="s">
        <v>18</v>
      </c>
      <c r="C174" t="s">
        <v>19</v>
      </c>
      <c r="D174" t="s">
        <v>25</v>
      </c>
      <c r="E174">
        <v>25.2</v>
      </c>
      <c r="F174">
        <v>0</v>
      </c>
      <c r="G174">
        <v>64.2</v>
      </c>
      <c r="H174">
        <v>0.88400000000000001</v>
      </c>
      <c r="I174">
        <v>36</v>
      </c>
      <c r="J174">
        <v>50</v>
      </c>
      <c r="K174">
        <v>24.017362384546399</v>
      </c>
      <c r="L174">
        <f t="shared" si="19"/>
        <v>74.017362384546402</v>
      </c>
      <c r="M174">
        <v>45.560274492479998</v>
      </c>
      <c r="N174">
        <v>1000</v>
      </c>
      <c r="O174">
        <v>33.528338793839403</v>
      </c>
      <c r="P174">
        <v>29.8934116962464</v>
      </c>
      <c r="Q174">
        <v>0.284891303650121</v>
      </c>
      <c r="R174">
        <f t="shared" si="20"/>
        <v>0.15834327181439878</v>
      </c>
      <c r="S174">
        <v>1</v>
      </c>
    </row>
    <row r="175" spans="1:19" x14ac:dyDescent="0.4">
      <c r="A175">
        <v>157</v>
      </c>
      <c r="B175" t="s">
        <v>18</v>
      </c>
      <c r="C175" t="s">
        <v>19</v>
      </c>
      <c r="D175" t="s">
        <v>26</v>
      </c>
      <c r="E175">
        <v>24.1</v>
      </c>
      <c r="F175">
        <v>0</v>
      </c>
      <c r="G175">
        <v>67</v>
      </c>
      <c r="H175">
        <v>0.85</v>
      </c>
      <c r="I175">
        <v>22</v>
      </c>
      <c r="J175">
        <v>50</v>
      </c>
      <c r="K175">
        <v>25.059101511620501</v>
      </c>
      <c r="L175">
        <f t="shared" si="19"/>
        <v>75.059101511620497</v>
      </c>
      <c r="M175">
        <v>43.732756713999997</v>
      </c>
      <c r="N175">
        <v>1000</v>
      </c>
      <c r="O175">
        <v>12.402257259553</v>
      </c>
      <c r="P175">
        <v>9.22955680763787</v>
      </c>
      <c r="Q175">
        <v>0.43881443094817502</v>
      </c>
      <c r="R175">
        <f t="shared" si="20"/>
        <v>0.17166977385401491</v>
      </c>
      <c r="S175">
        <v>1</v>
      </c>
    </row>
    <row r="176" spans="1:19" x14ac:dyDescent="0.4">
      <c r="A176">
        <v>158</v>
      </c>
      <c r="B176" t="s">
        <v>18</v>
      </c>
      <c r="C176" t="s">
        <v>19</v>
      </c>
      <c r="D176" t="s">
        <v>25</v>
      </c>
      <c r="E176">
        <v>25.3</v>
      </c>
      <c r="F176">
        <v>0</v>
      </c>
      <c r="G176">
        <v>90.7</v>
      </c>
      <c r="H176">
        <v>0.96299999999999997</v>
      </c>
      <c r="I176">
        <v>26</v>
      </c>
      <c r="J176">
        <v>50</v>
      </c>
      <c r="K176">
        <v>24.910519664438102</v>
      </c>
      <c r="L176">
        <f t="shared" si="19"/>
        <v>74.910519664438098</v>
      </c>
      <c r="M176">
        <v>47.617994566504002</v>
      </c>
      <c r="N176">
        <v>1000</v>
      </c>
      <c r="O176">
        <v>1.91305220992174</v>
      </c>
      <c r="P176">
        <v>18.007992458715599</v>
      </c>
      <c r="Q176">
        <v>0.171577768224868</v>
      </c>
      <c r="R176">
        <f t="shared" si="20"/>
        <v>0.13099478805544523</v>
      </c>
      <c r="S176">
        <v>1</v>
      </c>
    </row>
    <row r="177" spans="1:19" x14ac:dyDescent="0.4">
      <c r="A177">
        <v>159</v>
      </c>
      <c r="B177" t="s">
        <v>18</v>
      </c>
      <c r="C177" t="s">
        <v>19</v>
      </c>
      <c r="D177" t="s">
        <v>26</v>
      </c>
      <c r="E177">
        <v>25.2</v>
      </c>
      <c r="F177">
        <v>0</v>
      </c>
      <c r="G177">
        <v>94.5</v>
      </c>
      <c r="H177">
        <v>0.95699999999999996</v>
      </c>
      <c r="I177">
        <v>16</v>
      </c>
      <c r="J177">
        <v>49</v>
      </c>
      <c r="K177">
        <v>25.540875643651901</v>
      </c>
      <c r="L177">
        <f t="shared" si="19"/>
        <v>74.540875643651901</v>
      </c>
      <c r="M177">
        <v>47.834403994223997</v>
      </c>
      <c r="N177">
        <v>1000</v>
      </c>
      <c r="O177">
        <v>1.9952475278461801</v>
      </c>
      <c r="P177">
        <v>36.751620835758899</v>
      </c>
      <c r="Q177">
        <v>7.3065540918948596E-2</v>
      </c>
      <c r="R177">
        <f t="shared" si="20"/>
        <v>0.12974460030137969</v>
      </c>
      <c r="S177">
        <v>1</v>
      </c>
    </row>
    <row r="178" spans="1:19" x14ac:dyDescent="0.4">
      <c r="A178">
        <v>160</v>
      </c>
      <c r="B178" t="s">
        <v>18</v>
      </c>
      <c r="C178" t="s">
        <v>19</v>
      </c>
      <c r="D178" t="s">
        <v>20</v>
      </c>
      <c r="E178">
        <v>22.7</v>
      </c>
      <c r="F178">
        <v>0</v>
      </c>
      <c r="G178">
        <v>43.7</v>
      </c>
      <c r="H178">
        <v>0.73299999999999998</v>
      </c>
      <c r="I178">
        <v>52</v>
      </c>
      <c r="J178">
        <v>49</v>
      </c>
      <c r="K178">
        <v>25.353318687131001</v>
      </c>
      <c r="L178">
        <f t="shared" si="19"/>
        <v>74.353318687131008</v>
      </c>
      <c r="M178">
        <v>37.617410201887999</v>
      </c>
      <c r="N178">
        <v>1000</v>
      </c>
      <c r="O178">
        <v>3.07221771789535</v>
      </c>
      <c r="P178">
        <v>33.367176964583898</v>
      </c>
      <c r="Q178">
        <v>0.112610210425903</v>
      </c>
      <c r="R178">
        <f t="shared" si="20"/>
        <v>0.27466606523372583</v>
      </c>
      <c r="S178">
        <v>1</v>
      </c>
    </row>
    <row r="179" spans="1:19" x14ac:dyDescent="0.4">
      <c r="A179">
        <v>161</v>
      </c>
      <c r="B179" t="s">
        <v>18</v>
      </c>
      <c r="C179" t="s">
        <v>19</v>
      </c>
      <c r="D179" t="s">
        <v>20</v>
      </c>
      <c r="E179">
        <v>24.8</v>
      </c>
      <c r="F179">
        <v>0</v>
      </c>
      <c r="G179">
        <v>73.099999999999994</v>
      </c>
      <c r="H179">
        <v>0.85299999999999998</v>
      </c>
      <c r="I179">
        <v>42</v>
      </c>
      <c r="J179">
        <v>49</v>
      </c>
      <c r="K179">
        <v>23.569983848403101</v>
      </c>
      <c r="L179">
        <f t="shared" si="19"/>
        <v>72.569983848403098</v>
      </c>
      <c r="M179">
        <v>43.784817865375999</v>
      </c>
      <c r="N179">
        <v>1000</v>
      </c>
      <c r="O179">
        <v>11.013184530943899</v>
      </c>
      <c r="P179">
        <v>56.557901650510097</v>
      </c>
      <c r="Q179">
        <v>0.13900516147071601</v>
      </c>
      <c r="R179">
        <f t="shared" si="20"/>
        <v>0.17778979302798417</v>
      </c>
      <c r="S179">
        <v>1</v>
      </c>
    </row>
    <row r="180" spans="1:19" x14ac:dyDescent="0.4">
      <c r="A180">
        <v>162</v>
      </c>
      <c r="B180" t="s">
        <v>18</v>
      </c>
      <c r="C180" t="s">
        <v>19</v>
      </c>
      <c r="D180" t="s">
        <v>20</v>
      </c>
      <c r="E180">
        <v>25.6</v>
      </c>
      <c r="F180">
        <v>0</v>
      </c>
      <c r="G180">
        <v>82.3</v>
      </c>
      <c r="H180">
        <v>0.88700000000000001</v>
      </c>
      <c r="I180">
        <v>50</v>
      </c>
      <c r="J180">
        <v>48</v>
      </c>
      <c r="K180">
        <v>23.553665191763599</v>
      </c>
      <c r="L180">
        <f t="shared" si="19"/>
        <v>71.553665191763599</v>
      </c>
      <c r="M180">
        <v>46.171591529920001</v>
      </c>
      <c r="N180">
        <v>1000</v>
      </c>
      <c r="O180">
        <v>38.222589649040401</v>
      </c>
      <c r="P180">
        <v>58.143752908845897</v>
      </c>
      <c r="Q180">
        <v>1.08092282592685E-2</v>
      </c>
      <c r="R180">
        <f t="shared" si="20"/>
        <v>0.15596242782902123</v>
      </c>
      <c r="S180">
        <v>1</v>
      </c>
    </row>
    <row r="181" spans="1:19" x14ac:dyDescent="0.4">
      <c r="A181">
        <v>163</v>
      </c>
      <c r="B181" t="s">
        <v>18</v>
      </c>
      <c r="C181" t="s">
        <v>19</v>
      </c>
      <c r="D181" t="s">
        <v>22</v>
      </c>
      <c r="E181">
        <v>23.7</v>
      </c>
      <c r="F181">
        <v>11</v>
      </c>
      <c r="G181">
        <v>34.799999999999997</v>
      </c>
      <c r="H181">
        <v>0.51100000000000001</v>
      </c>
      <c r="I181">
        <v>72</v>
      </c>
      <c r="J181">
        <v>48</v>
      </c>
      <c r="K181">
        <v>23.616517889371899</v>
      </c>
      <c r="L181">
        <f t="shared" si="19"/>
        <v>71.616517889371892</v>
      </c>
      <c r="M181">
        <v>35.316226484015999</v>
      </c>
      <c r="N181">
        <v>1000</v>
      </c>
      <c r="O181">
        <v>4.6039760560935896</v>
      </c>
      <c r="P181">
        <v>39.5573491473762</v>
      </c>
      <c r="Q181">
        <v>1.19895410721208E-2</v>
      </c>
      <c r="R181">
        <f t="shared" si="20"/>
        <v>0.53666590169129769</v>
      </c>
      <c r="S181">
        <v>1</v>
      </c>
    </row>
    <row r="182" spans="1:19" x14ac:dyDescent="0.4">
      <c r="A182">
        <v>164</v>
      </c>
      <c r="B182" t="s">
        <v>18</v>
      </c>
      <c r="C182" t="s">
        <v>19</v>
      </c>
      <c r="D182" t="s">
        <v>23</v>
      </c>
      <c r="E182">
        <v>21.7</v>
      </c>
      <c r="F182">
        <v>4</v>
      </c>
      <c r="G182">
        <v>0</v>
      </c>
      <c r="H182">
        <v>0.33700000000000002</v>
      </c>
      <c r="I182">
        <v>98</v>
      </c>
      <c r="J182">
        <v>48</v>
      </c>
      <c r="K182">
        <v>24.483321940425899</v>
      </c>
      <c r="L182">
        <f t="shared" si="19"/>
        <v>72.483321940425895</v>
      </c>
      <c r="M182">
        <v>28.956305880736</v>
      </c>
      <c r="N182">
        <v>1000</v>
      </c>
      <c r="O182">
        <v>1.8588587768207501</v>
      </c>
      <c r="P182">
        <v>61.433922076598897</v>
      </c>
      <c r="Q182">
        <v>9.2684442437063003E-2</v>
      </c>
      <c r="R182">
        <f t="shared" si="20"/>
        <v>1.5596973390964544</v>
      </c>
      <c r="S182">
        <v>1</v>
      </c>
    </row>
    <row r="183" spans="1:19" x14ac:dyDescent="0.4">
      <c r="A183">
        <v>165</v>
      </c>
      <c r="B183" t="s">
        <v>18</v>
      </c>
      <c r="C183" t="s">
        <v>19</v>
      </c>
      <c r="D183" t="s">
        <v>23</v>
      </c>
      <c r="E183">
        <v>20</v>
      </c>
      <c r="F183">
        <v>16</v>
      </c>
      <c r="G183">
        <v>0</v>
      </c>
      <c r="H183">
        <v>0.17899999999999999</v>
      </c>
      <c r="I183">
        <v>100</v>
      </c>
      <c r="J183">
        <v>47</v>
      </c>
      <c r="K183">
        <v>25.336568033367499</v>
      </c>
      <c r="L183">
        <f t="shared" si="19"/>
        <v>72.336568033367499</v>
      </c>
      <c r="M183">
        <v>23.7832298696</v>
      </c>
      <c r="N183">
        <v>1000</v>
      </c>
      <c r="O183">
        <v>8.6485114761842592</v>
      </c>
      <c r="P183">
        <v>49.457299219682703</v>
      </c>
      <c r="Q183">
        <v>5.4326672915455697E-2</v>
      </c>
      <c r="R183">
        <f t="shared" si="20"/>
        <v>10.883849244625919</v>
      </c>
      <c r="S183">
        <v>1</v>
      </c>
    </row>
    <row r="184" spans="1:19" x14ac:dyDescent="0.4">
      <c r="A184">
        <v>166</v>
      </c>
      <c r="B184" t="s">
        <v>18</v>
      </c>
      <c r="C184" t="s">
        <v>19</v>
      </c>
      <c r="D184" t="s">
        <v>23</v>
      </c>
      <c r="E184">
        <v>17</v>
      </c>
      <c r="F184">
        <v>11</v>
      </c>
      <c r="G184">
        <v>0</v>
      </c>
      <c r="H184">
        <v>7.4999999999999997E-2</v>
      </c>
      <c r="I184">
        <v>100</v>
      </c>
      <c r="J184">
        <v>47</v>
      </c>
      <c r="K184">
        <v>24.1385898051917</v>
      </c>
      <c r="L184">
        <f t="shared" si="19"/>
        <v>71.1385898051917</v>
      </c>
      <c r="M184">
        <v>18.441049751000001</v>
      </c>
      <c r="N184">
        <v>1000</v>
      </c>
      <c r="O184">
        <v>29.7261107926421</v>
      </c>
      <c r="P184">
        <v>7.6685622182331503</v>
      </c>
      <c r="Q184">
        <v>8.9427671042795004E-2</v>
      </c>
      <c r="R184">
        <f t="shared" si="20"/>
        <v>31.477714240882509</v>
      </c>
      <c r="S184">
        <v>1</v>
      </c>
    </row>
    <row r="185" spans="1:19" x14ac:dyDescent="0.4">
      <c r="A185">
        <v>167</v>
      </c>
      <c r="B185" t="s">
        <v>18</v>
      </c>
      <c r="C185" t="s">
        <v>19</v>
      </c>
      <c r="D185" t="s">
        <v>22</v>
      </c>
      <c r="E185">
        <v>19.7</v>
      </c>
      <c r="F185">
        <v>19.5</v>
      </c>
      <c r="G185">
        <v>9.1999999999999993</v>
      </c>
      <c r="H185">
        <v>0.26500000000000001</v>
      </c>
      <c r="I185">
        <v>84</v>
      </c>
      <c r="J185">
        <v>46</v>
      </c>
      <c r="K185">
        <v>23.330621854950699</v>
      </c>
      <c r="L185">
        <f t="shared" si="19"/>
        <v>69.330621854950692</v>
      </c>
      <c r="M185">
        <v>25.31819665862</v>
      </c>
      <c r="N185">
        <v>1000</v>
      </c>
      <c r="O185">
        <v>27.8615918802744</v>
      </c>
      <c r="P185">
        <v>5.4395836884705604</v>
      </c>
      <c r="Q185">
        <v>3.5770993663596998E-2</v>
      </c>
      <c r="R185">
        <f t="shared" si="20"/>
        <v>3.025454548567847</v>
      </c>
      <c r="S185">
        <v>1</v>
      </c>
    </row>
    <row r="186" spans="1:19" x14ac:dyDescent="0.4">
      <c r="A186">
        <v>168</v>
      </c>
      <c r="B186" t="s">
        <v>18</v>
      </c>
      <c r="C186" t="s">
        <v>19</v>
      </c>
      <c r="D186" t="s">
        <v>21</v>
      </c>
      <c r="E186">
        <v>15.2</v>
      </c>
      <c r="F186">
        <v>0.5</v>
      </c>
      <c r="G186">
        <v>36.1</v>
      </c>
      <c r="H186">
        <v>0.51700000000000002</v>
      </c>
      <c r="I186">
        <v>64</v>
      </c>
      <c r="J186">
        <v>46</v>
      </c>
      <c r="K186">
        <v>25.7918145598824</v>
      </c>
      <c r="L186">
        <f t="shared" si="19"/>
        <v>71.791814559882397</v>
      </c>
      <c r="M186">
        <v>25.079233817024001</v>
      </c>
      <c r="N186">
        <v>1000</v>
      </c>
      <c r="O186">
        <v>14.148999999441999</v>
      </c>
      <c r="P186">
        <v>13.113783938663399</v>
      </c>
      <c r="Q186">
        <v>0.15735903974128701</v>
      </c>
      <c r="R186">
        <f t="shared" si="20"/>
        <v>0.65529702159825087</v>
      </c>
      <c r="S186">
        <v>1</v>
      </c>
    </row>
    <row r="187" spans="1:19" x14ac:dyDescent="0.4">
      <c r="A187">
        <v>169</v>
      </c>
      <c r="B187" t="s">
        <v>18</v>
      </c>
      <c r="C187" t="s">
        <v>19</v>
      </c>
      <c r="D187" t="s">
        <v>25</v>
      </c>
      <c r="E187">
        <v>14.9</v>
      </c>
      <c r="F187">
        <v>0</v>
      </c>
      <c r="G187">
        <v>73.3</v>
      </c>
      <c r="H187">
        <v>0.8</v>
      </c>
      <c r="I187">
        <v>30</v>
      </c>
      <c r="J187">
        <v>46</v>
      </c>
      <c r="K187">
        <v>24.9295688031034</v>
      </c>
      <c r="L187">
        <f t="shared" si="19"/>
        <v>70.929568803103393</v>
      </c>
      <c r="M187">
        <v>29.141385382399999</v>
      </c>
      <c r="N187">
        <v>1000</v>
      </c>
      <c r="O187">
        <v>2.3573045212586399</v>
      </c>
      <c r="P187">
        <v>51.745451027902099</v>
      </c>
      <c r="Q187">
        <v>0.35435963192698899</v>
      </c>
      <c r="R187">
        <f t="shared" si="20"/>
        <v>0.26615257895241951</v>
      </c>
      <c r="S187">
        <v>1</v>
      </c>
    </row>
    <row r="188" spans="1:19" x14ac:dyDescent="0.4">
      <c r="A188">
        <v>170</v>
      </c>
      <c r="B188" t="s">
        <v>18</v>
      </c>
      <c r="C188" t="s">
        <v>19</v>
      </c>
      <c r="D188" t="s">
        <v>25</v>
      </c>
      <c r="E188">
        <v>17.399999999999999</v>
      </c>
      <c r="F188">
        <v>0</v>
      </c>
      <c r="G188">
        <v>93.8</v>
      </c>
      <c r="H188">
        <v>0.90200000000000002</v>
      </c>
      <c r="I188">
        <v>28</v>
      </c>
      <c r="J188">
        <v>46</v>
      </c>
      <c r="K188">
        <v>25.821458299432301</v>
      </c>
      <c r="L188">
        <f t="shared" si="19"/>
        <v>71.821458299432294</v>
      </c>
      <c r="M188">
        <v>34.388883301103903</v>
      </c>
      <c r="N188">
        <v>1000</v>
      </c>
      <c r="O188">
        <v>7.0006489885698704</v>
      </c>
      <c r="P188">
        <v>45.325660047574601</v>
      </c>
      <c r="Q188">
        <v>7.6772401770510201E-2</v>
      </c>
      <c r="R188">
        <f t="shared" si="20"/>
        <v>0.19129277030383651</v>
      </c>
      <c r="S188">
        <v>1</v>
      </c>
    </row>
    <row r="189" spans="1:19" x14ac:dyDescent="0.4">
      <c r="A189">
        <v>171</v>
      </c>
      <c r="B189" t="s">
        <v>18</v>
      </c>
      <c r="C189" t="s">
        <v>19</v>
      </c>
      <c r="D189" t="s">
        <v>20</v>
      </c>
      <c r="E189">
        <v>19.7</v>
      </c>
      <c r="F189">
        <v>0</v>
      </c>
      <c r="G189">
        <v>35.299999999999997</v>
      </c>
      <c r="H189">
        <v>0.63200000000000001</v>
      </c>
      <c r="I189">
        <v>70</v>
      </c>
      <c r="J189">
        <v>45</v>
      </c>
      <c r="K189">
        <v>25.278711427561898</v>
      </c>
      <c r="L189">
        <f t="shared" si="19"/>
        <v>70.278711427561902</v>
      </c>
      <c r="M189">
        <v>32.272853602399998</v>
      </c>
      <c r="N189">
        <v>1000</v>
      </c>
      <c r="O189">
        <v>0.27171709265941302</v>
      </c>
      <c r="P189">
        <v>1.8538498820843301</v>
      </c>
      <c r="Q189">
        <v>0.108516708886294</v>
      </c>
      <c r="R189">
        <f t="shared" si="20"/>
        <v>0.39270859665717223</v>
      </c>
      <c r="S189">
        <v>1</v>
      </c>
    </row>
    <row r="190" spans="1:19" x14ac:dyDescent="0.4">
      <c r="A190">
        <v>172</v>
      </c>
      <c r="B190" t="s">
        <v>18</v>
      </c>
      <c r="C190" t="s">
        <v>19</v>
      </c>
      <c r="D190" t="s">
        <v>25</v>
      </c>
      <c r="E190">
        <v>21.7</v>
      </c>
      <c r="F190">
        <v>0</v>
      </c>
      <c r="G190">
        <v>88.5</v>
      </c>
      <c r="H190">
        <v>0.86399999999999999</v>
      </c>
      <c r="I190">
        <v>18</v>
      </c>
      <c r="J190">
        <v>45</v>
      </c>
      <c r="K190">
        <v>23.944085636043699</v>
      </c>
      <c r="L190">
        <f t="shared" si="19"/>
        <v>68.944085636043695</v>
      </c>
      <c r="M190">
        <v>39.968645962239997</v>
      </c>
      <c r="N190">
        <v>1000</v>
      </c>
      <c r="O190">
        <v>7.61549659864197</v>
      </c>
      <c r="P190">
        <v>62.989604064387699</v>
      </c>
      <c r="Q190">
        <v>0.201789508247852</v>
      </c>
      <c r="R190">
        <f t="shared" si="20"/>
        <v>0.1834982233380984</v>
      </c>
      <c r="S190">
        <v>1</v>
      </c>
    </row>
    <row r="191" spans="1:19" x14ac:dyDescent="0.4">
      <c r="A191">
        <v>173</v>
      </c>
      <c r="B191" t="s">
        <v>18</v>
      </c>
      <c r="C191" t="s">
        <v>19</v>
      </c>
      <c r="D191" t="s">
        <v>26</v>
      </c>
      <c r="E191">
        <v>21.2</v>
      </c>
      <c r="F191">
        <v>0</v>
      </c>
      <c r="G191">
        <v>78.3</v>
      </c>
      <c r="H191">
        <v>0.82399999999999995</v>
      </c>
      <c r="I191">
        <v>24</v>
      </c>
      <c r="J191">
        <v>45</v>
      </c>
      <c r="K191">
        <v>23.6367446701096</v>
      </c>
      <c r="L191">
        <f t="shared" si="19"/>
        <v>68.636744670109607</v>
      </c>
      <c r="M191">
        <v>39.094597266944</v>
      </c>
      <c r="N191">
        <v>1000</v>
      </c>
      <c r="O191">
        <v>18.1656146345622</v>
      </c>
      <c r="P191">
        <v>22.567160147062001</v>
      </c>
      <c r="Q191">
        <v>0.30168284609965801</v>
      </c>
      <c r="R191">
        <f t="shared" si="20"/>
        <v>0.19708086739228814</v>
      </c>
      <c r="S191">
        <v>1</v>
      </c>
    </row>
    <row r="192" spans="1:19" x14ac:dyDescent="0.4">
      <c r="A192">
        <v>174</v>
      </c>
      <c r="B192" t="s">
        <v>18</v>
      </c>
      <c r="C192" t="s">
        <v>19</v>
      </c>
      <c r="D192" t="s">
        <v>21</v>
      </c>
      <c r="E192">
        <v>20.399999999999999</v>
      </c>
      <c r="F192">
        <v>0</v>
      </c>
      <c r="G192">
        <v>89.6</v>
      </c>
      <c r="H192">
        <v>0.85799999999999998</v>
      </c>
      <c r="I192">
        <v>50</v>
      </c>
      <c r="J192">
        <v>45</v>
      </c>
      <c r="K192">
        <v>25.3401233130555</v>
      </c>
      <c r="L192">
        <f t="shared" si="19"/>
        <v>70.3401233130555</v>
      </c>
      <c r="M192">
        <v>38.672945474784001</v>
      </c>
      <c r="N192">
        <v>1000</v>
      </c>
      <c r="O192">
        <v>14.4009928928094</v>
      </c>
      <c r="P192">
        <v>56.792868369498798</v>
      </c>
      <c r="Q192">
        <v>0.45752423536238801</v>
      </c>
      <c r="R192">
        <f t="shared" si="20"/>
        <v>0.18473105853380978</v>
      </c>
      <c r="S192">
        <v>1</v>
      </c>
    </row>
    <row r="193" spans="1:19" x14ac:dyDescent="0.4">
      <c r="A193">
        <v>175</v>
      </c>
      <c r="B193" t="s">
        <v>18</v>
      </c>
      <c r="C193" t="s">
        <v>19</v>
      </c>
      <c r="D193" t="s">
        <v>28</v>
      </c>
      <c r="E193">
        <v>19.3</v>
      </c>
      <c r="F193">
        <v>0</v>
      </c>
      <c r="G193">
        <v>0</v>
      </c>
      <c r="H193">
        <v>6.9000000000000006E-2</v>
      </c>
      <c r="I193">
        <v>100</v>
      </c>
      <c r="J193">
        <v>45</v>
      </c>
      <c r="K193">
        <v>23.5240282013309</v>
      </c>
      <c r="L193">
        <f t="shared" si="19"/>
        <v>68.524028201330907</v>
      </c>
      <c r="M193">
        <v>20.6621016277</v>
      </c>
      <c r="N193">
        <v>1000</v>
      </c>
      <c r="O193">
        <v>4.0990494132466901</v>
      </c>
      <c r="P193">
        <v>95.617879721843195</v>
      </c>
      <c r="Q193">
        <v>0.43801234339822798</v>
      </c>
      <c r="R193">
        <f t="shared" si="20"/>
        <v>31.841054473728242</v>
      </c>
      <c r="S193">
        <v>1</v>
      </c>
    </row>
    <row r="194" spans="1:19" x14ac:dyDescent="0.4">
      <c r="A194">
        <v>176</v>
      </c>
      <c r="B194" t="s">
        <v>18</v>
      </c>
      <c r="C194" t="s">
        <v>19</v>
      </c>
      <c r="D194" t="s">
        <v>23</v>
      </c>
      <c r="E194">
        <v>19.100000000000001</v>
      </c>
      <c r="F194">
        <v>7.5</v>
      </c>
      <c r="G194">
        <v>0</v>
      </c>
      <c r="H194">
        <v>0.21099999999999999</v>
      </c>
      <c r="I194">
        <v>100</v>
      </c>
      <c r="J194">
        <v>44</v>
      </c>
      <c r="K194">
        <v>25.723522558076102</v>
      </c>
      <c r="L194">
        <f t="shared" si="19"/>
        <v>69.723522558076098</v>
      </c>
      <c r="M194">
        <v>23.463287225336</v>
      </c>
      <c r="N194">
        <v>1000</v>
      </c>
      <c r="O194">
        <v>3.1279029533118798</v>
      </c>
      <c r="P194">
        <v>76.266482920817495</v>
      </c>
      <c r="Q194">
        <v>0.48755346570830799</v>
      </c>
      <c r="R194">
        <f t="shared" si="20"/>
        <v>6.3588377954402207</v>
      </c>
      <c r="S194">
        <v>1</v>
      </c>
    </row>
    <row r="195" spans="1:19" x14ac:dyDescent="0.4">
      <c r="A195">
        <v>177</v>
      </c>
      <c r="B195" t="s">
        <v>18</v>
      </c>
      <c r="C195" t="s">
        <v>19</v>
      </c>
      <c r="D195" t="s">
        <v>25</v>
      </c>
      <c r="E195">
        <v>21</v>
      </c>
      <c r="F195">
        <v>0</v>
      </c>
      <c r="G195">
        <v>88.2</v>
      </c>
      <c r="H195">
        <v>0.84599999999999997</v>
      </c>
      <c r="I195">
        <v>12</v>
      </c>
      <c r="J195">
        <v>44</v>
      </c>
      <c r="K195">
        <v>26.654211474219501</v>
      </c>
      <c r="L195">
        <f t="shared" si="19"/>
        <v>70.654211474219494</v>
      </c>
      <c r="M195">
        <v>37.603566660719999</v>
      </c>
      <c r="N195">
        <v>1000</v>
      </c>
      <c r="O195">
        <v>1.98833973054377</v>
      </c>
      <c r="P195">
        <v>90.720029450285594</v>
      </c>
      <c r="Q195">
        <v>3.02735861135272E-2</v>
      </c>
      <c r="R195">
        <f t="shared" si="20"/>
        <v>0.20952733541842425</v>
      </c>
      <c r="S195">
        <v>1</v>
      </c>
    </row>
    <row r="196" spans="1:19" x14ac:dyDescent="0.4">
      <c r="A196">
        <v>178</v>
      </c>
      <c r="B196" t="s">
        <v>18</v>
      </c>
      <c r="C196" t="s">
        <v>19</v>
      </c>
      <c r="D196" t="s">
        <v>23</v>
      </c>
      <c r="E196">
        <v>19.3</v>
      </c>
      <c r="F196">
        <v>1</v>
      </c>
      <c r="G196">
        <v>0</v>
      </c>
      <c r="H196">
        <v>7.0000000000000007E-2</v>
      </c>
      <c r="I196">
        <v>100</v>
      </c>
      <c r="J196">
        <v>43</v>
      </c>
      <c r="K196">
        <v>23.059383280096</v>
      </c>
      <c r="L196">
        <f t="shared" si="19"/>
        <v>66.059383280096</v>
      </c>
      <c r="M196">
        <v>20.727234590319998</v>
      </c>
      <c r="N196">
        <v>1000</v>
      </c>
      <c r="O196">
        <v>13.1051316606955</v>
      </c>
      <c r="P196">
        <v>63.677226057785198</v>
      </c>
      <c r="Q196">
        <v>0.381539634599531</v>
      </c>
      <c r="R196">
        <f t="shared" si="20"/>
        <v>33.291794638437317</v>
      </c>
      <c r="S196">
        <v>1</v>
      </c>
    </row>
    <row r="197" spans="1:19" x14ac:dyDescent="0.4">
      <c r="A197">
        <v>179</v>
      </c>
      <c r="B197" t="s">
        <v>18</v>
      </c>
      <c r="C197" t="s">
        <v>19</v>
      </c>
      <c r="D197" t="s">
        <v>23</v>
      </c>
      <c r="E197">
        <v>16.399999999999999</v>
      </c>
      <c r="F197">
        <v>19.5</v>
      </c>
      <c r="G197">
        <v>0</v>
      </c>
      <c r="H197">
        <v>0.125</v>
      </c>
      <c r="I197">
        <v>100</v>
      </c>
      <c r="J197">
        <v>43</v>
      </c>
      <c r="K197">
        <v>24.063920810704001</v>
      </c>
      <c r="L197">
        <f t="shared" si="19"/>
        <v>67.063920810704005</v>
      </c>
      <c r="M197">
        <v>18.750637766000001</v>
      </c>
      <c r="N197">
        <v>1000</v>
      </c>
      <c r="O197">
        <v>5.8883682673026598</v>
      </c>
      <c r="P197">
        <v>12.309734611495699</v>
      </c>
      <c r="Q197">
        <v>0.467558489801634</v>
      </c>
      <c r="R197">
        <f t="shared" si="20"/>
        <v>133.90265707997037</v>
      </c>
      <c r="S197">
        <v>1</v>
      </c>
    </row>
    <row r="198" spans="1:19" x14ac:dyDescent="0.4">
      <c r="A198">
        <v>180</v>
      </c>
      <c r="B198" t="s">
        <v>18</v>
      </c>
      <c r="C198" t="s">
        <v>19</v>
      </c>
      <c r="D198" t="s">
        <v>23</v>
      </c>
      <c r="E198">
        <v>19.399999999999999</v>
      </c>
      <c r="F198">
        <v>50</v>
      </c>
      <c r="G198">
        <v>0</v>
      </c>
      <c r="H198">
        <v>0.14499999999999999</v>
      </c>
      <c r="I198">
        <v>100</v>
      </c>
      <c r="J198">
        <v>43</v>
      </c>
      <c r="K198">
        <v>23.1191140847037</v>
      </c>
      <c r="L198">
        <f t="shared" si="19"/>
        <v>66.119114084703696</v>
      </c>
      <c r="M198">
        <v>22.523650484720001</v>
      </c>
      <c r="N198">
        <v>1000</v>
      </c>
      <c r="O198">
        <v>4.21813008695276</v>
      </c>
      <c r="P198">
        <v>56.978260730024203</v>
      </c>
      <c r="Q198">
        <v>7.2630207774915106E-2</v>
      </c>
      <c r="R198">
        <f t="shared" si="20"/>
        <v>27.645900601016304</v>
      </c>
      <c r="S198">
        <v>1</v>
      </c>
    </row>
    <row r="199" spans="1:19" x14ac:dyDescent="0.4">
      <c r="A199">
        <v>181</v>
      </c>
      <c r="B199" t="s">
        <v>18</v>
      </c>
      <c r="C199" t="s">
        <v>19</v>
      </c>
      <c r="D199" t="s">
        <v>23</v>
      </c>
      <c r="E199">
        <v>18.600000000000001</v>
      </c>
      <c r="F199">
        <v>3</v>
      </c>
      <c r="G199">
        <v>0</v>
      </c>
      <c r="H199">
        <v>0.127</v>
      </c>
      <c r="I199">
        <v>100</v>
      </c>
      <c r="J199">
        <v>43</v>
      </c>
      <c r="K199">
        <v>26.4698154475854</v>
      </c>
      <c r="L199">
        <f t="shared" si="19"/>
        <v>69.469815447585404</v>
      </c>
      <c r="M199">
        <v>21.200675989392</v>
      </c>
      <c r="N199">
        <v>1000</v>
      </c>
      <c r="O199">
        <v>28.872179309728399</v>
      </c>
      <c r="P199">
        <v>29.717079389784701</v>
      </c>
      <c r="Q199">
        <v>0.228555974606173</v>
      </c>
      <c r="R199">
        <f t="shared" si="20"/>
        <v>195.52864083045486</v>
      </c>
      <c r="S199">
        <v>1</v>
      </c>
    </row>
    <row r="200" spans="1:19" x14ac:dyDescent="0.4">
      <c r="A200">
        <v>182</v>
      </c>
      <c r="B200" t="s">
        <v>18</v>
      </c>
      <c r="C200" t="s">
        <v>19</v>
      </c>
      <c r="D200" t="s">
        <v>23</v>
      </c>
      <c r="E200">
        <v>17.8</v>
      </c>
      <c r="F200">
        <v>9</v>
      </c>
      <c r="G200">
        <v>0</v>
      </c>
      <c r="H200">
        <v>5.8999999999999997E-2</v>
      </c>
      <c r="I200">
        <v>100</v>
      </c>
      <c r="J200">
        <v>43</v>
      </c>
      <c r="K200">
        <v>24.7161287693011</v>
      </c>
      <c r="L200">
        <f t="shared" si="19"/>
        <v>67.716128769301093</v>
      </c>
      <c r="M200">
        <v>19.021022781184001</v>
      </c>
      <c r="N200">
        <v>1000</v>
      </c>
      <c r="O200">
        <v>0.54159729119718802</v>
      </c>
      <c r="P200">
        <v>10.6708627859604</v>
      </c>
      <c r="Q200">
        <v>0.25129994815655099</v>
      </c>
      <c r="R200">
        <f t="shared" si="20"/>
        <v>33.130286241656819</v>
      </c>
      <c r="S200">
        <v>1</v>
      </c>
    </row>
    <row r="201" spans="1:19" x14ac:dyDescent="0.4">
      <c r="A201">
        <v>183</v>
      </c>
      <c r="B201" t="s">
        <v>18</v>
      </c>
      <c r="C201" t="s">
        <v>19</v>
      </c>
      <c r="D201" t="s">
        <v>20</v>
      </c>
      <c r="E201">
        <v>18.5</v>
      </c>
      <c r="F201">
        <v>0</v>
      </c>
      <c r="G201">
        <v>87.9</v>
      </c>
      <c r="H201">
        <v>0.84799999999999998</v>
      </c>
      <c r="I201">
        <v>54</v>
      </c>
      <c r="J201">
        <v>42</v>
      </c>
      <c r="K201">
        <v>26.588773064607398</v>
      </c>
      <c r="L201">
        <f t="shared" si="19"/>
        <v>68.588773064607395</v>
      </c>
      <c r="M201">
        <v>34.438921571839998</v>
      </c>
      <c r="N201">
        <v>1000</v>
      </c>
      <c r="O201">
        <v>3.3676673542517102</v>
      </c>
      <c r="P201">
        <v>61.7183712257089</v>
      </c>
      <c r="Q201">
        <v>0.38042267439833599</v>
      </c>
      <c r="R201">
        <f t="shared" si="20"/>
        <v>0.21937126366781282</v>
      </c>
      <c r="S201">
        <v>1</v>
      </c>
    </row>
    <row r="202" spans="1:19" x14ac:dyDescent="0.4">
      <c r="A202">
        <v>184</v>
      </c>
      <c r="B202" t="s">
        <v>18</v>
      </c>
      <c r="C202" t="s">
        <v>19</v>
      </c>
      <c r="D202" t="s">
        <v>25</v>
      </c>
      <c r="E202">
        <v>20.7</v>
      </c>
      <c r="F202">
        <v>0</v>
      </c>
      <c r="G202">
        <v>75.7</v>
      </c>
      <c r="H202">
        <v>0.85099999999999998</v>
      </c>
      <c r="I202">
        <v>12</v>
      </c>
      <c r="J202">
        <v>42</v>
      </c>
      <c r="K202">
        <v>23.982331087994901</v>
      </c>
      <c r="L202">
        <f t="shared" si="19"/>
        <v>65.982331087994908</v>
      </c>
      <c r="M202">
        <v>38.360293557360002</v>
      </c>
      <c r="N202">
        <v>1000</v>
      </c>
      <c r="O202">
        <v>2.0228282531067299</v>
      </c>
      <c r="P202">
        <v>53.301312363540397</v>
      </c>
      <c r="Q202">
        <v>0.139081538771856</v>
      </c>
      <c r="R202">
        <f t="shared" si="20"/>
        <v>0.19377727205014941</v>
      </c>
      <c r="S202">
        <v>1</v>
      </c>
    </row>
    <row r="203" spans="1:19" x14ac:dyDescent="0.4">
      <c r="A203">
        <v>185</v>
      </c>
      <c r="B203" t="s">
        <v>18</v>
      </c>
      <c r="C203" t="s">
        <v>19</v>
      </c>
      <c r="D203" t="s">
        <v>21</v>
      </c>
      <c r="E203">
        <v>20.2</v>
      </c>
      <c r="F203">
        <v>0</v>
      </c>
      <c r="G203">
        <v>73.8</v>
      </c>
      <c r="H203">
        <v>0.84199999999999997</v>
      </c>
      <c r="I203">
        <v>54</v>
      </c>
      <c r="J203">
        <v>42</v>
      </c>
      <c r="K203">
        <v>26.383545975671499</v>
      </c>
      <c r="L203">
        <f t="shared" si="19"/>
        <v>68.383545975671495</v>
      </c>
      <c r="M203">
        <v>38.540257190512001</v>
      </c>
      <c r="N203">
        <v>1000</v>
      </c>
      <c r="O203">
        <v>33.437200612234399</v>
      </c>
      <c r="P203">
        <v>25.405669811389899</v>
      </c>
      <c r="Q203">
        <v>0.14663791629359299</v>
      </c>
      <c r="R203">
        <f t="shared" si="20"/>
        <v>0.18744147297816363</v>
      </c>
      <c r="S203">
        <v>1</v>
      </c>
    </row>
    <row r="204" spans="1:19" x14ac:dyDescent="0.4">
      <c r="A204">
        <v>186</v>
      </c>
      <c r="B204" t="s">
        <v>18</v>
      </c>
      <c r="C204" t="s">
        <v>19</v>
      </c>
      <c r="D204" t="s">
        <v>26</v>
      </c>
      <c r="E204">
        <v>21.9</v>
      </c>
      <c r="F204">
        <v>0</v>
      </c>
      <c r="G204">
        <v>75.8</v>
      </c>
      <c r="H204">
        <v>0.84099999999999997</v>
      </c>
      <c r="I204">
        <v>30</v>
      </c>
      <c r="J204">
        <v>42</v>
      </c>
      <c r="K204">
        <v>26.578239768570398</v>
      </c>
      <c r="L204">
        <f t="shared" si="19"/>
        <v>68.578239768570398</v>
      </c>
      <c r="M204">
        <v>40.812119277972002</v>
      </c>
      <c r="N204">
        <v>1000</v>
      </c>
      <c r="O204">
        <v>26.942603478341798</v>
      </c>
      <c r="P204">
        <v>27.801032294143301</v>
      </c>
      <c r="Q204">
        <v>0.100731854749288</v>
      </c>
      <c r="R204">
        <f t="shared" si="20"/>
        <v>0.18112539611028153</v>
      </c>
      <c r="S204">
        <v>1</v>
      </c>
    </row>
    <row r="205" spans="1:19" x14ac:dyDescent="0.4">
      <c r="A205">
        <v>187</v>
      </c>
      <c r="B205" t="s">
        <v>18</v>
      </c>
      <c r="C205" t="s">
        <v>19</v>
      </c>
      <c r="D205" t="s">
        <v>21</v>
      </c>
      <c r="E205">
        <v>23.7</v>
      </c>
      <c r="F205">
        <v>0</v>
      </c>
      <c r="G205">
        <v>65.400000000000006</v>
      </c>
      <c r="H205">
        <v>0.78200000000000003</v>
      </c>
      <c r="I205">
        <v>58</v>
      </c>
      <c r="J205">
        <v>42</v>
      </c>
      <c r="K205">
        <v>23.403024564775802</v>
      </c>
      <c r="L205">
        <f t="shared" si="19"/>
        <v>65.403024564775805</v>
      </c>
      <c r="M205">
        <v>41.948439769296002</v>
      </c>
      <c r="N205">
        <v>1000</v>
      </c>
      <c r="O205">
        <v>2.2789495828647501</v>
      </c>
      <c r="P205">
        <v>15.381638652382399</v>
      </c>
      <c r="Q205">
        <v>0.28332722593458798</v>
      </c>
      <c r="R205">
        <f t="shared" si="20"/>
        <v>0.20299985224723446</v>
      </c>
      <c r="S205">
        <v>1</v>
      </c>
    </row>
    <row r="206" spans="1:19" x14ac:dyDescent="0.4">
      <c r="A206">
        <v>188</v>
      </c>
      <c r="B206" t="s">
        <v>18</v>
      </c>
      <c r="C206" t="s">
        <v>19</v>
      </c>
      <c r="D206" t="s">
        <v>21</v>
      </c>
      <c r="E206">
        <v>21.1</v>
      </c>
      <c r="F206">
        <v>0</v>
      </c>
      <c r="G206">
        <v>25.6</v>
      </c>
      <c r="H206">
        <v>0.624</v>
      </c>
      <c r="I206">
        <v>86</v>
      </c>
      <c r="J206">
        <v>42</v>
      </c>
      <c r="K206">
        <v>25.420156313223799</v>
      </c>
      <c r="L206">
        <f t="shared" si="19"/>
        <v>67.420156313223799</v>
      </c>
      <c r="M206">
        <v>33.549068894080001</v>
      </c>
      <c r="N206">
        <v>1000</v>
      </c>
      <c r="O206">
        <v>0.60352338815783202</v>
      </c>
      <c r="P206">
        <v>46.831191125546098</v>
      </c>
      <c r="Q206">
        <v>3.2492973756475703E-2</v>
      </c>
      <c r="R206">
        <f t="shared" si="20"/>
        <v>0.40269198043187671</v>
      </c>
      <c r="S206">
        <v>1</v>
      </c>
    </row>
    <row r="207" spans="1:19" x14ac:dyDescent="0.4">
      <c r="A207">
        <v>189</v>
      </c>
      <c r="B207" t="s">
        <v>18</v>
      </c>
      <c r="C207" t="s">
        <v>19</v>
      </c>
      <c r="D207" t="s">
        <v>26</v>
      </c>
      <c r="E207">
        <v>22.4</v>
      </c>
      <c r="F207">
        <v>0</v>
      </c>
      <c r="G207">
        <v>91.1</v>
      </c>
      <c r="H207">
        <v>0.91400000000000003</v>
      </c>
      <c r="I207">
        <v>30</v>
      </c>
      <c r="J207">
        <v>42</v>
      </c>
      <c r="K207">
        <v>24.0044187464994</v>
      </c>
      <c r="L207">
        <f t="shared" si="19"/>
        <v>66.004418746499397</v>
      </c>
      <c r="M207">
        <v>42.963951810175999</v>
      </c>
      <c r="N207">
        <v>1000</v>
      </c>
      <c r="O207">
        <v>8.8114528734542095</v>
      </c>
      <c r="P207">
        <v>58.949721381170498</v>
      </c>
      <c r="Q207">
        <v>0.38687653886840101</v>
      </c>
      <c r="R207">
        <f t="shared" si="20"/>
        <v>0.15141923473018451</v>
      </c>
      <c r="S207">
        <v>1</v>
      </c>
    </row>
    <row r="208" spans="1:19" x14ac:dyDescent="0.4">
      <c r="A208">
        <v>190</v>
      </c>
      <c r="B208" t="s">
        <v>18</v>
      </c>
      <c r="C208" t="s">
        <v>19</v>
      </c>
      <c r="D208" t="s">
        <v>21</v>
      </c>
      <c r="E208">
        <v>22.5</v>
      </c>
      <c r="F208">
        <v>0</v>
      </c>
      <c r="G208">
        <v>57.9</v>
      </c>
      <c r="H208">
        <v>0.755</v>
      </c>
      <c r="I208">
        <v>56</v>
      </c>
      <c r="J208">
        <v>42</v>
      </c>
      <c r="K208">
        <v>23.036844326919301</v>
      </c>
      <c r="L208">
        <f t="shared" ref="L208:L289" si="21">J208+K208</f>
        <v>65.036844326919294</v>
      </c>
      <c r="M208">
        <v>39.5177121554999</v>
      </c>
      <c r="N208">
        <v>1000</v>
      </c>
      <c r="O208">
        <v>3.4467621449529902</v>
      </c>
      <c r="P208">
        <v>50.075974342644201</v>
      </c>
      <c r="Q208">
        <v>0.361651754386281</v>
      </c>
      <c r="R208">
        <f t="shared" si="20"/>
        <v>0.22808402885238743</v>
      </c>
      <c r="S208">
        <v>1</v>
      </c>
    </row>
    <row r="209" spans="1:19" x14ac:dyDescent="0.4">
      <c r="A209">
        <v>191</v>
      </c>
      <c r="B209" t="s">
        <v>18</v>
      </c>
      <c r="C209" t="s">
        <v>19</v>
      </c>
      <c r="D209" t="s">
        <v>23</v>
      </c>
      <c r="E209">
        <v>15.1</v>
      </c>
      <c r="F209">
        <v>1.5</v>
      </c>
      <c r="G209">
        <v>0</v>
      </c>
      <c r="H209">
        <v>0.156</v>
      </c>
      <c r="I209">
        <v>100</v>
      </c>
      <c r="J209">
        <v>42</v>
      </c>
      <c r="K209">
        <v>23.674721368342301</v>
      </c>
      <c r="L209">
        <f t="shared" si="21"/>
        <v>65.674721368342304</v>
      </c>
      <c r="M209">
        <v>17.835751028607898</v>
      </c>
      <c r="N209">
        <v>1000</v>
      </c>
      <c r="O209">
        <v>0.790876266797511</v>
      </c>
      <c r="P209">
        <v>34.4945339016163</v>
      </c>
      <c r="Q209">
        <v>0.198117868549222</v>
      </c>
      <c r="R209">
        <f t="shared" si="20"/>
        <v>67.976971809081121</v>
      </c>
      <c r="S209">
        <v>1</v>
      </c>
    </row>
    <row r="210" spans="1:19" x14ac:dyDescent="0.4">
      <c r="B210" t="s">
        <v>31</v>
      </c>
      <c r="C210" t="s">
        <v>32</v>
      </c>
      <c r="D210" t="s">
        <v>23</v>
      </c>
      <c r="E210">
        <v>15.1</v>
      </c>
      <c r="F210">
        <v>123</v>
      </c>
      <c r="G210">
        <v>0</v>
      </c>
      <c r="H210">
        <f>0.156*0.5</f>
        <v>7.8E-2</v>
      </c>
      <c r="I210">
        <v>100</v>
      </c>
      <c r="J210">
        <v>42</v>
      </c>
      <c r="K210">
        <v>23.674721368342301</v>
      </c>
      <c r="L210">
        <f t="shared" ref="L210" si="22">J210+K210</f>
        <v>65.674721368342304</v>
      </c>
      <c r="M210">
        <v>17.835751028607898</v>
      </c>
      <c r="N210">
        <v>1000</v>
      </c>
      <c r="O210">
        <v>0.790876266797511</v>
      </c>
      <c r="P210">
        <v>34.4945339016163</v>
      </c>
      <c r="Q210">
        <v>0.198117868549222</v>
      </c>
      <c r="R210">
        <v>67.976971809081121</v>
      </c>
      <c r="S210">
        <v>0</v>
      </c>
    </row>
    <row r="211" spans="1:19" x14ac:dyDescent="0.4">
      <c r="A211">
        <v>192</v>
      </c>
      <c r="B211" t="s">
        <v>18</v>
      </c>
      <c r="C211" t="s">
        <v>19</v>
      </c>
      <c r="D211" t="s">
        <v>23</v>
      </c>
      <c r="E211">
        <v>13.3</v>
      </c>
      <c r="F211">
        <v>1.5</v>
      </c>
      <c r="G211">
        <v>0</v>
      </c>
      <c r="H211">
        <v>0.107</v>
      </c>
      <c r="I211">
        <v>100</v>
      </c>
      <c r="J211">
        <v>42</v>
      </c>
      <c r="K211">
        <v>23.257152689666</v>
      </c>
      <c r="L211">
        <f t="shared" si="21"/>
        <v>65.257152689666</v>
      </c>
      <c r="M211">
        <v>15.175193640255999</v>
      </c>
      <c r="N211">
        <v>1000</v>
      </c>
      <c r="O211">
        <v>9.7983338489509197</v>
      </c>
      <c r="P211">
        <v>35.1709122507079</v>
      </c>
      <c r="Q211">
        <v>0.48637550973214999</v>
      </c>
      <c r="R211">
        <f t="shared" si="20"/>
        <v>37.394763380579903</v>
      </c>
      <c r="S211">
        <v>1</v>
      </c>
    </row>
    <row r="212" spans="1:19" x14ac:dyDescent="0.4">
      <c r="A212">
        <v>193</v>
      </c>
      <c r="B212" t="s">
        <v>18</v>
      </c>
      <c r="C212" t="s">
        <v>19</v>
      </c>
      <c r="D212" t="s">
        <v>23</v>
      </c>
      <c r="E212">
        <v>14.6</v>
      </c>
      <c r="F212">
        <v>9</v>
      </c>
      <c r="G212">
        <v>0</v>
      </c>
      <c r="H212">
        <v>9.8000000000000004E-2</v>
      </c>
      <c r="I212">
        <v>100</v>
      </c>
      <c r="J212">
        <v>42</v>
      </c>
      <c r="K212">
        <v>26.127939844411799</v>
      </c>
      <c r="L212">
        <f t="shared" si="21"/>
        <v>68.127939844411799</v>
      </c>
      <c r="M212">
        <v>16.448983861087999</v>
      </c>
      <c r="N212">
        <v>1000</v>
      </c>
      <c r="O212">
        <v>37.7983237998099</v>
      </c>
      <c r="P212">
        <v>21.098669974021298</v>
      </c>
      <c r="Q212">
        <v>0.22415331217568901</v>
      </c>
      <c r="R212">
        <f t="shared" si="20"/>
        <v>39.185209946202178</v>
      </c>
      <c r="S212">
        <v>1</v>
      </c>
    </row>
    <row r="213" spans="1:19" x14ac:dyDescent="0.4">
      <c r="A213">
        <v>194</v>
      </c>
      <c r="B213" t="s">
        <v>18</v>
      </c>
      <c r="C213" t="s">
        <v>19</v>
      </c>
      <c r="D213" t="s">
        <v>23</v>
      </c>
      <c r="E213">
        <v>10.9</v>
      </c>
      <c r="F213">
        <v>16</v>
      </c>
      <c r="G213">
        <v>0</v>
      </c>
      <c r="H213">
        <v>2.9000000000000001E-2</v>
      </c>
      <c r="I213">
        <v>100</v>
      </c>
      <c r="J213">
        <v>42</v>
      </c>
      <c r="K213">
        <v>25.386712757796399</v>
      </c>
      <c r="L213">
        <f t="shared" si="21"/>
        <v>67.386712757796403</v>
      </c>
      <c r="M213">
        <v>11.381456479936</v>
      </c>
      <c r="N213">
        <v>1000</v>
      </c>
      <c r="O213">
        <v>4.1306890434916497</v>
      </c>
      <c r="P213">
        <v>97.435100995187099</v>
      </c>
      <c r="Q213">
        <v>4.9115951533053002E-3</v>
      </c>
      <c r="R213">
        <f t="shared" ref="R213:R290" si="23">1000/(N213*H213*(ABS(1+(-0.4)*(M213-E213))))</f>
        <v>42.707474817778937</v>
      </c>
      <c r="S213">
        <v>1</v>
      </c>
    </row>
    <row r="214" spans="1:19" x14ac:dyDescent="0.4">
      <c r="A214">
        <v>195</v>
      </c>
      <c r="B214" t="s">
        <v>18</v>
      </c>
      <c r="C214" t="s">
        <v>19</v>
      </c>
      <c r="D214" t="s">
        <v>23</v>
      </c>
      <c r="E214">
        <v>14.6</v>
      </c>
      <c r="F214">
        <v>9.5</v>
      </c>
      <c r="G214">
        <v>0</v>
      </c>
      <c r="H214">
        <v>0.35799999999999998</v>
      </c>
      <c r="I214">
        <v>96</v>
      </c>
      <c r="J214">
        <v>42</v>
      </c>
      <c r="K214">
        <v>26.8082699929186</v>
      </c>
      <c r="L214">
        <f t="shared" si="21"/>
        <v>68.808269992918596</v>
      </c>
      <c r="M214">
        <v>21.203746321808001</v>
      </c>
      <c r="N214">
        <v>1000</v>
      </c>
      <c r="O214">
        <v>31.048055600957699</v>
      </c>
      <c r="P214">
        <v>67.498918407308096</v>
      </c>
      <c r="Q214">
        <v>0.107049477961629</v>
      </c>
      <c r="R214">
        <f t="shared" si="23"/>
        <v>1.7016744398535475</v>
      </c>
      <c r="S214">
        <v>1</v>
      </c>
    </row>
    <row r="215" spans="1:19" x14ac:dyDescent="0.4">
      <c r="A215">
        <v>196</v>
      </c>
      <c r="B215" t="s">
        <v>18</v>
      </c>
      <c r="C215" t="s">
        <v>19</v>
      </c>
      <c r="D215" t="s">
        <v>23</v>
      </c>
      <c r="E215">
        <v>13.5</v>
      </c>
      <c r="F215">
        <v>7</v>
      </c>
      <c r="G215">
        <v>0</v>
      </c>
      <c r="H215">
        <v>8.3000000000000004E-2</v>
      </c>
      <c r="I215">
        <v>100</v>
      </c>
      <c r="J215">
        <v>42</v>
      </c>
      <c r="K215">
        <v>24.5897166264124</v>
      </c>
      <c r="L215">
        <f t="shared" si="21"/>
        <v>66.589716626412397</v>
      </c>
      <c r="M215">
        <v>15.00874275714</v>
      </c>
      <c r="N215">
        <v>1000</v>
      </c>
      <c r="O215">
        <v>19.3284354031296</v>
      </c>
      <c r="P215">
        <v>15.354480354102</v>
      </c>
      <c r="Q215">
        <v>0.195974691794574</v>
      </c>
      <c r="R215">
        <f t="shared" si="23"/>
        <v>30.386140575181567</v>
      </c>
      <c r="S215">
        <v>1</v>
      </c>
    </row>
    <row r="216" spans="1:19" x14ac:dyDescent="0.4">
      <c r="A216">
        <v>197</v>
      </c>
      <c r="B216" t="s">
        <v>18</v>
      </c>
      <c r="C216" t="s">
        <v>19</v>
      </c>
      <c r="D216" t="s">
        <v>20</v>
      </c>
      <c r="E216">
        <v>13.8</v>
      </c>
      <c r="F216">
        <v>0</v>
      </c>
      <c r="G216">
        <v>23.7</v>
      </c>
      <c r="H216">
        <v>0.497</v>
      </c>
      <c r="I216">
        <v>82</v>
      </c>
      <c r="J216">
        <v>42</v>
      </c>
      <c r="K216">
        <v>23.827433671090301</v>
      </c>
      <c r="L216">
        <f t="shared" si="21"/>
        <v>65.827433671090304</v>
      </c>
      <c r="M216">
        <v>22.358827735919999</v>
      </c>
      <c r="N216">
        <v>1000</v>
      </c>
      <c r="O216">
        <v>20.6523257953389</v>
      </c>
      <c r="P216">
        <v>76.096071872957594</v>
      </c>
      <c r="Q216">
        <v>0.29741194484641897</v>
      </c>
      <c r="R216">
        <f t="shared" si="23"/>
        <v>0.83022348641759347</v>
      </c>
      <c r="S216">
        <v>1</v>
      </c>
    </row>
    <row r="217" spans="1:19" x14ac:dyDescent="0.4">
      <c r="A217">
        <v>198</v>
      </c>
      <c r="B217" t="s">
        <v>18</v>
      </c>
      <c r="C217" t="s">
        <v>19</v>
      </c>
      <c r="D217" t="s">
        <v>20</v>
      </c>
      <c r="E217">
        <v>18</v>
      </c>
      <c r="F217">
        <v>0</v>
      </c>
      <c r="G217">
        <v>74.900000000000006</v>
      </c>
      <c r="H217">
        <v>0.88300000000000001</v>
      </c>
      <c r="I217">
        <v>44</v>
      </c>
      <c r="J217">
        <v>42</v>
      </c>
      <c r="K217">
        <v>23.6757880507745</v>
      </c>
      <c r="L217">
        <f t="shared" si="21"/>
        <v>65.6757880507745</v>
      </c>
      <c r="M217">
        <v>35.071179997439998</v>
      </c>
      <c r="N217">
        <v>1000</v>
      </c>
      <c r="O217">
        <v>0.26494874074083802</v>
      </c>
      <c r="P217">
        <v>88.235245538519706</v>
      </c>
      <c r="Q217">
        <v>0.35816090391505601</v>
      </c>
      <c r="R217">
        <f t="shared" si="23"/>
        <v>0.1943052709965917</v>
      </c>
      <c r="S217">
        <v>1</v>
      </c>
    </row>
    <row r="218" spans="1:19" x14ac:dyDescent="0.4">
      <c r="A218">
        <v>199</v>
      </c>
      <c r="B218" t="s">
        <v>18</v>
      </c>
      <c r="C218" t="s">
        <v>19</v>
      </c>
      <c r="D218" t="s">
        <v>23</v>
      </c>
      <c r="E218">
        <v>18.399999999999999</v>
      </c>
      <c r="F218">
        <v>6.5</v>
      </c>
      <c r="G218">
        <v>0</v>
      </c>
      <c r="H218">
        <v>0.20599999999999999</v>
      </c>
      <c r="I218">
        <v>98</v>
      </c>
      <c r="J218">
        <v>42</v>
      </c>
      <c r="K218">
        <v>25.372762768797202</v>
      </c>
      <c r="L218">
        <f t="shared" si="21"/>
        <v>67.372762768797202</v>
      </c>
      <c r="M218">
        <v>22.751831925375999</v>
      </c>
      <c r="N218">
        <v>1000</v>
      </c>
      <c r="O218">
        <v>12.9704935755426</v>
      </c>
      <c r="P218">
        <v>41.279721958337397</v>
      </c>
      <c r="Q218">
        <v>2.2640626746572301E-3</v>
      </c>
      <c r="R218">
        <f t="shared" si="23"/>
        <v>6.5534685755204158</v>
      </c>
      <c r="S218">
        <v>1</v>
      </c>
    </row>
    <row r="219" spans="1:19" x14ac:dyDescent="0.4">
      <c r="A219">
        <v>200</v>
      </c>
      <c r="B219" t="s">
        <v>18</v>
      </c>
      <c r="C219" t="s">
        <v>19</v>
      </c>
      <c r="D219" t="s">
        <v>23</v>
      </c>
      <c r="E219">
        <v>18.899999999999999</v>
      </c>
      <c r="F219">
        <v>1.5</v>
      </c>
      <c r="G219">
        <v>0</v>
      </c>
      <c r="H219">
        <v>0.17599999999999999</v>
      </c>
      <c r="I219">
        <v>98</v>
      </c>
      <c r="J219">
        <v>42</v>
      </c>
      <c r="K219">
        <v>25.307098818336801</v>
      </c>
      <c r="L219">
        <f t="shared" si="21"/>
        <v>67.307098818336797</v>
      </c>
      <c r="M219">
        <v>22.492990680576</v>
      </c>
      <c r="N219">
        <v>1000</v>
      </c>
      <c r="O219">
        <v>4.6098752943948798</v>
      </c>
      <c r="P219">
        <v>98.733424345050395</v>
      </c>
      <c r="Q219">
        <v>0.31586008111049102</v>
      </c>
      <c r="R219">
        <f t="shared" si="23"/>
        <v>12.996035288296985</v>
      </c>
      <c r="S219">
        <v>1</v>
      </c>
    </row>
    <row r="220" spans="1:19" x14ac:dyDescent="0.4">
      <c r="A220">
        <v>201</v>
      </c>
      <c r="B220" t="s">
        <v>18</v>
      </c>
      <c r="C220" t="s">
        <v>19</v>
      </c>
      <c r="D220" t="s">
        <v>22</v>
      </c>
      <c r="E220">
        <v>19.3</v>
      </c>
      <c r="F220">
        <v>1</v>
      </c>
      <c r="G220">
        <v>13.3</v>
      </c>
      <c r="H220">
        <v>0.51700000000000002</v>
      </c>
      <c r="I220">
        <v>86</v>
      </c>
      <c r="J220">
        <v>42</v>
      </c>
      <c r="K220">
        <v>25.9873149006599</v>
      </c>
      <c r="L220">
        <f t="shared" si="21"/>
        <v>67.987314900659896</v>
      </c>
      <c r="M220">
        <v>30.415869754264001</v>
      </c>
      <c r="N220">
        <v>1000</v>
      </c>
      <c r="O220">
        <v>14.4494515050426</v>
      </c>
      <c r="P220">
        <v>17.895601800448301</v>
      </c>
      <c r="Q220">
        <v>0.40905471087482498</v>
      </c>
      <c r="R220">
        <f t="shared" si="23"/>
        <v>0.56124222857242978</v>
      </c>
      <c r="S220">
        <v>1</v>
      </c>
    </row>
    <row r="221" spans="1:19" x14ac:dyDescent="0.4">
      <c r="A221">
        <v>202</v>
      </c>
      <c r="B221" t="s">
        <v>18</v>
      </c>
      <c r="C221" t="s">
        <v>19</v>
      </c>
      <c r="D221" t="s">
        <v>21</v>
      </c>
      <c r="E221">
        <v>17.399999999999999</v>
      </c>
      <c r="F221">
        <v>0</v>
      </c>
      <c r="G221">
        <v>39.799999999999997</v>
      </c>
      <c r="H221">
        <v>0.48099999999999998</v>
      </c>
      <c r="I221">
        <v>54</v>
      </c>
      <c r="J221">
        <v>42</v>
      </c>
      <c r="K221">
        <v>26.541395511988298</v>
      </c>
      <c r="L221">
        <f t="shared" si="21"/>
        <v>68.541395511988298</v>
      </c>
      <c r="M221">
        <v>26.716981493976</v>
      </c>
      <c r="N221">
        <v>1000</v>
      </c>
      <c r="O221">
        <v>20.044998700884001</v>
      </c>
      <c r="P221">
        <v>85.815343699751807</v>
      </c>
      <c r="Q221">
        <v>5.3939793467136003E-2</v>
      </c>
      <c r="R221">
        <f t="shared" si="23"/>
        <v>0.76243498711241986</v>
      </c>
      <c r="S221">
        <v>1</v>
      </c>
    </row>
    <row r="222" spans="1:19" x14ac:dyDescent="0.4">
      <c r="A222">
        <v>203</v>
      </c>
      <c r="B222" t="s">
        <v>18</v>
      </c>
      <c r="C222" t="s">
        <v>19</v>
      </c>
      <c r="D222" t="s">
        <v>28</v>
      </c>
      <c r="E222">
        <v>16.3</v>
      </c>
      <c r="F222">
        <v>0</v>
      </c>
      <c r="G222">
        <v>0.9</v>
      </c>
      <c r="H222">
        <v>0.35599999999999998</v>
      </c>
      <c r="I222">
        <v>98</v>
      </c>
      <c r="J222">
        <v>42</v>
      </c>
      <c r="K222">
        <v>26.366392397623901</v>
      </c>
      <c r="L222">
        <f t="shared" si="21"/>
        <v>68.366392397623898</v>
      </c>
      <c r="M222">
        <v>22.794497871088002</v>
      </c>
      <c r="N222">
        <v>1000</v>
      </c>
      <c r="O222">
        <v>1.21465011640256</v>
      </c>
      <c r="P222">
        <v>5.8973099232371204</v>
      </c>
      <c r="Q222">
        <v>7.6344520287481094E-2</v>
      </c>
      <c r="R222">
        <f t="shared" si="23"/>
        <v>1.7580362129970581</v>
      </c>
      <c r="S222">
        <v>1</v>
      </c>
    </row>
    <row r="223" spans="1:19" x14ac:dyDescent="0.4">
      <c r="A223">
        <v>204</v>
      </c>
      <c r="B223" t="s">
        <v>18</v>
      </c>
      <c r="C223" t="s">
        <v>19</v>
      </c>
      <c r="D223" t="s">
        <v>26</v>
      </c>
      <c r="E223">
        <v>17.5</v>
      </c>
      <c r="F223">
        <v>0</v>
      </c>
      <c r="G223">
        <v>82.4</v>
      </c>
      <c r="H223">
        <v>0.85599999999999998</v>
      </c>
      <c r="I223">
        <v>32</v>
      </c>
      <c r="J223">
        <v>42</v>
      </c>
      <c r="K223">
        <v>26.899272170673999</v>
      </c>
      <c r="L223">
        <f t="shared" si="21"/>
        <v>68.899272170673996</v>
      </c>
      <c r="M223">
        <v>34.496776403200002</v>
      </c>
      <c r="N223">
        <v>1000</v>
      </c>
      <c r="O223">
        <v>0.68345724541742003</v>
      </c>
      <c r="P223">
        <v>40.679945074998301</v>
      </c>
      <c r="Q223">
        <v>0.262546415072965</v>
      </c>
      <c r="R223">
        <f t="shared" si="23"/>
        <v>0.20146277120055947</v>
      </c>
      <c r="S223">
        <v>1</v>
      </c>
    </row>
    <row r="224" spans="1:19" x14ac:dyDescent="0.4">
      <c r="A224">
        <v>205</v>
      </c>
      <c r="B224" t="s">
        <v>18</v>
      </c>
      <c r="C224" t="s">
        <v>19</v>
      </c>
      <c r="D224" t="s">
        <v>23</v>
      </c>
      <c r="E224">
        <v>14.3</v>
      </c>
      <c r="F224">
        <v>15.5</v>
      </c>
      <c r="G224">
        <v>0</v>
      </c>
      <c r="H224">
        <v>7.2999999999999995E-2</v>
      </c>
      <c r="I224">
        <v>100</v>
      </c>
      <c r="J224">
        <v>42</v>
      </c>
      <c r="K224">
        <v>24.600084549999501</v>
      </c>
      <c r="L224">
        <f t="shared" si="21"/>
        <v>66.600084549999508</v>
      </c>
      <c r="M224">
        <v>15.66237965354</v>
      </c>
      <c r="N224">
        <v>1000</v>
      </c>
      <c r="O224">
        <v>2.4163803745269701</v>
      </c>
      <c r="P224">
        <v>57.577373184420203</v>
      </c>
      <c r="Q224">
        <v>0.22754423532950999</v>
      </c>
      <c r="R224">
        <f t="shared" si="23"/>
        <v>30.10369447859545</v>
      </c>
      <c r="S224">
        <v>1</v>
      </c>
    </row>
    <row r="225" spans="1:19" x14ac:dyDescent="0.4">
      <c r="B225" t="s">
        <v>31</v>
      </c>
      <c r="C225" t="s">
        <v>32</v>
      </c>
      <c r="D225" t="s">
        <v>23</v>
      </c>
      <c r="E225">
        <v>14.3</v>
      </c>
      <c r="F225">
        <v>15.5</v>
      </c>
      <c r="G225">
        <v>0</v>
      </c>
      <c r="H225">
        <v>7.2999999999999995E-2</v>
      </c>
      <c r="I225">
        <v>100</v>
      </c>
      <c r="J225">
        <v>42</v>
      </c>
      <c r="K225">
        <v>24.600084549999501</v>
      </c>
      <c r="L225">
        <f t="shared" ref="L225" si="24">J225+K225</f>
        <v>66.600084549999508</v>
      </c>
      <c r="M225">
        <v>15.66237965354</v>
      </c>
      <c r="N225">
        <v>1000</v>
      </c>
      <c r="O225">
        <v>2.4163803745269701</v>
      </c>
      <c r="P225">
        <v>57.577373184420203</v>
      </c>
      <c r="Q225">
        <v>0.22754423532950999</v>
      </c>
      <c r="R225">
        <v>30.10369447859545</v>
      </c>
      <c r="S225">
        <v>0</v>
      </c>
    </row>
    <row r="226" spans="1:19" x14ac:dyDescent="0.4">
      <c r="A226">
        <v>206</v>
      </c>
      <c r="B226" t="s">
        <v>18</v>
      </c>
      <c r="C226" t="s">
        <v>19</v>
      </c>
      <c r="D226" t="s">
        <v>28</v>
      </c>
      <c r="E226">
        <v>15.4</v>
      </c>
      <c r="F226">
        <v>0</v>
      </c>
      <c r="G226">
        <v>0</v>
      </c>
      <c r="H226">
        <v>0.27700000000000002</v>
      </c>
      <c r="I226">
        <v>94</v>
      </c>
      <c r="J226">
        <v>42</v>
      </c>
      <c r="K226">
        <v>25.0436326630102</v>
      </c>
      <c r="L226">
        <f t="shared" si="21"/>
        <v>67.0436326630102</v>
      </c>
      <c r="M226">
        <v>20.454520769799998</v>
      </c>
      <c r="N226">
        <v>1000</v>
      </c>
      <c r="O226">
        <v>12.5255869512029</v>
      </c>
      <c r="P226">
        <v>93.511697960326899</v>
      </c>
      <c r="Q226">
        <v>0.28963655009119299</v>
      </c>
      <c r="R226">
        <f t="shared" si="23"/>
        <v>3.5330582803714536</v>
      </c>
      <c r="S226">
        <v>1</v>
      </c>
    </row>
    <row r="227" spans="1:19" x14ac:dyDescent="0.4">
      <c r="B227" t="s">
        <v>18</v>
      </c>
      <c r="C227" t="s">
        <v>19</v>
      </c>
      <c r="D227" t="s">
        <v>28</v>
      </c>
      <c r="E227">
        <f>15.4*0.89</f>
        <v>13.706000000000001</v>
      </c>
      <c r="F227">
        <v>0</v>
      </c>
      <c r="G227">
        <v>0</v>
      </c>
      <c r="H227">
        <f>0.277*0.89</f>
        <v>0.24653000000000003</v>
      </c>
      <c r="I227">
        <f>94*0.89</f>
        <v>83.66</v>
      </c>
      <c r="J227">
        <v>42</v>
      </c>
      <c r="K227">
        <v>25.0436326630102</v>
      </c>
      <c r="L227">
        <f t="shared" ref="L227" si="25">J227+K227</f>
        <v>67.0436326630102</v>
      </c>
      <c r="M227">
        <v>20.454520769799998</v>
      </c>
      <c r="N227">
        <v>1000</v>
      </c>
      <c r="O227">
        <v>12.5255869512029</v>
      </c>
      <c r="P227">
        <v>93.511697960326899</v>
      </c>
      <c r="Q227">
        <v>0.28963655009119299</v>
      </c>
      <c r="R227">
        <v>3.5330582803714536</v>
      </c>
      <c r="S227">
        <v>0</v>
      </c>
    </row>
    <row r="228" spans="1:19" x14ac:dyDescent="0.4">
      <c r="A228">
        <v>207</v>
      </c>
      <c r="B228" t="s">
        <v>18</v>
      </c>
      <c r="C228" t="s">
        <v>19</v>
      </c>
      <c r="D228" t="s">
        <v>26</v>
      </c>
      <c r="E228">
        <v>16.899999999999999</v>
      </c>
      <c r="F228">
        <v>0</v>
      </c>
      <c r="G228">
        <v>68.900000000000006</v>
      </c>
      <c r="H228">
        <v>0.78400000000000003</v>
      </c>
      <c r="I228">
        <v>36</v>
      </c>
      <c r="J228">
        <v>42</v>
      </c>
      <c r="K228">
        <v>24.522348101773702</v>
      </c>
      <c r="L228">
        <f t="shared" si="21"/>
        <v>66.522348101773702</v>
      </c>
      <c r="M228">
        <v>32.487167993151999</v>
      </c>
      <c r="N228">
        <v>1000</v>
      </c>
      <c r="O228">
        <v>27.289887877739702</v>
      </c>
      <c r="P228">
        <v>59.116422321607303</v>
      </c>
      <c r="Q228">
        <v>0.206708226202273</v>
      </c>
      <c r="R228">
        <f t="shared" si="23"/>
        <v>0.24365664992400507</v>
      </c>
      <c r="S228">
        <v>1</v>
      </c>
    </row>
    <row r="229" spans="1:19" x14ac:dyDescent="0.4">
      <c r="A229">
        <v>208</v>
      </c>
      <c r="B229" t="s">
        <v>18</v>
      </c>
      <c r="C229" t="s">
        <v>19</v>
      </c>
      <c r="D229" t="s">
        <v>21</v>
      </c>
      <c r="E229">
        <v>16.7</v>
      </c>
      <c r="F229">
        <v>0</v>
      </c>
      <c r="G229">
        <v>59.5</v>
      </c>
      <c r="H229">
        <v>0.79100000000000004</v>
      </c>
      <c r="I229">
        <v>46</v>
      </c>
      <c r="J229">
        <v>42</v>
      </c>
      <c r="K229">
        <v>23.3224740159426</v>
      </c>
      <c r="L229">
        <f t="shared" si="21"/>
        <v>65.322474015942603</v>
      </c>
      <c r="M229">
        <v>32.571099454279903</v>
      </c>
      <c r="N229">
        <v>1000</v>
      </c>
      <c r="O229">
        <v>0.91646953431524902</v>
      </c>
      <c r="P229">
        <v>96.026411950167699</v>
      </c>
      <c r="Q229">
        <v>3.7257889518576899E-2</v>
      </c>
      <c r="R229">
        <f t="shared" si="23"/>
        <v>0.23637220474713772</v>
      </c>
      <c r="S229">
        <v>1</v>
      </c>
    </row>
    <row r="230" spans="1:19" x14ac:dyDescent="0.4">
      <c r="B230" t="s">
        <v>31</v>
      </c>
      <c r="C230" t="s">
        <v>32</v>
      </c>
      <c r="D230" t="s">
        <v>21</v>
      </c>
      <c r="E230">
        <v>16.7</v>
      </c>
      <c r="F230">
        <v>0</v>
      </c>
      <c r="G230">
        <f>59.5*0.89</f>
        <v>52.954999999999998</v>
      </c>
      <c r="H230">
        <f>0.791*0.89</f>
        <v>0.70399</v>
      </c>
      <c r="I230">
        <v>56</v>
      </c>
      <c r="J230">
        <v>42</v>
      </c>
      <c r="K230">
        <v>23.3224740159426</v>
      </c>
      <c r="L230">
        <f t="shared" ref="L230" si="26">J230+K230</f>
        <v>65.322474015942603</v>
      </c>
      <c r="M230">
        <v>32.571099454279903</v>
      </c>
      <c r="N230">
        <v>1000</v>
      </c>
      <c r="O230">
        <v>0.91646953431524902</v>
      </c>
      <c r="P230">
        <v>96.026411950167699</v>
      </c>
      <c r="Q230">
        <v>3.7257889518576899E-2</v>
      </c>
      <c r="R230">
        <v>0.23637220474713772</v>
      </c>
      <c r="S230">
        <v>0</v>
      </c>
    </row>
    <row r="231" spans="1:19" x14ac:dyDescent="0.4">
      <c r="A231">
        <v>209</v>
      </c>
      <c r="B231" t="s">
        <v>18</v>
      </c>
      <c r="C231" t="s">
        <v>19</v>
      </c>
      <c r="D231" t="s">
        <v>28</v>
      </c>
      <c r="E231">
        <v>16.8</v>
      </c>
      <c r="F231">
        <v>0</v>
      </c>
      <c r="G231">
        <v>0</v>
      </c>
      <c r="H231">
        <v>0.14099999999999999</v>
      </c>
      <c r="I231">
        <v>98</v>
      </c>
      <c r="J231">
        <v>43</v>
      </c>
      <c r="K231">
        <v>24.787747796849299</v>
      </c>
      <c r="L231">
        <f t="shared" si="21"/>
        <v>67.787747796849303</v>
      </c>
      <c r="M231">
        <v>19.523030663328001</v>
      </c>
      <c r="N231">
        <v>1000</v>
      </c>
      <c r="O231">
        <v>0.21611791881241099</v>
      </c>
      <c r="P231">
        <v>6.7641861361249802</v>
      </c>
      <c r="Q231">
        <v>9.9331161042098798E-2</v>
      </c>
      <c r="R231">
        <f t="shared" si="23"/>
        <v>79.498021434950942</v>
      </c>
      <c r="S231">
        <v>1</v>
      </c>
    </row>
    <row r="232" spans="1:19" x14ac:dyDescent="0.4">
      <c r="A232">
        <v>210</v>
      </c>
      <c r="B232" t="s">
        <v>18</v>
      </c>
      <c r="C232" t="s">
        <v>19</v>
      </c>
      <c r="D232" t="s">
        <v>24</v>
      </c>
      <c r="E232">
        <v>18.100000000000001</v>
      </c>
      <c r="F232">
        <v>0</v>
      </c>
      <c r="G232">
        <v>6.6</v>
      </c>
      <c r="H232">
        <v>0.46</v>
      </c>
      <c r="I232">
        <v>90</v>
      </c>
      <c r="J232">
        <v>43</v>
      </c>
      <c r="K232">
        <v>24.763535372955499</v>
      </c>
      <c r="L232">
        <f t="shared" si="21"/>
        <v>67.763535372955502</v>
      </c>
      <c r="M232">
        <v>27.135812901040001</v>
      </c>
      <c r="N232">
        <v>1000</v>
      </c>
      <c r="O232">
        <v>54.4687955233927</v>
      </c>
      <c r="P232">
        <v>83.10791968302</v>
      </c>
      <c r="Q232">
        <v>0.48503821350294102</v>
      </c>
      <c r="R232">
        <f t="shared" si="23"/>
        <v>0.83153889056873886</v>
      </c>
      <c r="S232">
        <v>1</v>
      </c>
    </row>
    <row r="233" spans="1:19" x14ac:dyDescent="0.4">
      <c r="A233">
        <v>211</v>
      </c>
      <c r="B233" t="s">
        <v>18</v>
      </c>
      <c r="C233" t="s">
        <v>19</v>
      </c>
      <c r="D233" t="s">
        <v>23</v>
      </c>
      <c r="E233">
        <v>17.399999999999999</v>
      </c>
      <c r="F233">
        <v>1.5</v>
      </c>
      <c r="G233">
        <v>0.9</v>
      </c>
      <c r="H233">
        <v>0.34399999999999997</v>
      </c>
      <c r="I233">
        <v>94</v>
      </c>
      <c r="J233">
        <v>43</v>
      </c>
      <c r="K233">
        <v>26.343950000028599</v>
      </c>
      <c r="L233">
        <f t="shared" si="21"/>
        <v>69.343950000028599</v>
      </c>
      <c r="M233">
        <v>24.523682120063999</v>
      </c>
      <c r="N233">
        <v>1000</v>
      </c>
      <c r="O233">
        <v>9.2056385431429408</v>
      </c>
      <c r="P233">
        <v>70.613846939272506</v>
      </c>
      <c r="Q233">
        <v>0.45496397190097698</v>
      </c>
      <c r="R233">
        <f t="shared" si="23"/>
        <v>1.5717866565542618</v>
      </c>
      <c r="S233">
        <v>1</v>
      </c>
    </row>
    <row r="234" spans="1:19" x14ac:dyDescent="0.4">
      <c r="A234">
        <v>212</v>
      </c>
      <c r="B234" t="s">
        <v>18</v>
      </c>
      <c r="C234" t="s">
        <v>19</v>
      </c>
      <c r="D234" t="s">
        <v>24</v>
      </c>
      <c r="E234">
        <v>14.4</v>
      </c>
      <c r="F234">
        <v>0.5</v>
      </c>
      <c r="G234">
        <v>0</v>
      </c>
      <c r="H234">
        <v>0.124</v>
      </c>
      <c r="I234">
        <v>96</v>
      </c>
      <c r="J234">
        <v>43</v>
      </c>
      <c r="K234">
        <v>23.301438725160502</v>
      </c>
      <c r="L234">
        <f t="shared" si="21"/>
        <v>66.301438725160494</v>
      </c>
      <c r="M234">
        <v>16.708754325504</v>
      </c>
      <c r="N234">
        <v>1000</v>
      </c>
      <c r="O234">
        <v>13.9560159640472</v>
      </c>
      <c r="P234">
        <v>8.5577052851560005</v>
      </c>
      <c r="Q234">
        <v>0.30505985533392799</v>
      </c>
      <c r="R234">
        <f t="shared" si="23"/>
        <v>105.42089579653351</v>
      </c>
      <c r="S234">
        <v>1</v>
      </c>
    </row>
    <row r="235" spans="1:19" x14ac:dyDescent="0.4">
      <c r="A235">
        <v>213</v>
      </c>
      <c r="B235" t="s">
        <v>18</v>
      </c>
      <c r="C235" t="s">
        <v>19</v>
      </c>
      <c r="D235" t="s">
        <v>25</v>
      </c>
      <c r="E235">
        <v>13</v>
      </c>
      <c r="F235">
        <v>0</v>
      </c>
      <c r="G235">
        <v>85.4</v>
      </c>
      <c r="H235">
        <v>0.877</v>
      </c>
      <c r="I235">
        <v>22</v>
      </c>
      <c r="J235">
        <v>43</v>
      </c>
      <c r="K235">
        <v>24.4427185096716</v>
      </c>
      <c r="L235">
        <f t="shared" si="21"/>
        <v>67.442718509671607</v>
      </c>
      <c r="M235">
        <v>28.197053280999999</v>
      </c>
      <c r="N235">
        <v>1000</v>
      </c>
      <c r="O235">
        <v>12.981369444475</v>
      </c>
      <c r="P235">
        <v>23.6821015320558</v>
      </c>
      <c r="Q235">
        <v>0.40595998437006497</v>
      </c>
      <c r="R235">
        <f t="shared" si="23"/>
        <v>0.2245109219346241</v>
      </c>
      <c r="S235">
        <v>1</v>
      </c>
    </row>
    <row r="236" spans="1:19" x14ac:dyDescent="0.4">
      <c r="B236" t="s">
        <v>31</v>
      </c>
      <c r="C236" t="s">
        <v>32</v>
      </c>
      <c r="D236" t="s">
        <v>25</v>
      </c>
      <c r="E236">
        <f>13*0.89</f>
        <v>11.57</v>
      </c>
      <c r="F236">
        <v>0</v>
      </c>
      <c r="G236">
        <f>85.4*0.89</f>
        <v>76.006</v>
      </c>
      <c r="H236">
        <f>0.877*0.89</f>
        <v>0.78053000000000006</v>
      </c>
      <c r="I236">
        <v>12</v>
      </c>
      <c r="J236">
        <v>43</v>
      </c>
      <c r="K236">
        <v>24.4427185096716</v>
      </c>
      <c r="L236">
        <f t="shared" ref="L236" si="27">J236+K236</f>
        <v>67.442718509671607</v>
      </c>
      <c r="M236">
        <v>28.197053280999999</v>
      </c>
      <c r="N236">
        <v>1000</v>
      </c>
      <c r="O236">
        <v>12.981369444475</v>
      </c>
      <c r="P236">
        <v>23.6821015320558</v>
      </c>
      <c r="Q236">
        <v>0.40595998437006497</v>
      </c>
      <c r="R236">
        <v>0.2245109219346241</v>
      </c>
      <c r="S236">
        <v>0</v>
      </c>
    </row>
    <row r="237" spans="1:19" x14ac:dyDescent="0.4">
      <c r="A237">
        <v>214</v>
      </c>
      <c r="B237" t="s">
        <v>18</v>
      </c>
      <c r="C237" t="s">
        <v>19</v>
      </c>
      <c r="D237" t="s">
        <v>21</v>
      </c>
      <c r="E237">
        <v>14.8</v>
      </c>
      <c r="F237">
        <v>0</v>
      </c>
      <c r="G237">
        <v>76.8</v>
      </c>
      <c r="H237">
        <v>0.85499999999999998</v>
      </c>
      <c r="I237">
        <v>42</v>
      </c>
      <c r="J237">
        <v>43</v>
      </c>
      <c r="K237">
        <v>26.9457190847933</v>
      </c>
      <c r="L237">
        <f t="shared" si="21"/>
        <v>69.945719084793296</v>
      </c>
      <c r="M237">
        <v>30.928001184399999</v>
      </c>
      <c r="N237">
        <v>1000</v>
      </c>
      <c r="O237">
        <v>43.7040228837554</v>
      </c>
      <c r="P237">
        <v>29.3275832587187</v>
      </c>
      <c r="Q237">
        <v>0.41035900714804702</v>
      </c>
      <c r="R237">
        <f t="shared" si="23"/>
        <v>0.21455652730161312</v>
      </c>
      <c r="S237">
        <v>1</v>
      </c>
    </row>
    <row r="238" spans="1:19" x14ac:dyDescent="0.4">
      <c r="A238">
        <v>215</v>
      </c>
      <c r="B238" t="s">
        <v>18</v>
      </c>
      <c r="C238" t="s">
        <v>19</v>
      </c>
      <c r="D238" t="s">
        <v>25</v>
      </c>
      <c r="E238">
        <v>17.100000000000001</v>
      </c>
      <c r="F238">
        <v>0</v>
      </c>
      <c r="G238">
        <v>92.7</v>
      </c>
      <c r="H238">
        <v>0.97599999999999998</v>
      </c>
      <c r="I238">
        <v>10</v>
      </c>
      <c r="J238">
        <v>43</v>
      </c>
      <c r="K238">
        <v>26.684960083490399</v>
      </c>
      <c r="L238">
        <f t="shared" si="21"/>
        <v>69.684960083490395</v>
      </c>
      <c r="M238">
        <v>35.544706737599903</v>
      </c>
      <c r="N238">
        <v>1000</v>
      </c>
      <c r="O238">
        <v>35.819213505353098</v>
      </c>
      <c r="P238">
        <v>80.387638804981293</v>
      </c>
      <c r="Q238">
        <v>0.16540099403060299</v>
      </c>
      <c r="R238">
        <f t="shared" si="23"/>
        <v>0.16064738298357908</v>
      </c>
      <c r="S238">
        <v>1</v>
      </c>
    </row>
    <row r="239" spans="1:19" x14ac:dyDescent="0.4">
      <c r="B239" t="s">
        <v>31</v>
      </c>
      <c r="C239" t="s">
        <v>32</v>
      </c>
      <c r="D239" t="s">
        <v>25</v>
      </c>
      <c r="E239">
        <v>17.100000000000001</v>
      </c>
      <c r="F239">
        <v>0</v>
      </c>
      <c r="G239">
        <f>92.7*0.89</f>
        <v>82.503</v>
      </c>
      <c r="H239">
        <f>0.976*0.89</f>
        <v>0.86863999999999997</v>
      </c>
      <c r="I239">
        <v>10</v>
      </c>
      <c r="J239">
        <v>43</v>
      </c>
      <c r="K239">
        <v>26.684960083490399</v>
      </c>
      <c r="L239">
        <f t="shared" ref="L239" si="28">J239+K239</f>
        <v>69.684960083490395</v>
      </c>
      <c r="M239">
        <v>35.544706737599903</v>
      </c>
      <c r="N239">
        <v>1000</v>
      </c>
      <c r="O239">
        <v>35.819213505353098</v>
      </c>
      <c r="P239">
        <v>80.387638804981293</v>
      </c>
      <c r="Q239">
        <v>0.16540099403060299</v>
      </c>
      <c r="R239">
        <v>0.16064738298357908</v>
      </c>
      <c r="S239">
        <v>0</v>
      </c>
    </row>
    <row r="240" spans="1:19" x14ac:dyDescent="0.4">
      <c r="A240">
        <v>216</v>
      </c>
      <c r="B240" t="s">
        <v>18</v>
      </c>
      <c r="C240" t="s">
        <v>19</v>
      </c>
      <c r="D240" t="s">
        <v>25</v>
      </c>
      <c r="E240">
        <v>18.399999999999999</v>
      </c>
      <c r="F240">
        <v>0</v>
      </c>
      <c r="G240">
        <v>76.7</v>
      </c>
      <c r="H240">
        <v>0.90200000000000002</v>
      </c>
      <c r="I240">
        <v>16</v>
      </c>
      <c r="J240">
        <v>44</v>
      </c>
      <c r="K240">
        <v>25.285200737117101</v>
      </c>
      <c r="L240">
        <f t="shared" si="21"/>
        <v>69.285200737117094</v>
      </c>
      <c r="M240">
        <v>36.716205244480001</v>
      </c>
      <c r="N240">
        <v>1000</v>
      </c>
      <c r="O240">
        <v>11.417706345965</v>
      </c>
      <c r="P240">
        <v>25.7358692723597</v>
      </c>
      <c r="Q240">
        <v>0.214097538246662</v>
      </c>
      <c r="R240">
        <f t="shared" si="23"/>
        <v>0.17523916656585381</v>
      </c>
      <c r="S240">
        <v>1</v>
      </c>
    </row>
    <row r="241" spans="1:19" x14ac:dyDescent="0.4">
      <c r="B241" t="s">
        <v>31</v>
      </c>
      <c r="C241" t="s">
        <v>32</v>
      </c>
      <c r="D241" t="s">
        <v>25</v>
      </c>
      <c r="E241">
        <v>18.399999999999999</v>
      </c>
      <c r="F241">
        <v>0</v>
      </c>
      <c r="G241">
        <f>76.7*0.89</f>
        <v>68.263000000000005</v>
      </c>
      <c r="H241">
        <f>0.902*0.89</f>
        <v>0.80278000000000005</v>
      </c>
      <c r="I241">
        <f>16*0.89</f>
        <v>14.24</v>
      </c>
      <c r="J241">
        <v>44</v>
      </c>
      <c r="K241">
        <v>25.285200737117101</v>
      </c>
      <c r="L241">
        <f t="shared" ref="L241" si="29">J241+K241</f>
        <v>69.285200737117094</v>
      </c>
      <c r="M241">
        <v>36.716205244480001</v>
      </c>
      <c r="N241">
        <v>1000</v>
      </c>
      <c r="O241">
        <v>11.417706345965</v>
      </c>
      <c r="P241">
        <v>25.7358692723597</v>
      </c>
      <c r="Q241">
        <v>0.214097538246662</v>
      </c>
      <c r="R241">
        <v>0.17523916656585381</v>
      </c>
      <c r="S241">
        <v>0</v>
      </c>
    </row>
    <row r="242" spans="1:19" x14ac:dyDescent="0.4">
      <c r="B242" t="s">
        <v>36</v>
      </c>
      <c r="C242" t="s">
        <v>37</v>
      </c>
      <c r="D242" t="s">
        <v>25</v>
      </c>
      <c r="E242">
        <v>18.399999999999999</v>
      </c>
      <c r="F242">
        <v>0</v>
      </c>
      <c r="G242">
        <f>76.7*0.8</f>
        <v>61.360000000000007</v>
      </c>
      <c r="H242">
        <f>0.902*0.8</f>
        <v>0.72160000000000002</v>
      </c>
      <c r="I242">
        <f>16*0.8</f>
        <v>12.8</v>
      </c>
      <c r="J242">
        <v>44</v>
      </c>
      <c r="K242">
        <v>25.285200737117101</v>
      </c>
      <c r="L242">
        <f t="shared" ref="L242" si="30">J242+K242</f>
        <v>69.285200737117094</v>
      </c>
      <c r="M242">
        <v>36.716205244480001</v>
      </c>
      <c r="N242">
        <v>1000</v>
      </c>
      <c r="O242">
        <v>11.417706345965</v>
      </c>
      <c r="P242">
        <v>25.7358692723597</v>
      </c>
      <c r="Q242">
        <v>0.214097538246662</v>
      </c>
      <c r="R242">
        <v>0.17523916656585381</v>
      </c>
      <c r="S242">
        <v>0</v>
      </c>
    </row>
    <row r="243" spans="1:19" x14ac:dyDescent="0.4">
      <c r="A243">
        <v>217</v>
      </c>
      <c r="B243" t="s">
        <v>18</v>
      </c>
      <c r="C243" t="s">
        <v>19</v>
      </c>
      <c r="D243" t="s">
        <v>22</v>
      </c>
      <c r="E243">
        <v>15.5</v>
      </c>
      <c r="F243">
        <v>14</v>
      </c>
      <c r="G243">
        <v>3.7</v>
      </c>
      <c r="H243">
        <v>0.19</v>
      </c>
      <c r="I243">
        <v>82</v>
      </c>
      <c r="J243">
        <v>44</v>
      </c>
      <c r="K243">
        <v>23.219243790051799</v>
      </c>
      <c r="L243">
        <f t="shared" si="21"/>
        <v>67.219243790051792</v>
      </c>
      <c r="M243">
        <v>19.1699208434</v>
      </c>
      <c r="N243">
        <v>1000</v>
      </c>
      <c r="O243">
        <v>27.510483968706801</v>
      </c>
      <c r="P243">
        <v>28.310609117256298</v>
      </c>
      <c r="Q243">
        <v>0.329985819583202</v>
      </c>
      <c r="R243">
        <f t="shared" si="23"/>
        <v>11.24682478397675</v>
      </c>
      <c r="S243">
        <v>1</v>
      </c>
    </row>
    <row r="244" spans="1:19" x14ac:dyDescent="0.4">
      <c r="A244">
        <v>218</v>
      </c>
      <c r="B244" t="s">
        <v>18</v>
      </c>
      <c r="C244" t="s">
        <v>19</v>
      </c>
      <c r="D244" t="s">
        <v>20</v>
      </c>
      <c r="E244">
        <v>20.2</v>
      </c>
      <c r="F244">
        <v>0</v>
      </c>
      <c r="G244">
        <v>35.4</v>
      </c>
      <c r="H244">
        <v>0.71</v>
      </c>
      <c r="I244">
        <v>52</v>
      </c>
      <c r="J244">
        <v>44</v>
      </c>
      <c r="K244">
        <v>25.055565152537699</v>
      </c>
      <c r="L244">
        <f t="shared" si="21"/>
        <v>69.055565152537696</v>
      </c>
      <c r="M244">
        <v>34.460489301999999</v>
      </c>
      <c r="N244">
        <v>1000</v>
      </c>
      <c r="O244">
        <v>9.0429409719014604</v>
      </c>
      <c r="P244">
        <v>64.524266908322204</v>
      </c>
      <c r="Q244">
        <v>4.0181243815903198E-2</v>
      </c>
      <c r="R244">
        <f t="shared" si="23"/>
        <v>0.29940308350644679</v>
      </c>
      <c r="S244">
        <v>1</v>
      </c>
    </row>
    <row r="245" spans="1:19" x14ac:dyDescent="0.4">
      <c r="A245">
        <v>219</v>
      </c>
      <c r="B245" t="s">
        <v>18</v>
      </c>
      <c r="C245" t="s">
        <v>19</v>
      </c>
      <c r="D245" t="s">
        <v>21</v>
      </c>
      <c r="E245">
        <v>18.8</v>
      </c>
      <c r="F245">
        <v>0</v>
      </c>
      <c r="G245">
        <v>75.400000000000006</v>
      </c>
      <c r="H245">
        <v>0.93100000000000005</v>
      </c>
      <c r="I245">
        <v>44</v>
      </c>
      <c r="J245">
        <v>44</v>
      </c>
      <c r="K245">
        <v>26.376666937271199</v>
      </c>
      <c r="L245">
        <f t="shared" si="21"/>
        <v>70.376666937271196</v>
      </c>
      <c r="M245">
        <v>38.366816021647999</v>
      </c>
      <c r="N245">
        <v>1000</v>
      </c>
      <c r="O245">
        <v>6.15965211985535</v>
      </c>
      <c r="P245">
        <v>77.499645491096999</v>
      </c>
      <c r="Q245">
        <v>6.5107223243041995E-2</v>
      </c>
      <c r="R245">
        <f t="shared" si="23"/>
        <v>0.15733951996469478</v>
      </c>
      <c r="S245">
        <v>1</v>
      </c>
    </row>
    <row r="246" spans="1:19" x14ac:dyDescent="0.4">
      <c r="A246">
        <v>220</v>
      </c>
      <c r="B246" t="s">
        <v>18</v>
      </c>
      <c r="C246" t="s">
        <v>19</v>
      </c>
      <c r="D246" t="s">
        <v>26</v>
      </c>
      <c r="E246">
        <v>19.600000000000001</v>
      </c>
      <c r="F246">
        <v>0</v>
      </c>
      <c r="G246">
        <v>87.4</v>
      </c>
      <c r="H246">
        <v>0.94199999999999995</v>
      </c>
      <c r="I246">
        <v>34</v>
      </c>
      <c r="J246">
        <v>45</v>
      </c>
      <c r="K246">
        <v>25.221733816228401</v>
      </c>
      <c r="L246">
        <f t="shared" si="21"/>
        <v>70.221733816228408</v>
      </c>
      <c r="M246">
        <v>38.567167256895999</v>
      </c>
      <c r="N246">
        <v>1000</v>
      </c>
      <c r="O246">
        <v>11.071746546303601</v>
      </c>
      <c r="P246">
        <v>39.993035068021399</v>
      </c>
      <c r="Q246">
        <v>0.30641389465049301</v>
      </c>
      <c r="R246">
        <f t="shared" si="23"/>
        <v>0.16116480580787748</v>
      </c>
      <c r="S246">
        <v>1</v>
      </c>
    </row>
    <row r="247" spans="1:19" x14ac:dyDescent="0.4">
      <c r="B247" t="s">
        <v>31</v>
      </c>
      <c r="C247" t="s">
        <v>32</v>
      </c>
      <c r="D247" t="s">
        <v>26</v>
      </c>
      <c r="E247">
        <v>19.600000000000001</v>
      </c>
      <c r="F247">
        <v>0</v>
      </c>
      <c r="G247">
        <f>87.4*0.89</f>
        <v>77.786000000000001</v>
      </c>
      <c r="H247">
        <f>0.942*0.89</f>
        <v>0.83838000000000001</v>
      </c>
      <c r="I247">
        <v>36</v>
      </c>
      <c r="J247">
        <v>45</v>
      </c>
      <c r="K247">
        <v>25.221733816228401</v>
      </c>
      <c r="L247">
        <f t="shared" ref="L247" si="31">J247+K247</f>
        <v>70.221733816228408</v>
      </c>
      <c r="M247">
        <v>38.567167256895999</v>
      </c>
      <c r="N247">
        <v>1000</v>
      </c>
      <c r="O247">
        <v>11.071746546303601</v>
      </c>
      <c r="P247">
        <v>39.993035068021399</v>
      </c>
      <c r="Q247">
        <v>0.30641389465049301</v>
      </c>
      <c r="R247">
        <v>0.16116480580787748</v>
      </c>
      <c r="S247">
        <v>0</v>
      </c>
    </row>
    <row r="248" spans="1:19" x14ac:dyDescent="0.4">
      <c r="A248">
        <v>221</v>
      </c>
      <c r="B248" t="s">
        <v>18</v>
      </c>
      <c r="C248" t="s">
        <v>19</v>
      </c>
      <c r="D248" t="s">
        <v>23</v>
      </c>
      <c r="E248">
        <v>14.4</v>
      </c>
      <c r="F248">
        <v>12</v>
      </c>
      <c r="G248">
        <v>0</v>
      </c>
      <c r="H248">
        <v>0.125</v>
      </c>
      <c r="I248">
        <v>100</v>
      </c>
      <c r="J248">
        <v>45</v>
      </c>
      <c r="K248">
        <v>24.544242948393698</v>
      </c>
      <c r="L248">
        <f t="shared" si="21"/>
        <v>69.544242948393702</v>
      </c>
      <c r="M248">
        <v>16.706414976000001</v>
      </c>
      <c r="N248">
        <v>1000</v>
      </c>
      <c r="O248">
        <v>0.42582692003923001</v>
      </c>
      <c r="P248">
        <v>19.060012452771701</v>
      </c>
      <c r="Q248">
        <v>0.12384658919090399</v>
      </c>
      <c r="R248">
        <f t="shared" si="23"/>
        <v>103.3137769996098</v>
      </c>
      <c r="S248">
        <v>1</v>
      </c>
    </row>
    <row r="249" spans="1:19" x14ac:dyDescent="0.4">
      <c r="A249">
        <v>222</v>
      </c>
      <c r="B249" t="s">
        <v>18</v>
      </c>
      <c r="C249" t="s">
        <v>19</v>
      </c>
      <c r="D249" t="s">
        <v>23</v>
      </c>
      <c r="E249">
        <v>12.2</v>
      </c>
      <c r="F249">
        <v>16</v>
      </c>
      <c r="G249">
        <v>0</v>
      </c>
      <c r="H249">
        <v>0.14299999999999999</v>
      </c>
      <c r="I249">
        <v>100</v>
      </c>
      <c r="J249">
        <v>45</v>
      </c>
      <c r="K249">
        <v>23.172504087140499</v>
      </c>
      <c r="L249">
        <f t="shared" si="21"/>
        <v>68.172504087140496</v>
      </c>
      <c r="M249">
        <v>14.714127545071999</v>
      </c>
      <c r="N249">
        <v>1000</v>
      </c>
      <c r="O249">
        <v>4.4728006657119099</v>
      </c>
      <c r="P249">
        <v>58.558968593287197</v>
      </c>
      <c r="Q249">
        <v>8.5745607796369402E-2</v>
      </c>
      <c r="R249">
        <f t="shared" si="23"/>
        <v>1237.4773814855207</v>
      </c>
      <c r="S249">
        <v>1</v>
      </c>
    </row>
    <row r="250" spans="1:19" x14ac:dyDescent="0.4">
      <c r="A250">
        <v>223</v>
      </c>
      <c r="B250" t="s">
        <v>18</v>
      </c>
      <c r="C250" t="s">
        <v>19</v>
      </c>
      <c r="D250" t="s">
        <v>23</v>
      </c>
      <c r="E250">
        <v>7.9</v>
      </c>
      <c r="F250">
        <v>20.5</v>
      </c>
      <c r="G250">
        <v>0</v>
      </c>
      <c r="H250">
        <v>5.6000000000000001E-2</v>
      </c>
      <c r="I250">
        <v>100</v>
      </c>
      <c r="J250">
        <v>45</v>
      </c>
      <c r="K250">
        <v>25.6013162513438</v>
      </c>
      <c r="L250">
        <f t="shared" si="21"/>
        <v>70.601316251343803</v>
      </c>
      <c r="M250">
        <v>8.8095303138880006</v>
      </c>
      <c r="N250">
        <v>1000</v>
      </c>
      <c r="O250">
        <v>1.1375140129816701</v>
      </c>
      <c r="P250">
        <v>94.932650610543604</v>
      </c>
      <c r="Q250">
        <v>0.32540065863734702</v>
      </c>
      <c r="R250">
        <f t="shared" si="23"/>
        <v>28.068977065504043</v>
      </c>
      <c r="S250">
        <v>1</v>
      </c>
    </row>
    <row r="251" spans="1:19" x14ac:dyDescent="0.4">
      <c r="A251">
        <v>224</v>
      </c>
      <c r="B251" t="s">
        <v>18</v>
      </c>
      <c r="C251" t="s">
        <v>19</v>
      </c>
      <c r="D251" t="s">
        <v>23</v>
      </c>
      <c r="E251">
        <v>11</v>
      </c>
      <c r="F251">
        <v>4.5</v>
      </c>
      <c r="G251">
        <v>0</v>
      </c>
      <c r="H251">
        <v>5.1999999999999998E-2</v>
      </c>
      <c r="I251">
        <v>100</v>
      </c>
      <c r="J251">
        <v>46</v>
      </c>
      <c r="K251">
        <v>25.881289259597299</v>
      </c>
      <c r="L251">
        <f t="shared" si="21"/>
        <v>71.881289259597295</v>
      </c>
      <c r="M251">
        <v>11.91784326608</v>
      </c>
      <c r="N251">
        <v>1000</v>
      </c>
      <c r="O251">
        <v>1.56246574726878</v>
      </c>
      <c r="P251">
        <v>44.830662435137803</v>
      </c>
      <c r="Q251">
        <v>0.353240270063787</v>
      </c>
      <c r="R251">
        <f t="shared" si="23"/>
        <v>30.386953483303909</v>
      </c>
      <c r="S251">
        <v>1</v>
      </c>
    </row>
    <row r="252" spans="1:19" x14ac:dyDescent="0.4">
      <c r="A252">
        <v>225</v>
      </c>
      <c r="B252" t="s">
        <v>18</v>
      </c>
      <c r="C252" t="s">
        <v>19</v>
      </c>
      <c r="D252" t="s">
        <v>24</v>
      </c>
      <c r="E252">
        <v>13.2</v>
      </c>
      <c r="F252">
        <v>0.5</v>
      </c>
      <c r="G252">
        <v>0</v>
      </c>
      <c r="H252">
        <v>7.3999999999999996E-2</v>
      </c>
      <c r="I252">
        <v>100</v>
      </c>
      <c r="J252">
        <v>46</v>
      </c>
      <c r="K252">
        <v>26.6155344289777</v>
      </c>
      <c r="L252">
        <f t="shared" si="21"/>
        <v>72.615534428977696</v>
      </c>
      <c r="M252">
        <v>14.554457427648</v>
      </c>
      <c r="N252">
        <v>1000</v>
      </c>
      <c r="O252">
        <v>7.1187893980214199</v>
      </c>
      <c r="P252">
        <v>4.1787782264644804</v>
      </c>
      <c r="Q252">
        <v>0.222768806442248</v>
      </c>
      <c r="R252">
        <f t="shared" si="23"/>
        <v>29.491513104065408</v>
      </c>
      <c r="S252">
        <v>1</v>
      </c>
    </row>
    <row r="253" spans="1:19" x14ac:dyDescent="0.4">
      <c r="A253">
        <v>226</v>
      </c>
      <c r="B253" t="s">
        <v>18</v>
      </c>
      <c r="C253" t="s">
        <v>19</v>
      </c>
      <c r="D253" t="s">
        <v>23</v>
      </c>
      <c r="E253">
        <v>12.9</v>
      </c>
      <c r="F253">
        <v>1</v>
      </c>
      <c r="G253">
        <v>0</v>
      </c>
      <c r="H253">
        <v>0.14099999999999999</v>
      </c>
      <c r="I253">
        <v>100</v>
      </c>
      <c r="J253">
        <v>47</v>
      </c>
      <c r="K253">
        <v>25.9121274436602</v>
      </c>
      <c r="L253">
        <f t="shared" si="21"/>
        <v>72.912127443660196</v>
      </c>
      <c r="M253">
        <v>15.383675197956</v>
      </c>
      <c r="N253">
        <v>1000</v>
      </c>
      <c r="O253">
        <v>16.2150689464846</v>
      </c>
      <c r="P253">
        <v>16.635181584779101</v>
      </c>
      <c r="Q253">
        <v>0.42862193402041299</v>
      </c>
      <c r="R253">
        <f t="shared" si="23"/>
        <v>1086.1078992634696</v>
      </c>
      <c r="S253">
        <v>1</v>
      </c>
    </row>
    <row r="254" spans="1:19" x14ac:dyDescent="0.4">
      <c r="A254">
        <v>227</v>
      </c>
      <c r="B254" t="s">
        <v>18</v>
      </c>
      <c r="C254" t="s">
        <v>19</v>
      </c>
      <c r="D254" t="s">
        <v>22</v>
      </c>
      <c r="E254">
        <v>17.899999999999999</v>
      </c>
      <c r="F254">
        <v>1.5</v>
      </c>
      <c r="G254">
        <v>57.7</v>
      </c>
      <c r="H254">
        <v>0.83399999999999996</v>
      </c>
      <c r="I254">
        <v>70</v>
      </c>
      <c r="J254">
        <v>47</v>
      </c>
      <c r="K254">
        <v>24.5270975343565</v>
      </c>
      <c r="L254">
        <f t="shared" si="21"/>
        <v>71.5270975343565</v>
      </c>
      <c r="M254">
        <v>34.593067058624001</v>
      </c>
      <c r="N254">
        <v>1000</v>
      </c>
      <c r="O254">
        <v>0.55922041006107404</v>
      </c>
      <c r="P254">
        <v>83.124950285310405</v>
      </c>
      <c r="Q254">
        <v>0.383602642390038</v>
      </c>
      <c r="R254">
        <f t="shared" si="23"/>
        <v>0.21120184284931021</v>
      </c>
      <c r="S254">
        <v>1</v>
      </c>
    </row>
    <row r="255" spans="1:19" x14ac:dyDescent="0.4">
      <c r="A255">
        <v>228</v>
      </c>
      <c r="B255" t="s">
        <v>18</v>
      </c>
      <c r="C255" t="s">
        <v>19</v>
      </c>
      <c r="D255" t="s">
        <v>21</v>
      </c>
      <c r="E255">
        <v>19.899999999999999</v>
      </c>
      <c r="F255">
        <v>0</v>
      </c>
      <c r="G255">
        <v>30.1</v>
      </c>
      <c r="H255">
        <v>0.61699999999999999</v>
      </c>
      <c r="I255">
        <v>76</v>
      </c>
      <c r="J255">
        <v>48</v>
      </c>
      <c r="K255">
        <v>23.108176456041701</v>
      </c>
      <c r="L255">
        <f t="shared" si="21"/>
        <v>71.108176456041704</v>
      </c>
      <c r="M255">
        <v>33.378144348459998</v>
      </c>
      <c r="N255">
        <v>1000</v>
      </c>
      <c r="O255">
        <v>0.49108773799447403</v>
      </c>
      <c r="P255">
        <v>93.421823044293703</v>
      </c>
      <c r="Q255">
        <v>0.19080982633339499</v>
      </c>
      <c r="R255">
        <f t="shared" si="23"/>
        <v>0.36908458558779855</v>
      </c>
      <c r="S255">
        <v>1</v>
      </c>
    </row>
    <row r="256" spans="1:19" x14ac:dyDescent="0.4">
      <c r="A256">
        <v>229</v>
      </c>
      <c r="B256" t="s">
        <v>18</v>
      </c>
      <c r="C256" t="s">
        <v>19</v>
      </c>
      <c r="D256" t="s">
        <v>21</v>
      </c>
      <c r="E256">
        <v>21.2</v>
      </c>
      <c r="F256">
        <v>0</v>
      </c>
      <c r="G256">
        <v>67.400000000000006</v>
      </c>
      <c r="H256">
        <v>0.89100000000000001</v>
      </c>
      <c r="I256">
        <v>46</v>
      </c>
      <c r="J256">
        <v>48</v>
      </c>
      <c r="K256">
        <v>25.614943875347599</v>
      </c>
      <c r="L256">
        <f t="shared" si="21"/>
        <v>73.614943875347592</v>
      </c>
      <c r="M256">
        <v>40.977527727056</v>
      </c>
      <c r="N256">
        <v>1000</v>
      </c>
      <c r="O256">
        <v>5.4663029973019404</v>
      </c>
      <c r="P256">
        <v>6.6845915658059996</v>
      </c>
      <c r="Q256">
        <v>0.27522054105085197</v>
      </c>
      <c r="R256">
        <f t="shared" si="23"/>
        <v>0.16239801107513963</v>
      </c>
      <c r="S256">
        <v>1</v>
      </c>
    </row>
    <row r="257" spans="1:19" x14ac:dyDescent="0.4">
      <c r="A257">
        <v>230</v>
      </c>
      <c r="B257" t="s">
        <v>18</v>
      </c>
      <c r="C257" t="s">
        <v>19</v>
      </c>
      <c r="D257" t="s">
        <v>24</v>
      </c>
      <c r="E257">
        <v>19.2</v>
      </c>
      <c r="F257">
        <v>0</v>
      </c>
      <c r="G257">
        <v>0</v>
      </c>
      <c r="H257">
        <v>0.182</v>
      </c>
      <c r="I257">
        <v>100</v>
      </c>
      <c r="J257">
        <v>48</v>
      </c>
      <c r="K257">
        <v>25.272566250790899</v>
      </c>
      <c r="L257">
        <f t="shared" si="21"/>
        <v>73.272566250790902</v>
      </c>
      <c r="M257">
        <v>22.970921865984</v>
      </c>
      <c r="N257">
        <v>1000</v>
      </c>
      <c r="O257">
        <v>2.8388529480371298</v>
      </c>
      <c r="P257">
        <v>71.632180783011194</v>
      </c>
      <c r="Q257">
        <v>0.172208613691926</v>
      </c>
      <c r="R257">
        <f t="shared" si="23"/>
        <v>10.808110320478711</v>
      </c>
      <c r="S257">
        <v>1</v>
      </c>
    </row>
    <row r="258" spans="1:19" x14ac:dyDescent="0.4">
      <c r="A258">
        <v>231</v>
      </c>
      <c r="B258" t="s">
        <v>18</v>
      </c>
      <c r="C258" t="s">
        <v>19</v>
      </c>
      <c r="D258" t="s">
        <v>23</v>
      </c>
      <c r="E258">
        <v>16.600000000000001</v>
      </c>
      <c r="F258">
        <v>3</v>
      </c>
      <c r="G258">
        <v>0.9</v>
      </c>
      <c r="H258">
        <v>0.26900000000000002</v>
      </c>
      <c r="I258">
        <v>98</v>
      </c>
      <c r="J258">
        <v>49</v>
      </c>
      <c r="K258">
        <v>22.9774125013972</v>
      </c>
      <c r="L258">
        <f t="shared" si="21"/>
        <v>71.977412501397197</v>
      </c>
      <c r="M258">
        <v>21.679364801607999</v>
      </c>
      <c r="N258">
        <v>1000</v>
      </c>
      <c r="O258">
        <v>12.7174419039019</v>
      </c>
      <c r="P258">
        <v>62.554138171047398</v>
      </c>
      <c r="Q258">
        <v>0.35794489593751</v>
      </c>
      <c r="R258">
        <f t="shared" si="23"/>
        <v>3.6030887494487045</v>
      </c>
      <c r="S258">
        <v>1</v>
      </c>
    </row>
    <row r="259" spans="1:19" x14ac:dyDescent="0.4">
      <c r="A259">
        <v>232</v>
      </c>
      <c r="B259" t="s">
        <v>18</v>
      </c>
      <c r="C259" t="s">
        <v>19</v>
      </c>
      <c r="D259" t="s">
        <v>24</v>
      </c>
      <c r="E259">
        <v>16.3</v>
      </c>
      <c r="F259">
        <v>0</v>
      </c>
      <c r="G259">
        <v>0</v>
      </c>
      <c r="H259">
        <v>0.191</v>
      </c>
      <c r="I259">
        <v>96</v>
      </c>
      <c r="J259">
        <v>49</v>
      </c>
      <c r="K259">
        <v>26.330601349744001</v>
      </c>
      <c r="L259">
        <f t="shared" si="21"/>
        <v>75.330601349744001</v>
      </c>
      <c r="M259">
        <v>19.76774335276</v>
      </c>
      <c r="N259">
        <v>1000</v>
      </c>
      <c r="O259">
        <v>9.6682863752223493</v>
      </c>
      <c r="P259">
        <v>89.086156231780606</v>
      </c>
      <c r="Q259">
        <v>5.3456228194073897E-2</v>
      </c>
      <c r="R259">
        <f t="shared" si="23"/>
        <v>13.525285602088928</v>
      </c>
      <c r="S259">
        <v>1</v>
      </c>
    </row>
    <row r="260" spans="1:19" x14ac:dyDescent="0.4">
      <c r="A260">
        <v>233</v>
      </c>
      <c r="B260" t="s">
        <v>18</v>
      </c>
      <c r="C260" t="s">
        <v>19</v>
      </c>
      <c r="D260" t="s">
        <v>23</v>
      </c>
      <c r="E260">
        <v>15.2</v>
      </c>
      <c r="F260">
        <v>24</v>
      </c>
      <c r="G260">
        <v>0.9</v>
      </c>
      <c r="H260">
        <v>0.27</v>
      </c>
      <c r="I260">
        <v>100</v>
      </c>
      <c r="J260">
        <v>50</v>
      </c>
      <c r="K260">
        <v>23.0679837111492</v>
      </c>
      <c r="L260">
        <f t="shared" si="21"/>
        <v>73.067983711149196</v>
      </c>
      <c r="M260">
        <v>20.267275345280002</v>
      </c>
      <c r="N260">
        <v>1000</v>
      </c>
      <c r="O260">
        <v>0.78864029084023402</v>
      </c>
      <c r="P260">
        <v>16.298461043494299</v>
      </c>
      <c r="Q260">
        <v>0.160621483608408</v>
      </c>
      <c r="R260">
        <f t="shared" si="23"/>
        <v>3.6066482998337634</v>
      </c>
      <c r="S260">
        <v>1</v>
      </c>
    </row>
    <row r="261" spans="1:19" x14ac:dyDescent="0.4">
      <c r="A261">
        <v>234</v>
      </c>
      <c r="B261" t="s">
        <v>18</v>
      </c>
      <c r="C261" t="s">
        <v>19</v>
      </c>
      <c r="D261" t="s">
        <v>23</v>
      </c>
      <c r="E261">
        <v>12.9</v>
      </c>
      <c r="F261">
        <v>22</v>
      </c>
      <c r="G261">
        <v>0</v>
      </c>
      <c r="H261">
        <v>8.6999999999999994E-2</v>
      </c>
      <c r="I261">
        <v>100</v>
      </c>
      <c r="J261">
        <v>50</v>
      </c>
      <c r="K261">
        <v>24.3695657795109</v>
      </c>
      <c r="L261">
        <f t="shared" si="21"/>
        <v>74.369565779510907</v>
      </c>
      <c r="M261">
        <v>14.460716536284</v>
      </c>
      <c r="N261">
        <v>1000</v>
      </c>
      <c r="O261">
        <v>14.698748597082901</v>
      </c>
      <c r="P261">
        <v>88.944536067334795</v>
      </c>
      <c r="Q261">
        <v>0.23965714404757599</v>
      </c>
      <c r="R261">
        <f t="shared" si="23"/>
        <v>30.593141787276789</v>
      </c>
      <c r="S261">
        <v>1</v>
      </c>
    </row>
    <row r="262" spans="1:19" x14ac:dyDescent="0.4">
      <c r="A262">
        <v>235</v>
      </c>
      <c r="B262" t="s">
        <v>18</v>
      </c>
      <c r="C262" t="s">
        <v>19</v>
      </c>
      <c r="D262" t="s">
        <v>23</v>
      </c>
      <c r="E262">
        <v>11.6</v>
      </c>
      <c r="F262">
        <v>17</v>
      </c>
      <c r="G262">
        <v>0</v>
      </c>
      <c r="H262">
        <v>0.107</v>
      </c>
      <c r="I262">
        <v>100</v>
      </c>
      <c r="J262">
        <v>50</v>
      </c>
      <c r="K262">
        <v>23.390818347737</v>
      </c>
      <c r="L262">
        <f t="shared" si="21"/>
        <v>73.390818347736996</v>
      </c>
      <c r="M262">
        <v>13.506403057856</v>
      </c>
      <c r="N262">
        <v>1000</v>
      </c>
      <c r="O262">
        <v>1.8170902394989501</v>
      </c>
      <c r="P262">
        <v>36.200960420931501</v>
      </c>
      <c r="Q262">
        <v>0.24011002040915699</v>
      </c>
      <c r="R262">
        <f t="shared" si="23"/>
        <v>39.360859739133311</v>
      </c>
      <c r="S262">
        <v>1</v>
      </c>
    </row>
    <row r="263" spans="1:19" x14ac:dyDescent="0.4">
      <c r="A263">
        <v>236</v>
      </c>
      <c r="B263" t="s">
        <v>18</v>
      </c>
      <c r="C263" t="s">
        <v>19</v>
      </c>
      <c r="D263" t="s">
        <v>25</v>
      </c>
      <c r="E263">
        <v>14.5</v>
      </c>
      <c r="F263">
        <v>0</v>
      </c>
      <c r="G263">
        <v>92.2</v>
      </c>
      <c r="H263">
        <v>1.1539999999999999</v>
      </c>
      <c r="I263">
        <v>4</v>
      </c>
      <c r="J263">
        <v>51</v>
      </c>
      <c r="K263">
        <v>26.0191007269318</v>
      </c>
      <c r="L263">
        <f t="shared" si="21"/>
        <v>77.019100726931796</v>
      </c>
      <c r="M263">
        <v>34.675046647599999</v>
      </c>
      <c r="N263">
        <v>1000</v>
      </c>
      <c r="O263">
        <v>5.5560715352924399</v>
      </c>
      <c r="P263">
        <v>36.498943050900799</v>
      </c>
      <c r="Q263">
        <v>0.33171554803603298</v>
      </c>
      <c r="R263">
        <f t="shared" si="23"/>
        <v>0.12256702115042632</v>
      </c>
      <c r="S263">
        <v>1</v>
      </c>
    </row>
    <row r="264" spans="1:19" x14ac:dyDescent="0.4">
      <c r="A264">
        <v>237</v>
      </c>
      <c r="B264" t="s">
        <v>18</v>
      </c>
      <c r="C264" t="s">
        <v>19</v>
      </c>
      <c r="D264" t="s">
        <v>25</v>
      </c>
      <c r="E264">
        <v>16.600000000000001</v>
      </c>
      <c r="F264">
        <v>0</v>
      </c>
      <c r="G264">
        <v>92.9</v>
      </c>
      <c r="H264">
        <v>1.1419999999999999</v>
      </c>
      <c r="I264">
        <v>10</v>
      </c>
      <c r="J264">
        <v>51</v>
      </c>
      <c r="K264">
        <v>25.858796342459001</v>
      </c>
      <c r="L264">
        <f t="shared" si="21"/>
        <v>76.858796342459001</v>
      </c>
      <c r="M264">
        <v>38.263949269215999</v>
      </c>
      <c r="N264">
        <v>1000</v>
      </c>
      <c r="O264">
        <v>21.8358002493705</v>
      </c>
      <c r="P264">
        <v>59.718067012656299</v>
      </c>
      <c r="Q264">
        <v>0.49014399937347197</v>
      </c>
      <c r="R264">
        <f t="shared" si="23"/>
        <v>0.11423229239647494</v>
      </c>
      <c r="S264">
        <v>1</v>
      </c>
    </row>
    <row r="265" spans="1:19" x14ac:dyDescent="0.4">
      <c r="B265" t="s">
        <v>31</v>
      </c>
      <c r="C265" t="s">
        <v>32</v>
      </c>
      <c r="D265" t="s">
        <v>25</v>
      </c>
      <c r="E265">
        <v>16.600000000000001</v>
      </c>
      <c r="F265">
        <v>0</v>
      </c>
      <c r="G265">
        <f>92.9*0.89</f>
        <v>82.681000000000012</v>
      </c>
      <c r="H265">
        <f>1.142*0.89</f>
        <v>1.0163799999999998</v>
      </c>
      <c r="I265">
        <v>20</v>
      </c>
      <c r="J265">
        <v>51</v>
      </c>
      <c r="K265">
        <v>25.858796342459001</v>
      </c>
      <c r="L265">
        <f t="shared" ref="L265" si="32">J265+K265</f>
        <v>76.858796342459001</v>
      </c>
      <c r="M265">
        <v>38.263949269215999</v>
      </c>
      <c r="N265">
        <v>1000</v>
      </c>
      <c r="O265">
        <v>21.8358002493705</v>
      </c>
      <c r="P265">
        <v>59.718067012656299</v>
      </c>
      <c r="Q265">
        <v>0.49014399937347197</v>
      </c>
      <c r="R265">
        <v>0.11423229239647494</v>
      </c>
      <c r="S265">
        <v>0</v>
      </c>
    </row>
    <row r="266" spans="1:19" x14ac:dyDescent="0.4">
      <c r="A266">
        <v>238</v>
      </c>
      <c r="B266" t="s">
        <v>18</v>
      </c>
      <c r="C266" t="s">
        <v>19</v>
      </c>
      <c r="D266" t="s">
        <v>20</v>
      </c>
      <c r="E266">
        <v>17.3</v>
      </c>
      <c r="F266">
        <v>0</v>
      </c>
      <c r="G266">
        <v>87.3</v>
      </c>
      <c r="H266">
        <v>1.1220000000000001</v>
      </c>
      <c r="I266">
        <v>42</v>
      </c>
      <c r="J266">
        <v>52</v>
      </c>
      <c r="K266">
        <v>24.019444930108499</v>
      </c>
      <c r="L266">
        <f t="shared" si="21"/>
        <v>76.019444930108506</v>
      </c>
      <c r="M266">
        <v>39.788659654471999</v>
      </c>
      <c r="N266">
        <v>1000</v>
      </c>
      <c r="O266">
        <v>8.3480699436386701</v>
      </c>
      <c r="P266">
        <v>32.323156569299897</v>
      </c>
      <c r="Q266">
        <v>0.36489217036585703</v>
      </c>
      <c r="R266">
        <f t="shared" si="23"/>
        <v>0.11147140585643896</v>
      </c>
      <c r="S266">
        <v>1</v>
      </c>
    </row>
    <row r="267" spans="1:19" x14ac:dyDescent="0.4">
      <c r="A267">
        <v>239</v>
      </c>
      <c r="B267" t="s">
        <v>18</v>
      </c>
      <c r="C267" t="s">
        <v>19</v>
      </c>
      <c r="D267" t="s">
        <v>25</v>
      </c>
      <c r="E267">
        <v>17.399999999999999</v>
      </c>
      <c r="F267">
        <v>0</v>
      </c>
      <c r="G267">
        <v>93.4</v>
      </c>
      <c r="H267">
        <v>1.1240000000000001</v>
      </c>
      <c r="I267">
        <v>2</v>
      </c>
      <c r="J267">
        <v>52</v>
      </c>
      <c r="K267">
        <v>26.344712936493501</v>
      </c>
      <c r="L267">
        <f t="shared" si="21"/>
        <v>78.344712936493494</v>
      </c>
      <c r="M267">
        <v>40.475642452991998</v>
      </c>
      <c r="N267">
        <v>1000</v>
      </c>
      <c r="O267">
        <v>8.9340133317932597</v>
      </c>
      <c r="P267">
        <v>80.252802250217101</v>
      </c>
      <c r="Q267">
        <v>0.43626839205816897</v>
      </c>
      <c r="R267">
        <f t="shared" si="23"/>
        <v>0.10809865564770234</v>
      </c>
      <c r="S267">
        <v>1</v>
      </c>
    </row>
    <row r="268" spans="1:19" x14ac:dyDescent="0.4">
      <c r="B268" t="s">
        <v>31</v>
      </c>
      <c r="C268" t="s">
        <v>32</v>
      </c>
      <c r="D268" t="s">
        <v>25</v>
      </c>
      <c r="E268">
        <v>17.399999999999999</v>
      </c>
      <c r="F268">
        <v>0</v>
      </c>
      <c r="G268">
        <f>93.4*0.89</f>
        <v>83.126000000000005</v>
      </c>
      <c r="H268">
        <f>1.124*0.89</f>
        <v>1.0003600000000001</v>
      </c>
      <c r="I268">
        <v>2</v>
      </c>
      <c r="J268">
        <v>52</v>
      </c>
      <c r="K268">
        <v>26.344712936493501</v>
      </c>
      <c r="L268">
        <f t="shared" ref="L268" si="33">J268+K268</f>
        <v>78.344712936493494</v>
      </c>
      <c r="M268">
        <v>40.475642452991998</v>
      </c>
      <c r="N268">
        <v>1000</v>
      </c>
      <c r="O268">
        <v>8.9340133317932597</v>
      </c>
      <c r="P268">
        <v>80.252802250217101</v>
      </c>
      <c r="Q268">
        <v>0.43626839205816897</v>
      </c>
      <c r="R268">
        <v>0.10809865564770234</v>
      </c>
      <c r="S268">
        <v>0</v>
      </c>
    </row>
    <row r="269" spans="1:19" x14ac:dyDescent="0.4">
      <c r="A269">
        <v>240</v>
      </c>
      <c r="B269" t="s">
        <v>18</v>
      </c>
      <c r="C269" t="s">
        <v>19</v>
      </c>
      <c r="D269" t="s">
        <v>21</v>
      </c>
      <c r="E269">
        <v>19.7</v>
      </c>
      <c r="F269">
        <v>0</v>
      </c>
      <c r="G269">
        <v>85.6</v>
      </c>
      <c r="H269">
        <v>1.0860000000000001</v>
      </c>
      <c r="I269">
        <v>54</v>
      </c>
      <c r="J269">
        <v>53</v>
      </c>
      <c r="K269">
        <v>24.268310224120501</v>
      </c>
      <c r="L269">
        <f t="shared" si="21"/>
        <v>77.268310224120498</v>
      </c>
      <c r="M269">
        <v>43.129545140456003</v>
      </c>
      <c r="N269">
        <v>1000</v>
      </c>
      <c r="O269">
        <v>17.6326814284877</v>
      </c>
      <c r="P269">
        <v>57.9273100182386</v>
      </c>
      <c r="Q269">
        <v>0.467099225887671</v>
      </c>
      <c r="R269">
        <f t="shared" si="23"/>
        <v>0.10998928869404997</v>
      </c>
      <c r="S269">
        <v>1</v>
      </c>
    </row>
    <row r="270" spans="1:19" x14ac:dyDescent="0.4">
      <c r="A270">
        <v>241</v>
      </c>
      <c r="B270" t="s">
        <v>18</v>
      </c>
      <c r="C270" t="s">
        <v>19</v>
      </c>
      <c r="D270" t="s">
        <v>21</v>
      </c>
      <c r="E270">
        <v>22.6</v>
      </c>
      <c r="F270">
        <v>0</v>
      </c>
      <c r="G270">
        <v>65.2</v>
      </c>
      <c r="H270">
        <v>1.0669999999999999</v>
      </c>
      <c r="I270">
        <v>64</v>
      </c>
      <c r="J270">
        <v>54</v>
      </c>
      <c r="K270">
        <v>24.6129658096181</v>
      </c>
      <c r="L270">
        <f t="shared" si="21"/>
        <v>78.612965809618103</v>
      </c>
      <c r="M270">
        <v>46.799288760064002</v>
      </c>
      <c r="N270">
        <v>1000</v>
      </c>
      <c r="O270">
        <v>4.7540744778102999</v>
      </c>
      <c r="P270">
        <v>11.1810670389899</v>
      </c>
      <c r="Q270">
        <v>0.19521591039870001</v>
      </c>
      <c r="R270">
        <f t="shared" si="23"/>
        <v>0.10797670987481812</v>
      </c>
      <c r="S270">
        <v>1</v>
      </c>
    </row>
    <row r="271" spans="1:19" x14ac:dyDescent="0.4">
      <c r="A271">
        <v>242</v>
      </c>
      <c r="B271" t="s">
        <v>18</v>
      </c>
      <c r="C271" t="s">
        <v>19</v>
      </c>
      <c r="D271" t="s">
        <v>21</v>
      </c>
      <c r="E271">
        <v>23.3</v>
      </c>
      <c r="F271">
        <v>0</v>
      </c>
      <c r="G271">
        <v>47.5</v>
      </c>
      <c r="H271">
        <v>0.82399999999999995</v>
      </c>
      <c r="I271">
        <v>70</v>
      </c>
      <c r="J271">
        <v>54</v>
      </c>
      <c r="K271">
        <v>25.1100685676215</v>
      </c>
      <c r="L271">
        <f t="shared" si="21"/>
        <v>79.110068567621497</v>
      </c>
      <c r="M271">
        <v>42.226574603263998</v>
      </c>
      <c r="N271">
        <v>1000</v>
      </c>
      <c r="O271">
        <v>4.7591965485220697</v>
      </c>
      <c r="P271">
        <v>38.323689789543302</v>
      </c>
      <c r="Q271">
        <v>0.185934303937724</v>
      </c>
      <c r="R271">
        <f t="shared" si="23"/>
        <v>0.18469952840450454</v>
      </c>
      <c r="S271">
        <v>1</v>
      </c>
    </row>
    <row r="272" spans="1:19" x14ac:dyDescent="0.4">
      <c r="A272">
        <v>243</v>
      </c>
      <c r="B272" t="s">
        <v>18</v>
      </c>
      <c r="C272" t="s">
        <v>19</v>
      </c>
      <c r="D272" t="s">
        <v>21</v>
      </c>
      <c r="E272">
        <v>23.1</v>
      </c>
      <c r="F272">
        <v>0</v>
      </c>
      <c r="G272">
        <v>45.6</v>
      </c>
      <c r="H272">
        <v>0.78</v>
      </c>
      <c r="I272">
        <v>54</v>
      </c>
      <c r="J272">
        <v>54</v>
      </c>
      <c r="K272">
        <v>26.089264622731601</v>
      </c>
      <c r="L272">
        <f t="shared" si="21"/>
        <v>80.089264622731605</v>
      </c>
      <c r="M272">
        <v>40.873855004879999</v>
      </c>
      <c r="N272">
        <v>1000</v>
      </c>
      <c r="O272">
        <v>3.5512336672283</v>
      </c>
      <c r="P272">
        <v>81.113986983355304</v>
      </c>
      <c r="Q272">
        <v>0.22352202274615299</v>
      </c>
      <c r="R272">
        <f t="shared" si="23"/>
        <v>0.20984409005481369</v>
      </c>
      <c r="S272">
        <v>1</v>
      </c>
    </row>
    <row r="273" spans="1:19" x14ac:dyDescent="0.4">
      <c r="B273" t="s">
        <v>31</v>
      </c>
      <c r="C273" t="s">
        <v>32</v>
      </c>
      <c r="D273" t="s">
        <v>21</v>
      </c>
      <c r="E273">
        <v>23.1</v>
      </c>
      <c r="F273">
        <v>0</v>
      </c>
      <c r="G273">
        <f>45.6*1.11</f>
        <v>50.616000000000007</v>
      </c>
      <c r="H273">
        <f>0.78*1.11</f>
        <v>0.86580000000000013</v>
      </c>
      <c r="I273">
        <f>54*0.89</f>
        <v>48.06</v>
      </c>
      <c r="J273">
        <v>54</v>
      </c>
      <c r="K273">
        <v>26.089264622731601</v>
      </c>
      <c r="L273">
        <f t="shared" ref="L273" si="34">J273+K273</f>
        <v>80.089264622731605</v>
      </c>
      <c r="M273">
        <v>40.873855004879999</v>
      </c>
      <c r="N273">
        <v>1000</v>
      </c>
      <c r="O273">
        <v>3.5512336672283</v>
      </c>
      <c r="P273">
        <v>81.113986983355304</v>
      </c>
      <c r="Q273">
        <v>0.22352202274615299</v>
      </c>
      <c r="R273">
        <v>0.20984409005481369</v>
      </c>
      <c r="S273">
        <v>0</v>
      </c>
    </row>
    <row r="274" spans="1:19" x14ac:dyDescent="0.4">
      <c r="A274">
        <v>244</v>
      </c>
      <c r="B274" t="s">
        <v>18</v>
      </c>
      <c r="C274" t="s">
        <v>19</v>
      </c>
      <c r="D274" t="s">
        <v>24</v>
      </c>
      <c r="E274">
        <v>19</v>
      </c>
      <c r="F274">
        <v>0</v>
      </c>
      <c r="G274">
        <v>1.8</v>
      </c>
      <c r="H274">
        <v>0.312</v>
      </c>
      <c r="I274">
        <v>90</v>
      </c>
      <c r="J274">
        <v>55</v>
      </c>
      <c r="K274">
        <v>23.146710122422199</v>
      </c>
      <c r="L274">
        <f t="shared" si="21"/>
        <v>78.146710122422206</v>
      </c>
      <c r="M274">
        <v>25.151965281279999</v>
      </c>
      <c r="N274">
        <v>1000</v>
      </c>
      <c r="O274">
        <v>2.36281929594929</v>
      </c>
      <c r="P274">
        <v>36.6731926033261</v>
      </c>
      <c r="Q274">
        <v>0.47511642158652201</v>
      </c>
      <c r="R274">
        <f t="shared" si="23"/>
        <v>2.1941119084275771</v>
      </c>
      <c r="S274">
        <v>1</v>
      </c>
    </row>
    <row r="275" spans="1:19" x14ac:dyDescent="0.4">
      <c r="A275">
        <v>245</v>
      </c>
      <c r="B275" t="s">
        <v>18</v>
      </c>
      <c r="C275" t="s">
        <v>19</v>
      </c>
      <c r="D275" t="s">
        <v>23</v>
      </c>
      <c r="E275">
        <v>13.3</v>
      </c>
      <c r="F275">
        <v>6.5</v>
      </c>
      <c r="G275">
        <v>0</v>
      </c>
      <c r="H275">
        <v>0.13200000000000001</v>
      </c>
      <c r="I275">
        <v>100</v>
      </c>
      <c r="J275">
        <v>56</v>
      </c>
      <c r="K275">
        <v>24.0819384234083</v>
      </c>
      <c r="L275">
        <f t="shared" si="21"/>
        <v>80.081938423408303</v>
      </c>
      <c r="M275">
        <v>15.699763890304</v>
      </c>
      <c r="N275">
        <v>1000</v>
      </c>
      <c r="O275">
        <v>32.970670550177502</v>
      </c>
      <c r="P275">
        <v>79.987446226938005</v>
      </c>
      <c r="Q275">
        <v>0.15144779757084101</v>
      </c>
      <c r="R275">
        <f t="shared" si="23"/>
        <v>188.94781528167866</v>
      </c>
      <c r="S275">
        <v>1</v>
      </c>
    </row>
    <row r="276" spans="1:19" x14ac:dyDescent="0.4">
      <c r="A276">
        <v>246</v>
      </c>
      <c r="B276" t="s">
        <v>18</v>
      </c>
      <c r="C276" t="s">
        <v>19</v>
      </c>
      <c r="D276" t="s">
        <v>21</v>
      </c>
      <c r="E276">
        <v>17.5</v>
      </c>
      <c r="F276">
        <v>0.5</v>
      </c>
      <c r="G276">
        <v>37.200000000000003</v>
      </c>
      <c r="H276">
        <v>0.76900000000000002</v>
      </c>
      <c r="I276">
        <v>84</v>
      </c>
      <c r="J276">
        <v>57</v>
      </c>
      <c r="K276">
        <v>23.738977514024398</v>
      </c>
      <c r="L276">
        <f t="shared" si="21"/>
        <v>80.738977514024398</v>
      </c>
      <c r="M276">
        <v>33.250558260699997</v>
      </c>
      <c r="N276">
        <v>1000</v>
      </c>
      <c r="O276">
        <v>2.7634747727417901</v>
      </c>
      <c r="P276">
        <v>90.992794380195505</v>
      </c>
      <c r="Q276">
        <v>0.26362131151162399</v>
      </c>
      <c r="R276">
        <f t="shared" si="23"/>
        <v>0.24534628870919997</v>
      </c>
      <c r="S276">
        <v>1</v>
      </c>
    </row>
    <row r="277" spans="1:19" x14ac:dyDescent="0.4">
      <c r="B277" t="s">
        <v>31</v>
      </c>
      <c r="C277" t="s">
        <v>32</v>
      </c>
      <c r="D277" t="s">
        <v>21</v>
      </c>
      <c r="E277">
        <v>17.600000000000001</v>
      </c>
      <c r="F277">
        <v>0.5</v>
      </c>
      <c r="G277">
        <f>37.2*0.89</f>
        <v>33.108000000000004</v>
      </c>
      <c r="H277">
        <f>0.769*0.89</f>
        <v>0.68441000000000007</v>
      </c>
      <c r="I277">
        <v>88</v>
      </c>
      <c r="J277">
        <v>57</v>
      </c>
      <c r="K277">
        <v>23.738977514024398</v>
      </c>
      <c r="L277">
        <f t="shared" ref="L277" si="35">J277+K277</f>
        <v>80.738977514024398</v>
      </c>
      <c r="M277">
        <v>33.250558260699997</v>
      </c>
      <c r="N277">
        <v>1000</v>
      </c>
      <c r="O277">
        <v>2.7634747727417901</v>
      </c>
      <c r="P277">
        <v>90.992794380195505</v>
      </c>
      <c r="Q277">
        <v>0.26362131151162399</v>
      </c>
      <c r="R277">
        <v>0.24534628870919997</v>
      </c>
      <c r="S277">
        <v>0</v>
      </c>
    </row>
    <row r="278" spans="1:19" x14ac:dyDescent="0.4">
      <c r="A278">
        <v>247</v>
      </c>
      <c r="B278" t="s">
        <v>18</v>
      </c>
      <c r="C278" t="s">
        <v>19</v>
      </c>
      <c r="D278" t="s">
        <v>23</v>
      </c>
      <c r="E278">
        <v>11.7</v>
      </c>
      <c r="F278">
        <v>16</v>
      </c>
      <c r="G278">
        <v>0</v>
      </c>
      <c r="H278">
        <v>0.14299999999999999</v>
      </c>
      <c r="I278">
        <v>100</v>
      </c>
      <c r="J278">
        <v>58</v>
      </c>
      <c r="K278">
        <v>26.324892292709499</v>
      </c>
      <c r="L278">
        <f t="shared" si="21"/>
        <v>84.324892292709507</v>
      </c>
      <c r="M278">
        <v>14.174557836036</v>
      </c>
      <c r="N278">
        <v>1000</v>
      </c>
      <c r="O278">
        <v>1.57563104861174</v>
      </c>
      <c r="P278">
        <v>53.134910891003102</v>
      </c>
      <c r="Q278">
        <v>0.23850959561507301</v>
      </c>
      <c r="R278">
        <f t="shared" si="23"/>
        <v>687.1474261094728</v>
      </c>
      <c r="S278">
        <v>1</v>
      </c>
    </row>
    <row r="279" spans="1:19" x14ac:dyDescent="0.4">
      <c r="A279">
        <v>248</v>
      </c>
      <c r="B279" t="s">
        <v>18</v>
      </c>
      <c r="C279" t="s">
        <v>19</v>
      </c>
      <c r="D279" t="s">
        <v>23</v>
      </c>
      <c r="E279">
        <v>11.5</v>
      </c>
      <c r="F279">
        <v>11</v>
      </c>
      <c r="G279">
        <v>0</v>
      </c>
      <c r="H279">
        <v>0.10299999999999999</v>
      </c>
      <c r="I279">
        <v>100</v>
      </c>
      <c r="J279">
        <v>58</v>
      </c>
      <c r="K279">
        <v>25.740131724151901</v>
      </c>
      <c r="L279">
        <f t="shared" si="21"/>
        <v>83.740131724151894</v>
      </c>
      <c r="M279">
        <v>13.330951393359999</v>
      </c>
      <c r="N279">
        <v>1000</v>
      </c>
      <c r="O279">
        <v>10.156533667262201</v>
      </c>
      <c r="P279">
        <v>74.523514651540907</v>
      </c>
      <c r="Q279">
        <v>0.35326880658870802</v>
      </c>
      <c r="R279">
        <f t="shared" si="23"/>
        <v>36.278148432426669</v>
      </c>
      <c r="S279">
        <v>1</v>
      </c>
    </row>
    <row r="280" spans="1:19" x14ac:dyDescent="0.4">
      <c r="A280">
        <v>249</v>
      </c>
      <c r="B280" t="s">
        <v>18</v>
      </c>
      <c r="C280" t="s">
        <v>19</v>
      </c>
      <c r="D280" t="s">
        <v>21</v>
      </c>
      <c r="E280">
        <v>14.1</v>
      </c>
      <c r="F280">
        <v>0.5</v>
      </c>
      <c r="G280">
        <v>22.4</v>
      </c>
      <c r="H280">
        <v>0.433</v>
      </c>
      <c r="I280">
        <v>66</v>
      </c>
      <c r="J280">
        <v>58</v>
      </c>
      <c r="K280">
        <v>26.242172057184298</v>
      </c>
      <c r="L280">
        <f t="shared" si="21"/>
        <v>84.242172057184291</v>
      </c>
      <c r="M280">
        <v>22.038051441095998</v>
      </c>
      <c r="N280">
        <v>1000</v>
      </c>
      <c r="O280">
        <v>0.91027084966869698</v>
      </c>
      <c r="P280">
        <v>85.119110130000195</v>
      </c>
      <c r="Q280">
        <v>2.6877366243893499E-2</v>
      </c>
      <c r="R280">
        <f t="shared" si="23"/>
        <v>1.0617170723680414</v>
      </c>
      <c r="S280">
        <v>1</v>
      </c>
    </row>
    <row r="281" spans="1:19" x14ac:dyDescent="0.4">
      <c r="A281">
        <v>250</v>
      </c>
      <c r="B281" t="s">
        <v>18</v>
      </c>
      <c r="C281" t="s">
        <v>19</v>
      </c>
      <c r="D281" t="s">
        <v>26</v>
      </c>
      <c r="E281">
        <v>17.5</v>
      </c>
      <c r="F281">
        <v>0</v>
      </c>
      <c r="G281">
        <v>55.6</v>
      </c>
      <c r="H281">
        <v>0.91600000000000004</v>
      </c>
      <c r="I281">
        <v>34</v>
      </c>
      <c r="J281">
        <v>59</v>
      </c>
      <c r="K281">
        <v>24.937159736468701</v>
      </c>
      <c r="L281">
        <f t="shared" si="21"/>
        <v>83.937159736468701</v>
      </c>
      <c r="M281">
        <v>36.3432866176</v>
      </c>
      <c r="N281">
        <v>1000</v>
      </c>
      <c r="O281">
        <v>4.5131115542023199</v>
      </c>
      <c r="P281">
        <v>88.966095201248905</v>
      </c>
      <c r="Q281">
        <v>0.13722551816077799</v>
      </c>
      <c r="R281">
        <f t="shared" si="23"/>
        <v>0.16699564205049636</v>
      </c>
      <c r="S281">
        <v>1</v>
      </c>
    </row>
    <row r="282" spans="1:19" x14ac:dyDescent="0.4">
      <c r="B282" t="s">
        <v>31</v>
      </c>
      <c r="C282" t="s">
        <v>32</v>
      </c>
      <c r="D282" t="s">
        <v>26</v>
      </c>
      <c r="E282">
        <v>17.5</v>
      </c>
      <c r="F282">
        <v>0</v>
      </c>
      <c r="G282">
        <f>55.6*1.11</f>
        <v>61.716000000000008</v>
      </c>
      <c r="H282">
        <f>0.916*1.11</f>
        <v>1.0167600000000001</v>
      </c>
      <c r="I282">
        <v>34</v>
      </c>
      <c r="J282">
        <v>59</v>
      </c>
      <c r="K282">
        <v>24.937159736468701</v>
      </c>
      <c r="L282">
        <f t="shared" ref="L282" si="36">J282+K282</f>
        <v>83.937159736468701</v>
      </c>
      <c r="M282">
        <v>36.3432866176</v>
      </c>
      <c r="N282">
        <v>1000</v>
      </c>
      <c r="O282">
        <v>4.5131115542023199</v>
      </c>
      <c r="P282">
        <v>88.966095201248905</v>
      </c>
      <c r="Q282">
        <v>0.13722551816077799</v>
      </c>
      <c r="R282">
        <v>0.16699564205049636</v>
      </c>
      <c r="S282">
        <v>0</v>
      </c>
    </row>
    <row r="283" spans="1:19" x14ac:dyDescent="0.4">
      <c r="A283">
        <v>251</v>
      </c>
      <c r="B283" t="s">
        <v>18</v>
      </c>
      <c r="C283" t="s">
        <v>19</v>
      </c>
      <c r="D283" t="s">
        <v>26</v>
      </c>
      <c r="E283">
        <v>22.8</v>
      </c>
      <c r="F283">
        <v>0</v>
      </c>
      <c r="G283">
        <v>66</v>
      </c>
      <c r="H283">
        <v>0.96699999999999997</v>
      </c>
      <c r="I283">
        <v>30</v>
      </c>
      <c r="J283">
        <v>59</v>
      </c>
      <c r="K283">
        <v>25.578447808207201</v>
      </c>
      <c r="L283">
        <f t="shared" si="21"/>
        <v>84.578447808207201</v>
      </c>
      <c r="M283">
        <v>44.619947622239998</v>
      </c>
      <c r="N283">
        <v>1000</v>
      </c>
      <c r="O283">
        <v>1.4349638579026001</v>
      </c>
      <c r="P283">
        <v>52.241085486328998</v>
      </c>
      <c r="Q283">
        <v>8.6773698706420696E-2</v>
      </c>
      <c r="R283">
        <f t="shared" si="23"/>
        <v>0.13381586011671015</v>
      </c>
      <c r="S283">
        <v>1</v>
      </c>
    </row>
    <row r="284" spans="1:19" x14ac:dyDescent="0.4">
      <c r="A284">
        <v>252</v>
      </c>
      <c r="B284" t="s">
        <v>18</v>
      </c>
      <c r="C284" t="s">
        <v>19</v>
      </c>
      <c r="D284" t="s">
        <v>23</v>
      </c>
      <c r="E284">
        <v>16.5</v>
      </c>
      <c r="F284">
        <v>1.5</v>
      </c>
      <c r="G284">
        <v>0</v>
      </c>
      <c r="H284">
        <v>0.1</v>
      </c>
      <c r="I284">
        <v>100</v>
      </c>
      <c r="J284">
        <v>60</v>
      </c>
      <c r="K284">
        <v>23.864670035334001</v>
      </c>
      <c r="L284">
        <f t="shared" si="21"/>
        <v>83.864670035334001</v>
      </c>
      <c r="M284">
        <v>18.384374957999999</v>
      </c>
      <c r="N284">
        <v>1000</v>
      </c>
      <c r="O284">
        <v>6.2021971054604998</v>
      </c>
      <c r="P284">
        <v>41.131471786389298</v>
      </c>
      <c r="Q284">
        <v>0.17173841182435801</v>
      </c>
      <c r="R284">
        <f t="shared" si="23"/>
        <v>40.609134285346293</v>
      </c>
      <c r="S284">
        <v>1</v>
      </c>
    </row>
    <row r="285" spans="1:19" x14ac:dyDescent="0.4">
      <c r="A285">
        <v>253</v>
      </c>
      <c r="B285" t="s">
        <v>18</v>
      </c>
      <c r="C285" t="s">
        <v>19</v>
      </c>
      <c r="D285" t="s">
        <v>23</v>
      </c>
      <c r="E285">
        <v>13.5</v>
      </c>
      <c r="F285">
        <v>16.5</v>
      </c>
      <c r="G285">
        <v>0</v>
      </c>
      <c r="H285">
        <v>8.5000000000000006E-2</v>
      </c>
      <c r="I285">
        <v>100</v>
      </c>
      <c r="J285">
        <v>60</v>
      </c>
      <c r="K285">
        <v>23.302915789359702</v>
      </c>
      <c r="L285">
        <f t="shared" si="21"/>
        <v>83.302915789359702</v>
      </c>
      <c r="M285">
        <v>15.0590747685</v>
      </c>
      <c r="N285">
        <v>1000</v>
      </c>
      <c r="O285">
        <v>14.9636422049942</v>
      </c>
      <c r="P285">
        <v>42.786072645577903</v>
      </c>
      <c r="Q285">
        <v>0.37920676975064299</v>
      </c>
      <c r="R285">
        <f t="shared" si="23"/>
        <v>31.258344150251826</v>
      </c>
      <c r="S285">
        <v>1</v>
      </c>
    </row>
    <row r="286" spans="1:19" x14ac:dyDescent="0.4">
      <c r="A286">
        <v>254</v>
      </c>
      <c r="B286" t="s">
        <v>18</v>
      </c>
      <c r="C286" t="s">
        <v>19</v>
      </c>
      <c r="D286" t="s">
        <v>23</v>
      </c>
      <c r="E286">
        <v>16.600000000000001</v>
      </c>
      <c r="F286">
        <v>26</v>
      </c>
      <c r="G286">
        <v>1.7</v>
      </c>
      <c r="H286">
        <v>0.21299999999999999</v>
      </c>
      <c r="I286">
        <v>94</v>
      </c>
      <c r="J286">
        <v>62</v>
      </c>
      <c r="K286">
        <v>25.323486053760199</v>
      </c>
      <c r="L286">
        <f t="shared" si="21"/>
        <v>87.323486053760206</v>
      </c>
      <c r="M286">
        <v>20.921125991943999</v>
      </c>
      <c r="N286">
        <v>1000</v>
      </c>
      <c r="O286">
        <v>1.04194222731543</v>
      </c>
      <c r="P286">
        <v>8.0362487631806392</v>
      </c>
      <c r="Q286">
        <v>4.6557542064887797E-2</v>
      </c>
      <c r="R286">
        <f t="shared" si="23"/>
        <v>6.4449627613896947</v>
      </c>
      <c r="S286">
        <v>1</v>
      </c>
    </row>
    <row r="287" spans="1:19" x14ac:dyDescent="0.4">
      <c r="A287">
        <v>255</v>
      </c>
      <c r="B287" t="s">
        <v>18</v>
      </c>
      <c r="C287" t="s">
        <v>19</v>
      </c>
      <c r="D287" t="s">
        <v>27</v>
      </c>
      <c r="E287">
        <v>17</v>
      </c>
      <c r="F287">
        <v>3.5</v>
      </c>
      <c r="G287">
        <v>93.7</v>
      </c>
      <c r="H287">
        <v>1.3779999999999999</v>
      </c>
      <c r="I287">
        <v>16</v>
      </c>
      <c r="J287">
        <v>62</v>
      </c>
      <c r="K287">
        <v>23.4801577859443</v>
      </c>
      <c r="L287">
        <f t="shared" si="21"/>
        <v>85.4801577859443</v>
      </c>
      <c r="M287">
        <v>43.964726544080001</v>
      </c>
      <c r="N287">
        <v>1000</v>
      </c>
      <c r="O287">
        <v>4.4015831245827401</v>
      </c>
      <c r="P287">
        <v>71.904537085214898</v>
      </c>
      <c r="Q287">
        <v>6.8074819492362298E-2</v>
      </c>
      <c r="R287">
        <f t="shared" si="23"/>
        <v>7.4156705126782935E-2</v>
      </c>
      <c r="S287">
        <v>1</v>
      </c>
    </row>
    <row r="288" spans="1:19" x14ac:dyDescent="0.4">
      <c r="B288" t="s">
        <v>31</v>
      </c>
      <c r="C288" t="s">
        <v>32</v>
      </c>
      <c r="D288" t="s">
        <v>27</v>
      </c>
      <c r="E288">
        <v>17</v>
      </c>
      <c r="F288">
        <v>35</v>
      </c>
      <c r="G288">
        <f>93.7*0.89</f>
        <v>83.393000000000001</v>
      </c>
      <c r="H288">
        <f>1.378*0.89</f>
        <v>1.2264199999999998</v>
      </c>
      <c r="I288">
        <f>16*1.11</f>
        <v>17.760000000000002</v>
      </c>
      <c r="J288">
        <v>62</v>
      </c>
      <c r="K288">
        <v>23.4801577859443</v>
      </c>
      <c r="L288">
        <f t="shared" ref="L288" si="37">J288+K288</f>
        <v>85.4801577859443</v>
      </c>
      <c r="M288">
        <v>43.964726544080001</v>
      </c>
      <c r="N288">
        <v>1000</v>
      </c>
      <c r="O288">
        <v>4.4015831245827401</v>
      </c>
      <c r="P288">
        <v>71.904537085214898</v>
      </c>
      <c r="Q288">
        <v>6.8074819492362298E-2</v>
      </c>
      <c r="R288">
        <v>7.4156705126782935E-2</v>
      </c>
      <c r="S288">
        <v>0</v>
      </c>
    </row>
    <row r="289" spans="1:19" x14ac:dyDescent="0.4">
      <c r="A289">
        <v>256</v>
      </c>
      <c r="B289" t="s">
        <v>18</v>
      </c>
      <c r="C289" t="s">
        <v>19</v>
      </c>
      <c r="D289" t="s">
        <v>20</v>
      </c>
      <c r="E289">
        <v>17.8</v>
      </c>
      <c r="F289">
        <v>0</v>
      </c>
      <c r="G289">
        <v>48.7</v>
      </c>
      <c r="H289">
        <v>0.95199999999999996</v>
      </c>
      <c r="I289">
        <v>42</v>
      </c>
      <c r="J289">
        <v>62</v>
      </c>
      <c r="K289">
        <v>26.410946044525101</v>
      </c>
      <c r="L289">
        <f t="shared" si="21"/>
        <v>88.410946044525105</v>
      </c>
      <c r="M289">
        <v>35.361299503551997</v>
      </c>
      <c r="N289">
        <v>1000</v>
      </c>
      <c r="O289">
        <v>16.637313106674402</v>
      </c>
      <c r="P289">
        <v>23.7709206028015</v>
      </c>
      <c r="Q289">
        <v>0.31989111448923002</v>
      </c>
      <c r="R289">
        <f t="shared" si="23"/>
        <v>0.1743574928278101</v>
      </c>
      <c r="S289">
        <v>1</v>
      </c>
    </row>
    <row r="290" spans="1:19" x14ac:dyDescent="0.4">
      <c r="A290">
        <v>257</v>
      </c>
      <c r="B290" t="s">
        <v>18</v>
      </c>
      <c r="C290" t="s">
        <v>19</v>
      </c>
      <c r="D290" t="s">
        <v>28</v>
      </c>
      <c r="E290">
        <v>18.7</v>
      </c>
      <c r="F290">
        <v>0</v>
      </c>
      <c r="G290">
        <v>9.1999999999999993</v>
      </c>
      <c r="H290">
        <v>0.54300000000000004</v>
      </c>
      <c r="I290">
        <v>96</v>
      </c>
      <c r="J290">
        <v>63</v>
      </c>
      <c r="K290">
        <v>23.950072713527199</v>
      </c>
      <c r="L290">
        <f>J290+K290</f>
        <v>86.950072713527192</v>
      </c>
      <c r="M290">
        <v>29.841289329976</v>
      </c>
      <c r="N290">
        <v>1000</v>
      </c>
      <c r="O290">
        <v>3.26363291610966</v>
      </c>
      <c r="P290">
        <v>6.8608497820090397</v>
      </c>
      <c r="Q290">
        <v>0.43592596942013501</v>
      </c>
      <c r="R290">
        <f t="shared" si="23"/>
        <v>0.53279683037650571</v>
      </c>
      <c r="S290">
        <v>1</v>
      </c>
    </row>
    <row r="291" spans="1:19" x14ac:dyDescent="0.4">
      <c r="A291">
        <v>258</v>
      </c>
      <c r="B291" t="s">
        <v>18</v>
      </c>
      <c r="C291" t="s">
        <v>19</v>
      </c>
      <c r="D291" t="s">
        <v>24</v>
      </c>
      <c r="E291">
        <v>19.5</v>
      </c>
      <c r="F291">
        <v>0</v>
      </c>
      <c r="G291">
        <v>10</v>
      </c>
      <c r="H291">
        <v>0.59799999999999998</v>
      </c>
      <c r="I291">
        <v>90</v>
      </c>
      <c r="J291">
        <v>63</v>
      </c>
      <c r="K291">
        <v>26.9203173954186</v>
      </c>
      <c r="L291">
        <f>J291+K291</f>
        <v>89.920317395418607</v>
      </c>
      <c r="M291">
        <v>32.462915308200003</v>
      </c>
      <c r="N291">
        <v>1000</v>
      </c>
      <c r="O291">
        <v>0.38487650599907902</v>
      </c>
      <c r="P291">
        <v>24.3331197994038</v>
      </c>
      <c r="Q291">
        <v>0.110827048904714</v>
      </c>
      <c r="R291">
        <f t="shared" ref="R291:R340" si="38">1000/(N291*H291*(ABS(1+(-0.4)*(M291-E291))))</f>
        <v>0.39956378156024436</v>
      </c>
      <c r="S291">
        <v>1</v>
      </c>
    </row>
    <row r="292" spans="1:19" x14ac:dyDescent="0.4">
      <c r="A292">
        <v>259</v>
      </c>
      <c r="B292" t="s">
        <v>18</v>
      </c>
      <c r="C292" t="s">
        <v>19</v>
      </c>
      <c r="D292" t="s">
        <v>21</v>
      </c>
      <c r="E292">
        <v>21.1</v>
      </c>
      <c r="F292">
        <v>0</v>
      </c>
      <c r="G292">
        <v>31.6</v>
      </c>
      <c r="H292">
        <v>0.81499999999999995</v>
      </c>
      <c r="I292">
        <v>76</v>
      </c>
      <c r="J292">
        <v>64</v>
      </c>
      <c r="K292">
        <v>26.745126651147999</v>
      </c>
      <c r="L292">
        <f>180-(J292+K292)</f>
        <v>89.254873348852001</v>
      </c>
      <c r="M292">
        <v>38.687902716579998</v>
      </c>
      <c r="N292">
        <v>1000</v>
      </c>
      <c r="O292">
        <v>17.988742407214801</v>
      </c>
      <c r="P292">
        <v>53.491528100977398</v>
      </c>
      <c r="Q292">
        <v>0.13636128443423101</v>
      </c>
      <c r="R292">
        <f t="shared" si="38"/>
        <v>0.20330755839284731</v>
      </c>
      <c r="S292">
        <v>1</v>
      </c>
    </row>
    <row r="293" spans="1:19" x14ac:dyDescent="0.4">
      <c r="A293">
        <v>260</v>
      </c>
      <c r="B293" t="s">
        <v>18</v>
      </c>
      <c r="C293" t="s">
        <v>19</v>
      </c>
      <c r="D293" t="s">
        <v>21</v>
      </c>
      <c r="E293">
        <v>18.2</v>
      </c>
      <c r="F293">
        <v>0</v>
      </c>
      <c r="G293">
        <v>39.200000000000003</v>
      </c>
      <c r="H293">
        <v>0.83099999999999996</v>
      </c>
      <c r="I293">
        <v>84</v>
      </c>
      <c r="J293">
        <v>64</v>
      </c>
      <c r="K293">
        <v>25.1271687339644</v>
      </c>
      <c r="L293">
        <f>J293+K293</f>
        <v>89.127168733964396</v>
      </c>
      <c r="M293">
        <v>34.028431867423997</v>
      </c>
      <c r="N293">
        <v>1000</v>
      </c>
      <c r="O293">
        <v>11.9206085420641</v>
      </c>
      <c r="P293">
        <v>23.397116937939199</v>
      </c>
      <c r="Q293">
        <v>9.3384303360107099E-2</v>
      </c>
      <c r="R293">
        <f t="shared" si="38"/>
        <v>0.22571474393726684</v>
      </c>
      <c r="S293">
        <v>1</v>
      </c>
    </row>
    <row r="294" spans="1:19" x14ac:dyDescent="0.4">
      <c r="A294">
        <v>261</v>
      </c>
      <c r="B294" t="s">
        <v>18</v>
      </c>
      <c r="C294" t="s">
        <v>19</v>
      </c>
      <c r="D294" t="s">
        <v>23</v>
      </c>
      <c r="E294">
        <v>14.3</v>
      </c>
      <c r="F294">
        <v>5</v>
      </c>
      <c r="G294">
        <v>0</v>
      </c>
      <c r="H294">
        <v>0.16500000000000001</v>
      </c>
      <c r="I294">
        <v>100</v>
      </c>
      <c r="J294">
        <v>65</v>
      </c>
      <c r="K294">
        <v>24.711236969553301</v>
      </c>
      <c r="L294">
        <f>J294+K294</f>
        <v>89.711236969553298</v>
      </c>
      <c r="M294">
        <v>17.393154126919999</v>
      </c>
      <c r="N294">
        <v>1000</v>
      </c>
      <c r="O294">
        <v>15.5302936207008</v>
      </c>
      <c r="P294">
        <v>84.017126790437999</v>
      </c>
      <c r="Q294">
        <v>3.7813388859641001E-2</v>
      </c>
      <c r="R294">
        <f t="shared" si="38"/>
        <v>25.543976622384196</v>
      </c>
      <c r="S294">
        <v>1</v>
      </c>
    </row>
    <row r="295" spans="1:19" x14ac:dyDescent="0.4">
      <c r="A295">
        <v>262</v>
      </c>
      <c r="B295" t="s">
        <v>18</v>
      </c>
      <c r="C295" t="s">
        <v>19</v>
      </c>
      <c r="D295" t="s">
        <v>25</v>
      </c>
      <c r="E295">
        <v>15.7</v>
      </c>
      <c r="F295">
        <v>0</v>
      </c>
      <c r="G295">
        <v>73.7</v>
      </c>
      <c r="H295">
        <v>1.2130000000000001</v>
      </c>
      <c r="I295">
        <v>34</v>
      </c>
      <c r="J295">
        <v>65</v>
      </c>
      <c r="K295">
        <v>24.2860702610331</v>
      </c>
      <c r="L295">
        <f>J295+K295</f>
        <v>89.286070261033103</v>
      </c>
      <c r="M295">
        <v>36.614586009592003</v>
      </c>
      <c r="N295">
        <v>1000</v>
      </c>
      <c r="O295">
        <v>9.8038424253800205</v>
      </c>
      <c r="P295">
        <v>44.553761288449699</v>
      </c>
      <c r="Q295">
        <v>0.142457087126449</v>
      </c>
      <c r="R295">
        <f t="shared" si="38"/>
        <v>0.11192246025746098</v>
      </c>
      <c r="S295">
        <v>1</v>
      </c>
    </row>
    <row r="296" spans="1:19" x14ac:dyDescent="0.4">
      <c r="A296">
        <v>263</v>
      </c>
      <c r="B296" t="s">
        <v>18</v>
      </c>
      <c r="C296" t="s">
        <v>19</v>
      </c>
      <c r="D296" t="s">
        <v>20</v>
      </c>
      <c r="E296">
        <v>18.600000000000001</v>
      </c>
      <c r="F296">
        <v>0</v>
      </c>
      <c r="G296">
        <v>47.9</v>
      </c>
      <c r="H296">
        <v>1.0740000000000001</v>
      </c>
      <c r="I296">
        <v>70</v>
      </c>
      <c r="J296">
        <v>65</v>
      </c>
      <c r="K296">
        <v>26.2672145437881</v>
      </c>
      <c r="L296">
        <f>180-(J296+K296)</f>
        <v>88.7327854562119</v>
      </c>
      <c r="M296">
        <v>39.611699844863999</v>
      </c>
      <c r="N296">
        <v>1000</v>
      </c>
      <c r="O296">
        <v>13.812872966146401</v>
      </c>
      <c r="P296">
        <v>16.293784136169101</v>
      </c>
      <c r="Q296">
        <v>5.5893698970385403E-2</v>
      </c>
      <c r="R296">
        <f t="shared" si="38"/>
        <v>0.12574462424639987</v>
      </c>
      <c r="S296">
        <v>1</v>
      </c>
    </row>
    <row r="297" spans="1:19" x14ac:dyDescent="0.4">
      <c r="B297" t="s">
        <v>31</v>
      </c>
      <c r="C297" t="s">
        <v>32</v>
      </c>
      <c r="D297" t="s">
        <v>20</v>
      </c>
      <c r="E297">
        <v>18.600000000000001</v>
      </c>
      <c r="F297">
        <v>0</v>
      </c>
      <c r="G297">
        <f>47.9*0.89</f>
        <v>42.631</v>
      </c>
      <c r="H297">
        <f>1.074*0.89</f>
        <v>0.95586000000000004</v>
      </c>
      <c r="I297">
        <v>77</v>
      </c>
      <c r="J297">
        <v>65</v>
      </c>
      <c r="K297">
        <v>26.2672145437881</v>
      </c>
      <c r="L297">
        <f>180-(J297+K297)</f>
        <v>88.7327854562119</v>
      </c>
      <c r="M297">
        <v>39.611699844863999</v>
      </c>
      <c r="N297">
        <v>1000</v>
      </c>
      <c r="O297">
        <v>13.812872966146401</v>
      </c>
      <c r="P297">
        <v>16.293784136169101</v>
      </c>
      <c r="Q297">
        <v>5.5893698970385403E-2</v>
      </c>
      <c r="R297">
        <v>0.12574462424639987</v>
      </c>
      <c r="S297">
        <v>0</v>
      </c>
    </row>
    <row r="298" spans="1:19" x14ac:dyDescent="0.4">
      <c r="A298">
        <v>264</v>
      </c>
      <c r="B298" t="s">
        <v>18</v>
      </c>
      <c r="C298" t="s">
        <v>19</v>
      </c>
      <c r="D298" t="s">
        <v>20</v>
      </c>
      <c r="E298">
        <v>20.5</v>
      </c>
      <c r="F298">
        <v>0</v>
      </c>
      <c r="G298">
        <v>45.3</v>
      </c>
      <c r="H298">
        <v>1.0489999999999999</v>
      </c>
      <c r="I298">
        <v>58</v>
      </c>
      <c r="J298">
        <v>66</v>
      </c>
      <c r="K298">
        <v>25.820464972805699</v>
      </c>
      <c r="L298">
        <f t="shared" ref="L298:L340" si="39">180-(J298+K298)</f>
        <v>88.179535027194305</v>
      </c>
      <c r="M298">
        <v>42.783686584119998</v>
      </c>
      <c r="N298">
        <v>1000</v>
      </c>
      <c r="O298">
        <v>9.7057407040712</v>
      </c>
      <c r="P298">
        <v>13.381061772676301</v>
      </c>
      <c r="Q298">
        <v>0.12739860799517899</v>
      </c>
      <c r="R298">
        <f t="shared" si="38"/>
        <v>0.12046400483387196</v>
      </c>
      <c r="S298">
        <v>1</v>
      </c>
    </row>
    <row r="299" spans="1:19" x14ac:dyDescent="0.4">
      <c r="B299" t="s">
        <v>31</v>
      </c>
      <c r="C299" t="s">
        <v>32</v>
      </c>
      <c r="D299" t="s">
        <v>20</v>
      </c>
      <c r="E299">
        <v>20.5</v>
      </c>
      <c r="F299">
        <v>0</v>
      </c>
      <c r="G299">
        <f>45.3*0.85</f>
        <v>38.504999999999995</v>
      </c>
      <c r="H299">
        <f>1.049*0.85</f>
        <v>0.89164999999999994</v>
      </c>
      <c r="I299">
        <v>66</v>
      </c>
      <c r="J299">
        <v>66</v>
      </c>
      <c r="K299">
        <v>25.820464972805699</v>
      </c>
      <c r="L299">
        <f t="shared" ref="L299" si="40">180-(J299+K299)</f>
        <v>88.179535027194305</v>
      </c>
      <c r="M299">
        <v>42.783686584119998</v>
      </c>
      <c r="N299">
        <v>1000</v>
      </c>
      <c r="O299">
        <v>9.7057407040712</v>
      </c>
      <c r="P299">
        <v>13.381061772676301</v>
      </c>
      <c r="Q299">
        <v>0.12739860799517899</v>
      </c>
      <c r="R299">
        <v>0.12046400483387196</v>
      </c>
      <c r="S299">
        <v>0</v>
      </c>
    </row>
    <row r="300" spans="1:19" x14ac:dyDescent="0.4">
      <c r="A300">
        <v>265</v>
      </c>
      <c r="B300" t="s">
        <v>18</v>
      </c>
      <c r="C300" t="s">
        <v>19</v>
      </c>
      <c r="D300" t="s">
        <v>20</v>
      </c>
      <c r="E300">
        <v>23.7</v>
      </c>
      <c r="F300">
        <v>0</v>
      </c>
      <c r="G300">
        <v>65</v>
      </c>
      <c r="H300">
        <v>1.0960000000000001</v>
      </c>
      <c r="I300">
        <v>56</v>
      </c>
      <c r="J300">
        <v>66</v>
      </c>
      <c r="K300">
        <v>24.485778610667101</v>
      </c>
      <c r="L300">
        <f t="shared" si="39"/>
        <v>89.514221389332903</v>
      </c>
      <c r="M300">
        <v>48.504450875423998</v>
      </c>
      <c r="N300">
        <v>1000</v>
      </c>
      <c r="O300">
        <v>16.098525113520001</v>
      </c>
      <c r="P300">
        <v>90.682916435859795</v>
      </c>
      <c r="Q300">
        <v>4.5456556790764699E-2</v>
      </c>
      <c r="R300">
        <f t="shared" si="38"/>
        <v>0.10226756581232611</v>
      </c>
      <c r="S300">
        <v>1</v>
      </c>
    </row>
    <row r="301" spans="1:19" x14ac:dyDescent="0.4">
      <c r="A301">
        <v>266</v>
      </c>
      <c r="B301" t="s">
        <v>18</v>
      </c>
      <c r="C301" t="s">
        <v>19</v>
      </c>
      <c r="D301" t="s">
        <v>24</v>
      </c>
      <c r="E301">
        <v>24.7</v>
      </c>
      <c r="F301">
        <v>0</v>
      </c>
      <c r="G301">
        <v>49.2</v>
      </c>
      <c r="H301">
        <v>1.0029999999999999</v>
      </c>
      <c r="I301">
        <v>90</v>
      </c>
      <c r="J301">
        <v>67</v>
      </c>
      <c r="K301">
        <v>26.369609024481701</v>
      </c>
      <c r="L301">
        <f t="shared" si="39"/>
        <v>86.630390975518296</v>
      </c>
      <c r="M301">
        <v>48.113290060840001</v>
      </c>
      <c r="N301">
        <v>1000</v>
      </c>
      <c r="O301">
        <v>10.427776952024599</v>
      </c>
      <c r="P301">
        <v>68.612440126849407</v>
      </c>
      <c r="Q301">
        <v>9.6124279659720202E-2</v>
      </c>
      <c r="R301">
        <f t="shared" si="38"/>
        <v>0.11918365907280778</v>
      </c>
      <c r="S301">
        <v>1</v>
      </c>
    </row>
    <row r="302" spans="1:19" x14ac:dyDescent="0.4">
      <c r="A302">
        <v>267</v>
      </c>
      <c r="B302" t="s">
        <v>18</v>
      </c>
      <c r="C302" t="s">
        <v>19</v>
      </c>
      <c r="D302" t="s">
        <v>21</v>
      </c>
      <c r="E302">
        <v>24.7</v>
      </c>
      <c r="F302">
        <v>0</v>
      </c>
      <c r="G302">
        <v>30.3</v>
      </c>
      <c r="H302">
        <v>0.84099999999999997</v>
      </c>
      <c r="I302">
        <v>72</v>
      </c>
      <c r="J302">
        <v>67</v>
      </c>
      <c r="K302">
        <v>24.1858674818099</v>
      </c>
      <c r="L302">
        <f t="shared" si="39"/>
        <v>88.814132518190092</v>
      </c>
      <c r="M302">
        <v>44.503817728384</v>
      </c>
      <c r="N302">
        <v>1000</v>
      </c>
      <c r="O302">
        <v>26.862504747360699</v>
      </c>
      <c r="P302">
        <v>41.204189070456501</v>
      </c>
      <c r="Q302">
        <v>5.6679891557243199E-2</v>
      </c>
      <c r="R302">
        <f t="shared" si="38"/>
        <v>0.17179166192647372</v>
      </c>
      <c r="S302">
        <v>1</v>
      </c>
    </row>
    <row r="303" spans="1:19" x14ac:dyDescent="0.4">
      <c r="A303">
        <v>268</v>
      </c>
      <c r="B303" t="s">
        <v>18</v>
      </c>
      <c r="C303" t="s">
        <v>19</v>
      </c>
      <c r="D303" t="s">
        <v>24</v>
      </c>
      <c r="E303">
        <v>19.2</v>
      </c>
      <c r="F303">
        <v>0.5</v>
      </c>
      <c r="G303">
        <v>0</v>
      </c>
      <c r="H303">
        <v>0.16300000000000001</v>
      </c>
      <c r="I303">
        <v>100</v>
      </c>
      <c r="J303">
        <v>67</v>
      </c>
      <c r="K303">
        <v>24.5605062461686</v>
      </c>
      <c r="L303">
        <f t="shared" si="39"/>
        <v>88.4394937538314</v>
      </c>
      <c r="M303">
        <v>22.381336137407999</v>
      </c>
      <c r="N303">
        <v>1000</v>
      </c>
      <c r="O303">
        <v>4.2049615275739898</v>
      </c>
      <c r="P303">
        <v>2.1627608332422001</v>
      </c>
      <c r="Q303">
        <v>0.33729174687589603</v>
      </c>
      <c r="R303">
        <f t="shared" si="38"/>
        <v>22.510802628540215</v>
      </c>
      <c r="S303">
        <v>1</v>
      </c>
    </row>
    <row r="304" spans="1:19" x14ac:dyDescent="0.4">
      <c r="A304">
        <v>269</v>
      </c>
      <c r="B304" t="s">
        <v>18</v>
      </c>
      <c r="C304" t="s">
        <v>19</v>
      </c>
      <c r="D304" t="s">
        <v>24</v>
      </c>
      <c r="E304">
        <v>20.3</v>
      </c>
      <c r="F304">
        <v>0</v>
      </c>
      <c r="G304">
        <v>6.5</v>
      </c>
      <c r="H304">
        <v>0.77800000000000002</v>
      </c>
      <c r="I304">
        <v>90</v>
      </c>
      <c r="J304">
        <v>68</v>
      </c>
      <c r="K304">
        <v>26.717986370085899</v>
      </c>
      <c r="L304">
        <f t="shared" si="39"/>
        <v>85.282013629914104</v>
      </c>
      <c r="M304">
        <v>35.735661297248001</v>
      </c>
      <c r="N304">
        <v>1000</v>
      </c>
      <c r="O304">
        <v>20.5794744742593</v>
      </c>
      <c r="P304">
        <v>44.305378435046499</v>
      </c>
      <c r="Q304">
        <v>0.14717695041011</v>
      </c>
      <c r="R304">
        <f t="shared" si="38"/>
        <v>0.24841154506249535</v>
      </c>
      <c r="S304">
        <v>1</v>
      </c>
    </row>
    <row r="305" spans="1:19" x14ac:dyDescent="0.4">
      <c r="A305">
        <v>270</v>
      </c>
      <c r="B305" t="s">
        <v>18</v>
      </c>
      <c r="C305" t="s">
        <v>19</v>
      </c>
      <c r="D305" t="s">
        <v>24</v>
      </c>
      <c r="E305">
        <v>23.5</v>
      </c>
      <c r="F305">
        <v>0.5</v>
      </c>
      <c r="G305">
        <v>27.8</v>
      </c>
      <c r="H305">
        <v>0.76100000000000001</v>
      </c>
      <c r="I305">
        <v>90</v>
      </c>
      <c r="J305">
        <v>68</v>
      </c>
      <c r="K305">
        <v>25.2584069502341</v>
      </c>
      <c r="L305">
        <f t="shared" si="39"/>
        <v>86.741593049765896</v>
      </c>
      <c r="M305">
        <v>40.585002455560002</v>
      </c>
      <c r="N305">
        <v>1000</v>
      </c>
      <c r="O305">
        <v>0.99748865120104402</v>
      </c>
      <c r="P305">
        <v>41.026271241843503</v>
      </c>
      <c r="Q305">
        <v>0.192022129746654</v>
      </c>
      <c r="R305">
        <f t="shared" si="38"/>
        <v>0.22524172532442974</v>
      </c>
      <c r="S305">
        <v>1</v>
      </c>
    </row>
    <row r="306" spans="1:19" x14ac:dyDescent="0.4">
      <c r="A306">
        <v>271</v>
      </c>
      <c r="B306" t="s">
        <v>18</v>
      </c>
      <c r="C306" t="s">
        <v>19</v>
      </c>
      <c r="D306" t="s">
        <v>21</v>
      </c>
      <c r="E306">
        <v>23.5</v>
      </c>
      <c r="F306">
        <v>0</v>
      </c>
      <c r="G306">
        <v>40.700000000000003</v>
      </c>
      <c r="H306">
        <v>0.90800000000000003</v>
      </c>
      <c r="I306">
        <v>80</v>
      </c>
      <c r="J306">
        <v>69</v>
      </c>
      <c r="K306">
        <v>22.962907264759099</v>
      </c>
      <c r="L306">
        <f t="shared" si="39"/>
        <v>88.037092735240904</v>
      </c>
      <c r="M306">
        <v>43.703325281920002</v>
      </c>
      <c r="N306">
        <v>1000</v>
      </c>
      <c r="O306">
        <v>18.1145221933856</v>
      </c>
      <c r="P306">
        <v>53.334223111377</v>
      </c>
      <c r="Q306">
        <v>4.7733148367678502E-2</v>
      </c>
      <c r="R306">
        <f t="shared" si="38"/>
        <v>0.15552467804280787</v>
      </c>
      <c r="S306">
        <v>1</v>
      </c>
    </row>
    <row r="307" spans="1:19" x14ac:dyDescent="0.4">
      <c r="A307">
        <v>272</v>
      </c>
      <c r="B307" t="s">
        <v>18</v>
      </c>
      <c r="C307" t="s">
        <v>19</v>
      </c>
      <c r="D307" t="s">
        <v>23</v>
      </c>
      <c r="E307">
        <v>22.4</v>
      </c>
      <c r="F307">
        <v>2</v>
      </c>
      <c r="G307">
        <v>14.6</v>
      </c>
      <c r="H307">
        <v>0.52800000000000002</v>
      </c>
      <c r="I307">
        <v>98</v>
      </c>
      <c r="J307">
        <v>69</v>
      </c>
      <c r="K307">
        <v>25.439842762797301</v>
      </c>
      <c r="L307">
        <f t="shared" si="39"/>
        <v>85.560157237202702</v>
      </c>
      <c r="M307">
        <v>34.279394481152003</v>
      </c>
      <c r="N307">
        <v>1000</v>
      </c>
      <c r="O307">
        <v>6.87327946713763</v>
      </c>
      <c r="P307">
        <v>58.450529076175002</v>
      </c>
      <c r="Q307">
        <v>2.71819937841223E-2</v>
      </c>
      <c r="R307">
        <f t="shared" si="38"/>
        <v>0.50481387624363316</v>
      </c>
      <c r="S307">
        <v>1</v>
      </c>
    </row>
    <row r="308" spans="1:19" x14ac:dyDescent="0.4">
      <c r="A308">
        <v>273</v>
      </c>
      <c r="B308" t="s">
        <v>18</v>
      </c>
      <c r="C308" t="s">
        <v>19</v>
      </c>
      <c r="D308" t="s">
        <v>23</v>
      </c>
      <c r="E308">
        <v>22.5</v>
      </c>
      <c r="F308">
        <v>20.5</v>
      </c>
      <c r="G308">
        <v>10.6</v>
      </c>
      <c r="H308">
        <v>0.51200000000000001</v>
      </c>
      <c r="I308">
        <v>98</v>
      </c>
      <c r="J308">
        <v>69</v>
      </c>
      <c r="K308">
        <v>23.4430963897839</v>
      </c>
      <c r="L308">
        <f t="shared" si="39"/>
        <v>87.556903610216096</v>
      </c>
      <c r="M308">
        <v>33.889365657600003</v>
      </c>
      <c r="N308">
        <v>1000</v>
      </c>
      <c r="O308">
        <v>16.2163419944056</v>
      </c>
      <c r="P308">
        <v>32.935058538527798</v>
      </c>
      <c r="Q308">
        <v>6.0179528609178801E-2</v>
      </c>
      <c r="R308">
        <f t="shared" si="38"/>
        <v>0.54928694443179049</v>
      </c>
      <c r="S308">
        <v>1</v>
      </c>
    </row>
    <row r="309" spans="1:19" x14ac:dyDescent="0.4">
      <c r="A309">
        <v>274</v>
      </c>
      <c r="B309" t="s">
        <v>18</v>
      </c>
      <c r="C309" t="s">
        <v>19</v>
      </c>
      <c r="D309" t="s">
        <v>22</v>
      </c>
      <c r="E309">
        <v>23.2</v>
      </c>
      <c r="F309">
        <v>9</v>
      </c>
      <c r="G309">
        <v>23.4</v>
      </c>
      <c r="H309">
        <v>0.86199999999999999</v>
      </c>
      <c r="I309">
        <v>86</v>
      </c>
      <c r="J309">
        <v>70</v>
      </c>
      <c r="K309">
        <v>26.345962675100498</v>
      </c>
      <c r="L309">
        <f>180-(J309+K309)</f>
        <v>83.654037324899505</v>
      </c>
      <c r="M309">
        <v>42.276613997056003</v>
      </c>
      <c r="N309">
        <v>1000</v>
      </c>
      <c r="O309">
        <v>15.5093941174595</v>
      </c>
      <c r="P309">
        <v>66.3431096072066</v>
      </c>
      <c r="Q309">
        <v>0.13321883803053899</v>
      </c>
      <c r="R309">
        <f t="shared" si="38"/>
        <v>0.17495925398736822</v>
      </c>
      <c r="S309">
        <v>1</v>
      </c>
    </row>
    <row r="310" spans="1:19" x14ac:dyDescent="0.4">
      <c r="A310">
        <v>275</v>
      </c>
      <c r="B310" t="s">
        <v>18</v>
      </c>
      <c r="C310" t="s">
        <v>19</v>
      </c>
      <c r="D310" t="s">
        <v>21</v>
      </c>
      <c r="E310">
        <v>26.8</v>
      </c>
      <c r="F310">
        <v>0</v>
      </c>
      <c r="G310">
        <v>54.9</v>
      </c>
      <c r="H310">
        <v>1.03</v>
      </c>
      <c r="I310">
        <v>56</v>
      </c>
      <c r="J310">
        <v>71</v>
      </c>
      <c r="K310">
        <v>26.880451994987698</v>
      </c>
      <c r="L310">
        <f t="shared" si="39"/>
        <v>82.119548005012305</v>
      </c>
      <c r="M310">
        <v>51.620729006559998</v>
      </c>
      <c r="N310">
        <v>1000</v>
      </c>
      <c r="O310">
        <v>1.8319151899272901</v>
      </c>
      <c r="P310">
        <v>83.785893200325404</v>
      </c>
      <c r="Q310">
        <v>0.2054594728735</v>
      </c>
      <c r="R310">
        <f t="shared" si="38"/>
        <v>0.10874127208417228</v>
      </c>
      <c r="S310">
        <v>1</v>
      </c>
    </row>
    <row r="311" spans="1:19" x14ac:dyDescent="0.4">
      <c r="A311">
        <v>276</v>
      </c>
      <c r="B311" t="s">
        <v>18</v>
      </c>
      <c r="C311" t="s">
        <v>19</v>
      </c>
      <c r="D311" t="s">
        <v>22</v>
      </c>
      <c r="E311">
        <v>24.3</v>
      </c>
      <c r="F311">
        <v>11.5</v>
      </c>
      <c r="G311">
        <v>8.8000000000000007</v>
      </c>
      <c r="H311">
        <v>0.54300000000000004</v>
      </c>
      <c r="I311">
        <v>84</v>
      </c>
      <c r="J311">
        <v>71</v>
      </c>
      <c r="K311">
        <v>26.422647674088299</v>
      </c>
      <c r="L311">
        <f t="shared" si="39"/>
        <v>82.577352325911704</v>
      </c>
      <c r="M311">
        <v>36.831194386236</v>
      </c>
      <c r="N311">
        <v>1000</v>
      </c>
      <c r="O311">
        <v>21.539689743693401</v>
      </c>
      <c r="P311">
        <v>37.892668340241499</v>
      </c>
      <c r="Q311">
        <v>0.23545520971379999</v>
      </c>
      <c r="R311">
        <f t="shared" si="38"/>
        <v>0.45897341713314244</v>
      </c>
      <c r="S311">
        <v>1</v>
      </c>
    </row>
    <row r="312" spans="1:19" x14ac:dyDescent="0.4">
      <c r="A312">
        <v>277</v>
      </c>
      <c r="B312" t="s">
        <v>18</v>
      </c>
      <c r="C312" t="s">
        <v>19</v>
      </c>
      <c r="D312" t="s">
        <v>23</v>
      </c>
      <c r="E312">
        <v>21.4</v>
      </c>
      <c r="F312">
        <v>1</v>
      </c>
      <c r="G312">
        <v>15.2</v>
      </c>
      <c r="H312">
        <v>0.51100000000000001</v>
      </c>
      <c r="I312">
        <v>90</v>
      </c>
      <c r="J312">
        <v>72</v>
      </c>
      <c r="K312">
        <v>24.889600173467901</v>
      </c>
      <c r="L312">
        <f t="shared" si="39"/>
        <v>83.110399826532102</v>
      </c>
      <c r="M312">
        <v>32.63730562696</v>
      </c>
      <c r="N312">
        <v>1000</v>
      </c>
      <c r="O312">
        <v>1.1225124864020699</v>
      </c>
      <c r="P312">
        <v>74.7487214000801</v>
      </c>
      <c r="Q312">
        <v>0.37979165764002398</v>
      </c>
      <c r="R312">
        <f t="shared" si="38"/>
        <v>0.55994011368568242</v>
      </c>
      <c r="S312">
        <v>1</v>
      </c>
    </row>
    <row r="313" spans="1:19" x14ac:dyDescent="0.4">
      <c r="A313">
        <v>278</v>
      </c>
      <c r="B313" t="s">
        <v>18</v>
      </c>
      <c r="C313" t="s">
        <v>19</v>
      </c>
      <c r="D313" t="s">
        <v>23</v>
      </c>
      <c r="E313">
        <v>21.9</v>
      </c>
      <c r="F313">
        <v>3</v>
      </c>
      <c r="G313">
        <v>2.4</v>
      </c>
      <c r="H313">
        <v>0.52</v>
      </c>
      <c r="I313">
        <v>98</v>
      </c>
      <c r="J313">
        <v>72</v>
      </c>
      <c r="K313">
        <v>26.198903850212101</v>
      </c>
      <c r="L313">
        <f t="shared" si="39"/>
        <v>81.801096149787895</v>
      </c>
      <c r="M313">
        <v>33.289977262560001</v>
      </c>
      <c r="N313">
        <v>1000</v>
      </c>
      <c r="O313">
        <v>22.943828637677701</v>
      </c>
      <c r="P313">
        <v>36.102778105004198</v>
      </c>
      <c r="Q313">
        <v>0.49345120565722</v>
      </c>
      <c r="R313">
        <f t="shared" si="38"/>
        <v>0.54079916806309813</v>
      </c>
      <c r="S313">
        <v>1</v>
      </c>
    </row>
    <row r="314" spans="1:19" x14ac:dyDescent="0.4">
      <c r="A314">
        <v>279</v>
      </c>
      <c r="B314" t="s">
        <v>18</v>
      </c>
      <c r="C314" t="s">
        <v>19</v>
      </c>
      <c r="D314" t="s">
        <v>23</v>
      </c>
      <c r="E314">
        <v>21.8</v>
      </c>
      <c r="F314">
        <v>9.5</v>
      </c>
      <c r="G314">
        <v>0</v>
      </c>
      <c r="H314">
        <v>0.20499999999999999</v>
      </c>
      <c r="I314">
        <v>100</v>
      </c>
      <c r="J314">
        <v>72</v>
      </c>
      <c r="K314">
        <v>23.7302177568769</v>
      </c>
      <c r="L314">
        <f t="shared" si="39"/>
        <v>84.269782243123103</v>
      </c>
      <c r="M314">
        <v>26.401457556920001</v>
      </c>
      <c r="N314">
        <v>1000</v>
      </c>
      <c r="O314">
        <v>7.5768163958093897</v>
      </c>
      <c r="P314">
        <v>46.834030966712199</v>
      </c>
      <c r="Q314">
        <v>0.29223176026366898</v>
      </c>
      <c r="R314">
        <f t="shared" si="38"/>
        <v>5.8031730933901349</v>
      </c>
      <c r="S314">
        <v>1</v>
      </c>
    </row>
    <row r="315" spans="1:19" x14ac:dyDescent="0.4">
      <c r="A315">
        <v>280</v>
      </c>
      <c r="B315" t="s">
        <v>18</v>
      </c>
      <c r="C315" t="s">
        <v>19</v>
      </c>
      <c r="D315" t="s">
        <v>23</v>
      </c>
      <c r="E315">
        <v>17.899999999999999</v>
      </c>
      <c r="F315">
        <v>10</v>
      </c>
      <c r="G315">
        <v>0</v>
      </c>
      <c r="H315">
        <v>0.105</v>
      </c>
      <c r="I315">
        <v>100</v>
      </c>
      <c r="J315">
        <v>73</v>
      </c>
      <c r="K315">
        <v>24.488469544040701</v>
      </c>
      <c r="L315">
        <f t="shared" si="39"/>
        <v>82.511530455959303</v>
      </c>
      <c r="M315">
        <v>19.982719512439999</v>
      </c>
      <c r="N315">
        <v>1000</v>
      </c>
      <c r="O315">
        <v>5.2269881643788496</v>
      </c>
      <c r="P315">
        <v>93.611493187917603</v>
      </c>
      <c r="Q315">
        <v>2.1917471055265699E-2</v>
      </c>
      <c r="R315">
        <f t="shared" si="38"/>
        <v>57.058799822506266</v>
      </c>
      <c r="S315">
        <v>1</v>
      </c>
    </row>
    <row r="316" spans="1:19" x14ac:dyDescent="0.4">
      <c r="A316">
        <v>281</v>
      </c>
      <c r="B316" t="s">
        <v>18</v>
      </c>
      <c r="C316" t="s">
        <v>19</v>
      </c>
      <c r="D316" t="s">
        <v>23</v>
      </c>
      <c r="E316">
        <v>20.399999999999999</v>
      </c>
      <c r="F316">
        <v>23</v>
      </c>
      <c r="G316">
        <v>0</v>
      </c>
      <c r="H316">
        <v>0.19</v>
      </c>
      <c r="I316">
        <v>100</v>
      </c>
      <c r="J316">
        <v>73</v>
      </c>
      <c r="K316">
        <v>26.118305538113201</v>
      </c>
      <c r="L316">
        <f t="shared" si="39"/>
        <v>80.881694461886795</v>
      </c>
      <c r="M316">
        <v>24.338596606559999</v>
      </c>
      <c r="N316">
        <v>1000</v>
      </c>
      <c r="O316">
        <v>11.257761558074399</v>
      </c>
      <c r="P316">
        <v>18.920860816129199</v>
      </c>
      <c r="Q316">
        <v>0.24479079167256401</v>
      </c>
      <c r="R316">
        <f t="shared" si="38"/>
        <v>9.1463407301547228</v>
      </c>
      <c r="S316">
        <v>1</v>
      </c>
    </row>
    <row r="317" spans="1:19" x14ac:dyDescent="0.4">
      <c r="A317">
        <v>282</v>
      </c>
      <c r="B317" t="s">
        <v>18</v>
      </c>
      <c r="C317" t="s">
        <v>19</v>
      </c>
      <c r="D317" t="s">
        <v>21</v>
      </c>
      <c r="E317">
        <v>22.9</v>
      </c>
      <c r="F317">
        <v>0</v>
      </c>
      <c r="G317">
        <v>14.3</v>
      </c>
      <c r="H317">
        <v>0.78800000000000003</v>
      </c>
      <c r="I317">
        <v>86</v>
      </c>
      <c r="J317">
        <v>74</v>
      </c>
      <c r="K317">
        <v>24.959504094422801</v>
      </c>
      <c r="L317">
        <f t="shared" si="39"/>
        <v>81.040495905577203</v>
      </c>
      <c r="M317">
        <v>40.947468945136002</v>
      </c>
      <c r="N317">
        <v>1000</v>
      </c>
      <c r="O317">
        <v>2.5469626063780599</v>
      </c>
      <c r="P317">
        <v>44.704404549230702</v>
      </c>
      <c r="Q317">
        <v>0.26314324255053301</v>
      </c>
      <c r="R317">
        <f t="shared" si="38"/>
        <v>0.20405821961650211</v>
      </c>
      <c r="S317">
        <v>1</v>
      </c>
    </row>
    <row r="318" spans="1:19" x14ac:dyDescent="0.4">
      <c r="A318">
        <v>283</v>
      </c>
      <c r="B318" t="s">
        <v>18</v>
      </c>
      <c r="C318" t="s">
        <v>19</v>
      </c>
      <c r="D318" t="s">
        <v>21</v>
      </c>
      <c r="E318">
        <v>24.4</v>
      </c>
      <c r="F318">
        <v>0</v>
      </c>
      <c r="G318">
        <v>24.5</v>
      </c>
      <c r="H318">
        <v>0.81899999999999995</v>
      </c>
      <c r="I318">
        <v>74</v>
      </c>
      <c r="J318">
        <v>74</v>
      </c>
      <c r="K318">
        <v>25.043324738754698</v>
      </c>
      <c r="L318">
        <f>180-(J318+K318)</f>
        <v>80.956675261245294</v>
      </c>
      <c r="M318">
        <v>43.584184294911999</v>
      </c>
      <c r="N318">
        <v>1000</v>
      </c>
      <c r="O318">
        <v>4.9613158183146604</v>
      </c>
      <c r="P318">
        <v>69.223646825779497</v>
      </c>
      <c r="Q318">
        <v>0.29862477316244701</v>
      </c>
      <c r="R318">
        <f t="shared" si="38"/>
        <v>0.18295788385854392</v>
      </c>
      <c r="S318">
        <v>1</v>
      </c>
    </row>
    <row r="319" spans="1:19" x14ac:dyDescent="0.4">
      <c r="A319">
        <v>284</v>
      </c>
      <c r="B319" t="s">
        <v>18</v>
      </c>
      <c r="C319" t="s">
        <v>19</v>
      </c>
      <c r="D319" t="s">
        <v>21</v>
      </c>
      <c r="E319">
        <v>25.1</v>
      </c>
      <c r="F319">
        <v>0</v>
      </c>
      <c r="G319">
        <v>16.600000000000001</v>
      </c>
      <c r="H319">
        <v>0.90600000000000003</v>
      </c>
      <c r="I319">
        <v>88</v>
      </c>
      <c r="J319">
        <v>74</v>
      </c>
      <c r="K319">
        <v>26.897817541703802</v>
      </c>
      <c r="L319">
        <f t="shared" si="39"/>
        <v>79.102182458296198</v>
      </c>
      <c r="M319">
        <v>46.39751707544</v>
      </c>
      <c r="N319">
        <v>1000</v>
      </c>
      <c r="O319">
        <v>0.95656861492404499</v>
      </c>
      <c r="P319">
        <v>70.5799576059743</v>
      </c>
      <c r="Q319">
        <v>0.39228315035229</v>
      </c>
      <c r="R319">
        <f t="shared" si="38"/>
        <v>0.14679502018168303</v>
      </c>
      <c r="S319">
        <v>1</v>
      </c>
    </row>
    <row r="320" spans="1:19" x14ac:dyDescent="0.4">
      <c r="A320">
        <v>285</v>
      </c>
      <c r="B320" t="s">
        <v>18</v>
      </c>
      <c r="C320" t="s">
        <v>19</v>
      </c>
      <c r="D320" t="s">
        <v>21</v>
      </c>
      <c r="E320">
        <v>25</v>
      </c>
      <c r="F320">
        <v>0</v>
      </c>
      <c r="G320">
        <v>15.7</v>
      </c>
      <c r="H320">
        <v>0.629</v>
      </c>
      <c r="I320">
        <v>84</v>
      </c>
      <c r="J320">
        <v>75</v>
      </c>
      <c r="K320">
        <v>25.0682704920929</v>
      </c>
      <c r="L320">
        <f t="shared" si="39"/>
        <v>79.931729507907107</v>
      </c>
      <c r="M320">
        <v>39.760246090000003</v>
      </c>
      <c r="N320">
        <v>1000</v>
      </c>
      <c r="O320">
        <v>48.255815610548098</v>
      </c>
      <c r="P320">
        <v>82.609940105329898</v>
      </c>
      <c r="Q320">
        <v>0.106542509890141</v>
      </c>
      <c r="R320">
        <f t="shared" si="38"/>
        <v>0.32418295431557753</v>
      </c>
      <c r="S320">
        <v>1</v>
      </c>
    </row>
    <row r="321" spans="1:19" x14ac:dyDescent="0.4">
      <c r="A321">
        <v>286</v>
      </c>
      <c r="B321" t="s">
        <v>18</v>
      </c>
      <c r="C321" t="s">
        <v>19</v>
      </c>
      <c r="D321" t="s">
        <v>21</v>
      </c>
      <c r="E321">
        <v>26.8</v>
      </c>
      <c r="F321">
        <v>0</v>
      </c>
      <c r="G321">
        <v>36.200000000000003</v>
      </c>
      <c r="H321">
        <v>0.94499999999999995</v>
      </c>
      <c r="I321">
        <v>66</v>
      </c>
      <c r="J321">
        <v>75</v>
      </c>
      <c r="K321">
        <v>24.044126824997601</v>
      </c>
      <c r="L321">
        <f t="shared" si="39"/>
        <v>80.955873175002395</v>
      </c>
      <c r="M321">
        <v>49.572416418640003</v>
      </c>
      <c r="N321">
        <v>1000</v>
      </c>
      <c r="O321">
        <v>51.605590226283503</v>
      </c>
      <c r="P321">
        <v>78.707378772170799</v>
      </c>
      <c r="Q321">
        <v>0.48105658128649398</v>
      </c>
      <c r="R321">
        <f t="shared" si="38"/>
        <v>0.13049764719070042</v>
      </c>
      <c r="S321">
        <v>1</v>
      </c>
    </row>
    <row r="322" spans="1:19" x14ac:dyDescent="0.4">
      <c r="A322">
        <v>287</v>
      </c>
      <c r="B322" t="s">
        <v>18</v>
      </c>
      <c r="C322" t="s">
        <v>19</v>
      </c>
      <c r="D322" t="s">
        <v>21</v>
      </c>
      <c r="E322">
        <v>26.4</v>
      </c>
      <c r="F322">
        <v>0</v>
      </c>
      <c r="G322">
        <v>34.5</v>
      </c>
      <c r="H322">
        <v>0.85299999999999998</v>
      </c>
      <c r="I322">
        <v>68</v>
      </c>
      <c r="J322">
        <v>75</v>
      </c>
      <c r="K322">
        <v>26.803055671807101</v>
      </c>
      <c r="L322">
        <f t="shared" si="39"/>
        <v>78.196944328192899</v>
      </c>
      <c r="M322">
        <v>46.726296026496001</v>
      </c>
      <c r="N322">
        <v>1000</v>
      </c>
      <c r="O322">
        <v>6.3930804859852799</v>
      </c>
      <c r="P322">
        <v>3.2886939408492299</v>
      </c>
      <c r="Q322">
        <v>0.20874065647030199</v>
      </c>
      <c r="R322">
        <f t="shared" si="38"/>
        <v>0.16441061856220662</v>
      </c>
      <c r="S322">
        <v>1</v>
      </c>
    </row>
    <row r="323" spans="1:19" x14ac:dyDescent="0.4">
      <c r="A323">
        <v>288</v>
      </c>
      <c r="B323" t="s">
        <v>18</v>
      </c>
      <c r="C323" t="s">
        <v>19</v>
      </c>
      <c r="D323" t="s">
        <v>21</v>
      </c>
      <c r="E323">
        <v>26</v>
      </c>
      <c r="F323">
        <v>0</v>
      </c>
      <c r="G323">
        <v>44.6</v>
      </c>
      <c r="H323">
        <v>0.94</v>
      </c>
      <c r="I323">
        <v>60</v>
      </c>
      <c r="J323">
        <v>76</v>
      </c>
      <c r="K323">
        <v>23.775171172042899</v>
      </c>
      <c r="L323">
        <f t="shared" si="39"/>
        <v>80.224828827957097</v>
      </c>
      <c r="M323">
        <v>48.246689427200003</v>
      </c>
      <c r="N323">
        <v>1000</v>
      </c>
      <c r="O323">
        <v>12.359643302935</v>
      </c>
      <c r="P323">
        <v>83.903794587643205</v>
      </c>
      <c r="Q323">
        <v>0.28384629805917599</v>
      </c>
      <c r="R323">
        <f t="shared" si="38"/>
        <v>0.13468457474302933</v>
      </c>
      <c r="S323">
        <v>1</v>
      </c>
    </row>
    <row r="324" spans="1:19" x14ac:dyDescent="0.4">
      <c r="B324" t="s">
        <v>31</v>
      </c>
      <c r="C324" t="s">
        <v>32</v>
      </c>
      <c r="D324" t="s">
        <v>21</v>
      </c>
      <c r="E324">
        <v>26</v>
      </c>
      <c r="F324">
        <v>0</v>
      </c>
      <c r="G324">
        <f>44.6*0.89</f>
        <v>39.694000000000003</v>
      </c>
      <c r="H324">
        <f>0.94*0.89</f>
        <v>0.83660000000000001</v>
      </c>
      <c r="I324">
        <f>60*1.11</f>
        <v>66.600000000000009</v>
      </c>
      <c r="J324">
        <v>76</v>
      </c>
      <c r="K324">
        <v>23.775171172042899</v>
      </c>
      <c r="L324">
        <f t="shared" ref="L324" si="41">180-(J324+K324)</f>
        <v>80.224828827957097</v>
      </c>
      <c r="M324">
        <v>48.246689427200003</v>
      </c>
      <c r="N324">
        <v>1000</v>
      </c>
      <c r="O324">
        <v>12.359643302935</v>
      </c>
      <c r="P324">
        <v>83.903794587643205</v>
      </c>
      <c r="Q324">
        <v>0.28384629805917599</v>
      </c>
      <c r="R324">
        <v>0.13468457474302933</v>
      </c>
      <c r="S324">
        <v>0</v>
      </c>
    </row>
    <row r="325" spans="1:19" x14ac:dyDescent="0.4">
      <c r="A325">
        <v>289</v>
      </c>
      <c r="B325" t="s">
        <v>18</v>
      </c>
      <c r="C325" t="s">
        <v>19</v>
      </c>
      <c r="D325" t="s">
        <v>23</v>
      </c>
      <c r="E325">
        <v>21.9</v>
      </c>
      <c r="F325">
        <v>53.5</v>
      </c>
      <c r="G325">
        <v>0</v>
      </c>
      <c r="H325">
        <v>0.23300000000000001</v>
      </c>
      <c r="I325">
        <v>98</v>
      </c>
      <c r="J325">
        <v>76</v>
      </c>
      <c r="K325">
        <v>23.174318929951099</v>
      </c>
      <c r="L325">
        <f t="shared" si="39"/>
        <v>80.825681070048901</v>
      </c>
      <c r="M325">
        <v>26.912893936715999</v>
      </c>
      <c r="N325">
        <v>1000</v>
      </c>
      <c r="O325">
        <v>1.7801360234708099</v>
      </c>
      <c r="P325">
        <v>57.651063275106303</v>
      </c>
      <c r="Q325">
        <v>0.179120858973355</v>
      </c>
      <c r="R325">
        <f t="shared" si="38"/>
        <v>4.2698235596555563</v>
      </c>
      <c r="S325">
        <v>1</v>
      </c>
    </row>
    <row r="326" spans="1:19" x14ac:dyDescent="0.4">
      <c r="B326" t="s">
        <v>31</v>
      </c>
      <c r="C326" t="s">
        <v>32</v>
      </c>
      <c r="D326" t="s">
        <v>23</v>
      </c>
      <c r="E326">
        <v>21.9</v>
      </c>
      <c r="F326">
        <f>53.5*2</f>
        <v>107</v>
      </c>
      <c r="G326">
        <v>0</v>
      </c>
      <c r="H326">
        <f>0.233*0.89</f>
        <v>0.20737000000000003</v>
      </c>
      <c r="I326">
        <v>98</v>
      </c>
      <c r="J326">
        <v>76</v>
      </c>
      <c r="K326">
        <v>23.174318929951099</v>
      </c>
      <c r="L326">
        <f t="shared" ref="L326" si="42">180-(J326+K326)</f>
        <v>80.825681070048901</v>
      </c>
      <c r="M326">
        <v>26.912893936715999</v>
      </c>
      <c r="N326">
        <v>1000</v>
      </c>
      <c r="O326">
        <v>1.7801360234708099</v>
      </c>
      <c r="P326">
        <v>57.651063275106303</v>
      </c>
      <c r="Q326">
        <v>0.179120858973355</v>
      </c>
      <c r="R326">
        <v>4.2698235596555563</v>
      </c>
      <c r="S326">
        <v>0</v>
      </c>
    </row>
    <row r="327" spans="1:19" x14ac:dyDescent="0.4">
      <c r="A327">
        <v>290</v>
      </c>
      <c r="B327" t="s">
        <v>18</v>
      </c>
      <c r="C327" t="s">
        <v>19</v>
      </c>
      <c r="D327" t="s">
        <v>22</v>
      </c>
      <c r="E327">
        <v>23.8</v>
      </c>
      <c r="F327">
        <v>1.5</v>
      </c>
      <c r="G327">
        <v>27.3</v>
      </c>
      <c r="H327">
        <v>0.79300000000000004</v>
      </c>
      <c r="I327">
        <v>80</v>
      </c>
      <c r="J327">
        <v>76</v>
      </c>
      <c r="K327">
        <v>24.838622014223301</v>
      </c>
      <c r="L327">
        <f t="shared" si="39"/>
        <v>79.161377985776696</v>
      </c>
      <c r="M327">
        <v>41.619341767240002</v>
      </c>
      <c r="N327">
        <v>1000</v>
      </c>
      <c r="O327">
        <v>0.90278312767853797</v>
      </c>
      <c r="P327">
        <v>65.0458623002922</v>
      </c>
      <c r="Q327">
        <v>0.326095652377073</v>
      </c>
      <c r="R327">
        <f t="shared" si="38"/>
        <v>0.20579116046225646</v>
      </c>
      <c r="S327">
        <v>1</v>
      </c>
    </row>
    <row r="328" spans="1:19" x14ac:dyDescent="0.4">
      <c r="A328">
        <v>291</v>
      </c>
      <c r="B328" t="s">
        <v>18</v>
      </c>
      <c r="C328" t="s">
        <v>19</v>
      </c>
      <c r="D328" t="s">
        <v>22</v>
      </c>
      <c r="E328">
        <v>25.4</v>
      </c>
      <c r="F328">
        <v>8</v>
      </c>
      <c r="G328">
        <v>31.2</v>
      </c>
      <c r="H328">
        <v>0.9</v>
      </c>
      <c r="I328">
        <v>82</v>
      </c>
      <c r="J328">
        <v>77</v>
      </c>
      <c r="K328">
        <v>24.788900214224999</v>
      </c>
      <c r="L328">
        <f t="shared" si="39"/>
        <v>78.211099785775005</v>
      </c>
      <c r="M328">
        <v>46.480652796800001</v>
      </c>
      <c r="N328">
        <v>1000</v>
      </c>
      <c r="O328">
        <v>31.758798963634199</v>
      </c>
      <c r="P328">
        <v>70.762619927235505</v>
      </c>
      <c r="Q328">
        <v>0.45103353163787702</v>
      </c>
      <c r="R328">
        <f t="shared" si="38"/>
        <v>0.14949839535541895</v>
      </c>
      <c r="S328">
        <v>1</v>
      </c>
    </row>
    <row r="329" spans="1:19" x14ac:dyDescent="0.4">
      <c r="A329">
        <v>292</v>
      </c>
      <c r="B329" t="s">
        <v>18</v>
      </c>
      <c r="C329" t="s">
        <v>19</v>
      </c>
      <c r="D329" t="s">
        <v>21</v>
      </c>
      <c r="E329">
        <v>25.6</v>
      </c>
      <c r="F329">
        <v>0</v>
      </c>
      <c r="G329">
        <v>25.7</v>
      </c>
      <c r="H329">
        <v>0.91500000000000004</v>
      </c>
      <c r="I329">
        <v>78</v>
      </c>
      <c r="J329">
        <v>77</v>
      </c>
      <c r="K329">
        <v>25.5007571299431</v>
      </c>
      <c r="L329">
        <f t="shared" si="39"/>
        <v>77.499242870056904</v>
      </c>
      <c r="M329">
        <v>47.391700843839999</v>
      </c>
      <c r="N329">
        <v>1000</v>
      </c>
      <c r="O329">
        <v>1.8871877002370501</v>
      </c>
      <c r="P329">
        <v>54.650563182919797</v>
      </c>
      <c r="Q329">
        <v>0.394585826513979</v>
      </c>
      <c r="R329">
        <f t="shared" si="38"/>
        <v>0.14162776311301226</v>
      </c>
      <c r="S329">
        <v>1</v>
      </c>
    </row>
    <row r="330" spans="1:19" x14ac:dyDescent="0.4">
      <c r="A330">
        <v>293</v>
      </c>
      <c r="B330" t="s">
        <v>18</v>
      </c>
      <c r="C330" t="s">
        <v>19</v>
      </c>
      <c r="D330" t="s">
        <v>24</v>
      </c>
      <c r="E330">
        <v>25.2</v>
      </c>
      <c r="F330">
        <v>0.5</v>
      </c>
      <c r="G330">
        <v>3.9</v>
      </c>
      <c r="H330">
        <v>0.48399999999999999</v>
      </c>
      <c r="I330">
        <v>90</v>
      </c>
      <c r="J330">
        <v>78</v>
      </c>
      <c r="K330">
        <v>24.496326060015701</v>
      </c>
      <c r="L330">
        <f>180-(J330+K330)</f>
        <v>77.503673939984296</v>
      </c>
      <c r="M330">
        <v>36.597317416320003</v>
      </c>
      <c r="N330">
        <v>1000</v>
      </c>
      <c r="O330">
        <v>2.2148972770272701</v>
      </c>
      <c r="P330">
        <v>66.027794358931104</v>
      </c>
      <c r="Q330">
        <v>1.6179857607120401E-2</v>
      </c>
      <c r="R330">
        <f t="shared" si="38"/>
        <v>0.58054456354719441</v>
      </c>
      <c r="S330">
        <v>1</v>
      </c>
    </row>
    <row r="331" spans="1:19" x14ac:dyDescent="0.4">
      <c r="A331">
        <v>294</v>
      </c>
      <c r="B331" t="s">
        <v>18</v>
      </c>
      <c r="C331" t="s">
        <v>19</v>
      </c>
      <c r="D331" t="s">
        <v>23</v>
      </c>
      <c r="E331">
        <v>20.399999999999999</v>
      </c>
      <c r="F331">
        <v>56</v>
      </c>
      <c r="G331">
        <v>0</v>
      </c>
      <c r="H331">
        <v>0.17199999999999999</v>
      </c>
      <c r="I331">
        <v>100</v>
      </c>
      <c r="J331">
        <v>78</v>
      </c>
      <c r="K331">
        <v>23.071375911964299</v>
      </c>
      <c r="L331">
        <f t="shared" si="39"/>
        <v>78.928624088035704</v>
      </c>
      <c r="M331">
        <v>24.030560767680001</v>
      </c>
      <c r="N331">
        <v>1000</v>
      </c>
      <c r="O331">
        <v>8.6068672720715597E-2</v>
      </c>
      <c r="P331">
        <v>75.841353950128607</v>
      </c>
      <c r="Q331">
        <v>0.301346911385383</v>
      </c>
      <c r="R331">
        <f t="shared" si="38"/>
        <v>12.85634893448225</v>
      </c>
      <c r="S331">
        <v>1</v>
      </c>
    </row>
    <row r="332" spans="1:19" x14ac:dyDescent="0.4">
      <c r="A332">
        <v>295</v>
      </c>
      <c r="B332" t="s">
        <v>18</v>
      </c>
      <c r="C332" t="s">
        <v>19</v>
      </c>
      <c r="D332" t="s">
        <v>23</v>
      </c>
      <c r="E332">
        <v>22.4</v>
      </c>
      <c r="F332">
        <v>11.5</v>
      </c>
      <c r="G332">
        <v>1.5</v>
      </c>
      <c r="H332">
        <v>0.46400000000000002</v>
      </c>
      <c r="I332">
        <v>98</v>
      </c>
      <c r="J332">
        <v>78</v>
      </c>
      <c r="K332">
        <v>26.646564572987302</v>
      </c>
      <c r="L332">
        <f t="shared" si="39"/>
        <v>75.353435427012698</v>
      </c>
      <c r="M332">
        <v>32.793899632639999</v>
      </c>
      <c r="N332">
        <v>1000</v>
      </c>
      <c r="O332">
        <v>32.467188817744699</v>
      </c>
      <c r="P332">
        <v>94.212355157221495</v>
      </c>
      <c r="Q332">
        <v>0.385086961760159</v>
      </c>
      <c r="R332">
        <f t="shared" si="38"/>
        <v>0.68254364575456905</v>
      </c>
      <c r="S332">
        <v>1</v>
      </c>
    </row>
    <row r="333" spans="1:19" x14ac:dyDescent="0.4">
      <c r="A333">
        <v>296</v>
      </c>
      <c r="B333" t="s">
        <v>18</v>
      </c>
      <c r="C333" t="s">
        <v>19</v>
      </c>
      <c r="D333" t="s">
        <v>23</v>
      </c>
      <c r="E333">
        <v>22.9</v>
      </c>
      <c r="F333">
        <v>18</v>
      </c>
      <c r="G333">
        <v>23.1</v>
      </c>
      <c r="H333">
        <v>0.46400000000000002</v>
      </c>
      <c r="I333">
        <v>96</v>
      </c>
      <c r="J333">
        <v>79</v>
      </c>
      <c r="K333">
        <v>23.932779702205401</v>
      </c>
      <c r="L333">
        <f t="shared" si="39"/>
        <v>77.067220297794591</v>
      </c>
      <c r="M333">
        <v>33.480950935552002</v>
      </c>
      <c r="N333">
        <v>1000</v>
      </c>
      <c r="O333">
        <v>19.355893513491701</v>
      </c>
      <c r="P333">
        <v>39.824947245234704</v>
      </c>
      <c r="Q333">
        <v>8.7274651103138895E-2</v>
      </c>
      <c r="R333">
        <f t="shared" si="38"/>
        <v>0.66674467862175091</v>
      </c>
      <c r="S333">
        <v>1</v>
      </c>
    </row>
    <row r="334" spans="1:19" x14ac:dyDescent="0.4">
      <c r="A334">
        <v>297</v>
      </c>
      <c r="B334" t="s">
        <v>18</v>
      </c>
      <c r="C334" t="s">
        <v>19</v>
      </c>
      <c r="D334" t="s">
        <v>23</v>
      </c>
      <c r="E334">
        <v>24.6</v>
      </c>
      <c r="F334">
        <v>1</v>
      </c>
      <c r="G334">
        <v>13.1</v>
      </c>
      <c r="H334">
        <v>0.752</v>
      </c>
      <c r="I334">
        <v>94</v>
      </c>
      <c r="J334">
        <v>79</v>
      </c>
      <c r="K334">
        <v>25.518428915913798</v>
      </c>
      <c r="L334">
        <f t="shared" si="39"/>
        <v>75.481571084086198</v>
      </c>
      <c r="M334">
        <v>42.200136876671998</v>
      </c>
      <c r="N334">
        <v>1000</v>
      </c>
      <c r="O334">
        <v>2.3009370558891802</v>
      </c>
      <c r="P334">
        <v>60.317594481913297</v>
      </c>
      <c r="Q334">
        <v>0.26106667927728699</v>
      </c>
      <c r="R334">
        <f t="shared" si="38"/>
        <v>0.22016145365160961</v>
      </c>
      <c r="S334">
        <v>1</v>
      </c>
    </row>
    <row r="335" spans="1:19" x14ac:dyDescent="0.4">
      <c r="B335" t="s">
        <v>31</v>
      </c>
      <c r="C335" t="s">
        <v>32</v>
      </c>
      <c r="D335" t="s">
        <v>23</v>
      </c>
      <c r="E335">
        <v>24.6</v>
      </c>
      <c r="F335">
        <v>30</v>
      </c>
      <c r="G335">
        <f>13.1*0.89</f>
        <v>11.659000000000001</v>
      </c>
      <c r="H335">
        <f>0.752*0.89</f>
        <v>0.66927999999999999</v>
      </c>
      <c r="I335">
        <v>97</v>
      </c>
      <c r="J335">
        <v>79</v>
      </c>
      <c r="K335">
        <v>25.518428915913798</v>
      </c>
      <c r="L335">
        <f t="shared" ref="L335" si="43">180-(J335+K335)</f>
        <v>75.481571084086198</v>
      </c>
      <c r="M335">
        <v>42.200136876671998</v>
      </c>
      <c r="N335">
        <v>1000</v>
      </c>
      <c r="O335">
        <v>2.3009370558891802</v>
      </c>
      <c r="P335">
        <v>60.317594481913297</v>
      </c>
      <c r="Q335">
        <v>0.26106667927728699</v>
      </c>
      <c r="R335">
        <v>0.22016145365160961</v>
      </c>
      <c r="S335">
        <v>0</v>
      </c>
    </row>
    <row r="336" spans="1:19" x14ac:dyDescent="0.4">
      <c r="A336">
        <v>298</v>
      </c>
      <c r="B336" t="s">
        <v>18</v>
      </c>
      <c r="C336" t="s">
        <v>19</v>
      </c>
      <c r="D336" t="s">
        <v>22</v>
      </c>
      <c r="E336">
        <v>25</v>
      </c>
      <c r="F336">
        <v>1</v>
      </c>
      <c r="G336">
        <v>20.7</v>
      </c>
      <c r="H336">
        <v>0.68899999999999995</v>
      </c>
      <c r="I336">
        <v>80</v>
      </c>
      <c r="J336">
        <v>79</v>
      </c>
      <c r="K336">
        <v>24.851473250308299</v>
      </c>
      <c r="L336">
        <f t="shared" si="39"/>
        <v>76.148526749691698</v>
      </c>
      <c r="M336">
        <v>41.168218690000003</v>
      </c>
      <c r="N336">
        <v>1000</v>
      </c>
      <c r="O336">
        <v>0.60403172078602396</v>
      </c>
      <c r="P336">
        <v>49.414929777495402</v>
      </c>
      <c r="Q336">
        <v>0.26765775961902699</v>
      </c>
      <c r="R336">
        <f t="shared" si="38"/>
        <v>0.26546597672805</v>
      </c>
      <c r="S336">
        <v>1</v>
      </c>
    </row>
    <row r="337" spans="1:19" x14ac:dyDescent="0.4">
      <c r="B337" t="s">
        <v>31</v>
      </c>
      <c r="C337" t="s">
        <v>32</v>
      </c>
      <c r="D337" t="s">
        <v>22</v>
      </c>
      <c r="E337">
        <v>25.5</v>
      </c>
      <c r="F337">
        <v>10</v>
      </c>
      <c r="G337">
        <f>20.7*0.89</f>
        <v>18.422999999999998</v>
      </c>
      <c r="H337">
        <f>0.689*0.89</f>
        <v>0.61320999999999992</v>
      </c>
      <c r="I337">
        <v>80</v>
      </c>
      <c r="J337">
        <v>79</v>
      </c>
      <c r="K337">
        <v>24.851473250308299</v>
      </c>
      <c r="L337">
        <f t="shared" ref="L337" si="44">180-(J337+K337)</f>
        <v>76.148526749691698</v>
      </c>
      <c r="M337">
        <v>41.168218690000003</v>
      </c>
      <c r="N337">
        <v>1000</v>
      </c>
      <c r="O337">
        <v>0.60403172078602396</v>
      </c>
      <c r="P337">
        <v>49.414929777495402</v>
      </c>
      <c r="Q337">
        <v>0.26765775961902699</v>
      </c>
      <c r="R337">
        <v>0.26546597672805</v>
      </c>
      <c r="S337">
        <v>0</v>
      </c>
    </row>
    <row r="338" spans="1:19" x14ac:dyDescent="0.4">
      <c r="A338">
        <v>299</v>
      </c>
      <c r="B338" t="s">
        <v>18</v>
      </c>
      <c r="C338" t="s">
        <v>19</v>
      </c>
      <c r="D338" t="s">
        <v>20</v>
      </c>
      <c r="E338">
        <v>27.3</v>
      </c>
      <c r="F338">
        <v>0</v>
      </c>
      <c r="G338">
        <v>79.8</v>
      </c>
      <c r="H338">
        <v>1.385</v>
      </c>
      <c r="I338">
        <v>44</v>
      </c>
      <c r="J338">
        <v>80</v>
      </c>
      <c r="K338">
        <v>23.845916391237701</v>
      </c>
      <c r="L338">
        <f t="shared" si="39"/>
        <v>76.154083608762306</v>
      </c>
      <c r="M338">
        <v>60.216955996320003</v>
      </c>
      <c r="N338">
        <v>1000</v>
      </c>
      <c r="O338">
        <v>9.7243541740436292</v>
      </c>
      <c r="P338">
        <v>58.000538695964501</v>
      </c>
      <c r="Q338">
        <v>3.7156942262913398E-2</v>
      </c>
      <c r="R338">
        <f t="shared" si="38"/>
        <v>5.9343681591377311E-2</v>
      </c>
      <c r="S338">
        <v>1</v>
      </c>
    </row>
    <row r="339" spans="1:19" x14ac:dyDescent="0.4">
      <c r="B339" t="s">
        <v>31</v>
      </c>
      <c r="C339" t="s">
        <v>32</v>
      </c>
      <c r="D339" t="s">
        <v>20</v>
      </c>
      <c r="E339">
        <v>27.3</v>
      </c>
      <c r="F339">
        <v>0</v>
      </c>
      <c r="G339">
        <f>79.8*0.89</f>
        <v>71.022000000000006</v>
      </c>
      <c r="H339">
        <f>1.385*0.89</f>
        <v>1.23265</v>
      </c>
      <c r="I339">
        <v>55</v>
      </c>
      <c r="J339">
        <v>80</v>
      </c>
      <c r="K339">
        <v>23.845916391237701</v>
      </c>
      <c r="L339">
        <f t="shared" ref="L339" si="45">180-(J339+K339)</f>
        <v>76.154083608762306</v>
      </c>
      <c r="M339">
        <v>60.216955996320003</v>
      </c>
      <c r="N339">
        <v>1000</v>
      </c>
      <c r="O339">
        <v>9.7243541740436292</v>
      </c>
      <c r="P339">
        <v>58.000538695964501</v>
      </c>
      <c r="Q339">
        <v>3.7156942262913398E-2</v>
      </c>
      <c r="R339">
        <v>5.9343681591377311E-2</v>
      </c>
      <c r="S339">
        <v>0</v>
      </c>
    </row>
    <row r="340" spans="1:19" x14ac:dyDescent="0.4">
      <c r="A340">
        <v>300</v>
      </c>
      <c r="B340" t="s">
        <v>18</v>
      </c>
      <c r="C340" t="s">
        <v>19</v>
      </c>
      <c r="D340" t="s">
        <v>22</v>
      </c>
      <c r="E340">
        <v>26.3</v>
      </c>
      <c r="F340">
        <v>18.5</v>
      </c>
      <c r="G340">
        <v>46.7</v>
      </c>
      <c r="H340">
        <v>0.93700000000000006</v>
      </c>
      <c r="I340">
        <v>50</v>
      </c>
      <c r="J340">
        <v>80</v>
      </c>
      <c r="K340">
        <v>24.569503433342401</v>
      </c>
      <c r="L340">
        <f t="shared" si="39"/>
        <v>75.430496566657595</v>
      </c>
      <c r="M340">
        <v>48.096951821947997</v>
      </c>
      <c r="N340">
        <v>1000</v>
      </c>
      <c r="O340">
        <v>1.6276417468098501</v>
      </c>
      <c r="P340">
        <v>35.757189453567896</v>
      </c>
      <c r="Q340">
        <v>0.126674506566851</v>
      </c>
      <c r="R340">
        <f t="shared" si="38"/>
        <v>0.13826482402145659</v>
      </c>
      <c r="S340">
        <v>1</v>
      </c>
    </row>
    <row r="341" spans="1:19" x14ac:dyDescent="0.4">
      <c r="B341" t="s">
        <v>31</v>
      </c>
      <c r="C341" t="s">
        <v>32</v>
      </c>
      <c r="D341" t="s">
        <v>22</v>
      </c>
      <c r="E341">
        <v>26.3</v>
      </c>
      <c r="F341">
        <f>18.5*1.5</f>
        <v>27.75</v>
      </c>
      <c r="G341">
        <f>46.7*0.5</f>
        <v>23.35</v>
      </c>
      <c r="H341">
        <f>0.937*0.5</f>
        <v>0.46850000000000003</v>
      </c>
      <c r="I341">
        <v>75</v>
      </c>
      <c r="J341">
        <v>80</v>
      </c>
      <c r="K341">
        <v>24.569503433342401</v>
      </c>
      <c r="L341">
        <f t="shared" ref="L341" si="46">180-(J341+K341)</f>
        <v>75.430496566657595</v>
      </c>
      <c r="M341">
        <v>48.096951821947997</v>
      </c>
      <c r="N341">
        <v>1000</v>
      </c>
      <c r="O341">
        <v>1.6276417468098501</v>
      </c>
      <c r="P341">
        <v>35.757189453567896</v>
      </c>
      <c r="Q341">
        <v>0.126674506566851</v>
      </c>
      <c r="R341">
        <f t="shared" ref="R341" si="47">1000/(N341*H341*(ABS(1+(-0.4)*(M341-E341))))</f>
        <v>0.27652964804291319</v>
      </c>
      <c r="S34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朱哲弘</dc:creator>
  <cp:lastModifiedBy>朱哲弘</cp:lastModifiedBy>
  <dcterms:created xsi:type="dcterms:W3CDTF">2024-07-22T15:15:33Z</dcterms:created>
  <dcterms:modified xsi:type="dcterms:W3CDTF">2024-07-22T23:00:08Z</dcterms:modified>
</cp:coreProperties>
</file>