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pivotTables/pivotTable5.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pivotTables/pivotTable8.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ab77db75f74b197e/Documents/Goodwill Data Analytics Training/Excel Works/"/>
    </mc:Choice>
  </mc:AlternateContent>
  <xr:revisionPtr revIDLastSave="55" documentId="8_{27CBC145-62AD-4C88-9A6A-1979C099075E}" xr6:coauthVersionLast="47" xr6:coauthVersionMax="47" xr10:uidLastSave="{E175D929-1B2B-474C-B70A-C09A908FEEBC}"/>
  <bookViews>
    <workbookView xWindow="-108" yWindow="-108" windowWidth="23256" windowHeight="13896" activeTab="1" xr2:uid="{3F396370-2144-4D01-B693-F4E0D3CB5C02}"/>
  </bookViews>
  <sheets>
    <sheet name="Master" sheetId="1" r:id="rId1"/>
    <sheet name="Master_WIP" sheetId="12" r:id="rId2"/>
    <sheet name="1" sheetId="2" r:id="rId3"/>
    <sheet name="2.a" sheetId="3" r:id="rId4"/>
    <sheet name="2.b" sheetId="4" r:id="rId5"/>
    <sheet name="3.a" sheetId="5" r:id="rId6"/>
    <sheet name="3.b" sheetId="6" r:id="rId7"/>
    <sheet name="4.a" sheetId="7" r:id="rId8"/>
    <sheet name="4.b" sheetId="8" r:id="rId9"/>
    <sheet name="5" sheetId="10" r:id="rId10"/>
    <sheet name="5_solution" sheetId="13" r:id="rId11"/>
    <sheet name="6" sheetId="11" r:id="rId12"/>
  </sheets>
  <definedNames>
    <definedName name="Slicer_Country">#N/A</definedName>
    <definedName name="Slicer_Country1">#N/A</definedName>
    <definedName name="Slicer_Department">#N/A</definedName>
    <definedName name="Slicer_Department1">#N/A</definedName>
  </definedNames>
  <calcPr calcId="191029"/>
  <pivotCaches>
    <pivotCache cacheId="4" r:id="rId13"/>
    <pivotCache cacheId="1"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4" i="13" l="1"/>
  <c r="G4"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G46" i="13"/>
  <c r="G47" i="13"/>
  <c r="G48" i="13"/>
  <c r="G49" i="13"/>
  <c r="G50" i="13"/>
  <c r="G51" i="13"/>
  <c r="G52" i="13"/>
  <c r="G53" i="13"/>
  <c r="F4" i="13" a="1"/>
  <c r="F4" i="13"/>
  <c r="F5" i="13" a="1"/>
  <c r="F5" i="13"/>
  <c r="F6" i="13" a="1"/>
  <c r="F6" i="13"/>
  <c r="F7" i="13" a="1"/>
  <c r="F7" i="13"/>
  <c r="F8" i="13" a="1"/>
  <c r="F8" i="13"/>
  <c r="F9" i="13" a="1"/>
  <c r="F9" i="13"/>
  <c r="F10" i="13" a="1"/>
  <c r="F10" i="13"/>
  <c r="F11" i="13" a="1"/>
  <c r="F11" i="13"/>
  <c r="F12" i="13" a="1"/>
  <c r="F12" i="13"/>
  <c r="F13" i="13" a="1"/>
  <c r="F13" i="13"/>
  <c r="F14" i="13" a="1"/>
  <c r="F14" i="13"/>
  <c r="F15" i="13" a="1"/>
  <c r="F15" i="13"/>
  <c r="F16" i="13" a="1"/>
  <c r="F16" i="13" s="1"/>
  <c r="F17" i="13" a="1"/>
  <c r="F17" i="13"/>
  <c r="F18" i="13" a="1"/>
  <c r="F18" i="13"/>
  <c r="F19" i="13" a="1"/>
  <c r="F19" i="13"/>
  <c r="F20" i="13" a="1"/>
  <c r="F20" i="13"/>
  <c r="F21" i="13" a="1"/>
  <c r="F21" i="13"/>
  <c r="F22" i="13" a="1"/>
  <c r="F22" i="13"/>
  <c r="F23" i="13" a="1"/>
  <c r="F23" i="13"/>
  <c r="F24" i="13" a="1"/>
  <c r="F24" i="13"/>
  <c r="F25" i="13" a="1"/>
  <c r="F25" i="13"/>
  <c r="F26" i="13" a="1"/>
  <c r="F26" i="13"/>
  <c r="F27" i="13" a="1"/>
  <c r="F27" i="13"/>
  <c r="F28" i="13" a="1"/>
  <c r="F28" i="13"/>
  <c r="F29" i="13" a="1"/>
  <c r="F29" i="13"/>
  <c r="F30" i="13" a="1"/>
  <c r="F30" i="13"/>
  <c r="F31" i="13" a="1"/>
  <c r="F31" i="13"/>
  <c r="F32" i="13" a="1"/>
  <c r="F32" i="13"/>
  <c r="F33" i="13" a="1"/>
  <c r="F33" i="13"/>
  <c r="F34" i="13" a="1"/>
  <c r="F34" i="13"/>
  <c r="F35" i="13" a="1"/>
  <c r="F35" i="13"/>
  <c r="F36" i="13" a="1"/>
  <c r="F36" i="13"/>
  <c r="F37" i="13" a="1"/>
  <c r="F37" i="13"/>
  <c r="F38" i="13" a="1"/>
  <c r="F38" i="13"/>
  <c r="F39" i="13" a="1"/>
  <c r="F39" i="13"/>
  <c r="F40" i="13" a="1"/>
  <c r="F40" i="13"/>
  <c r="F41" i="13" a="1"/>
  <c r="F41" i="13"/>
  <c r="F42" i="13" a="1"/>
  <c r="F42" i="13"/>
  <c r="F43" i="13" a="1"/>
  <c r="F43" i="13"/>
  <c r="F44" i="13" a="1"/>
  <c r="F44" i="13"/>
  <c r="F45" i="13" a="1"/>
  <c r="F45" i="13"/>
  <c r="F46" i="13" a="1"/>
  <c r="F46" i="13"/>
  <c r="F47" i="13" a="1"/>
  <c r="F47" i="13"/>
  <c r="F48" i="13" a="1"/>
  <c r="F48" i="13"/>
  <c r="F49" i="13" a="1"/>
  <c r="F49" i="13" s="1"/>
  <c r="F50" i="13" a="1"/>
  <c r="F50" i="13"/>
  <c r="F51" i="13" a="1"/>
  <c r="F51" i="13"/>
  <c r="F52" i="13" a="1"/>
  <c r="F52" i="13"/>
  <c r="F53" i="13" a="1"/>
  <c r="F53" i="13"/>
  <c r="E54" i="13"/>
  <c r="D4" i="3" l="1"/>
  <c r="D5" i="3"/>
  <c r="D3" i="3"/>
  <c r="E8" i="2"/>
  <c r="E7" i="2"/>
  <c r="E6" i="2"/>
  <c r="E5" i="2"/>
  <c r="E4" i="2"/>
  <c r="E3" i="2"/>
  <c r="E54" i="12"/>
  <c r="E5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<sst xmlns="http://schemas.openxmlformats.org/spreadsheetml/2006/main" count="1052" uniqueCount="166">
  <si>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</si>
  <si>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</si>
  <si>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</si>
  <si>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</si>
  <si>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</si>
  <si>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</si>
  <si>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</si>
  <si>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</si>
  <si>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</si>
  <si>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</si>
  <si>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</si>
  <si>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</si>
  <si>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</si>
  <si>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</si>
  <si>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</si>
  <si>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</si>
  <si>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</si>
  <si>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</si>
  <si>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</si>
  <si>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</si>
  <si>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</si>
  <si>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</si>
  <si>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</si>
  <si>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</si>
  <si>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</si>
  <si>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</si>
  <si>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</si>
  <si>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</si>
  <si>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</si>
  <si>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</si>
  <si>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</si>
  <si>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</si>
  <si>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</si>
  <si>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</si>
  <si>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</si>
  <si>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</si>
  <si>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</si>
  <si>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</si>
  <si>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</si>
  <si>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</si>
  <si>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</si>
  <si>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</si>
  <si>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</si>
  <si>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</si>
  <si>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</si>
  <si>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</si>
  <si>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</si>
  <si>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</si>
  <si>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</si>
  <si>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</si>
  <si>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</si>
  <si>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</si>
  <si>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</si>
  <si>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</si>
  <si>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</si>
  <si>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</si>
  <si>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</si>
  <si>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</si>
  <si>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</si>
  <si>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</si>
  <si>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</si>
  <si>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</si>
  <si>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</si>
  <si>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</si>
  <si>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</si>
  <si>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</si>
  <si>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</si>
  <si>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</si>
  <si>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</si>
  <si>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</si>
  <si>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</si>
  <si>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</si>
  <si>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</si>
  <si>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</si>
  <si>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</si>
  <si>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</si>
  <si>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</si>
  <si>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</si>
  <si>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</si>
  <si>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</si>
  <si>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</si>
  <si>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</si>
  <si>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</si>
  <si>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</si>
  <si>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</si>
  <si>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</si>
  <si>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</si>
  <si>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</si>
  <si>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</si>
  <si>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</si>
  <si>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</si>
  <si>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</si>
  <si>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</si>
  <si>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</si>
  <si>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</si>
  <si>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</si>
  <si>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</si>
  <si>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</si>
  <si>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</si>
  <si>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</si>
  <si>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</si>
  <si>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</si>
  <si>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</si>
  <si>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</si>
  <si>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</si>
  <si>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</si>
  <si>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</si>
  <si>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</si>
  <si>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</si>
  <si>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</si>
  <si>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</si>
  <si>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</si>
  <si>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</si>
  <si>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</si>
  <si>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</si>
  <si>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</si>
  <si>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</si>
  <si>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</si>
  <si>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</si>
  <si>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</si>
  <si>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</si>
  <si>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</si>
  <si>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</si>
  <si>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</si>
  <si>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</si>
  <si>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</si>
  <si>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</si>
  <si>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</si>
  <si>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</si>
  <si>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</si>
  <si>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</si>
  <si>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</si>
  <si>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</si>
  <si>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</si>
  <si>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</si>
  <si>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</si>
  <si>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</si>
  <si>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</si>
  <si>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</si>
  <si>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</si>
  <si>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</si>
  <si>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as below</t>
  </si>
  <si>
    <t>Output should be like below</t>
  </si>
  <si>
    <t>Output should look like below</t>
  </si>
  <si>
    <t>Output should look like below.</t>
  </si>
  <si>
    <t>Statistical Methods - Emp Salary</t>
  </si>
  <si>
    <t>Tim Watson</t>
  </si>
  <si>
    <t>EMP Salary</t>
  </si>
  <si>
    <t>#</t>
  </si>
  <si>
    <t>Mode</t>
  </si>
  <si>
    <t>Sum of Salaries</t>
  </si>
  <si>
    <t>Sum of Yearly Sal</t>
  </si>
  <si>
    <t xml:space="preserve"> Department</t>
  </si>
  <si>
    <t xml:space="preserve"> Employee</t>
  </si>
  <si>
    <t xml:space="preserve"> Salary</t>
  </si>
  <si>
    <t>Grand Total</t>
  </si>
  <si>
    <t>Salary</t>
  </si>
  <si>
    <t>Bonus $s</t>
  </si>
  <si>
    <t>Sum of Bonus $s</t>
  </si>
  <si>
    <t xml:space="preserve"> Employee Name</t>
  </si>
  <si>
    <t>Solution is presented on next worksheet '5_solution'</t>
  </si>
  <si>
    <t>(All)</t>
  </si>
  <si>
    <t>This Pivot contains an added filter for Department</t>
  </si>
  <si>
    <t>This Pivot is exactly like the sample below, but it is without the Department division</t>
  </si>
  <si>
    <t>This Pivot is exactly like the sample below, but it is without the Country division</t>
  </si>
  <si>
    <t>This Pivot contains an added filter for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</si>
</sst>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0"/>
      <name val="Calibri"/>
      <family val="2"/>
      <scheme val="minor"/>
    </font>
    <font>
      <sz val="11"/>
      <color rgb="FFFF000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4"/>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dashed">
        <color auto="1"/>
      </top>
      <bottom style="dashed">
        <color auto="1"/>
      </bottom>
      <diagonal/>
    </border>
    <border>
      <left style="thin">
        <color indexed="64"/>
      </left>
      <right style="thin">
        <color indexed="64"/>
      </right>
      <top/>
      <bottom style="thin">
        <color rgb="FF000000"/>
      </bottom>
      <diagonal/>
    </border>
    <border>
      <left/>
      <right style="dashed">
        <color auto="1"/>
      </right>
      <top style="dashed">
        <color auto="1"/>
      </top>
      <bottom style="dashed">
        <color auto="1"/>
      </bottom>
      <diagonal/>
    </border>
    <border>
      <left style="dashed">
        <color auto="1"/>
      </left>
      <right/>
      <top style="dashed">
        <color auto="1"/>
      </top>
      <bottom style="dashed">
        <color auto="1"/>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52">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44" fontId="0" fillId="0" borderId="0" xfId="2" applyFont="1" applyAlignment="1">
      <alignment horizontal="center"/>
    </xf>
    <xf numFmtId="164" fontId="1" fillId="0" borderId="9" xfId="0" applyNumberFormat="1" applyFont="1" applyBorder="1"/>
    <xf numFmtId="0" fontId="3" fillId="0" borderId="0" xfId="0" applyFont="1"/>
    <xf numFmtId="0" fontId="0" fillId="0" borderId="1" xfId="0" applyBorder="1" applyAlignment="1">
      <alignment horizontal="center"/>
    </xf>
    <xf numFmtId="44" fontId="0" fillId="0" borderId="1" xfId="0" applyNumberFormat="1" applyBorder="1"/>
    <xf numFmtId="0" fontId="0" fillId="4" borderId="1" xfId="0" applyFill="1" applyBorder="1" applyAlignment="1">
      <alignment horizontal="center"/>
    </xf>
    <xf numFmtId="44" fontId="0" fillId="0" borderId="0" xfId="0" applyNumberFormat="1"/>
    <xf numFmtId="0" fontId="0" fillId="0" borderId="10" xfId="0" applyBorder="1"/>
    <xf numFmtId="44" fontId="0" fillId="0" borderId="10" xfId="0" applyNumberFormat="1" applyBorder="1"/>
    <xf numFmtId="0" fontId="5" fillId="5" borderId="10" xfId="0" applyFont="1" applyFill="1" applyBorder="1"/>
    <xf numFmtId="0" fontId="0" fillId="0" borderId="0" xfId="0" pivotButton="1"/>
    <xf numFmtId="0" fontId="0" fillId="0" borderId="0" xfId="0" applyAlignment="1">
      <alignment horizontal="left"/>
    </xf>
    <xf numFmtId="0" fontId="0" fillId="0" borderId="10" xfId="0" pivotButton="1" applyBorder="1"/>
    <xf numFmtId="0" fontId="0" fillId="0" borderId="10" xfId="0" applyBorder="1" applyAlignment="1">
      <alignment horizontal="left"/>
    </xf>
    <xf numFmtId="44" fontId="0" fillId="0" borderId="10" xfId="0" applyNumberFormat="1" applyBorder="1" applyAlignment="1">
      <alignment horizontal="center"/>
    </xf>
    <xf numFmtId="164" fontId="0" fillId="0" borderId="0" xfId="1" applyNumberFormat="1" applyFont="1" applyBorder="1"/>
    <xf numFmtId="164" fontId="2" fillId="0" borderId="11" xfId="0" applyNumberFormat="1" applyFont="1" applyBorder="1"/>
    <xf numFmtId="9" fontId="2" fillId="0" borderId="11" xfId="0" applyNumberFormat="1" applyFont="1" applyBorder="1" applyAlignment="1">
      <alignment horizontal="center"/>
    </xf>
    <xf numFmtId="9" fontId="0" fillId="0" borderId="0" xfId="1" applyNumberFormat="1" applyFont="1" applyBorder="1" applyAlignment="1">
      <alignment horizontal="center"/>
    </xf>
    <xf numFmtId="0" fontId="6" fillId="0" borderId="0" xfId="0" applyFont="1"/>
    <xf numFmtId="164" fontId="0" fillId="0" borderId="9" xfId="0" applyNumberFormat="1" applyBorder="1"/>
    <xf numFmtId="10" fontId="0" fillId="0" borderId="9" xfId="0" applyNumberFormat="1" applyBorder="1"/>
    <xf numFmtId="0" fontId="0" fillId="2" borderId="10" xfId="0" applyFill="1" applyBorder="1"/>
    <xf numFmtId="44" fontId="0" fillId="2" borderId="10" xfId="0" applyNumberFormat="1" applyFill="1" applyBorder="1"/>
    <xf numFmtId="0" fontId="0" fillId="4" borderId="3" xfId="0" applyFill="1" applyBorder="1" applyAlignment="1">
      <alignment horizontal="center"/>
    </xf>
    <xf numFmtId="0" fontId="0" fillId="4" borderId="2" xfId="0" applyFill="1" applyBorder="1" applyAlignment="1">
      <alignment horizontal="center"/>
    </xf>
    <xf numFmtId="0" fontId="5" fillId="5" borderId="10" xfId="0" applyFont="1" applyFill="1" applyBorder="1" applyAlignment="1">
      <alignment horizontal="center"/>
    </xf>
    <xf numFmtId="0" fontId="0" fillId="0" borderId="12" xfId="0" pivotButton="1" applyBorder="1"/>
    <xf numFmtId="44" fontId="0" fillId="0" borderId="13" xfId="0" applyNumberFormat="1" applyBorder="1"/>
    <xf numFmtId="0" fontId="0" fillId="0" borderId="12" xfId="0" applyBorder="1" applyAlignment="1">
      <alignment horizontal="left"/>
    </xf>
    <xf numFmtId="0" fontId="0" fillId="0" borderId="13" xfId="0" applyBorder="1"/>
    <xf numFmtId="44" fontId="0" fillId="0" borderId="13" xfId="0" applyNumberFormat="1" applyBorder="1" applyAlignment="1">
      <alignment horizontal="center"/>
    </xf>
  </cellXfs>
  <cellStyles count="3">
    <cellStyle name="Comma" xfId="1" builtinId="3"/>
    <cellStyle name="Currency" xfId="2" builtinId="4"/>
    <cellStyle name="Normal" xfId="0" builtinId="0"/>
  </cellStyles>
  <dxfs count="316">
    <dxf>
      <numFmt numFmtId="34" formatCode="_(&quot;$&quot;* #,##0.00_);_(&quot;$&quot;* \(#,##0.00\);_(&quot;$&quot;* &quot;-&quot;??_);_(@_)"/>
    </dxf>
    <dxf>
      <numFmt numFmtId="34" formatCode="_(&quot;$&quot;* #,##0.00_);_(&quot;$&quot;* \(#,##0.00\);_(&quot;$&quot;* &quot;-&quot;??_);_(@_)"/>
    </dxf>
    <dxf>
      <numFmt numFmtId="34" formatCode="_(&quot;$&quot;* #,##0.00_);_(&quot;$&quot;* \(#,##0.00\);_(&quot;$&quot;* &quot;-&quot;??_);_(@_)"/>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numFmt numFmtId="34" formatCode="_(&quot;$&quot;* #,##0.00_);_(&quot;$&quot;* \(#,##0.00\);_(&quot;$&quot;* &quot;-&quot;??_);_(@_)"/>
    </dxf>
    <dxf>
      <numFmt numFmtId="34" formatCode="_(&quot;$&quot;* #,##0.00_);_(&quot;$&quot;* \(#,##0.00\);_(&quot;$&quot;* &quot;-&quot;??_);_(@_)"/>
    </dxf>
    <dxf>
      <numFmt numFmtId="34" formatCode="_(&quot;$&quot;* #,##0.00_);_(&quot;$&quot;* \(#,##0.00\);_(&quot;$&quot;* &quot;-&quot;??_);_(@_)"/>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numFmt numFmtId="34" formatCode="_(&quot;$&quot;* #,##0.00_);_(&quot;$&quot;* \(#,##0.00\);_(&quot;$&quot;* &quot;-&quot;??_);_(@_)"/>
    </dxf>
    <dxf>
      <numFmt numFmtId="34" formatCode="_(&quot;$&quot;* #,##0.00_);_(&quot;$&quot;* \(#,##0.00\);_(&quot;$&quot;* &quot;-&quot;??_);_(@_)"/>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numFmt numFmtId="34" formatCode="_(&quot;$&quot;* #,##0.00_);_(&quot;$&quot;* \(#,##0.00\);_(&quot;$&quot;* &quot;-&quot;??_);_(@_)"/>
    </dxf>
    <dxf>
      <numFmt numFmtId="34" formatCode="_(&quot;$&quot;* #,##0.00_);_(&quot;$&quot;* \(#,##0.00\);_(&quot;$&quot;* &quot;-&quot;??_);_(@_)"/>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alignment horizontal="center"/>
    </dxf>
    <dxf>
      <numFmt numFmtId="34" formatCode="_(&quot;$&quot;* #,##0.00_);_(&quot;$&quot;* \(#,##0.00\);_(&quot;$&quot;* &quot;-&quot;??_);_(@_)"/>
    </dxf>
    <dxf>
      <numFmt numFmtId="34" formatCode="_(&quot;$&quot;* #,##0.00_);_(&quot;$&quot;* \(#,##0.00\);_(&quot;$&quot;* &quot;-&quot;??_);_(@_)"/>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alignment horizontal="center"/>
    </dxf>
    <dxf>
      <numFmt numFmtId="34" formatCode="_(&quot;$&quot;* #,##0.00_);_(&quot;$&quot;* \(#,##0.00\);_(&quot;$&quot;* &quot;-&quot;??_);_(@_)"/>
    </dxf>
    <dxf>
      <numFmt numFmtId="34" formatCode="_(&quot;$&quot;* #,##0.00_);_(&quot;$&quot;* \(#,##0.00\);_(&quot;$&quot;* &quot;-&quot;??_);_(@_)"/>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alignment horizontal="cent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horizontal="cent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alignment horizontal="cent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numFmt numFmtId="34" formatCode="_(&quot;$&quot;* #,##0.00_);_(&quot;$&quot;* \(#,##0.00\);_(&quot;$&quot;* &quot;-&quot;??_);_(@_)"/>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numFmt numFmtId="34" formatCode="_(&quot;$&quot;* #,##0.00_);_(&quot;$&quot;* \(#,##0.00\);_(&quot;$&quot;* &quot;-&quot;??_);_(@_)"/>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vertical style="dashed">
          <color auto="1"/>
        </vertic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alignment horizontal="center"/>
    </dxf>
    <dxf>
      <alignment horizontal="cent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numFmt numFmtId="34" formatCode="_(&quot;$&quot;* #,##0.00_);_(&quot;$&quot;* \(#,##0.00\);_(&quot;$&quot;* &quot;-&quot;??_);_(@_)"/>
    </dxf>
    <dxf>
      <numFmt numFmtId="34" formatCode="_(&quot;$&quot;* #,##0.00_);_(&quot;$&quot;* \(#,##0.00\);_(&quot;$&quot;* &quot;-&quot;??_);_(@_)"/>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fill>
        <patternFill patternType="solid">
          <bgColor theme="4" tint="0.39997558519241921"/>
        </patternFill>
      </fill>
    </dxf>
    <dxf>
      <fill>
        <patternFill patternType="solid">
          <bgColor theme="4" tint="0.39997558519241921"/>
        </patternFill>
      </fill>
    </dxf>
    <dxf>
      <numFmt numFmtId="34" formatCode="_(&quot;$&quot;* #,##0.00_);_(&quot;$&quot;* \(#,##0.00\);_(&quot;$&quot;* &quot;-&quot;??_);_(@_)"/>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dxf>
    <dxf>
      <font>
        <b val="0"/>
        <i val="0"/>
        <strike val="0"/>
        <condense val="0"/>
        <extend val="0"/>
        <outline val="0"/>
        <shadow val="0"/>
        <u val="none"/>
        <vertAlign val="baseline"/>
        <sz val="11"/>
        <color theme="1"/>
        <name val="Calibri"/>
        <family val="2"/>
        <scheme val="minor"/>
      </font>
      <numFmt numFmtId="14" formatCode="0.00%"/>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numFmt numFmtId="34" formatCode="_(&quot;$&quot;* #,##0.00_);_(&quot;$&quot;* \(#,##0.00\);_(&quot;$&quot;* &quot;-&quot;??_);_(@_)"/>
    </dxf>
    <dxf>
      <numFmt numFmtId="34" formatCode="_(&quot;$&quot;* #,##0.00_);_(&quot;$&quot;* \(#,##0.00\);_(&quot;$&quot;* &quot;-&quot;??_);_(@_)"/>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numFmt numFmtId="34" formatCode="_(&quot;$&quot;* #,##0.00_);_(&quot;$&quot;* \(#,##0.00\);_(&quot;$&quot;* &quot;-&quot;??_);_(@_)"/>
    </dxf>
    <dxf>
      <numFmt numFmtId="34" formatCode="_(&quot;$&quot;* #,##0.00_);_(&quot;$&quot;* \(#,##0.00\);_(&quot;$&quot;* &quot;-&quot;??_);_(@_)"/>
    </dxf>
    <dxf>
      <alignment horizontal="cent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alignment horizontal="center"/>
    </dxf>
    <dxf>
      <numFmt numFmtId="34" formatCode="_(&quot;$&quot;* #,##0.00_);_(&quot;$&quot;* \(#,##0.00\);_(&quot;$&quot;* &quot;-&quot;??_);_(@_)"/>
    </dxf>
    <dxf>
      <numFmt numFmtId="34" formatCode="_(&quot;$&quot;* #,##0.00_);_(&quot;$&quot;* \(#,##0.00\);_(&quot;$&quot;* &quot;-&quot;??_);_(@_)"/>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numFmt numFmtId="34" formatCode="_(&quot;$&quot;* #,##0.00_);_(&quot;$&quot;* \(#,##0.00\);_(&quot;$&quot;* &quot;-&quot;??_);_(@_)"/>
    </dxf>
    <dxf>
      <numFmt numFmtId="34" formatCode="_(&quot;$&quot;* #,##0.00_);_(&quot;$&quot;* \(#,##0.00\);_(&quot;$&quot;* &quot;-&quot;??_);_(@_)"/>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numFmt numFmtId="34" formatCode="_(&quot;$&quot;* #,##0.00_);_(&quot;$&quot;* \(#,##0.00\);_(&quot;$&quot;* &quot;-&quot;??_);_(@_)"/>
    </dxf>
    <dxf>
      <numFmt numFmtId="34" formatCode="_(&quot;$&quot;* #,##0.00_);_(&quot;$&quot;* \(#,##0.00\);_(&quot;$&quot;* &quot;-&quot;??_);_(@_)"/>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border>
        <top style="dashed">
          <color auto="1"/>
        </top>
        <bottom style="dashed">
          <color auto="1"/>
        </bottom>
        <horizontal style="dashed">
          <color auto="1"/>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11</xdr:row>
      <xdr:rowOff>38100</xdr:rowOff>
    </xdr:from>
    <xdr:to>
      <xdr:col>7</xdr:col>
      <xdr:colOff>762266</xdr:colOff>
      <xdr:row>21</xdr:row>
      <xdr:rowOff>82647</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44450" y="1600200"/>
          <a:ext cx="5169166"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9</xdr:row>
      <xdr:rowOff>25400</xdr:rowOff>
    </xdr:from>
    <xdr:to>
      <xdr:col>10</xdr:col>
      <xdr:colOff>347059</xdr:colOff>
      <xdr:row>16</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23</xdr:row>
      <xdr:rowOff>0</xdr:rowOff>
    </xdr:from>
    <xdr:to>
      <xdr:col>10</xdr:col>
      <xdr:colOff>122283</xdr:colOff>
      <xdr:row>29</xdr:row>
      <xdr:rowOff>152465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0" y="2114550"/>
          <a:ext cx="7055213" cy="12573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20</xdr:row>
      <xdr:rowOff>0</xdr:rowOff>
    </xdr:from>
    <xdr:to>
      <xdr:col>10</xdr:col>
      <xdr:colOff>383899</xdr:colOff>
      <xdr:row>32</xdr:row>
      <xdr:rowOff>25515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0" y="2667000"/>
          <a:ext cx="6991709" cy="2235315"/>
        </a:xfrm>
        <a:prstGeom prst="rect">
          <a:avLst/>
        </a:prstGeom>
      </xdr:spPr>
    </xdr:pic>
    <xdr:clientData/>
  </xdr:twoCellAnchor>
  <xdr:twoCellAnchor editAs="oneCell">
    <xdr:from>
      <xdr:col>3</xdr:col>
      <xdr:colOff>525780</xdr:colOff>
      <xdr:row>2</xdr:row>
      <xdr:rowOff>7620</xdr:rowOff>
    </xdr:from>
    <xdr:to>
      <xdr:col>6</xdr:col>
      <xdr:colOff>525780</xdr:colOff>
      <xdr:row>15</xdr:row>
      <xdr:rowOff>97155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7FFF3E8F-70F2-2AB3-FD39-57CD03D49DC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819400" y="6553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22</xdr:row>
      <xdr:rowOff>0</xdr:rowOff>
    </xdr:from>
    <xdr:to>
      <xdr:col>8</xdr:col>
      <xdr:colOff>297179</xdr:colOff>
      <xdr:row>30</xdr:row>
      <xdr:rowOff>76280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0" y="4305300"/>
          <a:ext cx="5539739" cy="15393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21</xdr:row>
      <xdr:rowOff>0</xdr:rowOff>
    </xdr:from>
    <xdr:to>
      <xdr:col>9</xdr:col>
      <xdr:colOff>28279</xdr:colOff>
      <xdr:row>32</xdr:row>
      <xdr:rowOff>19155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3</xdr:col>
      <xdr:colOff>548640</xdr:colOff>
      <xdr:row>1</xdr:row>
      <xdr:rowOff>167641</xdr:rowOff>
    </xdr:from>
    <xdr:to>
      <xdr:col>6</xdr:col>
      <xdr:colOff>548640</xdr:colOff>
      <xdr:row>9</xdr:row>
      <xdr:rowOff>68581</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0CF22DD4-91DE-75FB-59C9-1ED8154F3D8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421380" y="632461"/>
              <a:ext cx="1828800" cy="1363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20</xdr:row>
      <xdr:rowOff>0</xdr:rowOff>
    </xdr:from>
    <xdr:to>
      <xdr:col>8</xdr:col>
      <xdr:colOff>269525</xdr:colOff>
      <xdr:row>28</xdr:row>
      <xdr:rowOff>152484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0" y="2851150"/>
          <a:ext cx="5550185" cy="16256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20</xdr:row>
      <xdr:rowOff>0</xdr:rowOff>
    </xdr:from>
    <xdr:to>
      <xdr:col>8</xdr:col>
      <xdr:colOff>152767</xdr:colOff>
      <xdr:row>39</xdr:row>
      <xdr:rowOff>50982</xdr:rowOff>
    </xdr:to>
    <xdr:pic>
      <xdr:nvPicPr>
        <xdr:cNvPr id="3" name="Picture 2">
          <a:extLst>
            <a:ext uri="{FF2B5EF4-FFF2-40B4-BE49-F238E27FC236}">
              <a16:creationId xmlns:a16="http://schemas.microsoft.com/office/drawing/2014/main" id="{A9FDD7AA-C114-2D6E-BDE0-6E2997A3D20E}"/>
            </a:ext>
          </a:extLst>
        </xdr:cNvPr>
        <xdr:cNvPicPr>
          <a:picLocks noChangeAspect="1"/>
        </xdr:cNvPicPr>
      </xdr:nvPicPr>
      <xdr:blipFill>
        <a:blip xmlns:r="http://schemas.openxmlformats.org/officeDocument/2006/relationships" r:embed="rId1"/>
        <a:stretch>
          <a:fillRect/>
        </a:stretch>
      </xdr:blipFill>
      <xdr:spPr>
        <a:xfrm>
          <a:off x="0" y="3403600"/>
          <a:ext cx="7131417" cy="354983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61</xdr:row>
      <xdr:rowOff>0</xdr:rowOff>
    </xdr:from>
    <xdr:to>
      <xdr:col>10</xdr:col>
      <xdr:colOff>193422</xdr:colOff>
      <xdr:row>80</xdr:row>
      <xdr:rowOff>25581</xdr:rowOff>
    </xdr:to>
    <xdr:pic>
      <xdr:nvPicPr>
        <xdr:cNvPr id="3" name="Picture 2">
          <a:extLst>
            <a:ext uri="{FF2B5EF4-FFF2-40B4-BE49-F238E27FC236}">
              <a16:creationId xmlns:a16="http://schemas.microsoft.com/office/drawing/2014/main" id="{C4454B7D-2260-CDC3-577A-EA6FD7D53A59}"/>
            </a:ext>
          </a:extLst>
        </xdr:cNvPr>
        <xdr:cNvPicPr>
          <a:picLocks noChangeAspect="1"/>
        </xdr:cNvPicPr>
      </xdr:nvPicPr>
      <xdr:blipFill>
        <a:blip xmlns:r="http://schemas.openxmlformats.org/officeDocument/2006/relationships" r:embed="rId1"/>
        <a:stretch>
          <a:fillRect/>
        </a:stretch>
      </xdr:blipFill>
      <xdr:spPr>
        <a:xfrm>
          <a:off x="0" y="2667000"/>
          <a:ext cx="7429882" cy="3524431"/>
        </a:xfrm>
        <a:prstGeom prst="rect">
          <a:avLst/>
        </a:prstGeom>
      </xdr:spPr>
    </xdr:pic>
    <xdr:clientData/>
  </xdr:twoCellAnchor>
  <xdr:twoCellAnchor editAs="oneCell">
    <xdr:from>
      <xdr:col>3</xdr:col>
      <xdr:colOff>472440</xdr:colOff>
      <xdr:row>3</xdr:row>
      <xdr:rowOff>38101</xdr:rowOff>
    </xdr:from>
    <xdr:to>
      <xdr:col>6</xdr:col>
      <xdr:colOff>472440</xdr:colOff>
      <xdr:row>10</xdr:row>
      <xdr:rowOff>175261</xdr:rowOff>
    </xdr:to>
    <mc:AlternateContent xmlns:mc="http://schemas.openxmlformats.org/markup-compatibility/2006" xmlns:a14="http://schemas.microsoft.com/office/drawing/2010/main">
      <mc:Choice Requires="a14">
        <xdr:graphicFrame macro="">
          <xdr:nvGraphicFramePr>
            <xdr:cNvPr id="2" name="Country 1">
              <a:extLst>
                <a:ext uri="{FF2B5EF4-FFF2-40B4-BE49-F238E27FC236}">
                  <a16:creationId xmlns:a16="http://schemas.microsoft.com/office/drawing/2014/main" id="{CA00C319-CF59-73C8-A299-CFA975722457}"/>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3406140" y="868681"/>
              <a:ext cx="1828800" cy="1417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3</xdr:row>
      <xdr:rowOff>38101</xdr:rowOff>
    </xdr:from>
    <xdr:to>
      <xdr:col>10</xdr:col>
      <xdr:colOff>0</xdr:colOff>
      <xdr:row>11</xdr:row>
      <xdr:rowOff>15241</xdr:rowOff>
    </xdr:to>
    <mc:AlternateContent xmlns:mc="http://schemas.openxmlformats.org/markup-compatibility/2006" xmlns:a14="http://schemas.microsoft.com/office/drawing/2010/main">
      <mc:Choice Requires="a14">
        <xdr:graphicFrame macro="">
          <xdr:nvGraphicFramePr>
            <xdr:cNvPr id="4" name="Department 1">
              <a:extLst>
                <a:ext uri="{FF2B5EF4-FFF2-40B4-BE49-F238E27FC236}">
                  <a16:creationId xmlns:a16="http://schemas.microsoft.com/office/drawing/2014/main" id="{43894159-A4BF-6152-A9F2-D9902AAA57B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5372100" y="868681"/>
              <a:ext cx="1828800" cy="14401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szter Bujtor" refreshedDate="45404.49122708333" createdVersion="8" refreshedVersion="8" minRefreshableVersion="3" recordCount="50" xr:uid="{5745B324-FE2F-4E6F-BC4F-976C584BF2A4}">
  <cacheSource type="worksheet">
    <worksheetSource name="EMPData4"/>
  </cacheSource>
  <cacheFields count="5">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s>
  <extLst>
    <ext xmlns:x14="http://schemas.microsoft.com/office/spreadsheetml/2009/9/main" uri="{725AE2AE-9491-48be-B2B4-4EB974FC3084}">
      <x14:pivotCacheDefinition pivotCacheId="12827874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szter Bujtor" refreshedDate="45404.55083148148" createdVersion="8" refreshedVersion="8" minRefreshableVersion="3" recordCount="50" xr:uid="{62CD6116-1F1A-43EC-AD4E-396EAE4E42BD}">
  <cacheSource type="worksheet">
    <worksheetSource name="EMPData46"/>
  </cacheSource>
  <cacheFields count="7">
    <cacheField name="Employee ID" numFmtId="0">
      <sharedItems containsNonDate="0"/>
    </cacheField>
    <cacheField name="Department" numFmtId="0">
      <sharedItems containsNonDate="0" count="3">
        <s v="Sales"/>
        <s v="Procurement"/>
        <s v="Finance"/>
      </sharedItems>
    </cacheField>
    <cacheField name="Employee" numFmtId="0">
      <sharedItems containsNonDate="0"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ntainsNonDate="0" count="3">
        <s v="Australia"/>
        <s v="Netherlands"/>
        <s v="USA"/>
      </sharedItems>
    </cacheField>
    <cacheField name="Yearly Sal" numFmtId="164">
      <sharedItems containsSemiMixedTypes="0" containsString="0" containsNumber="1" containsInteger="1" minValue="21971" maxValue="140000"/>
    </cacheField>
    <cacheField name="Bonus %" numFmtId="9">
      <sharedItems containsMixedTypes="1" containsNumber="1" minValue="0.06" maxValue="0.27"/>
    </cacheField>
    <cacheField name="Bonus $s" numFmtId="164">
      <sharedItems containsSemiMixedTypes="0" containsString="0" containsNumber="1" minValue="0" maxValue="28000"/>
    </cacheField>
  </cacheFields>
  <extLst>
    <ext xmlns:x14="http://schemas.microsoft.com/office/spreadsheetml/2009/9/main" uri="{725AE2AE-9491-48be-B2B4-4EB974FC3084}">
      <x14:pivotCacheDefinition pivotCacheId="15017910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r>
  <r>
    <s v="ID8"/>
    <x v="0"/>
    <x v="1"/>
    <x v="1"/>
    <n v="39627"/>
  </r>
  <r>
    <s v="ID24"/>
    <x v="0"/>
    <x v="2"/>
    <x v="2"/>
    <n v="29726"/>
  </r>
  <r>
    <s v="ID23"/>
    <x v="0"/>
    <x v="3"/>
    <x v="2"/>
    <n v="93668"/>
  </r>
  <r>
    <s v="ID13"/>
    <x v="0"/>
    <x v="4"/>
    <x v="1"/>
    <n v="134000"/>
  </r>
  <r>
    <s v="ID7"/>
    <x v="0"/>
    <x v="5"/>
    <x v="1"/>
    <n v="34808"/>
  </r>
  <r>
    <s v="ID19"/>
    <x v="0"/>
    <x v="6"/>
    <x v="2"/>
    <n v="135000"/>
  </r>
  <r>
    <s v="ID22"/>
    <x v="0"/>
    <x v="7"/>
    <x v="2"/>
    <n v="45000"/>
  </r>
  <r>
    <s v="ID5"/>
    <x v="0"/>
    <x v="8"/>
    <x v="2"/>
    <n v="89500"/>
  </r>
  <r>
    <s v="ID9"/>
    <x v="0"/>
    <x v="9"/>
    <x v="0"/>
    <n v="21971"/>
  </r>
  <r>
    <s v="ID17"/>
    <x v="0"/>
    <x v="10"/>
    <x v="0"/>
    <n v="80000"/>
  </r>
  <r>
    <s v="ID10"/>
    <x v="0"/>
    <x v="11"/>
    <x v="2"/>
    <n v="45117"/>
  </r>
  <r>
    <s v="ID21"/>
    <x v="0"/>
    <x v="12"/>
    <x v="1"/>
    <n v="50545"/>
  </r>
  <r>
    <s v="ID3"/>
    <x v="1"/>
    <x v="13"/>
    <x v="2"/>
    <n v="140000"/>
  </r>
  <r>
    <s v="ID29"/>
    <x v="1"/>
    <x v="14"/>
    <x v="1"/>
    <n v="110000"/>
  </r>
  <r>
    <s v="ID30"/>
    <x v="1"/>
    <x v="15"/>
    <x v="2"/>
    <n v="68357"/>
  </r>
  <r>
    <s v="ID14"/>
    <x v="1"/>
    <x v="16"/>
    <x v="0"/>
    <n v="51800"/>
  </r>
  <r>
    <s v="ID16"/>
    <x v="1"/>
    <x v="17"/>
    <x v="2"/>
    <n v="97000"/>
  </r>
  <r>
    <s v="ID27"/>
    <x v="1"/>
    <x v="18"/>
    <x v="2"/>
    <n v="45000"/>
  </r>
  <r>
    <s v="ID4"/>
    <x v="2"/>
    <x v="19"/>
    <x v="0"/>
    <n v="89500"/>
  </r>
  <r>
    <s v="ID12"/>
    <x v="2"/>
    <x v="20"/>
    <x v="2"/>
    <n v="35971"/>
  </r>
  <r>
    <s v="ID20"/>
    <x v="2"/>
    <x v="21"/>
    <x v="1"/>
    <n v="80000"/>
  </r>
  <r>
    <s v="ID28"/>
    <x v="2"/>
    <x v="22"/>
    <x v="2"/>
    <n v="55117"/>
  </r>
  <r>
    <s v="ID25"/>
    <x v="2"/>
    <x v="23"/>
    <x v="0"/>
    <n v="58445"/>
  </r>
  <r>
    <s v="ID1"/>
    <x v="2"/>
    <x v="24"/>
    <x v="2"/>
    <n v="120000"/>
  </r>
  <r>
    <s v="ID15"/>
    <x v="2"/>
    <x v="25"/>
    <x v="2"/>
    <n v="45117"/>
  </r>
  <r>
    <s v="ID2"/>
    <x v="2"/>
    <x v="26"/>
    <x v="1"/>
    <n v="50545"/>
  </r>
  <r>
    <s v="ID11"/>
    <x v="2"/>
    <x v="27"/>
    <x v="0"/>
    <n v="140000"/>
  </r>
  <r>
    <s v="ID26"/>
    <x v="2"/>
    <x v="28"/>
    <x v="2"/>
    <n v="90000"/>
  </r>
  <r>
    <s v="ID6"/>
    <x v="2"/>
    <x v="29"/>
    <x v="1"/>
    <n v="88357"/>
  </r>
  <r>
    <s v="ID31"/>
    <x v="2"/>
    <x v="30"/>
    <x v="2"/>
    <n v="59200"/>
  </r>
  <r>
    <s v="ID32"/>
    <x v="2"/>
    <x v="31"/>
    <x v="0"/>
    <n v="97000"/>
  </r>
  <r>
    <s v="ID33"/>
    <x v="2"/>
    <x v="32"/>
    <x v="2"/>
    <n v="68357"/>
  </r>
  <r>
    <s v="ID34"/>
    <x v="2"/>
    <x v="33"/>
    <x v="1"/>
    <n v="51800"/>
  </r>
  <r>
    <s v="ID35"/>
    <x v="2"/>
    <x v="34"/>
    <x v="2"/>
    <n v="97000"/>
  </r>
  <r>
    <s v="ID36"/>
    <x v="2"/>
    <x v="35"/>
    <x v="0"/>
    <n v="45000"/>
  </r>
  <r>
    <s v="ID37"/>
    <x v="1"/>
    <x v="36"/>
    <x v="2"/>
    <n v="89500"/>
  </r>
  <r>
    <s v="ID38"/>
    <x v="1"/>
    <x v="37"/>
    <x v="1"/>
    <n v="35971"/>
  </r>
  <r>
    <s v="ID39"/>
    <x v="1"/>
    <x v="38"/>
    <x v="1"/>
    <n v="80000"/>
  </r>
  <r>
    <s v="ID40"/>
    <x v="1"/>
    <x v="39"/>
    <x v="0"/>
    <n v="55117"/>
  </r>
  <r>
    <s v="ID41"/>
    <x v="0"/>
    <x v="40"/>
    <x v="2"/>
    <n v="58445"/>
  </r>
  <r>
    <s v="ID42"/>
    <x v="0"/>
    <x v="41"/>
    <x v="2"/>
    <n v="120000"/>
  </r>
  <r>
    <s v="ID43"/>
    <x v="1"/>
    <x v="42"/>
    <x v="1"/>
    <n v="45450"/>
  </r>
  <r>
    <s v="ID44"/>
    <x v="1"/>
    <x v="43"/>
    <x v="2"/>
    <n v="89500"/>
  </r>
  <r>
    <s v="ID45"/>
    <x v="1"/>
    <x v="44"/>
    <x v="0"/>
    <n v="65971"/>
  </r>
  <r>
    <s v="ID46"/>
    <x v="1"/>
    <x v="45"/>
    <x v="2"/>
    <n v="80000"/>
  </r>
  <r>
    <s v="ID47"/>
    <x v="0"/>
    <x v="46"/>
    <x v="1"/>
    <n v="55117"/>
  </r>
  <r>
    <s v="ID48"/>
    <x v="0"/>
    <x v="47"/>
    <x v="0"/>
    <n v="60445"/>
  </r>
  <r>
    <s v="ID49"/>
    <x v="0"/>
    <x v="48"/>
    <x v="2"/>
    <n v="83117"/>
  </r>
  <r>
    <s v="ID50"/>
    <x v="0"/>
    <x v="49"/>
    <x v="0"/>
    <n v="584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s v="0%"/>
    <n v="0"/>
  </r>
  <r>
    <s v="ID8"/>
    <x v="0"/>
    <x v="1"/>
    <x v="1"/>
    <n v="39627"/>
    <n v="0.23"/>
    <n v="9114.2100000000009"/>
  </r>
  <r>
    <s v="ID24"/>
    <x v="0"/>
    <x v="2"/>
    <x v="2"/>
    <n v="29726"/>
    <n v="0.1"/>
    <n v="2972.6000000000004"/>
  </r>
  <r>
    <s v="ID23"/>
    <x v="0"/>
    <x v="3"/>
    <x v="2"/>
    <n v="93668"/>
    <s v="0%"/>
    <n v="0"/>
  </r>
  <r>
    <s v="ID13"/>
    <x v="0"/>
    <x v="4"/>
    <x v="1"/>
    <n v="134000"/>
    <n v="0.08"/>
    <n v="10720"/>
  </r>
  <r>
    <s v="ID7"/>
    <x v="0"/>
    <x v="5"/>
    <x v="1"/>
    <n v="34808"/>
    <n v="0.27"/>
    <n v="9398.16"/>
  </r>
  <r>
    <s v="ID19"/>
    <x v="0"/>
    <x v="6"/>
    <x v="2"/>
    <n v="135000"/>
    <n v="0.14000000000000001"/>
    <n v="18900"/>
  </r>
  <r>
    <s v="ID22"/>
    <x v="0"/>
    <x v="7"/>
    <x v="2"/>
    <n v="45000"/>
    <n v="0.09"/>
    <n v="4050"/>
  </r>
  <r>
    <s v="ID5"/>
    <x v="0"/>
    <x v="8"/>
    <x v="2"/>
    <n v="89500"/>
    <n v="0.06"/>
    <n v="5370"/>
  </r>
  <r>
    <s v="ID9"/>
    <x v="0"/>
    <x v="9"/>
    <x v="0"/>
    <n v="21971"/>
    <n v="0.23"/>
    <n v="5053.33"/>
  </r>
  <r>
    <s v="ID17"/>
    <x v="0"/>
    <x v="10"/>
    <x v="0"/>
    <n v="80000"/>
    <n v="0.06"/>
    <n v="4800"/>
  </r>
  <r>
    <s v="ID10"/>
    <x v="0"/>
    <x v="11"/>
    <x v="2"/>
    <n v="45117"/>
    <n v="0.24"/>
    <n v="10828.08"/>
  </r>
  <r>
    <s v="ID21"/>
    <x v="0"/>
    <x v="12"/>
    <x v="1"/>
    <n v="50545"/>
    <n v="0.25"/>
    <n v="12636.25"/>
  </r>
  <r>
    <s v="ID3"/>
    <x v="1"/>
    <x v="13"/>
    <x v="2"/>
    <n v="140000"/>
    <n v="0.1"/>
    <n v="14000"/>
  </r>
  <r>
    <s v="ID29"/>
    <x v="1"/>
    <x v="14"/>
    <x v="1"/>
    <n v="110000"/>
    <n v="0.18"/>
    <n v="19800"/>
  </r>
  <r>
    <s v="ID30"/>
    <x v="1"/>
    <x v="15"/>
    <x v="2"/>
    <n v="68357"/>
    <s v="0%"/>
    <n v="0"/>
  </r>
  <r>
    <s v="ID14"/>
    <x v="1"/>
    <x v="16"/>
    <x v="0"/>
    <n v="51800"/>
    <n v="0.09"/>
    <n v="4662"/>
  </r>
  <r>
    <s v="ID16"/>
    <x v="1"/>
    <x v="17"/>
    <x v="2"/>
    <n v="97000"/>
    <n v="0.19"/>
    <n v="18430"/>
  </r>
  <r>
    <s v="ID27"/>
    <x v="1"/>
    <x v="18"/>
    <x v="2"/>
    <n v="45000"/>
    <n v="0.18"/>
    <n v="8100"/>
  </r>
  <r>
    <s v="ID4"/>
    <x v="2"/>
    <x v="19"/>
    <x v="0"/>
    <n v="89500"/>
    <n v="0.24"/>
    <n v="21480"/>
  </r>
  <r>
    <s v="ID12"/>
    <x v="2"/>
    <x v="20"/>
    <x v="2"/>
    <n v="35971"/>
    <n v="0.14000000000000001"/>
    <n v="5035.9400000000005"/>
  </r>
  <r>
    <s v="ID20"/>
    <x v="2"/>
    <x v="21"/>
    <x v="1"/>
    <n v="80000"/>
    <n v="0.25"/>
    <n v="20000"/>
  </r>
  <r>
    <s v="ID28"/>
    <x v="2"/>
    <x v="22"/>
    <x v="2"/>
    <n v="55117"/>
    <s v="0%"/>
    <n v="0"/>
  </r>
  <r>
    <s v="ID25"/>
    <x v="2"/>
    <x v="23"/>
    <x v="0"/>
    <n v="58445"/>
    <n v="0.25"/>
    <n v="14611.25"/>
  </r>
  <r>
    <s v="ID1"/>
    <x v="2"/>
    <x v="24"/>
    <x v="2"/>
    <n v="120000"/>
    <n v="0.21"/>
    <n v="25200"/>
  </r>
  <r>
    <s v="ID15"/>
    <x v="2"/>
    <x v="25"/>
    <x v="2"/>
    <n v="45117"/>
    <n v="0.17"/>
    <n v="7669.89"/>
  </r>
  <r>
    <s v="ID2"/>
    <x v="2"/>
    <x v="26"/>
    <x v="1"/>
    <n v="50545"/>
    <s v="0%"/>
    <n v="0"/>
  </r>
  <r>
    <s v="ID11"/>
    <x v="2"/>
    <x v="27"/>
    <x v="0"/>
    <n v="140000"/>
    <n v="0.2"/>
    <n v="28000"/>
  </r>
  <r>
    <s v="ID26"/>
    <x v="2"/>
    <x v="28"/>
    <x v="2"/>
    <n v="90000"/>
    <n v="0.25"/>
    <n v="22500"/>
  </r>
  <r>
    <s v="ID6"/>
    <x v="2"/>
    <x v="29"/>
    <x v="1"/>
    <n v="88357"/>
    <s v="0%"/>
    <n v="0"/>
  </r>
  <r>
    <s v="ID31"/>
    <x v="2"/>
    <x v="30"/>
    <x v="2"/>
    <n v="59200"/>
    <n v="0.06"/>
    <n v="3552"/>
  </r>
  <r>
    <s v="ID32"/>
    <x v="2"/>
    <x v="31"/>
    <x v="0"/>
    <n v="97000"/>
    <n v="0.15"/>
    <n v="14550"/>
  </r>
  <r>
    <s v="ID33"/>
    <x v="2"/>
    <x v="32"/>
    <x v="2"/>
    <n v="68357"/>
    <n v="0.15"/>
    <n v="10253.549999999999"/>
  </r>
  <r>
    <s v="ID34"/>
    <x v="2"/>
    <x v="33"/>
    <x v="1"/>
    <n v="51800"/>
    <n v="0.19"/>
    <n v="9842"/>
  </r>
  <r>
    <s v="ID35"/>
    <x v="2"/>
    <x v="34"/>
    <x v="2"/>
    <n v="97000"/>
    <n v="0.18"/>
    <n v="17460"/>
  </r>
  <r>
    <s v="ID36"/>
    <x v="2"/>
    <x v="35"/>
    <x v="0"/>
    <n v="45000"/>
    <n v="0.18"/>
    <n v="8100"/>
  </r>
  <r>
    <s v="ID37"/>
    <x v="1"/>
    <x v="36"/>
    <x v="2"/>
    <n v="89500"/>
    <n v="0.21"/>
    <n v="18795"/>
  </r>
  <r>
    <s v="ID38"/>
    <x v="1"/>
    <x v="37"/>
    <x v="1"/>
    <n v="35971"/>
    <n v="0.14000000000000001"/>
    <n v="5035.9400000000005"/>
  </r>
  <r>
    <s v="ID39"/>
    <x v="1"/>
    <x v="38"/>
    <x v="1"/>
    <n v="80000"/>
    <n v="0.16"/>
    <n v="12800"/>
  </r>
  <r>
    <s v="ID40"/>
    <x v="1"/>
    <x v="39"/>
    <x v="0"/>
    <n v="55117"/>
    <n v="0.14000000000000001"/>
    <n v="7716.380000000001"/>
  </r>
  <r>
    <s v="ID41"/>
    <x v="0"/>
    <x v="40"/>
    <x v="2"/>
    <n v="58445"/>
    <n v="0.22"/>
    <n v="12857.9"/>
  </r>
  <r>
    <s v="ID42"/>
    <x v="0"/>
    <x v="41"/>
    <x v="2"/>
    <n v="120000"/>
    <n v="0.13"/>
    <n v="15600"/>
  </r>
  <r>
    <s v="ID43"/>
    <x v="1"/>
    <x v="42"/>
    <x v="1"/>
    <n v="45450"/>
    <n v="0.16"/>
    <n v="7272"/>
  </r>
  <r>
    <s v="ID44"/>
    <x v="1"/>
    <x v="43"/>
    <x v="2"/>
    <n v="89500"/>
    <n v="0.09"/>
    <n v="8055"/>
  </r>
  <r>
    <s v="ID45"/>
    <x v="1"/>
    <x v="44"/>
    <x v="0"/>
    <n v="65971"/>
    <n v="0.1"/>
    <n v="6597.1"/>
  </r>
  <r>
    <s v="ID46"/>
    <x v="1"/>
    <x v="45"/>
    <x v="2"/>
    <n v="80000"/>
    <n v="0.18"/>
    <n v="14400"/>
  </r>
  <r>
    <s v="ID47"/>
    <x v="0"/>
    <x v="46"/>
    <x v="1"/>
    <n v="55117"/>
    <n v="0.13"/>
    <n v="7165.21"/>
  </r>
  <r>
    <s v="ID48"/>
    <x v="0"/>
    <x v="47"/>
    <x v="0"/>
    <n v="60445"/>
    <n v="0.19"/>
    <n v="11484.55"/>
  </r>
  <r>
    <s v="ID49"/>
    <x v="0"/>
    <x v="48"/>
    <x v="2"/>
    <n v="83117"/>
    <n v="0.2"/>
    <n v="16623.400000000001"/>
  </r>
  <r>
    <s v="ID50"/>
    <x v="0"/>
    <x v="49"/>
    <x v="0"/>
    <n v="58445"/>
    <n v="0.11"/>
    <n v="6428.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0B8892-AA1D-461F-9E23-B05BB84D770C}" name="PivotTable5"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 Department">
  <location ref="B3:C6" firstHeaderRow="1" firstDataRow="1" firstDataCol="1"/>
  <pivotFields count="5">
    <pivotField showAll="0"/>
    <pivotField axis="axisRow" showAll="0">
      <items count="4">
        <item x="2"/>
        <item x="1"/>
        <item x="0"/>
        <item t="default"/>
      </items>
    </pivotField>
    <pivotField showAll="0"/>
    <pivotField showAll="0"/>
    <pivotField dataField="1" numFmtId="164" showAll="0"/>
  </pivotFields>
  <rowFields count="1">
    <field x="1"/>
  </rowFields>
  <rowItems count="3">
    <i>
      <x/>
    </i>
    <i>
      <x v="1"/>
    </i>
    <i>
      <x v="2"/>
    </i>
  </rowItems>
  <colItems count="1">
    <i/>
  </colItems>
  <dataFields count="1">
    <dataField name="Sum of Yearly Sal" fld="4" baseField="0" baseItem="0" numFmtId="44"/>
  </dataFields>
  <formats count="1">
    <format dxfId="273">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DC4ED4-672F-44C4-A0B9-23FAE37186A5}" name="PivotTable6"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 Employee">
  <location ref="B3:C5" firstHeaderRow="1" firstDataRow="1" firstDataCol="1"/>
  <pivotFields count="5">
    <pivotField showAll="0"/>
    <pivotField showAll="0">
      <items count="4">
        <item x="2"/>
        <item x="1"/>
        <item x="0"/>
        <item t="default"/>
      </items>
    </pivotField>
    <pivotField axis="axisRow" showAll="0" measureFilter="1" sortType="de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autoSortScope>
        <pivotArea dataOnly="0" outline="0" fieldPosition="0">
          <references count="1">
            <reference field="4294967294" count="1" selected="0">
              <x v="0"/>
            </reference>
          </references>
        </pivotArea>
      </autoSortScope>
    </pivotField>
    <pivotField showAll="0"/>
    <pivotField dataField="1" numFmtId="164" showAll="0"/>
  </pivotFields>
  <rowFields count="1">
    <field x="2"/>
  </rowFields>
  <rowItems count="2">
    <i>
      <x v="28"/>
    </i>
    <i>
      <x v="8"/>
    </i>
  </rowItems>
  <colItems count="1">
    <i/>
  </colItems>
  <dataFields count="1">
    <dataField name=" Salary" fld="4" baseField="0" baseItem="0" numFmtId="44"/>
  </dataFields>
  <formats count="13">
    <format dxfId="272">
      <pivotArea collapsedLevelsAreSubtotals="1" fieldPosition="0">
        <references count="1">
          <reference field="2" count="2">
            <x v="8"/>
            <x v="28"/>
          </reference>
        </references>
      </pivotArea>
    </format>
    <format dxfId="271">
      <pivotArea outline="0" collapsedLevelsAreSubtotals="1" fieldPosition="0"/>
    </format>
    <format dxfId="270">
      <pivotArea dataOnly="0" labelOnly="1" outline="0" axis="axisValues" fieldPosition="0"/>
    </format>
    <format dxfId="269">
      <pivotArea type="all" dataOnly="0" outline="0" fieldPosition="0"/>
    </format>
    <format dxfId="268">
      <pivotArea outline="0" collapsedLevelsAreSubtotals="1" fieldPosition="0"/>
    </format>
    <format dxfId="267">
      <pivotArea field="2" type="button" dataOnly="0" labelOnly="1" outline="0" axis="axisRow" fieldPosition="0"/>
    </format>
    <format dxfId="266">
      <pivotArea dataOnly="0" labelOnly="1" fieldPosition="0">
        <references count="1">
          <reference field="2" count="2">
            <x v="8"/>
            <x v="28"/>
          </reference>
        </references>
      </pivotArea>
    </format>
    <format dxfId="265">
      <pivotArea dataOnly="0" labelOnly="1" outline="0" axis="axisValues" fieldPosition="0"/>
    </format>
    <format dxfId="83">
      <pivotArea type="all" dataOnly="0" outline="0" fieldPosition="0"/>
    </format>
    <format dxfId="82">
      <pivotArea outline="0" collapsedLevelsAreSubtotals="1" fieldPosition="0"/>
    </format>
    <format dxfId="81">
      <pivotArea field="2" type="button" dataOnly="0" labelOnly="1" outline="0" axis="axisRow" fieldPosition="0"/>
    </format>
    <format dxfId="80">
      <pivotArea dataOnly="0" labelOnly="1" fieldPosition="0">
        <references count="1">
          <reference field="2" count="2">
            <x v="8"/>
            <x v="28"/>
          </reference>
        </references>
      </pivotArea>
    </format>
    <format dxfId="79">
      <pivotArea dataOnly="0" labelOnly="1" outline="0" axis="axisValues" fieldPosition="0"/>
    </format>
  </formats>
  <pivotTableStyleInfo name="PivotStyleLight16" showRowHeaders="1" showColHeaders="1" showRowStripes="0" showColStripes="0" showLastColumn="1"/>
  <filters count="1">
    <filter fld="2" type="count" evalOrder="-1" id="3"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2A98ED-2552-45C3-B234-FF33BACA1F46}" name="PivotTable2"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 Employee">
  <location ref="I5:J7" firstHeaderRow="1" firstDataRow="1" firstDataCol="1" rowPageCount="1" colPageCount="1"/>
  <pivotFields count="5">
    <pivotField showAll="0"/>
    <pivotField axis="axisPage" showAll="0">
      <items count="4">
        <item x="2"/>
        <item x="1"/>
        <item x="0"/>
        <item t="default"/>
      </items>
    </pivotField>
    <pivotField axis="axisRow" showAll="0" measureFilter="1" sortType="de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autoSortScope>
        <pivotArea dataOnly="0" outline="0" fieldPosition="0">
          <references count="1">
            <reference field="4294967294" count="1" selected="0">
              <x v="0"/>
            </reference>
          </references>
        </pivotArea>
      </autoSortScope>
    </pivotField>
    <pivotField showAll="0"/>
    <pivotField dataField="1" numFmtId="164" showAll="0"/>
  </pivotFields>
  <rowFields count="1">
    <field x="2"/>
  </rowFields>
  <rowItems count="2">
    <i>
      <x v="29"/>
    </i>
    <i>
      <x v="32"/>
    </i>
  </rowItems>
  <colItems count="1">
    <i/>
  </colItems>
  <pageFields count="1">
    <pageField fld="1" hier="-1"/>
  </pageFields>
  <dataFields count="1">
    <dataField name=" Salary" fld="4" baseField="0" baseItem="0" numFmtId="44"/>
  </dataFields>
  <formats count="13">
    <format dxfId="184">
      <pivotArea collapsedLevelsAreSubtotals="1" fieldPosition="0">
        <references count="1">
          <reference field="2" count="2">
            <x v="29"/>
            <x v="32"/>
          </reference>
        </references>
      </pivotArea>
    </format>
    <format dxfId="182">
      <pivotArea type="all" dataOnly="0" outline="0" fieldPosition="0"/>
    </format>
    <format dxfId="181">
      <pivotArea outline="0" collapsedLevelsAreSubtotals="1" fieldPosition="0"/>
    </format>
    <format dxfId="180">
      <pivotArea field="2" type="button" dataOnly="0" labelOnly="1" outline="0" axis="axisRow" fieldPosition="0"/>
    </format>
    <format dxfId="179">
      <pivotArea dataOnly="0" labelOnly="1" fieldPosition="0">
        <references count="1">
          <reference field="2" count="2">
            <x v="29"/>
            <x v="32"/>
          </reference>
        </references>
      </pivotArea>
    </format>
    <format dxfId="178">
      <pivotArea dataOnly="0" labelOnly="1" outline="0" axis="axisValues" fieldPosition="0"/>
    </format>
    <format dxfId="162">
      <pivotArea type="all" dataOnly="0" outline="0" fieldPosition="0"/>
    </format>
    <format dxfId="161">
      <pivotArea outline="0" collapsedLevelsAreSubtotals="1" fieldPosition="0"/>
    </format>
    <format dxfId="160">
      <pivotArea field="2" type="button" dataOnly="0" labelOnly="1" outline="0" axis="axisRow" fieldPosition="0"/>
    </format>
    <format dxfId="159">
      <pivotArea dataOnly="0" labelOnly="1" fieldPosition="0">
        <references count="1">
          <reference field="2" count="2">
            <x v="29"/>
            <x v="32"/>
          </reference>
        </references>
      </pivotArea>
    </format>
    <format dxfId="158">
      <pivotArea dataOnly="0" labelOnly="1" outline="0" axis="axisValues" fieldPosition="0"/>
    </format>
    <format dxfId="134">
      <pivotArea outline="0" collapsedLevelsAreSubtotals="1" fieldPosition="0"/>
    </format>
    <format dxfId="133">
      <pivotArea dataOnly="0" labelOnly="1" outline="0" axis="axisValues" fieldPosition="0"/>
    </format>
  </formats>
  <pivotTableStyleInfo name="PivotStyleLight16" showRowHeaders="1" showColHeaders="1" showRowStripes="0" showColStripes="0" showLastColumn="1"/>
  <filters count="1">
    <filter fld="2" type="count" evalOrder="-1" id="2"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8254E2-D709-434C-885E-7198C324899A}" name="PivotTable7"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 Employee">
  <location ref="B3:C5" firstHeaderRow="1" firstDataRow="1" firstDataCol="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2"/>
  </rowFields>
  <rowItems count="2">
    <i>
      <x v="29"/>
    </i>
    <i>
      <x v="32"/>
    </i>
  </rowItems>
  <colItems count="1">
    <i/>
  </colItems>
  <dataFields count="1">
    <dataField name=" Salary" fld="4" baseField="0" baseItem="0" numFmtId="44"/>
  </dataFields>
  <formats count="12">
    <format dxfId="264">
      <pivotArea outline="0" collapsedLevelsAreSubtotals="1"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field="2" type="button" dataOnly="0" labelOnly="1" outline="0" axis="axisRow" fieldPosition="0"/>
    </format>
    <format dxfId="259">
      <pivotArea dataOnly="0" labelOnly="1" fieldPosition="0">
        <references count="1">
          <reference field="2" count="2">
            <x v="29"/>
            <x v="32"/>
          </reference>
        </references>
      </pivotArea>
    </format>
    <format dxfId="258">
      <pivotArea dataOnly="0" labelOnly="1" outline="0" axis="axisValues" fieldPosition="0"/>
    </format>
    <format dxfId="168">
      <pivotArea type="all" dataOnly="0" outline="0" fieldPosition="0"/>
    </format>
    <format dxfId="167">
      <pivotArea outline="0" collapsedLevelsAreSubtotals="1" fieldPosition="0"/>
    </format>
    <format dxfId="166">
      <pivotArea field="2" type="button" dataOnly="0" labelOnly="1" outline="0" axis="axisRow" fieldPosition="0"/>
    </format>
    <format dxfId="165">
      <pivotArea dataOnly="0" labelOnly="1" fieldPosition="0">
        <references count="1">
          <reference field="2" count="2">
            <x v="29"/>
            <x v="32"/>
          </reference>
        </references>
      </pivotArea>
    </format>
    <format dxfId="164">
      <pivotArea dataOnly="0" labelOnly="1" outline="0" axis="axisValues" fieldPosition="0"/>
    </format>
  </formats>
  <pivotTableStyleInfo name="PivotStyleLight16" showRowHeaders="1" showColHeaders="1" showRowStripes="0" showColStripes="0" showLastColumn="1"/>
  <filters count="1">
    <filter fld="2" type="count" evalOrder="-1" id="2"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6C51CF-F1FA-4A65-9457-0C3D52D975CA}" name="PivotTable3"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 Employee">
  <location ref="B3:C5" firstHeaderRow="1" firstDataRow="1" firstDataCol="1"/>
  <pivotFields count="5">
    <pivotField showAll="0"/>
    <pivotField showAll="0">
      <items count="4">
        <item x="2"/>
        <item x="1"/>
        <item x="0"/>
        <item t="default"/>
      </items>
    </pivotField>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dataField="1" numFmtId="164" showAll="0"/>
  </pivotFields>
  <rowFields count="1">
    <field x="2"/>
  </rowFields>
  <rowItems count="2">
    <i>
      <x v="8"/>
    </i>
    <i>
      <x v="28"/>
    </i>
  </rowItems>
  <colItems count="1">
    <i/>
  </colItems>
  <dataFields count="1">
    <dataField name=" Salary" fld="4" baseField="0" baseItem="0" numFmtId="44"/>
  </dataFields>
  <formats count="8">
    <format dxfId="247">
      <pivotArea outline="0" collapsedLevelsAreSubtotals="1" fieldPosition="0"/>
    </format>
    <format dxfId="246">
      <pivotArea dataOnly="0" labelOnly="1" outline="0" axis="axisValues" fieldPosition="0"/>
    </format>
    <format dxfId="245">
      <pivotArea dataOnly="0" labelOnly="1" outline="0" axis="axisValues" fieldPosition="0"/>
    </format>
    <format dxfId="244">
      <pivotArea type="all" dataOnly="0" outline="0" fieldPosition="0"/>
    </format>
    <format dxfId="243">
      <pivotArea outline="0" collapsedLevelsAreSubtotals="1" fieldPosition="0"/>
    </format>
    <format dxfId="242">
      <pivotArea field="2" type="button" dataOnly="0" labelOnly="1" outline="0" axis="axisRow" fieldPosition="0"/>
    </format>
    <format dxfId="241">
      <pivotArea dataOnly="0" labelOnly="1" fieldPosition="0">
        <references count="1">
          <reference field="2" count="2">
            <x v="8"/>
            <x v="28"/>
          </reference>
        </references>
      </pivotArea>
    </format>
    <format dxfId="240">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3C8184C-0F0C-47AF-BA4D-46D7E1E156F6}" name="PivotTable3"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 Employee">
  <location ref="J5:K7" firstHeaderRow="1" firstDataRow="1" firstDataCol="1" rowPageCount="1" colPageCount="1"/>
  <pivotFields count="5">
    <pivotField showAll="0"/>
    <pivotField showAll="0"/>
    <pivotField axis="axisRow" showAll="0" measureFilter="1" sortType="de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autoSortScope>
        <pivotArea dataOnly="0" outline="0" fieldPosition="0">
          <references count="1">
            <reference field="4294967294" count="1" selected="0">
              <x v="0"/>
            </reference>
          </references>
        </pivotArea>
      </autoSortScope>
    </pivotField>
    <pivotField axis="axisPage" showAll="0">
      <items count="4">
        <item x="0"/>
        <item x="1"/>
        <item x="2"/>
        <item t="default"/>
      </items>
    </pivotField>
    <pivotField dataField="1" numFmtId="164" showAll="0"/>
  </pivotFields>
  <rowFields count="1">
    <field x="2"/>
  </rowFields>
  <rowItems count="2">
    <i>
      <x v="29"/>
    </i>
    <i>
      <x v="32"/>
    </i>
  </rowItems>
  <colItems count="1">
    <i/>
  </colItems>
  <pageFields count="1">
    <pageField fld="3" hier="-1"/>
  </pageFields>
  <dataFields count="1">
    <dataField name="Salary" fld="4" baseField="0" baseItem="0" numFmtId="44"/>
  </dataFields>
  <formats count="13">
    <format dxfId="176">
      <pivotArea dataOnly="0" labelOnly="1" outline="0" axis="axisValues" fieldPosition="0"/>
    </format>
    <format dxfId="174">
      <pivotArea type="all" dataOnly="0" outline="0" fieldPosition="0"/>
    </format>
    <format dxfId="173">
      <pivotArea outline="0" collapsedLevelsAreSubtotals="1" fieldPosition="0"/>
    </format>
    <format dxfId="172">
      <pivotArea field="2" type="button" dataOnly="0" labelOnly="1" outline="0" axis="axisRow" fieldPosition="0"/>
    </format>
    <format dxfId="171">
      <pivotArea dataOnly="0" labelOnly="1" fieldPosition="0">
        <references count="1">
          <reference field="2" count="2">
            <x v="29"/>
            <x v="32"/>
          </reference>
        </references>
      </pivotArea>
    </format>
    <format dxfId="170">
      <pivotArea dataOnly="0" labelOnly="1" outline="0" axis="axisValues" fieldPosition="0"/>
    </format>
    <format dxfId="106">
      <pivotArea outline="0" collapsedLevelsAreSubtotals="1" fieldPosition="0"/>
    </format>
    <format dxfId="105">
      <pivotArea dataOnly="0" labelOnly="1" outline="0" axis="axisValues" fieldPosition="0"/>
    </format>
    <format dxfId="89">
      <pivotArea type="all" dataOnly="0" outline="0" fieldPosition="0"/>
    </format>
    <format dxfId="88">
      <pivotArea outline="0" collapsedLevelsAreSubtotals="1" fieldPosition="0"/>
    </format>
    <format dxfId="87">
      <pivotArea field="2" type="button" dataOnly="0" labelOnly="1" outline="0" axis="axisRow" fieldPosition="0"/>
    </format>
    <format dxfId="86">
      <pivotArea dataOnly="0" labelOnly="1" fieldPosition="0">
        <references count="1">
          <reference field="2" count="2">
            <x v="29"/>
            <x v="32"/>
          </reference>
        </references>
      </pivotArea>
    </format>
    <format dxfId="85">
      <pivotArea dataOnly="0" labelOnly="1" outline="0" axis="axisValues" fieldPosition="0"/>
    </format>
  </formats>
  <pivotTableStyleInfo name="PivotStyleLight16" showRowHeaders="1" showColHeaders="1" showRowStripes="0" showColStripes="0" showLastColumn="1"/>
  <filters count="1">
    <filter fld="2" type="count" evalOrder="-1" id="2"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E27E0B-F0B4-4AB8-A2A6-3F2A46902BFC}" name="PivotTable4"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 Employee">
  <location ref="B4:C6" firstHeaderRow="1" firstDataRow="1" firstDataCol="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2"/>
  </rowFields>
  <rowItems count="2">
    <i>
      <x v="29"/>
    </i>
    <i>
      <x v="32"/>
    </i>
  </rowItems>
  <colItems count="1">
    <i/>
  </colItems>
  <dataFields count="1">
    <dataField name=" Salary" fld="4" baseField="0" baseItem="0" numFmtId="44"/>
  </dataFields>
  <formats count="14">
    <format dxfId="239">
      <pivotArea dataOnly="0" outline="0" axis="axisValues" fieldPosition="0"/>
    </format>
    <format dxfId="238">
      <pivotArea outline="0" collapsedLevelsAreSubtotals="1" fieldPosition="0"/>
    </format>
    <format dxfId="237">
      <pivotArea dataOnly="0" labelOnly="1" outline="0" axis="axisValues" fieldPosition="0"/>
    </format>
    <format dxfId="236">
      <pivotArea type="all" dataOnly="0" outline="0" fieldPosition="0"/>
    </format>
    <format dxfId="235">
      <pivotArea outline="0" collapsedLevelsAreSubtotals="1" fieldPosition="0"/>
    </format>
    <format dxfId="234">
      <pivotArea field="2" type="button" dataOnly="0" labelOnly="1" outline="0" axis="axisRow" fieldPosition="0"/>
    </format>
    <format dxfId="233">
      <pivotArea dataOnly="0" labelOnly="1" fieldPosition="0">
        <references count="1">
          <reference field="2" count="2">
            <x v="29"/>
            <x v="32"/>
          </reference>
        </references>
      </pivotArea>
    </format>
    <format dxfId="232">
      <pivotArea dataOnly="0" labelOnly="1" grandRow="1" outline="0" fieldPosition="0"/>
    </format>
    <format dxfId="231">
      <pivotArea dataOnly="0" labelOnly="1" outline="0" axis="axisValues" fieldPosition="0"/>
    </format>
    <format dxfId="95">
      <pivotArea type="all" dataOnly="0" outline="0" fieldPosition="0"/>
    </format>
    <format dxfId="94">
      <pivotArea outline="0" collapsedLevelsAreSubtotals="1" fieldPosition="0"/>
    </format>
    <format dxfId="93">
      <pivotArea field="2" type="button" dataOnly="0" labelOnly="1" outline="0" axis="axisRow" fieldPosition="0"/>
    </format>
    <format dxfId="92">
      <pivotArea dataOnly="0" labelOnly="1" fieldPosition="0">
        <references count="1">
          <reference field="2" count="2">
            <x v="29"/>
            <x v="32"/>
          </reference>
        </references>
      </pivotArea>
    </format>
    <format dxfId="91">
      <pivotArea dataOnly="0" labelOnly="1" outline="0" axis="axisValues" fieldPosition="0"/>
    </format>
  </formats>
  <pivotTableStyleInfo name="PivotStyleLight16" showRowHeaders="1" showColHeaders="1" showRowStripes="0" showColStripes="0" showLastColumn="1"/>
  <filters count="1">
    <filter fld="2" type="count" evalOrder="-1" id="2"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5A5E7DC-5CB8-4688-870E-4C380B424FD6}"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Employee Name">
  <location ref="B3:C54" firstHeaderRow="1" firstDataRow="1" firstDataCol="1"/>
  <pivotFields count="7">
    <pivotField showAll="0"/>
    <pivotField showAll="0">
      <items count="4">
        <item x="2"/>
        <item x="1"/>
        <item x="0"/>
        <item t="default"/>
      </items>
    </pivotField>
    <pivotField axis="axisRow" showAll="0">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numFmtId="164" showAll="0"/>
    <pivotField showAll="0"/>
    <pivotField dataField="1" numFmtId="164"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Bonus $s" fld="6" baseField="0" baseItem="0" numFmtId="44"/>
  </dataFields>
  <formats count="10">
    <format dxfId="194">
      <pivotArea outline="0" collapsedLevelsAreSubtotals="1" fieldPosition="0"/>
    </format>
    <format dxfId="193">
      <pivotArea dataOnly="0" labelOnly="1" outline="0" axis="axisValues" fieldPosition="0"/>
    </format>
    <format dxfId="192">
      <pivotArea field="2" type="button" dataOnly="0" labelOnly="1" outline="0" axis="axisRow" fieldPosition="0"/>
    </format>
    <format dxfId="191">
      <pivotArea dataOnly="0" labelOnly="1" outline="0" axis="axisValues" fieldPosition="0"/>
    </format>
    <format dxfId="190">
      <pivotArea type="all" dataOnly="0" outline="0" fieldPosition="0"/>
    </format>
    <format dxfId="189">
      <pivotArea outline="0" collapsedLevelsAreSubtotals="1" fieldPosition="0"/>
    </format>
    <format dxfId="188">
      <pivotArea field="2" type="button" dataOnly="0" labelOnly="1" outline="0" axis="axisRow" fieldPosition="0"/>
    </format>
    <format dxfId="187">
      <pivotArea dataOnly="0" labelOnly="1" fieldPosition="0">
        <references count="1">
          <reference field="2" count="0"/>
        </references>
      </pivotArea>
    </format>
    <format dxfId="186">
      <pivotArea dataOnly="0" labelOnly="1" grandRow="1" outline="0" fieldPosition="0"/>
    </format>
    <format dxfId="18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1A0586D-ADA6-45DD-9F5C-617A10AE34E1}" sourceName="Department">
  <pivotTables>
    <pivotTable tabId="5" name="PivotTable6"/>
  </pivotTables>
  <data>
    <tabular pivotCacheId="128278742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365FE10-D4C4-4465-8D55-7FE69FE0C486}" sourceName="Country">
  <pivotTables>
    <pivotTable tabId="7" name="PivotTable3"/>
  </pivotTables>
  <data>
    <tabular pivotCacheId="1282787424">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4386B094-7EA6-49FE-8312-7969B6BDBF86}" sourceName="Country">
  <pivotTables>
    <pivotTable tabId="11" name="PivotTable7"/>
  </pivotTables>
  <data>
    <tabular pivotCacheId="1501791082">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F0331742-D7CF-4B5B-BDAD-6C72E63040D0}" sourceName="Department">
  <pivotTables>
    <pivotTable tabId="11" name="PivotTable7"/>
  </pivotTables>
  <data>
    <tabular pivotCacheId="150179108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68A0449-8A96-4A86-9450-14111EDECF68}" cache="Slicer_Department" caption="Depart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6C86E315-07DE-4602-B64F-C1430875D136}" cache="Slicer_Country" caption="Countr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8E980AB2-EC7B-4E5F-BE40-D7F57BB119E5}" cache="Slicer_Country1" caption="Country" rowHeight="234950"/>
  <slicer name="Department 1" xr10:uid="{84230F6F-F4A4-463B-8EDD-926B71AD83ED}" cache="Slicer_Department1" caption="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315" headerRowBorderDxfId="314" tableBorderDxfId="313" totalsRowBorderDxfId="312">
  <autoFilter ref="A3:E53" xr:uid="{639A0B6B-6E58-4D92-8D16-18CA1495B923}"/>
  <tableColumns count="5">
    <tableColumn id="1" xr3:uid="{10D75C25-E46F-46DC-B77B-6A24CBC96659}" name="Employee ID" totalsRowLabel="Total" dataDxfId="311" totalsRowDxfId="310"/>
    <tableColumn id="2" xr3:uid="{A9A1B7BF-B67F-4E3D-B05D-1CA5084E6220}" name="Department" dataDxfId="309" totalsRowDxfId="308"/>
    <tableColumn id="3" xr3:uid="{1D69A06F-FBE8-4CD9-B408-A67965E2C5A9}" name="Employee" dataDxfId="307" totalsRowDxfId="306"/>
    <tableColumn id="4" xr3:uid="{045F1C44-E03F-4B14-B0C4-5F1F2D740C6F}" name="Country" dataDxfId="305" totalsRowDxfId="304"/>
    <tableColumn id="5" xr3:uid="{4CA34F10-A491-4D0F-A008-9A622A58741E}" name="Yearly Sal" totalsRowFunction="sum" dataDxfId="303" totalsRowDxfId="302"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301" headerRowBorderDxfId="300" tableBorderDxfId="299" totalsRowBorderDxfId="298">
  <autoFilter ref="H3:J47" xr:uid="{7D32404A-711D-42A0-B943-BEC4B7997172}"/>
  <tableColumns count="3">
    <tableColumn id="1" xr3:uid="{3A445AE6-0460-4262-B97F-11D049E0AA42}" name="EmployeID" dataDxfId="297"/>
    <tableColumn id="2" xr3:uid="{8ACCE417-C3B1-4070-8842-52BB9F3BF8D1}" name="Bonus %" dataDxfId="296"/>
    <tableColumn id="3" xr3:uid="{57087C48-7625-4AFB-8DDB-2F22CEBA3E30}" name="Employee Name" dataDxfId="29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F5816A-84AA-4550-BC5C-5AC3626EB2A9}" name="EMPData4" displayName="EMPData4" ref="A3:E54" totalsRowCount="1" headerRowDxfId="294" headerRowBorderDxfId="293" tableBorderDxfId="292" totalsRowBorderDxfId="291">
  <autoFilter ref="A3:E53" xr:uid="{639A0B6B-6E58-4D92-8D16-18CA1495B923}"/>
  <tableColumns count="5">
    <tableColumn id="1" xr3:uid="{3228EF75-F162-4933-9E84-0A813EF8055B}" name="Employee ID" totalsRowLabel="Total" dataDxfId="290" totalsRowDxfId="289"/>
    <tableColumn id="2" xr3:uid="{EAABFB87-D8AE-4728-B0E7-A720C661343A}" name="Department" dataDxfId="288" totalsRowDxfId="287"/>
    <tableColumn id="3" xr3:uid="{A474A429-1C00-489A-9956-04727B267746}" name="Employee" dataDxfId="286" totalsRowDxfId="285"/>
    <tableColumn id="4" xr3:uid="{C390114F-D525-426D-AA3D-9B0F29B854F2}" name="Country" dataDxfId="284" totalsRowDxfId="283"/>
    <tableColumn id="5" xr3:uid="{F54E6DAA-FDF8-4803-AF12-B6DC38096094}" name="Yearly Sal" totalsRowFunction="sum" dataDxfId="282" totalsRowDxfId="281"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59F9A08-9F8B-4C42-A23C-9D652EB6C26A}" name="EmpBonus5" displayName="EmpBonus5" ref="H3:J47" totalsRowShown="0" headerRowDxfId="280" headerRowBorderDxfId="279" tableBorderDxfId="278" totalsRowBorderDxfId="277">
  <autoFilter ref="H3:J47" xr:uid="{7D32404A-711D-42A0-B943-BEC4B7997172}"/>
  <tableColumns count="3">
    <tableColumn id="1" xr3:uid="{9B223C1F-B7DC-4C89-9166-2102F48A54AA}" name="EmployeID" dataDxfId="276"/>
    <tableColumn id="2" xr3:uid="{560BB177-229E-4B5A-BDFA-E52DA877157E}" name="Bonus %" dataDxfId="275"/>
    <tableColumn id="3" xr3:uid="{BB02862F-A04A-4A51-B4A0-176BEBE9CF67}" name="Employee Name" dataDxfId="27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B18ED13-7927-4B21-BE62-C0630F49E1D4}" name="EMPData46" displayName="EMPData46" ref="A3:G54" totalsRowCount="1" headerRowDxfId="219" headerRowBorderDxfId="218" tableBorderDxfId="217" totalsRowBorderDxfId="216">
  <autoFilter ref="A3:G53" xr:uid="{639A0B6B-6E58-4D92-8D16-18CA1495B923}"/>
  <tableColumns count="7">
    <tableColumn id="1" xr3:uid="{5CB6F083-F333-4697-8734-343F9646E11A}" name="Employee ID" totalsRowLabel="Total" dataDxfId="215" totalsRowDxfId="214"/>
    <tableColumn id="2" xr3:uid="{5A6DEAB4-232C-44AA-A324-35D1F5CB3DB4}" name="Department" dataDxfId="213" totalsRowDxfId="212"/>
    <tableColumn id="3" xr3:uid="{9C43FBF2-3014-4CBE-AD6C-B335A783595B}" name="Employee" dataDxfId="211" totalsRowDxfId="210"/>
    <tableColumn id="4" xr3:uid="{195A53CE-AE9E-42F9-A8F0-9FED28481763}" name="Country" dataDxfId="209" totalsRowDxfId="208"/>
    <tableColumn id="5" xr3:uid="{C8BF3600-5666-451F-BBEA-528E68A34449}" name="Yearly Sal" totalsRowFunction="sum" dataDxfId="207" totalsRowDxfId="206" dataCellStyle="Comma"/>
    <tableColumn id="6" xr3:uid="{A6447782-7FC4-4419-A831-8DFD8CF30652}" name="Bonus %" dataDxfId="205" totalsRowDxfId="204" dataCellStyle="Comma">
      <calculatedColumnFormula array="1">_xlfn.XLOOKUP(EMPData46[[#This Row],[Employee ID]],EmpBonus57[[#All],[EmployeID]],EmpBonus57[[#All],[Bonus %]],"0%")</calculatedColumnFormula>
    </tableColumn>
    <tableColumn id="7" xr3:uid="{B8A7C8C3-4196-408B-B4F3-28FA9EC084F5}" name="Bonus $s" totalsRowFunction="sum" dataDxfId="203" totalsRowDxfId="202" dataCellStyle="Comma">
      <calculatedColumnFormula>EMPData46[[#This Row],[Yearly Sal]]*EMPData46[[#This Row],[Bonus %]]</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4020D14-95AB-46E8-8756-6906A0F3481A}" name="EmpBonus57" displayName="EmpBonus57" ref="J3:L47" totalsRowShown="0" headerRowDxfId="201" headerRowBorderDxfId="200" tableBorderDxfId="199" totalsRowBorderDxfId="198">
  <autoFilter ref="J3:L47" xr:uid="{7D32404A-711D-42A0-B943-BEC4B7997172}"/>
  <tableColumns count="3">
    <tableColumn id="1" xr3:uid="{C4878D23-B941-429B-8279-9AAF44701D0E}" name="EmployeID" dataDxfId="197"/>
    <tableColumn id="2" xr3:uid="{E9C7E1BC-3F18-4121-8548-7FFAD81A0AC7}" name="Bonus %" dataDxfId="196"/>
    <tableColumn id="3" xr3:uid="{A4E28B80-BBB1-4B0A-A349-C7E3E4CD9709}" name="Employee Name" dataDxfId="19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workbookViewId="0">
      <selection activeCell="D13" sqref="D13"/>
    </sheetView>
  </sheetViews>
  <sheetFormatPr defaultRowHeight="14.4" x14ac:dyDescent="0.3"/>
  <cols>
    <col min="1" max="1" width="12.5546875" customWidth="1"/>
    <col min="2" max="2" width="13.109375" customWidth="1"/>
    <col min="3" max="3" width="16.21875" bestFit="1" customWidth="1"/>
    <col min="4" max="4" width="11" bestFit="1" customWidth="1"/>
    <col min="5" max="5" width="14.33203125" style="15" customWidth="1"/>
    <col min="8" max="8" width="11.77734375" customWidth="1"/>
    <col min="9" max="9" width="9.88671875" customWidth="1"/>
    <col min="10" max="10" width="16.33203125" customWidth="1"/>
    <col min="12" max="12" width="52.109375" bestFit="1" customWidth="1"/>
  </cols>
  <sheetData>
    <row r="1" spans="1:18" ht="36.6" x14ac:dyDescent="0.7">
      <c r="A1" s="18"/>
      <c r="B1" s="19" t="s">
        <v>133</v>
      </c>
      <c r="C1" s="19"/>
      <c r="D1" s="19"/>
      <c r="E1" s="19"/>
      <c r="F1" s="19"/>
      <c r="G1" s="19"/>
      <c r="H1" s="19"/>
      <c r="I1" s="19"/>
      <c r="J1" s="19"/>
      <c r="K1" s="19"/>
      <c r="L1" s="19"/>
      <c r="M1" s="19"/>
      <c r="N1" s="19"/>
      <c r="O1" s="19"/>
      <c r="P1" s="19"/>
      <c r="Q1" s="19"/>
      <c r="R1" s="19"/>
    </row>
    <row r="2" spans="1:18" ht="14.55" customHeight="1" x14ac:dyDescent="0.6">
      <c r="A2" s="22"/>
      <c r="B2" s="22"/>
      <c r="C2" s="22"/>
      <c r="D2" s="22"/>
      <c r="E2" s="22"/>
      <c r="F2" s="22"/>
      <c r="G2" s="22"/>
      <c r="H2" s="22"/>
      <c r="I2" s="22"/>
      <c r="J2" s="22"/>
      <c r="K2" s="22"/>
      <c r="L2" s="22"/>
      <c r="M2" s="22"/>
      <c r="N2" s="22"/>
      <c r="O2" s="22"/>
      <c r="P2" s="22"/>
      <c r="Q2" s="22"/>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145</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2" x14ac:dyDescent="0.3">
      <c r="A17" s="3" t="s">
        <v>29</v>
      </c>
      <c r="B17" s="1" t="s">
        <v>30</v>
      </c>
      <c r="C17" s="1" t="s">
        <v>31</v>
      </c>
      <c r="D17" s="1" t="s">
        <v>120</v>
      </c>
      <c r="E17" s="13">
        <v>140000</v>
      </c>
      <c r="H17" s="3" t="s">
        <v>40</v>
      </c>
      <c r="I17" s="2">
        <v>0.18</v>
      </c>
      <c r="J17" s="8" t="s">
        <v>41</v>
      </c>
      <c r="L17" t="s">
        <v>127</v>
      </c>
    </row>
    <row r="18" spans="1:12" x14ac:dyDescent="0.3">
      <c r="A18" s="3" t="s">
        <v>32</v>
      </c>
      <c r="B18" s="1" t="s">
        <v>30</v>
      </c>
      <c r="C18" s="1" t="s">
        <v>33</v>
      </c>
      <c r="D18" s="1" t="s">
        <v>119</v>
      </c>
      <c r="E18" s="13">
        <v>110000</v>
      </c>
      <c r="H18" s="3" t="s">
        <v>55</v>
      </c>
      <c r="I18" s="2">
        <v>0.17</v>
      </c>
      <c r="J18" s="8" t="s">
        <v>56</v>
      </c>
      <c r="L18" t="s">
        <v>125</v>
      </c>
    </row>
    <row r="19" spans="1:12" x14ac:dyDescent="0.3">
      <c r="A19" s="3" t="s">
        <v>34</v>
      </c>
      <c r="B19" s="1" t="s">
        <v>30</v>
      </c>
      <c r="C19" s="1" t="s">
        <v>35</v>
      </c>
      <c r="D19" s="1" t="s">
        <v>120</v>
      </c>
      <c r="E19" s="13">
        <v>68357</v>
      </c>
      <c r="H19" s="3" t="s">
        <v>45</v>
      </c>
      <c r="I19" s="2">
        <v>0.14000000000000001</v>
      </c>
      <c r="J19" s="8" t="s">
        <v>46</v>
      </c>
      <c r="K19">
        <v>5</v>
      </c>
      <c r="L19" t="s">
        <v>132</v>
      </c>
    </row>
    <row r="20" spans="1:12" x14ac:dyDescent="0.3">
      <c r="A20" s="3" t="s">
        <v>36</v>
      </c>
      <c r="B20" s="1" t="s">
        <v>30</v>
      </c>
      <c r="C20" s="1" t="s">
        <v>37</v>
      </c>
      <c r="D20" s="1" t="s">
        <v>118</v>
      </c>
      <c r="E20" s="13">
        <v>51800</v>
      </c>
      <c r="H20" s="3" t="s">
        <v>15</v>
      </c>
      <c r="I20" s="2">
        <v>0.14000000000000001</v>
      </c>
      <c r="J20" s="8" t="s">
        <v>16</v>
      </c>
      <c r="K20">
        <v>6</v>
      </c>
      <c r="L20" t="s">
        <v>131</v>
      </c>
    </row>
    <row r="21" spans="1:12" x14ac:dyDescent="0.3">
      <c r="A21" s="3" t="s">
        <v>38</v>
      </c>
      <c r="B21" s="1" t="s">
        <v>30</v>
      </c>
      <c r="C21" s="1" t="s">
        <v>39</v>
      </c>
      <c r="D21" s="1" t="s">
        <v>120</v>
      </c>
      <c r="E21" s="13">
        <v>97000</v>
      </c>
      <c r="H21" s="3" t="s">
        <v>8</v>
      </c>
      <c r="I21" s="2">
        <v>0.1</v>
      </c>
      <c r="J21" s="8" t="s">
        <v>9</v>
      </c>
    </row>
    <row r="22" spans="1:12" x14ac:dyDescent="0.3">
      <c r="A22" s="3" t="s">
        <v>40</v>
      </c>
      <c r="B22" s="1" t="s">
        <v>30</v>
      </c>
      <c r="C22" s="1" t="s">
        <v>41</v>
      </c>
      <c r="D22" s="1" t="s">
        <v>120</v>
      </c>
      <c r="E22" s="13">
        <v>45000</v>
      </c>
      <c r="H22" s="3" t="s">
        <v>29</v>
      </c>
      <c r="I22" s="2">
        <v>0.1</v>
      </c>
      <c r="J22" s="8" t="s">
        <v>31</v>
      </c>
    </row>
    <row r="23" spans="1:12" x14ac:dyDescent="0.3">
      <c r="A23" s="3" t="s">
        <v>42</v>
      </c>
      <c r="B23" s="1" t="s">
        <v>43</v>
      </c>
      <c r="C23" s="1" t="s">
        <v>44</v>
      </c>
      <c r="D23" s="1" t="s">
        <v>118</v>
      </c>
      <c r="E23" s="13">
        <v>89500</v>
      </c>
      <c r="H23" s="3" t="s">
        <v>36</v>
      </c>
      <c r="I23" s="2">
        <v>0.09</v>
      </c>
      <c r="J23" s="8" t="s">
        <v>37</v>
      </c>
    </row>
    <row r="24" spans="1:12" x14ac:dyDescent="0.3">
      <c r="A24" s="3" t="s">
        <v>45</v>
      </c>
      <c r="B24" s="1" t="s">
        <v>43</v>
      </c>
      <c r="C24" s="1" t="s">
        <v>46</v>
      </c>
      <c r="D24" s="1" t="s">
        <v>120</v>
      </c>
      <c r="E24" s="13">
        <v>35971</v>
      </c>
      <c r="H24" s="3" t="s">
        <v>17</v>
      </c>
      <c r="I24" s="2">
        <v>0.09</v>
      </c>
      <c r="J24" s="8" t="s">
        <v>18</v>
      </c>
    </row>
    <row r="25" spans="1:12" x14ac:dyDescent="0.3">
      <c r="A25" s="3" t="s">
        <v>47</v>
      </c>
      <c r="B25" s="1" t="s">
        <v>43</v>
      </c>
      <c r="C25" s="1" t="s">
        <v>48</v>
      </c>
      <c r="D25" s="1" t="s">
        <v>119</v>
      </c>
      <c r="E25" s="13">
        <v>80000</v>
      </c>
      <c r="H25" s="3" t="s">
        <v>11</v>
      </c>
      <c r="I25" s="2">
        <v>0.08</v>
      </c>
      <c r="J25" s="8" t="s">
        <v>12</v>
      </c>
    </row>
    <row r="26" spans="1:12" x14ac:dyDescent="0.3">
      <c r="A26" s="3" t="s">
        <v>49</v>
      </c>
      <c r="B26" s="1" t="s">
        <v>43</v>
      </c>
      <c r="C26" s="1" t="s">
        <v>50</v>
      </c>
      <c r="D26" s="1" t="s">
        <v>120</v>
      </c>
      <c r="E26" s="13">
        <v>55117</v>
      </c>
      <c r="H26" s="3" t="s">
        <v>19</v>
      </c>
      <c r="I26" s="2">
        <v>0.06</v>
      </c>
      <c r="J26" s="8" t="s">
        <v>20</v>
      </c>
    </row>
    <row r="27" spans="1:12" x14ac:dyDescent="0.3">
      <c r="A27" s="3" t="s">
        <v>51</v>
      </c>
      <c r="B27" s="1" t="s">
        <v>43</v>
      </c>
      <c r="C27" s="1" t="s">
        <v>52</v>
      </c>
      <c r="D27" s="1" t="s">
        <v>118</v>
      </c>
      <c r="E27" s="13">
        <v>58445</v>
      </c>
      <c r="H27" s="3" t="s">
        <v>23</v>
      </c>
      <c r="I27" s="2">
        <v>0.06</v>
      </c>
      <c r="J27" s="8" t="s">
        <v>24</v>
      </c>
    </row>
    <row r="28" spans="1:12" x14ac:dyDescent="0.3">
      <c r="A28" s="3" t="s">
        <v>53</v>
      </c>
      <c r="B28" s="1" t="s">
        <v>43</v>
      </c>
      <c r="C28" s="1" t="s">
        <v>54</v>
      </c>
      <c r="D28" s="1" t="s">
        <v>120</v>
      </c>
      <c r="E28" s="13">
        <v>120000</v>
      </c>
      <c r="H28" s="3" t="s">
        <v>65</v>
      </c>
      <c r="I28" s="2">
        <v>0.06</v>
      </c>
      <c r="J28" s="8" t="s">
        <v>66</v>
      </c>
    </row>
    <row r="29" spans="1:12" x14ac:dyDescent="0.3">
      <c r="A29" s="3" t="s">
        <v>55</v>
      </c>
      <c r="B29" s="1" t="s">
        <v>43</v>
      </c>
      <c r="C29" s="1" t="s">
        <v>56</v>
      </c>
      <c r="D29" s="1" t="s">
        <v>120</v>
      </c>
      <c r="E29" s="13">
        <v>45117</v>
      </c>
      <c r="H29" s="3" t="s">
        <v>70</v>
      </c>
      <c r="I29" s="2">
        <v>0.15</v>
      </c>
      <c r="J29" s="8" t="s">
        <v>71</v>
      </c>
    </row>
    <row r="30" spans="1:12" x14ac:dyDescent="0.3">
      <c r="A30" s="3" t="s">
        <v>57</v>
      </c>
      <c r="B30" s="1" t="s">
        <v>43</v>
      </c>
      <c r="C30" s="1" t="s">
        <v>58</v>
      </c>
      <c r="D30" s="1" t="s">
        <v>119</v>
      </c>
      <c r="E30" s="13">
        <v>50545</v>
      </c>
      <c r="H30" s="3" t="s">
        <v>72</v>
      </c>
      <c r="I30" s="2">
        <v>0.15</v>
      </c>
      <c r="J30" s="8" t="s">
        <v>73</v>
      </c>
    </row>
    <row r="31" spans="1:12" x14ac:dyDescent="0.3">
      <c r="A31" s="3" t="s">
        <v>59</v>
      </c>
      <c r="B31" s="1" t="s">
        <v>43</v>
      </c>
      <c r="C31" s="1" t="s">
        <v>60</v>
      </c>
      <c r="D31" s="1" t="s">
        <v>118</v>
      </c>
      <c r="E31" s="13">
        <v>140000</v>
      </c>
      <c r="H31" s="3" t="s">
        <v>74</v>
      </c>
      <c r="I31" s="2">
        <v>0.19</v>
      </c>
      <c r="J31" s="8" t="s">
        <v>75</v>
      </c>
    </row>
    <row r="32" spans="1:12"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146</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1">
        <f>SUBTOTAL(109,EMPData[Yearly Sal])</f>
        <v>3619876</v>
      </c>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FDFAC-1C6E-4C22-83AE-402F10479E40}">
  <dimension ref="A1:R54"/>
  <sheetViews>
    <sheetView tabSelected="1" workbookViewId="0">
      <selection activeCell="B5" sqref="B5"/>
    </sheetView>
  </sheetViews>
  <sheetFormatPr defaultRowHeight="14.4" x14ac:dyDescent="0.3"/>
  <cols>
    <col min="1" max="1" width="12.5546875" customWidth="1"/>
    <col min="2" max="2" width="13.109375" customWidth="1"/>
    <col min="3" max="3" width="16.21875" bestFit="1" customWidth="1"/>
    <col min="4" max="4" width="11" bestFit="1" customWidth="1"/>
    <col min="5" max="5" width="14.33203125" style="15" customWidth="1"/>
    <col min="8" max="8" width="11.77734375" customWidth="1"/>
    <col min="9" max="9" width="9.88671875" customWidth="1"/>
    <col min="10" max="10" width="16.33203125" customWidth="1"/>
    <col min="12" max="12" width="52.109375" bestFit="1" customWidth="1"/>
  </cols>
  <sheetData>
    <row r="1" spans="1:18" ht="36.6" x14ac:dyDescent="0.7">
      <c r="A1" s="18"/>
      <c r="B1" s="19" t="s">
        <v>133</v>
      </c>
      <c r="C1" s="19"/>
      <c r="D1" s="19"/>
      <c r="E1" s="19"/>
      <c r="F1" s="19"/>
      <c r="G1" s="19"/>
      <c r="H1" s="19"/>
      <c r="I1" s="19"/>
      <c r="J1" s="19"/>
      <c r="K1" s="19"/>
      <c r="L1" s="19"/>
      <c r="M1" s="19"/>
      <c r="N1" s="19"/>
      <c r="O1" s="19"/>
      <c r="P1" s="19"/>
      <c r="Q1" s="19"/>
      <c r="R1" s="19"/>
    </row>
    <row r="2" spans="1:18" ht="14.55" customHeight="1" x14ac:dyDescent="0.6">
      <c r="A2" s="22"/>
      <c r="B2" s="22"/>
      <c r="C2" s="22"/>
      <c r="D2" s="22"/>
      <c r="E2" s="22"/>
      <c r="F2" s="22"/>
      <c r="G2" s="22"/>
      <c r="H2" s="22"/>
      <c r="I2" s="22"/>
      <c r="J2" s="22"/>
      <c r="K2" s="22"/>
      <c r="L2" s="22"/>
      <c r="M2" s="22"/>
      <c r="N2" s="22"/>
      <c r="O2" s="22"/>
      <c r="P2" s="22"/>
      <c r="Q2" s="22"/>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145</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2" x14ac:dyDescent="0.3">
      <c r="A17" s="3" t="s">
        <v>29</v>
      </c>
      <c r="B17" s="1" t="s">
        <v>30</v>
      </c>
      <c r="C17" s="1" t="s">
        <v>31</v>
      </c>
      <c r="D17" s="1" t="s">
        <v>120</v>
      </c>
      <c r="E17" s="13">
        <v>140000</v>
      </c>
      <c r="H17" s="3" t="s">
        <v>40</v>
      </c>
      <c r="I17" s="2">
        <v>0.18</v>
      </c>
      <c r="J17" s="8" t="s">
        <v>41</v>
      </c>
      <c r="L17" t="s">
        <v>127</v>
      </c>
    </row>
    <row r="18" spans="1:12" x14ac:dyDescent="0.3">
      <c r="A18" s="3" t="s">
        <v>32</v>
      </c>
      <c r="B18" s="1" t="s">
        <v>30</v>
      </c>
      <c r="C18" s="1" t="s">
        <v>33</v>
      </c>
      <c r="D18" s="1" t="s">
        <v>119</v>
      </c>
      <c r="E18" s="13">
        <v>110000</v>
      </c>
      <c r="H18" s="3" t="s">
        <v>55</v>
      </c>
      <c r="I18" s="2">
        <v>0.17</v>
      </c>
      <c r="J18" s="8" t="s">
        <v>56</v>
      </c>
      <c r="L18" t="s">
        <v>125</v>
      </c>
    </row>
    <row r="19" spans="1:12" x14ac:dyDescent="0.3">
      <c r="A19" s="3" t="s">
        <v>34</v>
      </c>
      <c r="B19" s="1" t="s">
        <v>30</v>
      </c>
      <c r="C19" s="1" t="s">
        <v>35</v>
      </c>
      <c r="D19" s="1" t="s">
        <v>120</v>
      </c>
      <c r="E19" s="13">
        <v>68357</v>
      </c>
      <c r="H19" s="3" t="s">
        <v>45</v>
      </c>
      <c r="I19" s="2">
        <v>0.14000000000000001</v>
      </c>
      <c r="J19" s="8" t="s">
        <v>46</v>
      </c>
      <c r="K19">
        <v>5</v>
      </c>
      <c r="L19" t="s">
        <v>132</v>
      </c>
    </row>
    <row r="20" spans="1:12" x14ac:dyDescent="0.3">
      <c r="A20" s="3" t="s">
        <v>36</v>
      </c>
      <c r="B20" s="1" t="s">
        <v>30</v>
      </c>
      <c r="C20" s="1" t="s">
        <v>37</v>
      </c>
      <c r="D20" s="1" t="s">
        <v>118</v>
      </c>
      <c r="E20" s="13">
        <v>51800</v>
      </c>
      <c r="H20" s="3" t="s">
        <v>15</v>
      </c>
      <c r="I20" s="2">
        <v>0.14000000000000001</v>
      </c>
      <c r="J20" s="8" t="s">
        <v>16</v>
      </c>
      <c r="K20">
        <v>6</v>
      </c>
      <c r="L20" t="s">
        <v>131</v>
      </c>
    </row>
    <row r="21" spans="1:12" x14ac:dyDescent="0.3">
      <c r="A21" s="3" t="s">
        <v>38</v>
      </c>
      <c r="B21" s="1" t="s">
        <v>30</v>
      </c>
      <c r="C21" s="1" t="s">
        <v>39</v>
      </c>
      <c r="D21" s="1" t="s">
        <v>120</v>
      </c>
      <c r="E21" s="13">
        <v>97000</v>
      </c>
      <c r="H21" s="3" t="s">
        <v>8</v>
      </c>
      <c r="I21" s="2">
        <v>0.1</v>
      </c>
      <c r="J21" s="8" t="s">
        <v>9</v>
      </c>
    </row>
    <row r="22" spans="1:12" x14ac:dyDescent="0.3">
      <c r="A22" s="3" t="s">
        <v>40</v>
      </c>
      <c r="B22" s="1" t="s">
        <v>30</v>
      </c>
      <c r="C22" s="1" t="s">
        <v>41</v>
      </c>
      <c r="D22" s="1" t="s">
        <v>120</v>
      </c>
      <c r="E22" s="13">
        <v>45000</v>
      </c>
      <c r="H22" s="3" t="s">
        <v>29</v>
      </c>
      <c r="I22" s="2">
        <v>0.1</v>
      </c>
      <c r="J22" s="8" t="s">
        <v>31</v>
      </c>
    </row>
    <row r="23" spans="1:12" x14ac:dyDescent="0.3">
      <c r="A23" s="3" t="s">
        <v>42</v>
      </c>
      <c r="B23" s="1" t="s">
        <v>43</v>
      </c>
      <c r="C23" s="1" t="s">
        <v>44</v>
      </c>
      <c r="D23" s="1" t="s">
        <v>118</v>
      </c>
      <c r="E23" s="13">
        <v>89500</v>
      </c>
      <c r="H23" s="3" t="s">
        <v>36</v>
      </c>
      <c r="I23" s="2">
        <v>0.09</v>
      </c>
      <c r="J23" s="8" t="s">
        <v>37</v>
      </c>
    </row>
    <row r="24" spans="1:12" x14ac:dyDescent="0.3">
      <c r="A24" s="3" t="s">
        <v>45</v>
      </c>
      <c r="B24" s="1" t="s">
        <v>43</v>
      </c>
      <c r="C24" s="1" t="s">
        <v>46</v>
      </c>
      <c r="D24" s="1" t="s">
        <v>120</v>
      </c>
      <c r="E24" s="13">
        <v>35971</v>
      </c>
      <c r="H24" s="3" t="s">
        <v>17</v>
      </c>
      <c r="I24" s="2">
        <v>0.09</v>
      </c>
      <c r="J24" s="8" t="s">
        <v>18</v>
      </c>
    </row>
    <row r="25" spans="1:12" x14ac:dyDescent="0.3">
      <c r="A25" s="3" t="s">
        <v>47</v>
      </c>
      <c r="B25" s="1" t="s">
        <v>43</v>
      </c>
      <c r="C25" s="1" t="s">
        <v>48</v>
      </c>
      <c r="D25" s="1" t="s">
        <v>119</v>
      </c>
      <c r="E25" s="13">
        <v>80000</v>
      </c>
      <c r="H25" s="3" t="s">
        <v>11</v>
      </c>
      <c r="I25" s="2">
        <v>0.08</v>
      </c>
      <c r="J25" s="8" t="s">
        <v>12</v>
      </c>
    </row>
    <row r="26" spans="1:12" x14ac:dyDescent="0.3">
      <c r="A26" s="3" t="s">
        <v>49</v>
      </c>
      <c r="B26" s="1" t="s">
        <v>43</v>
      </c>
      <c r="C26" s="1" t="s">
        <v>50</v>
      </c>
      <c r="D26" s="1" t="s">
        <v>120</v>
      </c>
      <c r="E26" s="13">
        <v>55117</v>
      </c>
      <c r="H26" s="3" t="s">
        <v>19</v>
      </c>
      <c r="I26" s="2">
        <v>0.06</v>
      </c>
      <c r="J26" s="8" t="s">
        <v>20</v>
      </c>
    </row>
    <row r="27" spans="1:12" x14ac:dyDescent="0.3">
      <c r="A27" s="3" t="s">
        <v>51</v>
      </c>
      <c r="B27" s="1" t="s">
        <v>43</v>
      </c>
      <c r="C27" s="1" t="s">
        <v>52</v>
      </c>
      <c r="D27" s="1" t="s">
        <v>118</v>
      </c>
      <c r="E27" s="13">
        <v>58445</v>
      </c>
      <c r="H27" s="3" t="s">
        <v>23</v>
      </c>
      <c r="I27" s="2">
        <v>0.06</v>
      </c>
      <c r="J27" s="8" t="s">
        <v>24</v>
      </c>
    </row>
    <row r="28" spans="1:12" x14ac:dyDescent="0.3">
      <c r="A28" s="3" t="s">
        <v>53</v>
      </c>
      <c r="B28" s="1" t="s">
        <v>43</v>
      </c>
      <c r="C28" s="1" t="s">
        <v>54</v>
      </c>
      <c r="D28" s="1" t="s">
        <v>120</v>
      </c>
      <c r="E28" s="13">
        <v>120000</v>
      </c>
      <c r="H28" s="3" t="s">
        <v>65</v>
      </c>
      <c r="I28" s="2">
        <v>0.06</v>
      </c>
      <c r="J28" s="8" t="s">
        <v>66</v>
      </c>
    </row>
    <row r="29" spans="1:12" x14ac:dyDescent="0.3">
      <c r="A29" s="3" t="s">
        <v>55</v>
      </c>
      <c r="B29" s="1" t="s">
        <v>43</v>
      </c>
      <c r="C29" s="1" t="s">
        <v>56</v>
      </c>
      <c r="D29" s="1" t="s">
        <v>120</v>
      </c>
      <c r="E29" s="13">
        <v>45117</v>
      </c>
      <c r="H29" s="3" t="s">
        <v>70</v>
      </c>
      <c r="I29" s="2">
        <v>0.15</v>
      </c>
      <c r="J29" s="8" t="s">
        <v>71</v>
      </c>
    </row>
    <row r="30" spans="1:12" x14ac:dyDescent="0.3">
      <c r="A30" s="3" t="s">
        <v>57</v>
      </c>
      <c r="B30" s="1" t="s">
        <v>43</v>
      </c>
      <c r="C30" s="1" t="s">
        <v>58</v>
      </c>
      <c r="D30" s="1" t="s">
        <v>119</v>
      </c>
      <c r="E30" s="13">
        <v>50545</v>
      </c>
      <c r="H30" s="3" t="s">
        <v>72</v>
      </c>
      <c r="I30" s="2">
        <v>0.15</v>
      </c>
      <c r="J30" s="8" t="s">
        <v>73</v>
      </c>
    </row>
    <row r="31" spans="1:12" x14ac:dyDescent="0.3">
      <c r="A31" s="3" t="s">
        <v>59</v>
      </c>
      <c r="B31" s="1" t="s">
        <v>43</v>
      </c>
      <c r="C31" s="1" t="s">
        <v>60</v>
      </c>
      <c r="D31" s="1" t="s">
        <v>118</v>
      </c>
      <c r="E31" s="13">
        <v>140000</v>
      </c>
      <c r="H31" s="3" t="s">
        <v>74</v>
      </c>
      <c r="I31" s="2">
        <v>0.19</v>
      </c>
      <c r="J31" s="8" t="s">
        <v>75</v>
      </c>
    </row>
    <row r="32" spans="1:12"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146</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1">
        <f>SUBTOTAL(109,EMPData4[Yearly Sal])</f>
        <v>3619876</v>
      </c>
    </row>
  </sheetData>
  <pageMargins left="0.7" right="0.7" top="0.75" bottom="0.75" header="0.3" footer="0.3"/>
  <pageSetup orientation="portrait"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11"/>
  <sheetViews>
    <sheetView workbookViewId="0">
      <selection activeCell="G3" sqref="G3"/>
    </sheetView>
  </sheetViews>
  <sheetFormatPr defaultRowHeight="14.4" x14ac:dyDescent="0.3"/>
  <cols>
    <col min="2" max="2" width="7.77734375" style="17" customWidth="1"/>
    <col min="3" max="3" width="6.5546875" customWidth="1"/>
    <col min="4" max="4" width="10.6640625" customWidth="1"/>
    <col min="5" max="5" width="13.6640625" bestFit="1" customWidth="1"/>
    <col min="7" max="7" width="7.88671875" customWidth="1"/>
    <col min="8" max="8" width="16.6640625" bestFit="1" customWidth="1"/>
  </cols>
  <sheetData>
    <row r="1" spans="1:17" ht="36.6" x14ac:dyDescent="0.7">
      <c r="A1" s="18"/>
      <c r="B1" s="19" t="s">
        <v>109</v>
      </c>
      <c r="C1" s="19"/>
      <c r="D1" s="19"/>
      <c r="E1" s="19"/>
      <c r="F1" s="19"/>
      <c r="G1" s="19"/>
      <c r="H1" s="19"/>
      <c r="I1" s="19"/>
      <c r="J1" s="19"/>
      <c r="K1" s="19"/>
      <c r="L1" s="19"/>
      <c r="M1" s="19"/>
      <c r="N1" s="19"/>
      <c r="O1" s="19"/>
      <c r="P1" s="19"/>
      <c r="Q1" s="19"/>
    </row>
    <row r="2" spans="1:17" x14ac:dyDescent="0.3">
      <c r="C2" s="25" t="s">
        <v>148</v>
      </c>
      <c r="D2" s="44" t="s">
        <v>147</v>
      </c>
      <c r="E2" s="45"/>
    </row>
    <row r="3" spans="1:17" x14ac:dyDescent="0.3">
      <c r="C3" s="23">
        <v>1</v>
      </c>
      <c r="D3" s="1" t="s">
        <v>110</v>
      </c>
      <c r="E3" s="24">
        <f>AVERAGE(EMPData4[Yearly Sal])</f>
        <v>72397.52</v>
      </c>
    </row>
    <row r="4" spans="1:17" x14ac:dyDescent="0.3">
      <c r="C4" s="23">
        <v>2</v>
      </c>
      <c r="D4" s="1" t="s">
        <v>111</v>
      </c>
      <c r="E4" s="24">
        <f>MEDIAN(EMPData4[Yearly Sal])</f>
        <v>63208</v>
      </c>
    </row>
    <row r="5" spans="1:17" x14ac:dyDescent="0.3">
      <c r="C5" s="23">
        <v>3</v>
      </c>
      <c r="D5" s="1" t="s">
        <v>149</v>
      </c>
      <c r="E5" s="24">
        <f>MODE(EMPData4[Yearly Sal])</f>
        <v>89500</v>
      </c>
    </row>
    <row r="6" spans="1:17" x14ac:dyDescent="0.3">
      <c r="C6" s="23">
        <v>4</v>
      </c>
      <c r="D6" s="1" t="s">
        <v>113</v>
      </c>
      <c r="E6" s="24">
        <f>MAX(EMPData4[Yearly Sal])</f>
        <v>140000</v>
      </c>
    </row>
    <row r="7" spans="1:17" x14ac:dyDescent="0.3">
      <c r="C7" s="23">
        <v>5</v>
      </c>
      <c r="D7" s="1" t="s">
        <v>114</v>
      </c>
      <c r="E7" s="24">
        <f>MIN(EMPData4[Yearly Sal])</f>
        <v>21971</v>
      </c>
    </row>
    <row r="8" spans="1:17" x14ac:dyDescent="0.3">
      <c r="C8" s="23">
        <v>6</v>
      </c>
      <c r="D8" s="1" t="s">
        <v>115</v>
      </c>
      <c r="E8" s="24">
        <f>SUM(EMPData4[Yearly Sal])</f>
        <v>3619876</v>
      </c>
    </row>
    <row r="11" spans="1:17" x14ac:dyDescent="0.3">
      <c r="A11" t="s">
        <v>140</v>
      </c>
    </row>
  </sheetData>
  <mergeCells count="1">
    <mergeCell ref="D2:E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9"/>
  <sheetViews>
    <sheetView workbookViewId="0">
      <selection activeCell="M20" sqref="M20"/>
    </sheetView>
  </sheetViews>
  <sheetFormatPr defaultRowHeight="14.4" x14ac:dyDescent="0.3"/>
  <cols>
    <col min="1" max="1" width="4.77734375" customWidth="1"/>
    <col min="3" max="3" width="11.6640625" bestFit="1" customWidth="1"/>
    <col min="4" max="4" width="16.77734375" customWidth="1"/>
    <col min="5" max="5" width="7" customWidth="1"/>
    <col min="12" max="12" width="2.109375" customWidth="1"/>
  </cols>
  <sheetData>
    <row r="1" spans="1:18" ht="36.6" x14ac:dyDescent="0.7">
      <c r="A1" s="18"/>
      <c r="B1" s="19" t="s">
        <v>134</v>
      </c>
      <c r="C1" s="19"/>
      <c r="D1" s="19"/>
      <c r="E1" s="19"/>
      <c r="F1" s="19"/>
      <c r="G1" s="19"/>
      <c r="H1" s="19"/>
      <c r="I1" s="19"/>
      <c r="J1" s="19"/>
      <c r="K1" s="19"/>
      <c r="L1" s="19"/>
      <c r="M1" s="19"/>
      <c r="N1" s="19"/>
      <c r="O1" s="19"/>
      <c r="P1" s="19"/>
      <c r="Q1" s="19"/>
      <c r="R1" s="19"/>
    </row>
    <row r="2" spans="1:18" x14ac:dyDescent="0.3">
      <c r="C2" s="29" t="s">
        <v>1</v>
      </c>
      <c r="D2" s="46" t="s">
        <v>150</v>
      </c>
      <c r="E2" s="46"/>
    </row>
    <row r="3" spans="1:18" x14ac:dyDescent="0.3">
      <c r="C3" s="27" t="s">
        <v>4</v>
      </c>
      <c r="D3" s="28">
        <f>SUMIF(EMPData4[Department],C3,EMPData4[Yearly Sal])</f>
        <v>1294801</v>
      </c>
      <c r="E3" s="28">
        <v>1294801</v>
      </c>
    </row>
    <row r="4" spans="1:18" x14ac:dyDescent="0.3">
      <c r="C4" s="27" t="s">
        <v>30</v>
      </c>
      <c r="D4" s="28">
        <f>SUMIF(EMPData4[Department],C4,EMPData4[Yearly Sal])</f>
        <v>1053666</v>
      </c>
      <c r="E4" s="28">
        <v>1053666</v>
      </c>
    </row>
    <row r="5" spans="1:18" x14ac:dyDescent="0.3">
      <c r="C5" s="27" t="s">
        <v>43</v>
      </c>
      <c r="D5" s="28">
        <f>SUMIF(EMPData4[Department],C5,EMPData4[Yearly Sal])</f>
        <v>1271409</v>
      </c>
      <c r="E5" s="28">
        <v>1271409</v>
      </c>
    </row>
    <row r="9" spans="1:18" x14ac:dyDescent="0.3">
      <c r="A9" t="s">
        <v>140</v>
      </c>
    </row>
  </sheetData>
  <mergeCells count="1">
    <mergeCell ref="D2:E2"/>
  </mergeCells>
  <conditionalFormatting sqref="E3:E5">
    <cfRule type="dataBar" priority="1">
      <dataBar showValue="0">
        <cfvo type="min"/>
        <cfvo type="max"/>
        <color rgb="FF008AEF"/>
      </dataBar>
      <extLst>
        <ext xmlns:x14="http://schemas.microsoft.com/office/spreadsheetml/2009/9/main" uri="{B025F937-C7B1-47D3-B67F-A62EFF666E3E}">
          <x14:id>{C5852E8E-41CC-43B0-BD54-65BCB7B31F5A}</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C5852E8E-41CC-43B0-BD54-65BCB7B31F5A}">
            <x14:dataBar minLength="0" maxLength="100" border="1" negativeBarBorderColorSameAsPositive="0">
              <x14:cfvo type="autoMin"/>
              <x14:cfvo type="autoMax"/>
              <x14:borderColor rgb="FF008AEF"/>
              <x14:negativeFillColor rgb="FFFF0000"/>
              <x14:negativeBorderColor rgb="FFFF0000"/>
              <x14:axisColor rgb="FF000000"/>
            </x14:dataBar>
          </x14:cfRule>
          <xm:sqref>E3:E5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O23"/>
  <sheetViews>
    <sheetView workbookViewId="0">
      <selection activeCell="F11" sqref="F11"/>
    </sheetView>
  </sheetViews>
  <sheetFormatPr defaultRowHeight="14.4" x14ac:dyDescent="0.3"/>
  <cols>
    <col min="2" max="2" width="13.77734375" bestFit="1" customWidth="1"/>
    <col min="3" max="3" width="15.5546875" style="16" bestFit="1" customWidth="1"/>
  </cols>
  <sheetData>
    <row r="1" spans="1:15" ht="36.6" x14ac:dyDescent="0.7">
      <c r="A1" s="18"/>
      <c r="B1" s="19" t="s">
        <v>135</v>
      </c>
      <c r="C1" s="19"/>
      <c r="D1" s="19"/>
      <c r="E1" s="19"/>
      <c r="F1" s="19"/>
      <c r="G1" s="19"/>
      <c r="H1" s="19"/>
      <c r="I1" s="19"/>
      <c r="J1" s="19"/>
      <c r="K1" s="19"/>
      <c r="L1" s="19"/>
      <c r="M1" s="19"/>
      <c r="N1" s="19"/>
      <c r="O1" s="19"/>
    </row>
    <row r="3" spans="1:15" x14ac:dyDescent="0.3">
      <c r="B3" s="30" t="s">
        <v>152</v>
      </c>
      <c r="C3" t="s">
        <v>151</v>
      </c>
    </row>
    <row r="4" spans="1:15" x14ac:dyDescent="0.3">
      <c r="B4" s="31" t="s">
        <v>43</v>
      </c>
      <c r="C4" s="26">
        <v>1271409</v>
      </c>
    </row>
    <row r="5" spans="1:15" x14ac:dyDescent="0.3">
      <c r="B5" s="31" t="s">
        <v>30</v>
      </c>
      <c r="C5" s="26">
        <v>1053666</v>
      </c>
    </row>
    <row r="6" spans="1:15" x14ac:dyDescent="0.3">
      <c r="B6" s="31" t="s">
        <v>4</v>
      </c>
      <c r="C6" s="26">
        <v>1294801</v>
      </c>
    </row>
    <row r="7" spans="1:15" x14ac:dyDescent="0.3">
      <c r="C7"/>
    </row>
    <row r="8" spans="1:15" x14ac:dyDescent="0.3">
      <c r="C8"/>
    </row>
    <row r="9" spans="1:15" x14ac:dyDescent="0.3">
      <c r="C9"/>
    </row>
    <row r="10" spans="1:15" x14ac:dyDescent="0.3">
      <c r="C10"/>
    </row>
    <row r="11" spans="1:15" x14ac:dyDescent="0.3">
      <c r="C11"/>
    </row>
    <row r="12" spans="1:15" x14ac:dyDescent="0.3">
      <c r="C12"/>
    </row>
    <row r="13" spans="1:15" x14ac:dyDescent="0.3">
      <c r="C13"/>
    </row>
    <row r="14" spans="1:15" x14ac:dyDescent="0.3">
      <c r="C14"/>
    </row>
    <row r="15" spans="1:15" x14ac:dyDescent="0.3">
      <c r="C15"/>
    </row>
    <row r="16" spans="1:15" x14ac:dyDescent="0.3">
      <c r="C16"/>
    </row>
    <row r="17" spans="2:3" x14ac:dyDescent="0.3">
      <c r="C17"/>
    </row>
    <row r="18" spans="2:3" x14ac:dyDescent="0.3">
      <c r="C18"/>
    </row>
    <row r="19" spans="2:3" x14ac:dyDescent="0.3">
      <c r="C19"/>
    </row>
    <row r="20" spans="2:3" x14ac:dyDescent="0.3">
      <c r="C20"/>
    </row>
    <row r="23" spans="2:3" x14ac:dyDescent="0.3">
      <c r="B23" t="s">
        <v>141</v>
      </c>
    </row>
  </sheetData>
  <conditionalFormatting pivot="1" sqref="C4:C6">
    <cfRule type="dataBar" priority="1">
      <dataBar>
        <cfvo type="min"/>
        <cfvo type="max"/>
        <color rgb="FF63C384"/>
      </dataBar>
      <extLst>
        <ext xmlns:x14="http://schemas.microsoft.com/office/spreadsheetml/2009/9/main" uri="{B025F937-C7B1-47D3-B67F-A62EFF666E3E}">
          <x14:id>{4B87A48A-DF91-408F-BF2C-3B73E4182D5B}</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4B87A48A-DF91-408F-BF2C-3B73E4182D5B}">
            <x14:dataBar minLength="0" maxLength="100" border="1" negativeBarBorderColorSameAsPositive="0">
              <x14:cfvo type="autoMin"/>
              <x14:cfvo type="autoMax"/>
              <x14:borderColor rgb="FF63C384"/>
              <x14:negativeFillColor rgb="FFFF0000"/>
              <x14:negativeBorderColor rgb="FFFF0000"/>
              <x14:axisColor rgb="FF000000"/>
            </x14:dataBar>
          </x14:cfRule>
          <xm:sqref>C4:C6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54"/>
  <sheetViews>
    <sheetView workbookViewId="0">
      <selection activeCell="L14" sqref="L14"/>
    </sheetView>
  </sheetViews>
  <sheetFormatPr defaultRowHeight="14.4" x14ac:dyDescent="0.3"/>
  <cols>
    <col min="2" max="2" width="12.44140625" bestFit="1" customWidth="1"/>
    <col min="3" max="3" width="12.109375" style="16" bestFit="1" customWidth="1"/>
  </cols>
  <sheetData>
    <row r="1" spans="1:18" ht="36.6" x14ac:dyDescent="0.7">
      <c r="A1" s="18"/>
      <c r="B1" s="19" t="s">
        <v>136</v>
      </c>
      <c r="C1" s="19"/>
      <c r="D1" s="19"/>
      <c r="E1" s="19"/>
      <c r="F1" s="19"/>
      <c r="G1" s="19"/>
      <c r="H1" s="19"/>
      <c r="I1" s="19"/>
      <c r="J1" s="19"/>
      <c r="K1" s="19"/>
      <c r="L1" s="19"/>
      <c r="M1" s="19"/>
      <c r="N1" s="19"/>
      <c r="O1" s="19"/>
      <c r="P1" s="19"/>
      <c r="Q1" s="19"/>
      <c r="R1" s="19"/>
    </row>
    <row r="3" spans="1:18" x14ac:dyDescent="0.3">
      <c r="B3" s="47" t="s">
        <v>153</v>
      </c>
      <c r="C3" s="48" t="s">
        <v>154</v>
      </c>
    </row>
    <row r="4" spans="1:18" x14ac:dyDescent="0.3">
      <c r="B4" s="49" t="s">
        <v>31</v>
      </c>
      <c r="C4" s="48">
        <v>140000</v>
      </c>
    </row>
    <row r="5" spans="1:18" x14ac:dyDescent="0.3">
      <c r="B5" s="49" t="s">
        <v>60</v>
      </c>
      <c r="C5" s="48">
        <v>140000</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C14"/>
    </row>
    <row r="15" spans="1:18" x14ac:dyDescent="0.3">
      <c r="C15"/>
    </row>
    <row r="16" spans="1:18" x14ac:dyDescent="0.3">
      <c r="C16"/>
    </row>
    <row r="17" spans="1:3" x14ac:dyDescent="0.3">
      <c r="C17"/>
    </row>
    <row r="18" spans="1:3" x14ac:dyDescent="0.3">
      <c r="C18"/>
    </row>
    <row r="19" spans="1:3" x14ac:dyDescent="0.3">
      <c r="C19"/>
    </row>
    <row r="20" spans="1:3" x14ac:dyDescent="0.3">
      <c r="A20" t="s">
        <v>142</v>
      </c>
      <c r="C20"/>
    </row>
    <row r="21" spans="1:3" x14ac:dyDescent="0.3">
      <c r="C21"/>
    </row>
    <row r="22" spans="1:3" x14ac:dyDescent="0.3">
      <c r="C22"/>
    </row>
    <row r="23" spans="1:3" x14ac:dyDescent="0.3">
      <c r="C23"/>
    </row>
    <row r="24" spans="1:3" x14ac:dyDescent="0.3">
      <c r="C24"/>
    </row>
    <row r="25" spans="1:3" x14ac:dyDescent="0.3">
      <c r="C25"/>
    </row>
    <row r="26" spans="1:3" x14ac:dyDescent="0.3">
      <c r="C26"/>
    </row>
    <row r="27" spans="1:3" x14ac:dyDescent="0.3">
      <c r="C27"/>
    </row>
    <row r="28" spans="1:3" x14ac:dyDescent="0.3">
      <c r="C28"/>
    </row>
    <row r="29" spans="1:3" x14ac:dyDescent="0.3">
      <c r="C29"/>
    </row>
    <row r="30" spans="1:3" x14ac:dyDescent="0.3">
      <c r="C30"/>
    </row>
    <row r="31" spans="1:3" x14ac:dyDescent="0.3">
      <c r="C31"/>
    </row>
    <row r="32" spans="1: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54"/>
  <sheetViews>
    <sheetView workbookViewId="0">
      <selection activeCell="I2" sqref="I2"/>
    </sheetView>
  </sheetViews>
  <sheetFormatPr defaultRowHeight="14.4" x14ac:dyDescent="0.3"/>
  <cols>
    <col min="2" max="2" width="12" bestFit="1" customWidth="1"/>
    <col min="3" max="3" width="11.109375" style="16" bestFit="1" customWidth="1"/>
    <col min="9" max="9" width="12" bestFit="1" customWidth="1"/>
    <col min="10" max="10" width="13.33203125" customWidth="1"/>
  </cols>
  <sheetData>
    <row r="1" spans="1:18" ht="36.6" x14ac:dyDescent="0.7">
      <c r="A1" s="18"/>
      <c r="B1" s="19" t="s">
        <v>137</v>
      </c>
      <c r="C1" s="19"/>
      <c r="D1" s="19"/>
      <c r="E1" s="19"/>
      <c r="F1" s="19"/>
      <c r="G1" s="19"/>
      <c r="H1" s="19"/>
      <c r="I1" s="19"/>
      <c r="J1" s="19"/>
      <c r="K1" s="19"/>
      <c r="L1" s="19"/>
      <c r="M1" s="19"/>
      <c r="N1" s="19"/>
      <c r="O1" s="19"/>
      <c r="P1" s="19"/>
      <c r="Q1" s="19"/>
      <c r="R1" s="19"/>
    </row>
    <row r="2" spans="1:18" x14ac:dyDescent="0.3">
      <c r="B2" t="s">
        <v>163</v>
      </c>
      <c r="I2" t="s">
        <v>162</v>
      </c>
    </row>
    <row r="3" spans="1:18" x14ac:dyDescent="0.3">
      <c r="B3" s="47" t="s">
        <v>153</v>
      </c>
      <c r="C3" s="48" t="s">
        <v>154</v>
      </c>
      <c r="I3" s="47" t="s">
        <v>1</v>
      </c>
      <c r="J3" s="50" t="s">
        <v>161</v>
      </c>
    </row>
    <row r="4" spans="1:18" x14ac:dyDescent="0.3">
      <c r="B4" s="49" t="s">
        <v>9</v>
      </c>
      <c r="C4" s="48">
        <v>29726</v>
      </c>
    </row>
    <row r="5" spans="1:18" x14ac:dyDescent="0.3">
      <c r="B5" s="49" t="s">
        <v>22</v>
      </c>
      <c r="C5" s="48">
        <v>21971</v>
      </c>
      <c r="I5" s="47" t="s">
        <v>153</v>
      </c>
      <c r="J5" s="48" t="s">
        <v>154</v>
      </c>
    </row>
    <row r="6" spans="1:18" x14ac:dyDescent="0.3">
      <c r="C6"/>
      <c r="I6" s="49" t="s">
        <v>9</v>
      </c>
      <c r="J6" s="48">
        <v>29726</v>
      </c>
    </row>
    <row r="7" spans="1:18" x14ac:dyDescent="0.3">
      <c r="C7"/>
      <c r="I7" s="49" t="s">
        <v>22</v>
      </c>
      <c r="J7" s="48">
        <v>21971</v>
      </c>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C14"/>
    </row>
    <row r="15" spans="1:18" x14ac:dyDescent="0.3">
      <c r="C15"/>
    </row>
    <row r="16" spans="1:18" x14ac:dyDescent="0.3">
      <c r="C16"/>
    </row>
    <row r="17" spans="1:3" x14ac:dyDescent="0.3">
      <c r="C17"/>
    </row>
    <row r="18" spans="1:3" x14ac:dyDescent="0.3">
      <c r="C18"/>
    </row>
    <row r="19" spans="1:3" x14ac:dyDescent="0.3">
      <c r="C19"/>
    </row>
    <row r="20" spans="1:3" x14ac:dyDescent="0.3">
      <c r="C20"/>
    </row>
    <row r="21" spans="1:3" x14ac:dyDescent="0.3">
      <c r="C21"/>
    </row>
    <row r="22" spans="1:3" x14ac:dyDescent="0.3">
      <c r="A22" t="s">
        <v>142</v>
      </c>
      <c r="C22"/>
    </row>
    <row r="23" spans="1:3" x14ac:dyDescent="0.3">
      <c r="C23"/>
    </row>
    <row r="24" spans="1:3" x14ac:dyDescent="0.3">
      <c r="C24"/>
    </row>
    <row r="25" spans="1:3" x14ac:dyDescent="0.3">
      <c r="C25"/>
    </row>
    <row r="26" spans="1:3" x14ac:dyDescent="0.3">
      <c r="C26"/>
    </row>
    <row r="27" spans="1:3" x14ac:dyDescent="0.3">
      <c r="C27"/>
    </row>
    <row r="28" spans="1:3" x14ac:dyDescent="0.3">
      <c r="C28"/>
    </row>
    <row r="29" spans="1:3" x14ac:dyDescent="0.3">
      <c r="C29"/>
    </row>
    <row r="30" spans="1:3" x14ac:dyDescent="0.3">
      <c r="C30"/>
    </row>
    <row r="31" spans="1:3" x14ac:dyDescent="0.3">
      <c r="C31"/>
    </row>
    <row r="32" spans="1: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56"/>
  <sheetViews>
    <sheetView workbookViewId="0">
      <selection activeCell="B12" sqref="B12"/>
    </sheetView>
  </sheetViews>
  <sheetFormatPr defaultRowHeight="14.4" x14ac:dyDescent="0.3"/>
  <cols>
    <col min="2" max="2" width="12.44140625" bestFit="1" customWidth="1"/>
    <col min="3" max="3" width="20.5546875" style="16" customWidth="1"/>
  </cols>
  <sheetData>
    <row r="1" spans="1:18" ht="36.6" x14ac:dyDescent="0.7">
      <c r="A1" s="18"/>
      <c r="B1" s="19" t="s">
        <v>138</v>
      </c>
      <c r="C1" s="19"/>
      <c r="D1" s="19"/>
      <c r="E1" s="19"/>
      <c r="F1" s="19"/>
      <c r="G1" s="19"/>
      <c r="H1" s="19"/>
      <c r="I1" s="19"/>
      <c r="J1" s="19"/>
      <c r="K1" s="19"/>
      <c r="L1" s="19"/>
      <c r="M1" s="19"/>
      <c r="N1" s="19"/>
      <c r="O1" s="19"/>
      <c r="P1" s="19"/>
      <c r="Q1" s="19"/>
      <c r="R1" s="19"/>
    </row>
    <row r="2" spans="1:18" x14ac:dyDescent="0.3">
      <c r="C2"/>
    </row>
    <row r="3" spans="1:18" x14ac:dyDescent="0.3">
      <c r="B3" s="32" t="s">
        <v>153</v>
      </c>
      <c r="C3" s="34" t="s">
        <v>154</v>
      </c>
    </row>
    <row r="4" spans="1:18" x14ac:dyDescent="0.3">
      <c r="B4" s="33" t="s">
        <v>60</v>
      </c>
      <c r="C4" s="28">
        <v>140000</v>
      </c>
    </row>
    <row r="5" spans="1:18" x14ac:dyDescent="0.3">
      <c r="B5" s="33" t="s">
        <v>31</v>
      </c>
      <c r="C5" s="28">
        <v>140000</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C14"/>
    </row>
    <row r="15" spans="1:18" x14ac:dyDescent="0.3">
      <c r="C15"/>
    </row>
    <row r="16" spans="1:18" x14ac:dyDescent="0.3">
      <c r="C16"/>
    </row>
    <row r="17" spans="1:3" x14ac:dyDescent="0.3">
      <c r="C17"/>
    </row>
    <row r="18" spans="1:3" x14ac:dyDescent="0.3">
      <c r="C18"/>
    </row>
    <row r="19" spans="1:3" x14ac:dyDescent="0.3">
      <c r="C19"/>
    </row>
    <row r="20" spans="1:3" x14ac:dyDescent="0.3">
      <c r="C20"/>
    </row>
    <row r="21" spans="1:3" x14ac:dyDescent="0.3">
      <c r="A21" t="s">
        <v>142</v>
      </c>
      <c r="C21"/>
    </row>
    <row r="22" spans="1:3" x14ac:dyDescent="0.3">
      <c r="C22"/>
    </row>
    <row r="23" spans="1:3" x14ac:dyDescent="0.3">
      <c r="C23"/>
    </row>
    <row r="24" spans="1:3" x14ac:dyDescent="0.3">
      <c r="C24"/>
    </row>
    <row r="25" spans="1:3" x14ac:dyDescent="0.3">
      <c r="C25"/>
    </row>
    <row r="26" spans="1:3" x14ac:dyDescent="0.3">
      <c r="C26"/>
    </row>
    <row r="27" spans="1:3" x14ac:dyDescent="0.3">
      <c r="C27"/>
    </row>
    <row r="28" spans="1:3" x14ac:dyDescent="0.3">
      <c r="C28"/>
    </row>
    <row r="29" spans="1:3" x14ac:dyDescent="0.3">
      <c r="C29"/>
    </row>
    <row r="30" spans="1:3" x14ac:dyDescent="0.3">
      <c r="C30"/>
    </row>
    <row r="31" spans="1:3" x14ac:dyDescent="0.3">
      <c r="C31"/>
    </row>
    <row r="32" spans="1: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row r="55" spans="3:3" x14ac:dyDescent="0.3">
      <c r="C55"/>
    </row>
    <row r="56" spans="3:3" x14ac:dyDescent="0.3">
      <c r="C5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20"/>
  <sheetViews>
    <sheetView workbookViewId="0">
      <selection activeCell="J3" sqref="J3"/>
    </sheetView>
  </sheetViews>
  <sheetFormatPr defaultRowHeight="14.4" x14ac:dyDescent="0.3"/>
  <cols>
    <col min="2" max="2" width="12" bestFit="1" customWidth="1"/>
    <col min="3" max="3" width="11.109375" bestFit="1" customWidth="1"/>
    <col min="9" max="9" width="16.21875" bestFit="1" customWidth="1"/>
    <col min="10" max="10" width="12" bestFit="1" customWidth="1"/>
    <col min="11" max="11" width="16.109375" customWidth="1"/>
  </cols>
  <sheetData>
    <row r="1" spans="1:18" ht="36.6" x14ac:dyDescent="0.7">
      <c r="A1" s="18"/>
      <c r="B1" s="19" t="s">
        <v>139</v>
      </c>
      <c r="C1" s="19"/>
      <c r="D1" s="19"/>
      <c r="E1" s="19"/>
      <c r="F1" s="19"/>
      <c r="G1" s="19"/>
      <c r="H1" s="19"/>
      <c r="I1" s="19"/>
      <c r="J1" s="19"/>
      <c r="K1" s="19"/>
      <c r="L1" s="19"/>
      <c r="M1" s="19"/>
      <c r="N1" s="19"/>
      <c r="O1" s="19"/>
      <c r="P1" s="19"/>
      <c r="Q1" s="19"/>
      <c r="R1" s="19"/>
    </row>
    <row r="2" spans="1:18" x14ac:dyDescent="0.3">
      <c r="B2" t="s">
        <v>164</v>
      </c>
      <c r="J2" t="s">
        <v>165</v>
      </c>
    </row>
    <row r="3" spans="1:18" x14ac:dyDescent="0.3">
      <c r="J3" s="32" t="s">
        <v>117</v>
      </c>
      <c r="K3" s="27" t="s">
        <v>161</v>
      </c>
    </row>
    <row r="4" spans="1:18" x14ac:dyDescent="0.3">
      <c r="B4" s="47" t="s">
        <v>153</v>
      </c>
      <c r="C4" s="51" t="s">
        <v>154</v>
      </c>
    </row>
    <row r="5" spans="1:18" x14ac:dyDescent="0.3">
      <c r="B5" s="49" t="s">
        <v>9</v>
      </c>
      <c r="C5" s="48">
        <v>29726</v>
      </c>
      <c r="J5" s="47" t="s">
        <v>153</v>
      </c>
      <c r="K5" s="51" t="s">
        <v>156</v>
      </c>
    </row>
    <row r="6" spans="1:18" x14ac:dyDescent="0.3">
      <c r="B6" s="49" t="s">
        <v>22</v>
      </c>
      <c r="C6" s="48">
        <v>21971</v>
      </c>
      <c r="J6" s="49" t="s">
        <v>9</v>
      </c>
      <c r="K6" s="48">
        <v>29726</v>
      </c>
    </row>
    <row r="7" spans="1:18" x14ac:dyDescent="0.3">
      <c r="J7" s="49" t="s">
        <v>22</v>
      </c>
      <c r="K7" s="48">
        <v>21971</v>
      </c>
    </row>
    <row r="20" spans="1:1" x14ac:dyDescent="0.3">
      <c r="A20" t="s">
        <v>143</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DB0C-8F70-4F7C-A3D1-8A0F1AD171BC}">
  <dimension ref="A1:R20"/>
  <sheetViews>
    <sheetView workbookViewId="0">
      <selection activeCell="D10" sqref="D10"/>
    </sheetView>
  </sheetViews>
  <sheetFormatPr defaultRowHeight="14.4" x14ac:dyDescent="0.3"/>
  <cols>
    <col min="2" max="2" width="13.21875" customWidth="1"/>
    <col min="3" max="3" width="13.109375" customWidth="1"/>
    <col min="4" max="4" width="16.5546875" customWidth="1"/>
    <col min="5" max="5" width="11.109375" customWidth="1"/>
    <col min="6" max="6" width="12.44140625" customWidth="1"/>
    <col min="7" max="7" width="11.21875" style="17" customWidth="1"/>
    <col min="8" max="8" width="13.44140625" customWidth="1"/>
    <col min="10" max="10" width="12.109375" hidden="1" customWidth="1"/>
    <col min="11" max="11" width="10.21875" hidden="1" customWidth="1"/>
    <col min="12" max="12" width="16.77734375" hidden="1" customWidth="1"/>
  </cols>
  <sheetData>
    <row r="1" spans="1:18" ht="36.6" x14ac:dyDescent="0.7">
      <c r="A1" s="18"/>
      <c r="B1" s="19" t="s">
        <v>129</v>
      </c>
      <c r="C1" s="19"/>
      <c r="D1" s="19"/>
      <c r="E1" s="19"/>
      <c r="F1" s="19"/>
      <c r="G1" s="19"/>
      <c r="H1" s="19"/>
      <c r="I1" s="19"/>
      <c r="J1" s="19"/>
      <c r="K1" s="19"/>
      <c r="L1" s="19"/>
      <c r="M1" s="19"/>
      <c r="N1" s="19"/>
      <c r="O1" s="19"/>
      <c r="P1" s="19"/>
      <c r="Q1" s="19"/>
      <c r="R1" s="19"/>
    </row>
    <row r="4" spans="1:18" x14ac:dyDescent="0.3">
      <c r="B4" s="39" t="s">
        <v>160</v>
      </c>
    </row>
    <row r="20" spans="1:1" x14ac:dyDescent="0.3">
      <c r="A20" t="s">
        <v>143</v>
      </c>
    </row>
  </sheetData>
  <pageMargins left="0.7" right="0.7" top="0.75" bottom="0.75" header="0.3" footer="0.3"/>
  <pageSetup orientation="portrait"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A94D0-C6D9-41CC-AA3F-91851666D661}">
  <dimension ref="A1:S54"/>
  <sheetViews>
    <sheetView workbookViewId="0">
      <selection activeCell="F5" sqref="F5"/>
    </sheetView>
  </sheetViews>
  <sheetFormatPr defaultRowHeight="14.4" x14ac:dyDescent="0.3"/>
  <cols>
    <col min="1" max="1" width="12.5546875" customWidth="1"/>
    <col min="2" max="2" width="13.109375" customWidth="1"/>
    <col min="3" max="3" width="16.21875" bestFit="1" customWidth="1"/>
    <col min="4" max="4" width="11" bestFit="1" customWidth="1"/>
    <col min="5" max="7" width="14.33203125" style="15" customWidth="1"/>
    <col min="10" max="10" width="11.77734375" customWidth="1"/>
    <col min="11" max="11" width="9.88671875" customWidth="1"/>
    <col min="12" max="12" width="16.33203125" customWidth="1"/>
    <col min="14" max="14" width="52.109375" bestFit="1" customWidth="1"/>
  </cols>
  <sheetData>
    <row r="1" spans="1:19" ht="36.6" x14ac:dyDescent="0.7">
      <c r="A1" s="18"/>
      <c r="B1" s="19" t="s">
        <v>129</v>
      </c>
      <c r="C1" s="19"/>
      <c r="D1" s="19"/>
      <c r="E1" s="19"/>
      <c r="F1" s="19"/>
      <c r="G1" s="19"/>
      <c r="H1" s="19"/>
      <c r="I1" s="19"/>
      <c r="J1" s="19"/>
      <c r="K1" s="19"/>
      <c r="L1" s="19"/>
      <c r="M1" s="19"/>
      <c r="N1" s="19"/>
      <c r="O1" s="19"/>
      <c r="P1" s="19"/>
      <c r="Q1" s="19"/>
      <c r="R1" s="19"/>
    </row>
    <row r="2" spans="1:19" ht="14.55" customHeight="1" x14ac:dyDescent="0.6">
      <c r="A2" s="22"/>
      <c r="B2" s="22"/>
      <c r="C2" s="22"/>
      <c r="D2" s="22"/>
      <c r="E2" s="22"/>
      <c r="F2" s="22"/>
      <c r="G2" s="22"/>
      <c r="H2" s="22"/>
      <c r="I2" s="22"/>
      <c r="J2" s="22"/>
      <c r="K2" s="22"/>
      <c r="L2" s="22"/>
      <c r="M2" s="22"/>
      <c r="N2" s="22"/>
      <c r="O2" s="22"/>
      <c r="P2" s="22"/>
      <c r="Q2" s="22"/>
      <c r="R2" s="22"/>
      <c r="S2" s="22"/>
    </row>
    <row r="3" spans="1:19" x14ac:dyDescent="0.3">
      <c r="A3" s="4" t="s">
        <v>0</v>
      </c>
      <c r="B3" s="5" t="s">
        <v>1</v>
      </c>
      <c r="C3" s="5" t="s">
        <v>2</v>
      </c>
      <c r="D3" s="5" t="s">
        <v>117</v>
      </c>
      <c r="E3" s="12" t="s">
        <v>108</v>
      </c>
      <c r="F3" s="37" t="s">
        <v>68</v>
      </c>
      <c r="G3" s="36" t="s">
        <v>157</v>
      </c>
      <c r="J3" s="4" t="s">
        <v>67</v>
      </c>
      <c r="K3" s="5" t="s">
        <v>68</v>
      </c>
      <c r="L3" s="9" t="s">
        <v>69</v>
      </c>
    </row>
    <row r="4" spans="1:19" x14ac:dyDescent="0.3">
      <c r="A4" s="3" t="s">
        <v>3</v>
      </c>
      <c r="B4" s="1" t="s">
        <v>4</v>
      </c>
      <c r="C4" s="1" t="s">
        <v>5</v>
      </c>
      <c r="D4" s="1" t="s">
        <v>118</v>
      </c>
      <c r="E4" s="13">
        <v>60270</v>
      </c>
      <c r="F4" s="38" t="str" cm="1">
        <f t="array" ref="F4">_xlfn.XLOOKUP(EMPData46[[#This Row],[Employee ID]],EmpBonus57[[#All],[EmployeID]],EmpBonus57[[#All],[Bonus %]],"0%")</f>
        <v>0%</v>
      </c>
      <c r="G4" s="35">
        <f>EMPData46[[#This Row],[Yearly Sal]]*EMPData46[[#This Row],[Bonus %]]</f>
        <v>0</v>
      </c>
      <c r="J4" s="3" t="s">
        <v>13</v>
      </c>
      <c r="K4" s="2">
        <v>0.27</v>
      </c>
      <c r="L4" s="8" t="s">
        <v>14</v>
      </c>
    </row>
    <row r="5" spans="1:19" x14ac:dyDescent="0.3">
      <c r="A5" s="3" t="s">
        <v>6</v>
      </c>
      <c r="B5" s="1" t="s">
        <v>4</v>
      </c>
      <c r="C5" s="1" t="s">
        <v>7</v>
      </c>
      <c r="D5" s="1" t="s">
        <v>119</v>
      </c>
      <c r="E5" s="13">
        <v>39627</v>
      </c>
      <c r="F5" s="38" cm="1">
        <f t="array" ref="F5">_xlfn.XLOOKUP(EMPData46[[#This Row],[Employee ID]],EmpBonus57[[#All],[EmployeID]],EmpBonus57[[#All],[Bonus %]],"0%")</f>
        <v>0.23</v>
      </c>
      <c r="G5" s="35">
        <f>EMPData46[[#This Row],[Yearly Sal]]*EMPData46[[#This Row],[Bonus %]]</f>
        <v>9114.2100000000009</v>
      </c>
      <c r="J5" s="3" t="s">
        <v>47</v>
      </c>
      <c r="K5" s="2">
        <v>0.25</v>
      </c>
      <c r="L5" s="8" t="s">
        <v>48</v>
      </c>
    </row>
    <row r="6" spans="1:19" x14ac:dyDescent="0.3">
      <c r="A6" s="3" t="s">
        <v>8</v>
      </c>
      <c r="B6" s="1" t="s">
        <v>4</v>
      </c>
      <c r="C6" s="1" t="s">
        <v>9</v>
      </c>
      <c r="D6" s="1" t="s">
        <v>120</v>
      </c>
      <c r="E6" s="13">
        <v>29726</v>
      </c>
      <c r="F6" s="38" cm="1">
        <f t="array" ref="F6">_xlfn.XLOOKUP(EMPData46[[#This Row],[Employee ID]],EmpBonus57[[#All],[EmployeID]],EmpBonus57[[#All],[Bonus %]],"0%")</f>
        <v>0.1</v>
      </c>
      <c r="G6" s="35">
        <f>EMPData46[[#This Row],[Yearly Sal]]*EMPData46[[#This Row],[Bonus %]]</f>
        <v>2972.6000000000004</v>
      </c>
      <c r="J6" s="3" t="s">
        <v>51</v>
      </c>
      <c r="K6" s="2">
        <v>0.25</v>
      </c>
      <c r="L6" s="8" t="s">
        <v>52</v>
      </c>
    </row>
    <row r="7" spans="1:19" x14ac:dyDescent="0.3">
      <c r="A7" s="3" t="s">
        <v>10</v>
      </c>
      <c r="B7" s="1" t="s">
        <v>4</v>
      </c>
      <c r="C7" s="1" t="s">
        <v>73</v>
      </c>
      <c r="D7" s="1" t="s">
        <v>120</v>
      </c>
      <c r="E7" s="13">
        <v>93668</v>
      </c>
      <c r="F7" s="38" t="str" cm="1">
        <f t="array" ref="F7">_xlfn.XLOOKUP(EMPData46[[#This Row],[Employee ID]],EmpBonus57[[#All],[EmployeID]],EmpBonus57[[#All],[Bonus %]],"0%")</f>
        <v>0%</v>
      </c>
      <c r="G7" s="35">
        <f>EMPData46[[#This Row],[Yearly Sal]]*EMPData46[[#This Row],[Bonus %]]</f>
        <v>0</v>
      </c>
      <c r="J7" s="3" t="s">
        <v>61</v>
      </c>
      <c r="K7" s="2">
        <v>0.25</v>
      </c>
      <c r="L7" s="8" t="s">
        <v>62</v>
      </c>
    </row>
    <row r="8" spans="1:19" x14ac:dyDescent="0.3">
      <c r="A8" s="3" t="s">
        <v>11</v>
      </c>
      <c r="B8" s="1" t="s">
        <v>4</v>
      </c>
      <c r="C8" s="1" t="s">
        <v>12</v>
      </c>
      <c r="D8" s="1" t="s">
        <v>119</v>
      </c>
      <c r="E8" s="13">
        <v>134000</v>
      </c>
      <c r="F8" s="38" cm="1">
        <f t="array" ref="F8">_xlfn.XLOOKUP(EMPData46[[#This Row],[Employee ID]],EmpBonus57[[#All],[EmployeID]],EmpBonus57[[#All],[Bonus %]],"0%")</f>
        <v>0.08</v>
      </c>
      <c r="G8" s="35">
        <f>EMPData46[[#This Row],[Yearly Sal]]*EMPData46[[#This Row],[Bonus %]]</f>
        <v>10720</v>
      </c>
      <c r="J8" s="3" t="s">
        <v>27</v>
      </c>
      <c r="K8" s="2">
        <v>0.25</v>
      </c>
      <c r="L8" s="8" t="s">
        <v>28</v>
      </c>
    </row>
    <row r="9" spans="1:19" x14ac:dyDescent="0.3">
      <c r="A9" s="3" t="s">
        <v>13</v>
      </c>
      <c r="B9" s="1" t="s">
        <v>4</v>
      </c>
      <c r="C9" s="1" t="s">
        <v>14</v>
      </c>
      <c r="D9" s="1" t="s">
        <v>119</v>
      </c>
      <c r="E9" s="13">
        <v>34808</v>
      </c>
      <c r="F9" s="38" cm="1">
        <f t="array" ref="F9">_xlfn.XLOOKUP(EMPData46[[#This Row],[Employee ID]],EmpBonus57[[#All],[EmployeID]],EmpBonus57[[#All],[Bonus %]],"0%")</f>
        <v>0.27</v>
      </c>
      <c r="G9" s="35">
        <f>EMPData46[[#This Row],[Yearly Sal]]*EMPData46[[#This Row],[Bonus %]]</f>
        <v>9398.16</v>
      </c>
      <c r="J9" s="3" t="s">
        <v>42</v>
      </c>
      <c r="K9" s="2">
        <v>0.24</v>
      </c>
      <c r="L9" s="8" t="s">
        <v>44</v>
      </c>
    </row>
    <row r="10" spans="1:19" x14ac:dyDescent="0.3">
      <c r="A10" s="3" t="s">
        <v>15</v>
      </c>
      <c r="B10" s="1" t="s">
        <v>4</v>
      </c>
      <c r="C10" s="1" t="s">
        <v>16</v>
      </c>
      <c r="D10" s="1" t="s">
        <v>120</v>
      </c>
      <c r="E10" s="13">
        <v>135000</v>
      </c>
      <c r="F10" s="38" cm="1">
        <f t="array" ref="F10">_xlfn.XLOOKUP(EMPData46[[#This Row],[Employee ID]],EmpBonus57[[#All],[EmployeID]],EmpBonus57[[#All],[Bonus %]],"0%")</f>
        <v>0.14000000000000001</v>
      </c>
      <c r="G10" s="35">
        <f>EMPData46[[#This Row],[Yearly Sal]]*EMPData46[[#This Row],[Bonus %]]</f>
        <v>18900</v>
      </c>
      <c r="J10" s="3" t="s">
        <v>25</v>
      </c>
      <c r="K10" s="2">
        <v>0.24</v>
      </c>
      <c r="L10" s="8" t="s">
        <v>26</v>
      </c>
    </row>
    <row r="11" spans="1:19" x14ac:dyDescent="0.3">
      <c r="A11" s="3" t="s">
        <v>17</v>
      </c>
      <c r="B11" s="1" t="s">
        <v>4</v>
      </c>
      <c r="C11" s="1" t="s">
        <v>18</v>
      </c>
      <c r="D11" s="1" t="s">
        <v>120</v>
      </c>
      <c r="E11" s="13">
        <v>45000</v>
      </c>
      <c r="F11" s="38" cm="1">
        <f t="array" ref="F11">_xlfn.XLOOKUP(EMPData46[[#This Row],[Employee ID]],EmpBonus57[[#All],[EmployeID]],EmpBonus57[[#All],[Bonus %]],"0%")</f>
        <v>0.09</v>
      </c>
      <c r="G11" s="35">
        <f>EMPData46[[#This Row],[Yearly Sal]]*EMPData46[[#This Row],[Bonus %]]</f>
        <v>4050</v>
      </c>
      <c r="J11" s="3" t="s">
        <v>6</v>
      </c>
      <c r="K11" s="2">
        <v>0.23</v>
      </c>
      <c r="L11" s="8" t="s">
        <v>7</v>
      </c>
    </row>
    <row r="12" spans="1:19" x14ac:dyDescent="0.3">
      <c r="A12" s="3" t="s">
        <v>19</v>
      </c>
      <c r="B12" s="1" t="s">
        <v>4</v>
      </c>
      <c r="C12" s="1" t="s">
        <v>20</v>
      </c>
      <c r="D12" s="1" t="s">
        <v>120</v>
      </c>
      <c r="E12" s="13">
        <v>89500</v>
      </c>
      <c r="F12" s="38" cm="1">
        <f t="array" ref="F12">_xlfn.XLOOKUP(EMPData46[[#This Row],[Employee ID]],EmpBonus57[[#All],[EmployeID]],EmpBonus57[[#All],[Bonus %]],"0%")</f>
        <v>0.06</v>
      </c>
      <c r="G12" s="35">
        <f>EMPData46[[#This Row],[Yearly Sal]]*EMPData46[[#This Row],[Bonus %]]</f>
        <v>5370</v>
      </c>
      <c r="J12" s="3" t="s">
        <v>21</v>
      </c>
      <c r="K12" s="2">
        <v>0.23</v>
      </c>
      <c r="L12" s="8" t="s">
        <v>22</v>
      </c>
    </row>
    <row r="13" spans="1:19" x14ac:dyDescent="0.3">
      <c r="A13" s="3" t="s">
        <v>21</v>
      </c>
      <c r="B13" s="1" t="s">
        <v>4</v>
      </c>
      <c r="C13" s="1" t="s">
        <v>22</v>
      </c>
      <c r="D13" s="1" t="s">
        <v>118</v>
      </c>
      <c r="E13" s="13">
        <v>21971</v>
      </c>
      <c r="F13" s="38" cm="1">
        <f t="array" ref="F13">_xlfn.XLOOKUP(EMPData46[[#This Row],[Employee ID]],EmpBonus57[[#All],[EmployeID]],EmpBonus57[[#All],[Bonus %]],"0%")</f>
        <v>0.23</v>
      </c>
      <c r="G13" s="35">
        <f>EMPData46[[#This Row],[Yearly Sal]]*EMPData46[[#This Row],[Bonus %]]</f>
        <v>5053.33</v>
      </c>
      <c r="J13" s="3" t="s">
        <v>53</v>
      </c>
      <c r="K13" s="2">
        <v>0.21</v>
      </c>
      <c r="L13" s="8" t="s">
        <v>54</v>
      </c>
    </row>
    <row r="14" spans="1:19" x14ac:dyDescent="0.3">
      <c r="A14" s="3" t="s">
        <v>23</v>
      </c>
      <c r="B14" s="1" t="s">
        <v>4</v>
      </c>
      <c r="C14" s="1" t="s">
        <v>24</v>
      </c>
      <c r="D14" s="1" t="s">
        <v>118</v>
      </c>
      <c r="E14" s="13">
        <v>80000</v>
      </c>
      <c r="F14" s="38" cm="1">
        <f t="array" ref="F14">_xlfn.XLOOKUP(EMPData46[[#This Row],[Employee ID]],EmpBonus57[[#All],[EmployeID]],EmpBonus57[[#All],[Bonus %]],"0%")</f>
        <v>0.06</v>
      </c>
      <c r="G14" s="35">
        <f>EMPData46[[#This Row],[Yearly Sal]]*EMPData46[[#This Row],[Bonus %]]</f>
        <v>4800</v>
      </c>
      <c r="J14" s="3" t="s">
        <v>59</v>
      </c>
      <c r="K14" s="2">
        <v>0.2</v>
      </c>
      <c r="L14" s="8" t="s">
        <v>60</v>
      </c>
    </row>
    <row r="15" spans="1:19" x14ac:dyDescent="0.3">
      <c r="A15" s="3" t="s">
        <v>25</v>
      </c>
      <c r="B15" s="1" t="s">
        <v>4</v>
      </c>
      <c r="C15" s="1" t="s">
        <v>26</v>
      </c>
      <c r="D15" s="1" t="s">
        <v>120</v>
      </c>
      <c r="E15" s="13">
        <v>45117</v>
      </c>
      <c r="F15" s="38" cm="1">
        <f t="array" ref="F15">_xlfn.XLOOKUP(EMPData46[[#This Row],[Employee ID]],EmpBonus57[[#All],[EmployeID]],EmpBonus57[[#All],[Bonus %]],"0%")</f>
        <v>0.24</v>
      </c>
      <c r="G15" s="35">
        <f>EMPData46[[#This Row],[Yearly Sal]]*EMPData46[[#This Row],[Bonus %]]</f>
        <v>10828.08</v>
      </c>
      <c r="J15" s="3" t="s">
        <v>38</v>
      </c>
      <c r="K15" s="2">
        <v>0.19</v>
      </c>
      <c r="L15" s="8" t="s">
        <v>39</v>
      </c>
    </row>
    <row r="16" spans="1:19" x14ac:dyDescent="0.3">
      <c r="A16" s="3" t="s">
        <v>27</v>
      </c>
      <c r="B16" s="1" t="s">
        <v>4</v>
      </c>
      <c r="C16" s="1" t="s">
        <v>28</v>
      </c>
      <c r="D16" s="1" t="s">
        <v>119</v>
      </c>
      <c r="E16" s="13">
        <v>50545</v>
      </c>
      <c r="F16" s="38" cm="1">
        <f t="array" ref="F16">_xlfn.XLOOKUP(EMPData46[[#This Row],[Employee ID]],EmpBonus57[[#All],[EmployeID]],EmpBonus57[[#All],[Bonus %]],"0%")</f>
        <v>0.25</v>
      </c>
      <c r="G16" s="35">
        <f>EMPData46[[#This Row],[Yearly Sal]]*EMPData46[[#This Row],[Bonus %]]</f>
        <v>12636.25</v>
      </c>
      <c r="J16" s="3" t="s">
        <v>32</v>
      </c>
      <c r="K16" s="2">
        <v>0.18</v>
      </c>
      <c r="L16" s="8" t="s">
        <v>33</v>
      </c>
    </row>
    <row r="17" spans="1:12" x14ac:dyDescent="0.3">
      <c r="A17" s="3" t="s">
        <v>29</v>
      </c>
      <c r="B17" s="1" t="s">
        <v>30</v>
      </c>
      <c r="C17" s="1" t="s">
        <v>31</v>
      </c>
      <c r="D17" s="1" t="s">
        <v>120</v>
      </c>
      <c r="E17" s="13">
        <v>140000</v>
      </c>
      <c r="F17" s="38" cm="1">
        <f t="array" ref="F17">_xlfn.XLOOKUP(EMPData46[[#This Row],[Employee ID]],EmpBonus57[[#All],[EmployeID]],EmpBonus57[[#All],[Bonus %]],"0%")</f>
        <v>0.1</v>
      </c>
      <c r="G17" s="35">
        <f>EMPData46[[#This Row],[Yearly Sal]]*EMPData46[[#This Row],[Bonus %]]</f>
        <v>14000</v>
      </c>
      <c r="J17" s="3" t="s">
        <v>40</v>
      </c>
      <c r="K17" s="2">
        <v>0.18</v>
      </c>
      <c r="L17" s="8" t="s">
        <v>41</v>
      </c>
    </row>
    <row r="18" spans="1:12" x14ac:dyDescent="0.3">
      <c r="A18" s="3" t="s">
        <v>32</v>
      </c>
      <c r="B18" s="1" t="s">
        <v>30</v>
      </c>
      <c r="C18" s="1" t="s">
        <v>33</v>
      </c>
      <c r="D18" s="1" t="s">
        <v>119</v>
      </c>
      <c r="E18" s="13">
        <v>110000</v>
      </c>
      <c r="F18" s="38" cm="1">
        <f t="array" ref="F18">_xlfn.XLOOKUP(EMPData46[[#This Row],[Employee ID]],EmpBonus57[[#All],[EmployeID]],EmpBonus57[[#All],[Bonus %]],"0%")</f>
        <v>0.18</v>
      </c>
      <c r="G18" s="35">
        <f>EMPData46[[#This Row],[Yearly Sal]]*EMPData46[[#This Row],[Bonus %]]</f>
        <v>19800</v>
      </c>
      <c r="J18" s="3" t="s">
        <v>55</v>
      </c>
      <c r="K18" s="2">
        <v>0.17</v>
      </c>
      <c r="L18" s="8" t="s">
        <v>56</v>
      </c>
    </row>
    <row r="19" spans="1:12" x14ac:dyDescent="0.3">
      <c r="A19" s="3" t="s">
        <v>34</v>
      </c>
      <c r="B19" s="1" t="s">
        <v>30</v>
      </c>
      <c r="C19" s="1" t="s">
        <v>35</v>
      </c>
      <c r="D19" s="1" t="s">
        <v>120</v>
      </c>
      <c r="E19" s="13">
        <v>68357</v>
      </c>
      <c r="F19" s="38" t="str" cm="1">
        <f t="array" ref="F19">_xlfn.XLOOKUP(EMPData46[[#This Row],[Employee ID]],EmpBonus57[[#All],[EmployeID]],EmpBonus57[[#All],[Bonus %]],"0%")</f>
        <v>0%</v>
      </c>
      <c r="G19" s="35">
        <f>EMPData46[[#This Row],[Yearly Sal]]*EMPData46[[#This Row],[Bonus %]]</f>
        <v>0</v>
      </c>
      <c r="J19" s="3" t="s">
        <v>45</v>
      </c>
      <c r="K19" s="2">
        <v>0.14000000000000001</v>
      </c>
      <c r="L19" s="8" t="s">
        <v>46</v>
      </c>
    </row>
    <row r="20" spans="1:12" x14ac:dyDescent="0.3">
      <c r="A20" s="3" t="s">
        <v>36</v>
      </c>
      <c r="B20" s="1" t="s">
        <v>30</v>
      </c>
      <c r="C20" s="1" t="s">
        <v>37</v>
      </c>
      <c r="D20" s="1" t="s">
        <v>118</v>
      </c>
      <c r="E20" s="13">
        <v>51800</v>
      </c>
      <c r="F20" s="38" cm="1">
        <f t="array" ref="F20">_xlfn.XLOOKUP(EMPData46[[#This Row],[Employee ID]],EmpBonus57[[#All],[EmployeID]],EmpBonus57[[#All],[Bonus %]],"0%")</f>
        <v>0.09</v>
      </c>
      <c r="G20" s="35">
        <f>EMPData46[[#This Row],[Yearly Sal]]*EMPData46[[#This Row],[Bonus %]]</f>
        <v>4662</v>
      </c>
      <c r="J20" s="3" t="s">
        <v>15</v>
      </c>
      <c r="K20" s="2">
        <v>0.14000000000000001</v>
      </c>
      <c r="L20" s="8" t="s">
        <v>16</v>
      </c>
    </row>
    <row r="21" spans="1:12" x14ac:dyDescent="0.3">
      <c r="A21" s="3" t="s">
        <v>38</v>
      </c>
      <c r="B21" s="1" t="s">
        <v>30</v>
      </c>
      <c r="C21" s="1" t="s">
        <v>39</v>
      </c>
      <c r="D21" s="1" t="s">
        <v>120</v>
      </c>
      <c r="E21" s="13">
        <v>97000</v>
      </c>
      <c r="F21" s="38" cm="1">
        <f t="array" ref="F21">_xlfn.XLOOKUP(EMPData46[[#This Row],[Employee ID]],EmpBonus57[[#All],[EmployeID]],EmpBonus57[[#All],[Bonus %]],"0%")</f>
        <v>0.19</v>
      </c>
      <c r="G21" s="35">
        <f>EMPData46[[#This Row],[Yearly Sal]]*EMPData46[[#This Row],[Bonus %]]</f>
        <v>18430</v>
      </c>
      <c r="J21" s="3" t="s">
        <v>8</v>
      </c>
      <c r="K21" s="2">
        <v>0.1</v>
      </c>
      <c r="L21" s="8" t="s">
        <v>9</v>
      </c>
    </row>
    <row r="22" spans="1:12" x14ac:dyDescent="0.3">
      <c r="A22" s="3" t="s">
        <v>40</v>
      </c>
      <c r="B22" s="1" t="s">
        <v>30</v>
      </c>
      <c r="C22" s="1" t="s">
        <v>41</v>
      </c>
      <c r="D22" s="1" t="s">
        <v>120</v>
      </c>
      <c r="E22" s="13">
        <v>45000</v>
      </c>
      <c r="F22" s="38" cm="1">
        <f t="array" ref="F22">_xlfn.XLOOKUP(EMPData46[[#This Row],[Employee ID]],EmpBonus57[[#All],[EmployeID]],EmpBonus57[[#All],[Bonus %]],"0%")</f>
        <v>0.18</v>
      </c>
      <c r="G22" s="35">
        <f>EMPData46[[#This Row],[Yearly Sal]]*EMPData46[[#This Row],[Bonus %]]</f>
        <v>8100</v>
      </c>
      <c r="J22" s="3" t="s">
        <v>29</v>
      </c>
      <c r="K22" s="2">
        <v>0.1</v>
      </c>
      <c r="L22" s="8" t="s">
        <v>31</v>
      </c>
    </row>
    <row r="23" spans="1:12" x14ac:dyDescent="0.3">
      <c r="A23" s="3" t="s">
        <v>42</v>
      </c>
      <c r="B23" s="1" t="s">
        <v>43</v>
      </c>
      <c r="C23" s="1" t="s">
        <v>44</v>
      </c>
      <c r="D23" s="1" t="s">
        <v>118</v>
      </c>
      <c r="E23" s="13">
        <v>89500</v>
      </c>
      <c r="F23" s="38" cm="1">
        <f t="array" ref="F23">_xlfn.XLOOKUP(EMPData46[[#This Row],[Employee ID]],EmpBonus57[[#All],[EmployeID]],EmpBonus57[[#All],[Bonus %]],"0%")</f>
        <v>0.24</v>
      </c>
      <c r="G23" s="35">
        <f>EMPData46[[#This Row],[Yearly Sal]]*EMPData46[[#This Row],[Bonus %]]</f>
        <v>21480</v>
      </c>
      <c r="J23" s="3" t="s">
        <v>36</v>
      </c>
      <c r="K23" s="2">
        <v>0.09</v>
      </c>
      <c r="L23" s="8" t="s">
        <v>37</v>
      </c>
    </row>
    <row r="24" spans="1:12" x14ac:dyDescent="0.3">
      <c r="A24" s="3" t="s">
        <v>45</v>
      </c>
      <c r="B24" s="1" t="s">
        <v>43</v>
      </c>
      <c r="C24" s="1" t="s">
        <v>46</v>
      </c>
      <c r="D24" s="1" t="s">
        <v>120</v>
      </c>
      <c r="E24" s="13">
        <v>35971</v>
      </c>
      <c r="F24" s="38" cm="1">
        <f t="array" ref="F24">_xlfn.XLOOKUP(EMPData46[[#This Row],[Employee ID]],EmpBonus57[[#All],[EmployeID]],EmpBonus57[[#All],[Bonus %]],"0%")</f>
        <v>0.14000000000000001</v>
      </c>
      <c r="G24" s="35">
        <f>EMPData46[[#This Row],[Yearly Sal]]*EMPData46[[#This Row],[Bonus %]]</f>
        <v>5035.9400000000005</v>
      </c>
      <c r="J24" s="3" t="s">
        <v>17</v>
      </c>
      <c r="K24" s="2">
        <v>0.09</v>
      </c>
      <c r="L24" s="8" t="s">
        <v>18</v>
      </c>
    </row>
    <row r="25" spans="1:12" x14ac:dyDescent="0.3">
      <c r="A25" s="3" t="s">
        <v>47</v>
      </c>
      <c r="B25" s="1" t="s">
        <v>43</v>
      </c>
      <c r="C25" s="1" t="s">
        <v>48</v>
      </c>
      <c r="D25" s="1" t="s">
        <v>119</v>
      </c>
      <c r="E25" s="13">
        <v>80000</v>
      </c>
      <c r="F25" s="38" cm="1">
        <f t="array" ref="F25">_xlfn.XLOOKUP(EMPData46[[#This Row],[Employee ID]],EmpBonus57[[#All],[EmployeID]],EmpBonus57[[#All],[Bonus %]],"0%")</f>
        <v>0.25</v>
      </c>
      <c r="G25" s="35">
        <f>EMPData46[[#This Row],[Yearly Sal]]*EMPData46[[#This Row],[Bonus %]]</f>
        <v>20000</v>
      </c>
      <c r="J25" s="3" t="s">
        <v>11</v>
      </c>
      <c r="K25" s="2">
        <v>0.08</v>
      </c>
      <c r="L25" s="8" t="s">
        <v>12</v>
      </c>
    </row>
    <row r="26" spans="1:12" x14ac:dyDescent="0.3">
      <c r="A26" s="3" t="s">
        <v>49</v>
      </c>
      <c r="B26" s="1" t="s">
        <v>43</v>
      </c>
      <c r="C26" s="1" t="s">
        <v>50</v>
      </c>
      <c r="D26" s="1" t="s">
        <v>120</v>
      </c>
      <c r="E26" s="13">
        <v>55117</v>
      </c>
      <c r="F26" s="38" t="str" cm="1">
        <f t="array" ref="F26">_xlfn.XLOOKUP(EMPData46[[#This Row],[Employee ID]],EmpBonus57[[#All],[EmployeID]],EmpBonus57[[#All],[Bonus %]],"0%")</f>
        <v>0%</v>
      </c>
      <c r="G26" s="35">
        <f>EMPData46[[#This Row],[Yearly Sal]]*EMPData46[[#This Row],[Bonus %]]</f>
        <v>0</v>
      </c>
      <c r="J26" s="3" t="s">
        <v>19</v>
      </c>
      <c r="K26" s="2">
        <v>0.06</v>
      </c>
      <c r="L26" s="8" t="s">
        <v>20</v>
      </c>
    </row>
    <row r="27" spans="1:12" x14ac:dyDescent="0.3">
      <c r="A27" s="3" t="s">
        <v>51</v>
      </c>
      <c r="B27" s="1" t="s">
        <v>43</v>
      </c>
      <c r="C27" s="1" t="s">
        <v>52</v>
      </c>
      <c r="D27" s="1" t="s">
        <v>118</v>
      </c>
      <c r="E27" s="13">
        <v>58445</v>
      </c>
      <c r="F27" s="38" cm="1">
        <f t="array" ref="F27">_xlfn.XLOOKUP(EMPData46[[#This Row],[Employee ID]],EmpBonus57[[#All],[EmployeID]],EmpBonus57[[#All],[Bonus %]],"0%")</f>
        <v>0.25</v>
      </c>
      <c r="G27" s="35">
        <f>EMPData46[[#This Row],[Yearly Sal]]*EMPData46[[#This Row],[Bonus %]]</f>
        <v>14611.25</v>
      </c>
      <c r="J27" s="3" t="s">
        <v>23</v>
      </c>
      <c r="K27" s="2">
        <v>0.06</v>
      </c>
      <c r="L27" s="8" t="s">
        <v>24</v>
      </c>
    </row>
    <row r="28" spans="1:12" x14ac:dyDescent="0.3">
      <c r="A28" s="3" t="s">
        <v>53</v>
      </c>
      <c r="B28" s="1" t="s">
        <v>43</v>
      </c>
      <c r="C28" s="1" t="s">
        <v>54</v>
      </c>
      <c r="D28" s="1" t="s">
        <v>120</v>
      </c>
      <c r="E28" s="13">
        <v>120000</v>
      </c>
      <c r="F28" s="38" cm="1">
        <f t="array" ref="F28">_xlfn.XLOOKUP(EMPData46[[#This Row],[Employee ID]],EmpBonus57[[#All],[EmployeID]],EmpBonus57[[#All],[Bonus %]],"0%")</f>
        <v>0.21</v>
      </c>
      <c r="G28" s="35">
        <f>EMPData46[[#This Row],[Yearly Sal]]*EMPData46[[#This Row],[Bonus %]]</f>
        <v>25200</v>
      </c>
      <c r="J28" s="3" t="s">
        <v>65</v>
      </c>
      <c r="K28" s="2">
        <v>0.06</v>
      </c>
      <c r="L28" s="8" t="s">
        <v>66</v>
      </c>
    </row>
    <row r="29" spans="1:12" x14ac:dyDescent="0.3">
      <c r="A29" s="3" t="s">
        <v>55</v>
      </c>
      <c r="B29" s="1" t="s">
        <v>43</v>
      </c>
      <c r="C29" s="1" t="s">
        <v>56</v>
      </c>
      <c r="D29" s="1" t="s">
        <v>120</v>
      </c>
      <c r="E29" s="13">
        <v>45117</v>
      </c>
      <c r="F29" s="38" cm="1">
        <f t="array" ref="F29">_xlfn.XLOOKUP(EMPData46[[#This Row],[Employee ID]],EmpBonus57[[#All],[EmployeID]],EmpBonus57[[#All],[Bonus %]],"0%")</f>
        <v>0.17</v>
      </c>
      <c r="G29" s="35">
        <f>EMPData46[[#This Row],[Yearly Sal]]*EMPData46[[#This Row],[Bonus %]]</f>
        <v>7669.89</v>
      </c>
      <c r="J29" s="3" t="s">
        <v>70</v>
      </c>
      <c r="K29" s="2">
        <v>0.15</v>
      </c>
      <c r="L29" s="8" t="s">
        <v>71</v>
      </c>
    </row>
    <row r="30" spans="1:12" x14ac:dyDescent="0.3">
      <c r="A30" s="3" t="s">
        <v>57</v>
      </c>
      <c r="B30" s="1" t="s">
        <v>43</v>
      </c>
      <c r="C30" s="1" t="s">
        <v>58</v>
      </c>
      <c r="D30" s="1" t="s">
        <v>119</v>
      </c>
      <c r="E30" s="13">
        <v>50545</v>
      </c>
      <c r="F30" s="38" t="str" cm="1">
        <f t="array" ref="F30">_xlfn.XLOOKUP(EMPData46[[#This Row],[Employee ID]],EmpBonus57[[#All],[EmployeID]],EmpBonus57[[#All],[Bonus %]],"0%")</f>
        <v>0%</v>
      </c>
      <c r="G30" s="35">
        <f>EMPData46[[#This Row],[Yearly Sal]]*EMPData46[[#This Row],[Bonus %]]</f>
        <v>0</v>
      </c>
      <c r="J30" s="3" t="s">
        <v>72</v>
      </c>
      <c r="K30" s="2">
        <v>0.15</v>
      </c>
      <c r="L30" s="8" t="s">
        <v>73</v>
      </c>
    </row>
    <row r="31" spans="1:12" x14ac:dyDescent="0.3">
      <c r="A31" s="3" t="s">
        <v>59</v>
      </c>
      <c r="B31" s="1" t="s">
        <v>43</v>
      </c>
      <c r="C31" s="1" t="s">
        <v>60</v>
      </c>
      <c r="D31" s="1" t="s">
        <v>118</v>
      </c>
      <c r="E31" s="13">
        <v>140000</v>
      </c>
      <c r="F31" s="38" cm="1">
        <f t="array" ref="F31">_xlfn.XLOOKUP(EMPData46[[#This Row],[Employee ID]],EmpBonus57[[#All],[EmployeID]],EmpBonus57[[#All],[Bonus %]],"0%")</f>
        <v>0.2</v>
      </c>
      <c r="G31" s="35">
        <f>EMPData46[[#This Row],[Yearly Sal]]*EMPData46[[#This Row],[Bonus %]]</f>
        <v>28000</v>
      </c>
      <c r="J31" s="3" t="s">
        <v>74</v>
      </c>
      <c r="K31" s="2">
        <v>0.19</v>
      </c>
      <c r="L31" s="8" t="s">
        <v>75</v>
      </c>
    </row>
    <row r="32" spans="1:12" x14ac:dyDescent="0.3">
      <c r="A32" s="3" t="s">
        <v>61</v>
      </c>
      <c r="B32" s="1" t="s">
        <v>43</v>
      </c>
      <c r="C32" s="1" t="s">
        <v>62</v>
      </c>
      <c r="D32" s="1" t="s">
        <v>120</v>
      </c>
      <c r="E32" s="13">
        <v>90000</v>
      </c>
      <c r="F32" s="38" cm="1">
        <f t="array" ref="F32">_xlfn.XLOOKUP(EMPData46[[#This Row],[Employee ID]],EmpBonus57[[#All],[EmployeID]],EmpBonus57[[#All],[Bonus %]],"0%")</f>
        <v>0.25</v>
      </c>
      <c r="G32" s="35">
        <f>EMPData46[[#This Row],[Yearly Sal]]*EMPData46[[#This Row],[Bonus %]]</f>
        <v>22500</v>
      </c>
      <c r="J32" s="3" t="s">
        <v>76</v>
      </c>
      <c r="K32" s="2">
        <v>0.18</v>
      </c>
      <c r="L32" s="8" t="s">
        <v>77</v>
      </c>
    </row>
    <row r="33" spans="1:12" x14ac:dyDescent="0.3">
      <c r="A33" s="3" t="s">
        <v>63</v>
      </c>
      <c r="B33" s="1" t="s">
        <v>43</v>
      </c>
      <c r="C33" s="1" t="s">
        <v>64</v>
      </c>
      <c r="D33" s="1" t="s">
        <v>119</v>
      </c>
      <c r="E33" s="13">
        <v>88357</v>
      </c>
      <c r="F33" s="38" t="str" cm="1">
        <f t="array" ref="F33">_xlfn.XLOOKUP(EMPData46[[#This Row],[Employee ID]],EmpBonus57[[#All],[EmployeID]],EmpBonus57[[#All],[Bonus %]],"0%")</f>
        <v>0%</v>
      </c>
      <c r="G33" s="35">
        <f>EMPData46[[#This Row],[Yearly Sal]]*EMPData46[[#This Row],[Bonus %]]</f>
        <v>0</v>
      </c>
      <c r="J33" s="3" t="s">
        <v>78</v>
      </c>
      <c r="K33" s="2">
        <v>0.18</v>
      </c>
      <c r="L33" s="8" t="s">
        <v>79</v>
      </c>
    </row>
    <row r="34" spans="1:12" x14ac:dyDescent="0.3">
      <c r="A34" s="3" t="s">
        <v>65</v>
      </c>
      <c r="B34" s="1" t="s">
        <v>43</v>
      </c>
      <c r="C34" s="1" t="s">
        <v>66</v>
      </c>
      <c r="D34" s="1" t="s">
        <v>120</v>
      </c>
      <c r="E34" s="13">
        <v>59200</v>
      </c>
      <c r="F34" s="38" cm="1">
        <f t="array" ref="F34">_xlfn.XLOOKUP(EMPData46[[#This Row],[Employee ID]],EmpBonus57[[#All],[EmployeID]],EmpBonus57[[#All],[Bonus %]],"0%")</f>
        <v>0.06</v>
      </c>
      <c r="G34" s="35">
        <f>EMPData46[[#This Row],[Yearly Sal]]*EMPData46[[#This Row],[Bonus %]]</f>
        <v>3552</v>
      </c>
      <c r="J34" s="3" t="s">
        <v>80</v>
      </c>
      <c r="K34" s="2">
        <v>0.21</v>
      </c>
      <c r="L34" s="8" t="s">
        <v>81</v>
      </c>
    </row>
    <row r="35" spans="1:12" x14ac:dyDescent="0.3">
      <c r="A35" s="3" t="s">
        <v>70</v>
      </c>
      <c r="B35" s="1" t="s">
        <v>43</v>
      </c>
      <c r="C35" s="1" t="s">
        <v>71</v>
      </c>
      <c r="D35" s="1" t="s">
        <v>118</v>
      </c>
      <c r="E35" s="13">
        <v>97000</v>
      </c>
      <c r="F35" s="38" cm="1">
        <f t="array" ref="F35">_xlfn.XLOOKUP(EMPData46[[#This Row],[Employee ID]],EmpBonus57[[#All],[EmployeID]],EmpBonus57[[#All],[Bonus %]],"0%")</f>
        <v>0.15</v>
      </c>
      <c r="G35" s="35">
        <f>EMPData46[[#This Row],[Yearly Sal]]*EMPData46[[#This Row],[Bonus %]]</f>
        <v>14550</v>
      </c>
      <c r="J35" s="3" t="s">
        <v>82</v>
      </c>
      <c r="K35" s="2">
        <v>0.14000000000000001</v>
      </c>
      <c r="L35" s="8" t="s">
        <v>83</v>
      </c>
    </row>
    <row r="36" spans="1:12" x14ac:dyDescent="0.3">
      <c r="A36" s="3" t="s">
        <v>72</v>
      </c>
      <c r="B36" s="1" t="s">
        <v>43</v>
      </c>
      <c r="C36" s="1" t="s">
        <v>146</v>
      </c>
      <c r="D36" s="1" t="s">
        <v>120</v>
      </c>
      <c r="E36" s="13">
        <v>68357</v>
      </c>
      <c r="F36" s="38" cm="1">
        <f t="array" ref="F36">_xlfn.XLOOKUP(EMPData46[[#This Row],[Employee ID]],EmpBonus57[[#All],[EmployeID]],EmpBonus57[[#All],[Bonus %]],"0%")</f>
        <v>0.15</v>
      </c>
      <c r="G36" s="35">
        <f>EMPData46[[#This Row],[Yearly Sal]]*EMPData46[[#This Row],[Bonus %]]</f>
        <v>10253.549999999999</v>
      </c>
      <c r="J36" s="3" t="s">
        <v>84</v>
      </c>
      <c r="K36" s="2">
        <v>0.16</v>
      </c>
      <c r="L36" s="8" t="s">
        <v>85</v>
      </c>
    </row>
    <row r="37" spans="1:12" x14ac:dyDescent="0.3">
      <c r="A37" s="3" t="s">
        <v>74</v>
      </c>
      <c r="B37" s="1" t="s">
        <v>43</v>
      </c>
      <c r="C37" s="1" t="s">
        <v>75</v>
      </c>
      <c r="D37" s="1" t="s">
        <v>119</v>
      </c>
      <c r="E37" s="13">
        <v>51800</v>
      </c>
      <c r="F37" s="38" cm="1">
        <f t="array" ref="F37">_xlfn.XLOOKUP(EMPData46[[#This Row],[Employee ID]],EmpBonus57[[#All],[EmployeID]],EmpBonus57[[#All],[Bonus %]],"0%")</f>
        <v>0.19</v>
      </c>
      <c r="G37" s="35">
        <f>EMPData46[[#This Row],[Yearly Sal]]*EMPData46[[#This Row],[Bonus %]]</f>
        <v>9842</v>
      </c>
      <c r="J37" s="3" t="s">
        <v>86</v>
      </c>
      <c r="K37" s="2">
        <v>0.14000000000000001</v>
      </c>
      <c r="L37" s="8" t="s">
        <v>87</v>
      </c>
    </row>
    <row r="38" spans="1:12" x14ac:dyDescent="0.3">
      <c r="A38" s="3" t="s">
        <v>76</v>
      </c>
      <c r="B38" s="1" t="s">
        <v>43</v>
      </c>
      <c r="C38" s="1" t="s">
        <v>77</v>
      </c>
      <c r="D38" s="1" t="s">
        <v>120</v>
      </c>
      <c r="E38" s="13">
        <v>97000</v>
      </c>
      <c r="F38" s="38" cm="1">
        <f t="array" ref="F38">_xlfn.XLOOKUP(EMPData46[[#This Row],[Employee ID]],EmpBonus57[[#All],[EmployeID]],EmpBonus57[[#All],[Bonus %]],"0%")</f>
        <v>0.18</v>
      </c>
      <c r="G38" s="35">
        <f>EMPData46[[#This Row],[Yearly Sal]]*EMPData46[[#This Row],[Bonus %]]</f>
        <v>17460</v>
      </c>
      <c r="J38" s="3" t="s">
        <v>88</v>
      </c>
      <c r="K38" s="2">
        <v>0.22</v>
      </c>
      <c r="L38" s="8" t="s">
        <v>89</v>
      </c>
    </row>
    <row r="39" spans="1:12" x14ac:dyDescent="0.3">
      <c r="A39" s="3" t="s">
        <v>78</v>
      </c>
      <c r="B39" s="1" t="s">
        <v>43</v>
      </c>
      <c r="C39" s="1" t="s">
        <v>79</v>
      </c>
      <c r="D39" s="1" t="s">
        <v>118</v>
      </c>
      <c r="E39" s="13">
        <v>45000</v>
      </c>
      <c r="F39" s="38" cm="1">
        <f t="array" ref="F39">_xlfn.XLOOKUP(EMPData46[[#This Row],[Employee ID]],EmpBonus57[[#All],[EmployeID]],EmpBonus57[[#All],[Bonus %]],"0%")</f>
        <v>0.18</v>
      </c>
      <c r="G39" s="35">
        <f>EMPData46[[#This Row],[Yearly Sal]]*EMPData46[[#This Row],[Bonus %]]</f>
        <v>8100</v>
      </c>
      <c r="J39" s="3" t="s">
        <v>90</v>
      </c>
      <c r="K39" s="2">
        <v>0.13</v>
      </c>
      <c r="L39" s="8" t="s">
        <v>91</v>
      </c>
    </row>
    <row r="40" spans="1:12" x14ac:dyDescent="0.3">
      <c r="A40" s="3" t="s">
        <v>80</v>
      </c>
      <c r="B40" s="1" t="s">
        <v>30</v>
      </c>
      <c r="C40" s="1" t="s">
        <v>81</v>
      </c>
      <c r="D40" s="1" t="s">
        <v>120</v>
      </c>
      <c r="E40" s="13">
        <v>89500</v>
      </c>
      <c r="F40" s="38" cm="1">
        <f t="array" ref="F40">_xlfn.XLOOKUP(EMPData46[[#This Row],[Employee ID]],EmpBonus57[[#All],[EmployeID]],EmpBonus57[[#All],[Bonus %]],"0%")</f>
        <v>0.21</v>
      </c>
      <c r="G40" s="35">
        <f>EMPData46[[#This Row],[Yearly Sal]]*EMPData46[[#This Row],[Bonus %]]</f>
        <v>18795</v>
      </c>
      <c r="J40" s="3" t="s">
        <v>92</v>
      </c>
      <c r="K40" s="2">
        <v>0.16</v>
      </c>
      <c r="L40" s="8" t="s">
        <v>93</v>
      </c>
    </row>
    <row r="41" spans="1:12" x14ac:dyDescent="0.3">
      <c r="A41" s="3" t="s">
        <v>82</v>
      </c>
      <c r="B41" s="1" t="s">
        <v>30</v>
      </c>
      <c r="C41" s="1" t="s">
        <v>83</v>
      </c>
      <c r="D41" s="1" t="s">
        <v>119</v>
      </c>
      <c r="E41" s="13">
        <v>35971</v>
      </c>
      <c r="F41" s="38" cm="1">
        <f t="array" ref="F41">_xlfn.XLOOKUP(EMPData46[[#This Row],[Employee ID]],EmpBonus57[[#All],[EmployeID]],EmpBonus57[[#All],[Bonus %]],"0%")</f>
        <v>0.14000000000000001</v>
      </c>
      <c r="G41" s="35">
        <f>EMPData46[[#This Row],[Yearly Sal]]*EMPData46[[#This Row],[Bonus %]]</f>
        <v>5035.9400000000005</v>
      </c>
      <c r="J41" s="3" t="s">
        <v>94</v>
      </c>
      <c r="K41" s="2">
        <v>0.09</v>
      </c>
      <c r="L41" s="8" t="s">
        <v>95</v>
      </c>
    </row>
    <row r="42" spans="1:12" x14ac:dyDescent="0.3">
      <c r="A42" s="3" t="s">
        <v>84</v>
      </c>
      <c r="B42" s="1" t="s">
        <v>30</v>
      </c>
      <c r="C42" s="1" t="s">
        <v>85</v>
      </c>
      <c r="D42" s="1" t="s">
        <v>119</v>
      </c>
      <c r="E42" s="13">
        <v>80000</v>
      </c>
      <c r="F42" s="38" cm="1">
        <f t="array" ref="F42">_xlfn.XLOOKUP(EMPData46[[#This Row],[Employee ID]],EmpBonus57[[#All],[EmployeID]],EmpBonus57[[#All],[Bonus %]],"0%")</f>
        <v>0.16</v>
      </c>
      <c r="G42" s="35">
        <f>EMPData46[[#This Row],[Yearly Sal]]*EMPData46[[#This Row],[Bonus %]]</f>
        <v>12800</v>
      </c>
      <c r="J42" s="3" t="s">
        <v>96</v>
      </c>
      <c r="K42" s="2">
        <v>0.1</v>
      </c>
      <c r="L42" s="8" t="s">
        <v>97</v>
      </c>
    </row>
    <row r="43" spans="1:12" x14ac:dyDescent="0.3">
      <c r="A43" s="3" t="s">
        <v>86</v>
      </c>
      <c r="B43" s="1" t="s">
        <v>30</v>
      </c>
      <c r="C43" s="1" t="s">
        <v>87</v>
      </c>
      <c r="D43" s="1" t="s">
        <v>118</v>
      </c>
      <c r="E43" s="13">
        <v>55117</v>
      </c>
      <c r="F43" s="38" cm="1">
        <f t="array" ref="F43">_xlfn.XLOOKUP(EMPData46[[#This Row],[Employee ID]],EmpBonus57[[#All],[EmployeID]],EmpBonus57[[#All],[Bonus %]],"0%")</f>
        <v>0.14000000000000001</v>
      </c>
      <c r="G43" s="35">
        <f>EMPData46[[#This Row],[Yearly Sal]]*EMPData46[[#This Row],[Bonus %]]</f>
        <v>7716.380000000001</v>
      </c>
      <c r="J43" s="3" t="s">
        <v>98</v>
      </c>
      <c r="K43" s="2">
        <v>0.18</v>
      </c>
      <c r="L43" s="8" t="s">
        <v>99</v>
      </c>
    </row>
    <row r="44" spans="1:12" x14ac:dyDescent="0.3">
      <c r="A44" s="3" t="s">
        <v>88</v>
      </c>
      <c r="B44" s="1" t="s">
        <v>4</v>
      </c>
      <c r="C44" s="1" t="s">
        <v>89</v>
      </c>
      <c r="D44" s="1" t="s">
        <v>120</v>
      </c>
      <c r="E44" s="13">
        <v>58445</v>
      </c>
      <c r="F44" s="38" cm="1">
        <f t="array" ref="F44">_xlfn.XLOOKUP(EMPData46[[#This Row],[Employee ID]],EmpBonus57[[#All],[EmployeID]],EmpBonus57[[#All],[Bonus %]],"0%")</f>
        <v>0.22</v>
      </c>
      <c r="G44" s="35">
        <f>EMPData46[[#This Row],[Yearly Sal]]*EMPData46[[#This Row],[Bonus %]]</f>
        <v>12857.9</v>
      </c>
      <c r="J44" s="3" t="s">
        <v>100</v>
      </c>
      <c r="K44" s="2">
        <v>0.13</v>
      </c>
      <c r="L44" s="8" t="s">
        <v>101</v>
      </c>
    </row>
    <row r="45" spans="1:12" x14ac:dyDescent="0.3">
      <c r="A45" s="3" t="s">
        <v>90</v>
      </c>
      <c r="B45" s="1" t="s">
        <v>4</v>
      </c>
      <c r="C45" s="1" t="s">
        <v>91</v>
      </c>
      <c r="D45" s="1" t="s">
        <v>120</v>
      </c>
      <c r="E45" s="13">
        <v>120000</v>
      </c>
      <c r="F45" s="38" cm="1">
        <f t="array" ref="F45">_xlfn.XLOOKUP(EMPData46[[#This Row],[Employee ID]],EmpBonus57[[#All],[EmployeID]],EmpBonus57[[#All],[Bonus %]],"0%")</f>
        <v>0.13</v>
      </c>
      <c r="G45" s="35">
        <f>EMPData46[[#This Row],[Yearly Sal]]*EMPData46[[#This Row],[Bonus %]]</f>
        <v>15600</v>
      </c>
      <c r="J45" s="3" t="s">
        <v>102</v>
      </c>
      <c r="K45" s="2">
        <v>0.19</v>
      </c>
      <c r="L45" s="8" t="s">
        <v>103</v>
      </c>
    </row>
    <row r="46" spans="1:12" x14ac:dyDescent="0.3">
      <c r="A46" s="3" t="s">
        <v>92</v>
      </c>
      <c r="B46" s="1" t="s">
        <v>30</v>
      </c>
      <c r="C46" s="1" t="s">
        <v>93</v>
      </c>
      <c r="D46" s="1" t="s">
        <v>119</v>
      </c>
      <c r="E46" s="13">
        <v>45450</v>
      </c>
      <c r="F46" s="38" cm="1">
        <f t="array" ref="F46">_xlfn.XLOOKUP(EMPData46[[#This Row],[Employee ID]],EmpBonus57[[#All],[EmployeID]],EmpBonus57[[#All],[Bonus %]],"0%")</f>
        <v>0.16</v>
      </c>
      <c r="G46" s="35">
        <f>EMPData46[[#This Row],[Yearly Sal]]*EMPData46[[#This Row],[Bonus %]]</f>
        <v>7272</v>
      </c>
      <c r="J46" s="3" t="s">
        <v>104</v>
      </c>
      <c r="K46" s="2">
        <v>0.2</v>
      </c>
      <c r="L46" s="8" t="s">
        <v>105</v>
      </c>
    </row>
    <row r="47" spans="1:12" x14ac:dyDescent="0.3">
      <c r="A47" s="3" t="s">
        <v>94</v>
      </c>
      <c r="B47" s="1" t="s">
        <v>30</v>
      </c>
      <c r="C47" s="1" t="s">
        <v>95</v>
      </c>
      <c r="D47" s="1" t="s">
        <v>120</v>
      </c>
      <c r="E47" s="13">
        <v>89500</v>
      </c>
      <c r="F47" s="38" cm="1">
        <f t="array" ref="F47">_xlfn.XLOOKUP(EMPData46[[#This Row],[Employee ID]],EmpBonus57[[#All],[EmployeID]],EmpBonus57[[#All],[Bonus %]],"0%")</f>
        <v>0.09</v>
      </c>
      <c r="G47" s="35">
        <f>EMPData46[[#This Row],[Yearly Sal]]*EMPData46[[#This Row],[Bonus %]]</f>
        <v>8055</v>
      </c>
      <c r="J47" s="6" t="s">
        <v>106</v>
      </c>
      <c r="K47" s="10">
        <v>0.11</v>
      </c>
      <c r="L47" s="11" t="s">
        <v>107</v>
      </c>
    </row>
    <row r="48" spans="1:12" x14ac:dyDescent="0.3">
      <c r="A48" s="3" t="s">
        <v>96</v>
      </c>
      <c r="B48" s="1" t="s">
        <v>30</v>
      </c>
      <c r="C48" s="1" t="s">
        <v>97</v>
      </c>
      <c r="D48" s="1" t="s">
        <v>118</v>
      </c>
      <c r="E48" s="13">
        <v>65971</v>
      </c>
      <c r="F48" s="38" cm="1">
        <f t="array" ref="F48">_xlfn.XLOOKUP(EMPData46[[#This Row],[Employee ID]],EmpBonus57[[#All],[EmployeID]],EmpBonus57[[#All],[Bonus %]],"0%")</f>
        <v>0.1</v>
      </c>
      <c r="G48" s="35">
        <f>EMPData46[[#This Row],[Yearly Sal]]*EMPData46[[#This Row],[Bonus %]]</f>
        <v>6597.1</v>
      </c>
    </row>
    <row r="49" spans="1:7" x14ac:dyDescent="0.3">
      <c r="A49" s="3" t="s">
        <v>98</v>
      </c>
      <c r="B49" s="1" t="s">
        <v>30</v>
      </c>
      <c r="C49" s="1" t="s">
        <v>99</v>
      </c>
      <c r="D49" s="1" t="s">
        <v>120</v>
      </c>
      <c r="E49" s="13">
        <v>80000</v>
      </c>
      <c r="F49" s="38" cm="1">
        <f t="array" ref="F49">_xlfn.XLOOKUP(EMPData46[[#This Row],[Employee ID]],EmpBonus57[[#All],[EmployeID]],EmpBonus57[[#All],[Bonus %]],"0%")</f>
        <v>0.18</v>
      </c>
      <c r="G49" s="35">
        <f>EMPData46[[#This Row],[Yearly Sal]]*EMPData46[[#This Row],[Bonus %]]</f>
        <v>14400</v>
      </c>
    </row>
    <row r="50" spans="1:7" x14ac:dyDescent="0.3">
      <c r="A50" s="3" t="s">
        <v>100</v>
      </c>
      <c r="B50" s="1" t="s">
        <v>4</v>
      </c>
      <c r="C50" s="1" t="s">
        <v>101</v>
      </c>
      <c r="D50" s="1" t="s">
        <v>119</v>
      </c>
      <c r="E50" s="13">
        <v>55117</v>
      </c>
      <c r="F50" s="38" cm="1">
        <f t="array" ref="F50">_xlfn.XLOOKUP(EMPData46[[#This Row],[Employee ID]],EmpBonus57[[#All],[EmployeID]],EmpBonus57[[#All],[Bonus %]],"0%")</f>
        <v>0.13</v>
      </c>
      <c r="G50" s="35">
        <f>EMPData46[[#This Row],[Yearly Sal]]*EMPData46[[#This Row],[Bonus %]]</f>
        <v>7165.21</v>
      </c>
    </row>
    <row r="51" spans="1:7" x14ac:dyDescent="0.3">
      <c r="A51" s="3" t="s">
        <v>102</v>
      </c>
      <c r="B51" s="1" t="s">
        <v>4</v>
      </c>
      <c r="C51" s="1" t="s">
        <v>103</v>
      </c>
      <c r="D51" s="1" t="s">
        <v>118</v>
      </c>
      <c r="E51" s="13">
        <v>60445</v>
      </c>
      <c r="F51" s="38" cm="1">
        <f t="array" ref="F51">_xlfn.XLOOKUP(EMPData46[[#This Row],[Employee ID]],EmpBonus57[[#All],[EmployeID]],EmpBonus57[[#All],[Bonus %]],"0%")</f>
        <v>0.19</v>
      </c>
      <c r="G51" s="35">
        <f>EMPData46[[#This Row],[Yearly Sal]]*EMPData46[[#This Row],[Bonus %]]</f>
        <v>11484.55</v>
      </c>
    </row>
    <row r="52" spans="1:7" x14ac:dyDescent="0.3">
      <c r="A52" s="3" t="s">
        <v>104</v>
      </c>
      <c r="B52" s="1" t="s">
        <v>4</v>
      </c>
      <c r="C52" s="1" t="s">
        <v>105</v>
      </c>
      <c r="D52" s="1" t="s">
        <v>120</v>
      </c>
      <c r="E52" s="13">
        <v>83117</v>
      </c>
      <c r="F52" s="38" cm="1">
        <f t="array" ref="F52">_xlfn.XLOOKUP(EMPData46[[#This Row],[Employee ID]],EmpBonus57[[#All],[EmployeID]],EmpBonus57[[#All],[Bonus %]],"0%")</f>
        <v>0.2</v>
      </c>
      <c r="G52" s="35">
        <f>EMPData46[[#This Row],[Yearly Sal]]*EMPData46[[#This Row],[Bonus %]]</f>
        <v>16623.400000000001</v>
      </c>
    </row>
    <row r="53" spans="1:7" x14ac:dyDescent="0.3">
      <c r="A53" s="6" t="s">
        <v>106</v>
      </c>
      <c r="B53" s="7" t="s">
        <v>4</v>
      </c>
      <c r="C53" s="7" t="s">
        <v>107</v>
      </c>
      <c r="D53" s="7" t="s">
        <v>118</v>
      </c>
      <c r="E53" s="14">
        <v>58445</v>
      </c>
      <c r="F53" s="38" cm="1">
        <f t="array" ref="F53">_xlfn.XLOOKUP(EMPData46[[#This Row],[Employee ID]],EmpBonus57[[#All],[EmployeID]],EmpBonus57[[#All],[Bonus %]],"0%")</f>
        <v>0.11</v>
      </c>
      <c r="G53" s="35">
        <f>EMPData46[[#This Row],[Yearly Sal]]*EMPData46[[#This Row],[Bonus %]]</f>
        <v>6428.95</v>
      </c>
    </row>
    <row r="54" spans="1:7" x14ac:dyDescent="0.3">
      <c r="A54" s="6" t="s">
        <v>128</v>
      </c>
      <c r="B54" s="7"/>
      <c r="C54" s="7"/>
      <c r="D54" s="7"/>
      <c r="E54" s="40">
        <f>SUBTOTAL(109,EMPData46[Yearly Sal])</f>
        <v>3619876</v>
      </c>
      <c r="F54" s="41"/>
      <c r="G54" s="40">
        <f>SUBTOTAL(109,EMPData46[Bonus $s])</f>
        <v>517920.69000000006</v>
      </c>
    </row>
  </sheetData>
  <pageMargins left="0.7" right="0.7" top="0.75" bottom="0.75" header="0.3" footer="0.3"/>
  <pageSetup orientation="portrait" verticalDpi="300" r:id="rId1"/>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R61"/>
  <sheetViews>
    <sheetView workbookViewId="0">
      <selection activeCell="I15" sqref="I15"/>
    </sheetView>
  </sheetViews>
  <sheetFormatPr defaultRowHeight="14.4" x14ac:dyDescent="0.3"/>
  <cols>
    <col min="2" max="2" width="17.5546875" bestFit="1" customWidth="1"/>
    <col min="3" max="3" width="16.33203125" style="20" bestFit="1" customWidth="1"/>
  </cols>
  <sheetData>
    <row r="1" spans="1:18" ht="36.6" x14ac:dyDescent="0.7">
      <c r="A1" s="18"/>
      <c r="B1" s="19" t="s">
        <v>130</v>
      </c>
      <c r="C1" s="19"/>
      <c r="D1" s="19"/>
      <c r="E1" s="19"/>
      <c r="F1" s="19"/>
      <c r="G1" s="19"/>
      <c r="H1" s="19"/>
      <c r="I1" s="19"/>
      <c r="J1" s="19"/>
      <c r="K1" s="19"/>
      <c r="L1" s="19"/>
      <c r="M1" s="19"/>
      <c r="N1" s="19"/>
      <c r="O1" s="19"/>
      <c r="P1" s="19"/>
      <c r="Q1" s="19"/>
      <c r="R1" s="19"/>
    </row>
    <row r="3" spans="1:18" x14ac:dyDescent="0.3">
      <c r="B3" s="42" t="s">
        <v>159</v>
      </c>
      <c r="C3" s="43" t="s">
        <v>158</v>
      </c>
    </row>
    <row r="4" spans="1:18" x14ac:dyDescent="0.3">
      <c r="B4" s="33" t="s">
        <v>33</v>
      </c>
      <c r="C4" s="28">
        <v>19800</v>
      </c>
    </row>
    <row r="5" spans="1:18" x14ac:dyDescent="0.3">
      <c r="B5" s="33" t="s">
        <v>37</v>
      </c>
      <c r="C5" s="28">
        <v>4662</v>
      </c>
    </row>
    <row r="6" spans="1:18" x14ac:dyDescent="0.3">
      <c r="B6" s="33" t="s">
        <v>71</v>
      </c>
      <c r="C6" s="28">
        <v>14550</v>
      </c>
    </row>
    <row r="7" spans="1:18" x14ac:dyDescent="0.3">
      <c r="B7" s="33" t="s">
        <v>56</v>
      </c>
      <c r="C7" s="28">
        <v>7669.89</v>
      </c>
    </row>
    <row r="8" spans="1:18" x14ac:dyDescent="0.3">
      <c r="B8" s="33" t="s">
        <v>26</v>
      </c>
      <c r="C8" s="28">
        <v>10828.08</v>
      </c>
    </row>
    <row r="9" spans="1:18" x14ac:dyDescent="0.3">
      <c r="B9" s="33" t="s">
        <v>97</v>
      </c>
      <c r="C9" s="28">
        <v>6597.1</v>
      </c>
    </row>
    <row r="10" spans="1:18" x14ac:dyDescent="0.3">
      <c r="B10" s="33" t="s">
        <v>39</v>
      </c>
      <c r="C10" s="28">
        <v>18430</v>
      </c>
    </row>
    <row r="11" spans="1:18" x14ac:dyDescent="0.3">
      <c r="B11" s="33" t="s">
        <v>54</v>
      </c>
      <c r="C11" s="28">
        <v>25200</v>
      </c>
    </row>
    <row r="12" spans="1:18" x14ac:dyDescent="0.3">
      <c r="B12" s="33" t="s">
        <v>60</v>
      </c>
      <c r="C12" s="28">
        <v>28000</v>
      </c>
    </row>
    <row r="13" spans="1:18" x14ac:dyDescent="0.3">
      <c r="B13" s="33" t="s">
        <v>50</v>
      </c>
      <c r="C13" s="28">
        <v>0</v>
      </c>
    </row>
    <row r="14" spans="1:18" x14ac:dyDescent="0.3">
      <c r="B14" s="33" t="s">
        <v>58</v>
      </c>
      <c r="C14" s="28">
        <v>0</v>
      </c>
    </row>
    <row r="15" spans="1:18" x14ac:dyDescent="0.3">
      <c r="B15" s="33" t="s">
        <v>101</v>
      </c>
      <c r="C15" s="28">
        <v>7165.21</v>
      </c>
    </row>
    <row r="16" spans="1:18" x14ac:dyDescent="0.3">
      <c r="B16" s="33" t="s">
        <v>18</v>
      </c>
      <c r="C16" s="28">
        <v>4050</v>
      </c>
    </row>
    <row r="17" spans="2:3" x14ac:dyDescent="0.3">
      <c r="B17" s="33" t="s">
        <v>44</v>
      </c>
      <c r="C17" s="28">
        <v>21480</v>
      </c>
    </row>
    <row r="18" spans="2:3" x14ac:dyDescent="0.3">
      <c r="B18" s="33" t="s">
        <v>83</v>
      </c>
      <c r="C18" s="28">
        <v>5035.9400000000005</v>
      </c>
    </row>
    <row r="19" spans="2:3" x14ac:dyDescent="0.3">
      <c r="B19" s="33" t="s">
        <v>89</v>
      </c>
      <c r="C19" s="28">
        <v>12857.9</v>
      </c>
    </row>
    <row r="20" spans="2:3" x14ac:dyDescent="0.3">
      <c r="B20" s="33" t="s">
        <v>5</v>
      </c>
      <c r="C20" s="28">
        <v>0</v>
      </c>
    </row>
    <row r="21" spans="2:3" x14ac:dyDescent="0.3">
      <c r="B21" s="33" t="s">
        <v>77</v>
      </c>
      <c r="C21" s="28">
        <v>17460</v>
      </c>
    </row>
    <row r="22" spans="2:3" x14ac:dyDescent="0.3">
      <c r="B22" s="33" t="s">
        <v>85</v>
      </c>
      <c r="C22" s="28">
        <v>12800</v>
      </c>
    </row>
    <row r="23" spans="2:3" x14ac:dyDescent="0.3">
      <c r="B23" s="33" t="s">
        <v>87</v>
      </c>
      <c r="C23" s="28">
        <v>7716.380000000001</v>
      </c>
    </row>
    <row r="24" spans="2:3" x14ac:dyDescent="0.3">
      <c r="B24" s="33" t="s">
        <v>79</v>
      </c>
      <c r="C24" s="28">
        <v>8100</v>
      </c>
    </row>
    <row r="25" spans="2:3" x14ac:dyDescent="0.3">
      <c r="B25" s="33" t="s">
        <v>12</v>
      </c>
      <c r="C25" s="28">
        <v>10720</v>
      </c>
    </row>
    <row r="26" spans="2:3" x14ac:dyDescent="0.3">
      <c r="B26" s="33" t="s">
        <v>105</v>
      </c>
      <c r="C26" s="28">
        <v>16623.400000000001</v>
      </c>
    </row>
    <row r="27" spans="2:3" x14ac:dyDescent="0.3">
      <c r="B27" s="33" t="s">
        <v>66</v>
      </c>
      <c r="C27" s="28">
        <v>3552</v>
      </c>
    </row>
    <row r="28" spans="2:3" x14ac:dyDescent="0.3">
      <c r="B28" s="33" t="s">
        <v>95</v>
      </c>
      <c r="C28" s="28">
        <v>8055</v>
      </c>
    </row>
    <row r="29" spans="2:3" x14ac:dyDescent="0.3">
      <c r="B29" s="33" t="s">
        <v>28</v>
      </c>
      <c r="C29" s="28">
        <v>12636.25</v>
      </c>
    </row>
    <row r="30" spans="2:3" x14ac:dyDescent="0.3">
      <c r="B30" s="33" t="s">
        <v>75</v>
      </c>
      <c r="C30" s="28">
        <v>9842</v>
      </c>
    </row>
    <row r="31" spans="2:3" x14ac:dyDescent="0.3">
      <c r="B31" s="33" t="s">
        <v>41</v>
      </c>
      <c r="C31" s="28">
        <v>8100</v>
      </c>
    </row>
    <row r="32" spans="2:3" x14ac:dyDescent="0.3">
      <c r="B32" s="33" t="s">
        <v>31</v>
      </c>
      <c r="C32" s="28">
        <v>14000</v>
      </c>
    </row>
    <row r="33" spans="2:3" x14ac:dyDescent="0.3">
      <c r="B33" s="33" t="s">
        <v>9</v>
      </c>
      <c r="C33" s="28">
        <v>2972.6000000000004</v>
      </c>
    </row>
    <row r="34" spans="2:3" x14ac:dyDescent="0.3">
      <c r="B34" s="33" t="s">
        <v>52</v>
      </c>
      <c r="C34" s="28">
        <v>14611.25</v>
      </c>
    </row>
    <row r="35" spans="2:3" x14ac:dyDescent="0.3">
      <c r="B35" s="33" t="s">
        <v>16</v>
      </c>
      <c r="C35" s="28">
        <v>18900</v>
      </c>
    </row>
    <row r="36" spans="2:3" x14ac:dyDescent="0.3">
      <c r="B36" s="33" t="s">
        <v>22</v>
      </c>
      <c r="C36" s="28">
        <v>5053.33</v>
      </c>
    </row>
    <row r="37" spans="2:3" x14ac:dyDescent="0.3">
      <c r="B37" s="33" t="s">
        <v>46</v>
      </c>
      <c r="C37" s="28">
        <v>5035.9400000000005</v>
      </c>
    </row>
    <row r="38" spans="2:3" x14ac:dyDescent="0.3">
      <c r="B38" s="33" t="s">
        <v>64</v>
      </c>
      <c r="C38" s="28">
        <v>0</v>
      </c>
    </row>
    <row r="39" spans="2:3" x14ac:dyDescent="0.3">
      <c r="B39" s="33" t="s">
        <v>35</v>
      </c>
      <c r="C39" s="28">
        <v>0</v>
      </c>
    </row>
    <row r="40" spans="2:3" x14ac:dyDescent="0.3">
      <c r="B40" s="33" t="s">
        <v>62</v>
      </c>
      <c r="C40" s="28">
        <v>22500</v>
      </c>
    </row>
    <row r="41" spans="2:3" x14ac:dyDescent="0.3">
      <c r="B41" s="33" t="s">
        <v>7</v>
      </c>
      <c r="C41" s="28">
        <v>9114.2100000000009</v>
      </c>
    </row>
    <row r="42" spans="2:3" x14ac:dyDescent="0.3">
      <c r="B42" s="33" t="s">
        <v>48</v>
      </c>
      <c r="C42" s="28">
        <v>20000</v>
      </c>
    </row>
    <row r="43" spans="2:3" x14ac:dyDescent="0.3">
      <c r="B43" s="33" t="s">
        <v>103</v>
      </c>
      <c r="C43" s="28">
        <v>11484.55</v>
      </c>
    </row>
    <row r="44" spans="2:3" x14ac:dyDescent="0.3">
      <c r="B44" s="33" t="s">
        <v>107</v>
      </c>
      <c r="C44" s="28">
        <v>6428.95</v>
      </c>
    </row>
    <row r="45" spans="2:3" x14ac:dyDescent="0.3">
      <c r="B45" s="33" t="s">
        <v>81</v>
      </c>
      <c r="C45" s="28">
        <v>18795</v>
      </c>
    </row>
    <row r="46" spans="2:3" x14ac:dyDescent="0.3">
      <c r="B46" s="33" t="s">
        <v>99</v>
      </c>
      <c r="C46" s="28">
        <v>14400</v>
      </c>
    </row>
    <row r="47" spans="2:3" x14ac:dyDescent="0.3">
      <c r="B47" s="33" t="s">
        <v>93</v>
      </c>
      <c r="C47" s="28">
        <v>7272</v>
      </c>
    </row>
    <row r="48" spans="2:3" x14ac:dyDescent="0.3">
      <c r="B48" s="33" t="s">
        <v>91</v>
      </c>
      <c r="C48" s="28">
        <v>15600</v>
      </c>
    </row>
    <row r="49" spans="1:3" x14ac:dyDescent="0.3">
      <c r="B49" s="33" t="s">
        <v>14</v>
      </c>
      <c r="C49" s="28">
        <v>9398.16</v>
      </c>
    </row>
    <row r="50" spans="1:3" x14ac:dyDescent="0.3">
      <c r="B50" s="33" t="s">
        <v>146</v>
      </c>
      <c r="C50" s="28">
        <v>10253.549999999999</v>
      </c>
    </row>
    <row r="51" spans="1:3" x14ac:dyDescent="0.3">
      <c r="B51" s="33" t="s">
        <v>73</v>
      </c>
      <c r="C51" s="28">
        <v>0</v>
      </c>
    </row>
    <row r="52" spans="1:3" x14ac:dyDescent="0.3">
      <c r="B52" s="33" t="s">
        <v>20</v>
      </c>
      <c r="C52" s="28">
        <v>5370</v>
      </c>
    </row>
    <row r="53" spans="1:3" x14ac:dyDescent="0.3">
      <c r="B53" s="33" t="s">
        <v>24</v>
      </c>
      <c r="C53" s="28">
        <v>4800</v>
      </c>
    </row>
    <row r="54" spans="1:3" x14ac:dyDescent="0.3">
      <c r="B54" s="33" t="s">
        <v>155</v>
      </c>
      <c r="C54" s="28">
        <v>517920.69</v>
      </c>
    </row>
    <row r="61" spans="1:3" x14ac:dyDescent="0.3">
      <c r="A61" t="s">
        <v>144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Master</vt:lpstr>
      <vt:lpstr>Master_WIP</vt:lpstr>
      <vt:lpstr>1</vt:lpstr>
      <vt:lpstr>2.a</vt:lpstr>
      <vt:lpstr>2.b</vt:lpstr>
      <vt:lpstr>3.a</vt:lpstr>
      <vt:lpstr>3.b</vt:lpstr>
      <vt:lpstr>4.a</vt:lpstr>
      <vt:lpstr>4.b</vt:lpstr>
      <vt:lpstr>5</vt:lpstr>
      <vt:lpstr>5_solution</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Eszter Stephen-Bujtor</cp:lastModifiedBy>
  <dcterms:created xsi:type="dcterms:W3CDTF">2022-04-18T02:07:21Z</dcterms:created>
  <dcterms:modified xsi:type="dcterms:W3CDTF">2024-04-24T01:04:46Z</dcterms:modified>
</cp:coreProperties>
</file>