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ocuments\Документы Кондюрина В\Предметы\ТЕХНОЛОГИЯ РАЗРАБОТКИ ПРОГРАММНОГО ОБЕСПЕЧЕНИЯ\Практические работы\"/>
    </mc:Choice>
  </mc:AlternateContent>
  <bookViews>
    <workbookView xWindow="0" yWindow="0" windowWidth="28800" windowHeight="12300" tabRatio="464"/>
  </bookViews>
  <sheets>
    <sheet name="Себестоимость" sheetId="1" r:id="rId1"/>
    <sheet name="Sот" sheetId="2" r:id="rId2"/>
    <sheet name="Sмз" sheetId="3" r:id="rId3"/>
    <sheet name="Sамрт" sheetId="4" r:id="rId4"/>
    <sheet name="Sэвм" sheetId="5" r:id="rId5"/>
    <sheet name="Лист6" sheetId="6" state="hidden" r:id="rId6"/>
    <sheet name="Sпроч" sheetId="7" r:id="rId7"/>
  </sheets>
  <calcPr calcId="162913"/>
</workbook>
</file>

<file path=xl/calcChain.xml><?xml version="1.0" encoding="utf-8"?>
<calcChain xmlns="http://schemas.openxmlformats.org/spreadsheetml/2006/main">
  <c r="E5" i="3" l="1"/>
  <c r="E8" i="3" s="1"/>
  <c r="E6" i="3"/>
  <c r="C8" i="3"/>
  <c r="E6" i="2"/>
  <c r="E8" i="4" l="1"/>
  <c r="E7" i="4"/>
  <c r="E6" i="4"/>
  <c r="E5" i="4"/>
  <c r="B6" i="2"/>
  <c r="F5" i="4" l="1"/>
  <c r="C7" i="7" l="1"/>
  <c r="B10" i="1" s="1"/>
  <c r="E22" i="5"/>
  <c r="E21" i="5"/>
  <c r="E20" i="5"/>
  <c r="E23" i="5" s="1"/>
  <c r="D30" i="5" s="1"/>
  <c r="E14" i="5"/>
  <c r="E13" i="5"/>
  <c r="E15" i="5" s="1"/>
  <c r="C30" i="5" s="1"/>
  <c r="B30" i="5"/>
  <c r="E30" i="5" l="1"/>
  <c r="B9" i="1" s="1"/>
  <c r="B7" i="1"/>
  <c r="K6" i="2"/>
  <c r="M6" i="2" s="1"/>
  <c r="H6" i="2"/>
  <c r="J6" i="2" s="1"/>
  <c r="F8" i="4"/>
  <c r="F7" i="4"/>
  <c r="F6" i="4"/>
  <c r="F9" i="4" l="1"/>
  <c r="B8" i="1" s="1"/>
  <c r="G6" i="2"/>
  <c r="G9" i="2" s="1"/>
  <c r="M9" i="2"/>
  <c r="M8" i="2"/>
  <c r="M7" i="2"/>
  <c r="J9" i="2"/>
  <c r="J8" i="2"/>
  <c r="J7" i="2"/>
  <c r="D6" i="2"/>
  <c r="G7" i="2" l="1"/>
  <c r="G8" i="2"/>
  <c r="N6" i="2"/>
  <c r="D9" i="2"/>
  <c r="N9" i="2" s="1"/>
  <c r="D8" i="2"/>
  <c r="D7" i="2"/>
  <c r="N7" i="2" l="1"/>
  <c r="N8" i="2"/>
  <c r="N10" i="2" l="1"/>
  <c r="B6" i="1" s="1"/>
  <c r="B11" i="1" s="1"/>
</calcChain>
</file>

<file path=xl/sharedStrings.xml><?xml version="1.0" encoding="utf-8"?>
<sst xmlns="http://schemas.openxmlformats.org/spreadsheetml/2006/main" count="80" uniqueCount="63">
  <si>
    <t>Sсеб=Sот+Sмз+Sамрт+Sэвм+Sпроч</t>
  </si>
  <si>
    <t>Sсеб</t>
  </si>
  <si>
    <t>Sот</t>
  </si>
  <si>
    <t>Sмз</t>
  </si>
  <si>
    <t>Saмрт</t>
  </si>
  <si>
    <t>Sэвм</t>
  </si>
  <si>
    <t>Sпроч</t>
  </si>
  <si>
    <t>Оплата труда</t>
  </si>
  <si>
    <t>Расходы по оплате труда</t>
  </si>
  <si>
    <t>Статья</t>
  </si>
  <si>
    <t>Заработная плата</t>
  </si>
  <si>
    <t>Аналитики (руб/час)</t>
  </si>
  <si>
    <t>Тестировщики (руб/час)</t>
  </si>
  <si>
    <t>РП (руб/час)</t>
  </si>
  <si>
    <t>Руб</t>
  </si>
  <si>
    <t>час</t>
  </si>
  <si>
    <t>Ставка соц.налогов</t>
  </si>
  <si>
    <t>Амортизационные отчисления</t>
  </si>
  <si>
    <t>Материалы</t>
  </si>
  <si>
    <t>Стол</t>
  </si>
  <si>
    <t>Кресло</t>
  </si>
  <si>
    <t>Компьютер в сборе</t>
  </si>
  <si>
    <t>Принтер</t>
  </si>
  <si>
    <t>№</t>
  </si>
  <si>
    <t>Ставка амортизации</t>
  </si>
  <si>
    <t>Сумма/мес.</t>
  </si>
  <si>
    <t>Всего/проект</t>
  </si>
  <si>
    <t>Стоимость</t>
  </si>
  <si>
    <t>Длит. Проекта (мес)</t>
  </si>
  <si>
    <t>Итого</t>
  </si>
  <si>
    <t>Всего</t>
  </si>
  <si>
    <t>Премия 30%</t>
  </si>
  <si>
    <t>Отпускные (30 дней)</t>
  </si>
  <si>
    <t>Расходы на содержание и эксплуатацию ЭВМ (Sэвм )</t>
  </si>
  <si>
    <r>
      <t>S</t>
    </r>
    <r>
      <rPr>
        <i/>
        <vertAlign val="subscript"/>
        <sz val="16"/>
        <color rgb="FF000000"/>
        <rFont val="Georgia"/>
        <family val="1"/>
        <charset val="204"/>
      </rPr>
      <t xml:space="preserve">э </t>
    </r>
    <r>
      <rPr>
        <i/>
        <sz val="16"/>
        <color rgb="FF000000"/>
        <rFont val="Georgia"/>
        <family val="1"/>
        <charset val="204"/>
      </rPr>
      <t>= S</t>
    </r>
    <r>
      <rPr>
        <i/>
        <vertAlign val="subscript"/>
        <sz val="16"/>
        <color rgb="FF000000"/>
        <rFont val="Georgia"/>
        <family val="1"/>
        <charset val="204"/>
      </rPr>
      <t xml:space="preserve">ээ </t>
    </r>
    <r>
      <rPr>
        <i/>
        <sz val="16"/>
        <color rgb="FF000000"/>
        <rFont val="Georgia"/>
        <family val="1"/>
        <charset val="204"/>
      </rPr>
      <t>+ S</t>
    </r>
    <r>
      <rPr>
        <i/>
        <vertAlign val="subscript"/>
        <sz val="16"/>
        <color rgb="FF000000"/>
        <rFont val="Georgia"/>
        <family val="1"/>
        <charset val="204"/>
      </rPr>
      <t>то,</t>
    </r>
    <r>
      <rPr>
        <sz val="16"/>
        <color rgb="FF000000"/>
        <rFont val="Georgia"/>
        <family val="1"/>
        <charset val="204"/>
      </rPr>
      <t>+Sрм</t>
    </r>
  </si>
  <si>
    <t>Расходы на эксплуатацию оргтехники</t>
  </si>
  <si>
    <t>Исходные данные</t>
  </si>
  <si>
    <t>Мощность компьютера</t>
  </si>
  <si>
    <t>500квт</t>
  </si>
  <si>
    <t>Количество часов работы в день</t>
  </si>
  <si>
    <t>4часа</t>
  </si>
  <si>
    <t>Сумма электроэнергии (руб.)</t>
  </si>
  <si>
    <t>Сумма технического обслуживания и ремонт</t>
  </si>
  <si>
    <t>Наименование</t>
  </si>
  <si>
    <t>Затраты на ТО</t>
  </si>
  <si>
    <t>Итого стоимость ТО</t>
  </si>
  <si>
    <t>Сумма расходных материалов</t>
  </si>
  <si>
    <t>Всего, руб</t>
  </si>
  <si>
    <t>Бумага для принтера</t>
  </si>
  <si>
    <t>Картридж для принтера</t>
  </si>
  <si>
    <t>Доступ в Интернет</t>
  </si>
  <si>
    <r>
      <t>Количество (</t>
    </r>
    <r>
      <rPr>
        <b/>
        <i/>
        <sz val="9"/>
        <color rgb="FF000000"/>
        <rFont val="Georgia"/>
        <family val="1"/>
        <charset val="204"/>
      </rPr>
      <t>Q</t>
    </r>
    <r>
      <rPr>
        <b/>
        <i/>
        <vertAlign val="subscript"/>
        <sz val="9"/>
        <color rgb="FF000000"/>
        <rFont val="Georgia"/>
        <family val="1"/>
        <charset val="204"/>
      </rPr>
      <t>mj</t>
    </r>
    <r>
      <rPr>
        <b/>
        <sz val="9"/>
        <color rgb="FF000000"/>
        <rFont val="Georgia"/>
        <family val="1"/>
        <charset val="204"/>
      </rPr>
      <t>)</t>
    </r>
  </si>
  <si>
    <r>
      <t>Цена, руб (</t>
    </r>
    <r>
      <rPr>
        <b/>
        <i/>
        <sz val="9"/>
        <color rgb="FF000000"/>
        <rFont val="Georgia"/>
        <family val="1"/>
        <charset val="204"/>
      </rPr>
      <t>Ц</t>
    </r>
    <r>
      <rPr>
        <b/>
        <i/>
        <vertAlign val="subscript"/>
        <sz val="9"/>
        <color rgb="FF000000"/>
        <rFont val="Georgia"/>
        <family val="1"/>
        <charset val="204"/>
      </rPr>
      <t>mj</t>
    </r>
    <r>
      <rPr>
        <b/>
        <sz val="9"/>
        <color rgb="FF000000"/>
        <rFont val="Georgia"/>
        <family val="1"/>
        <charset val="204"/>
      </rPr>
      <t>)</t>
    </r>
  </si>
  <si>
    <t>Материальные затраты проекта</t>
  </si>
  <si>
    <t>Итого стоимость</t>
  </si>
  <si>
    <t>Срок эксплуатации(мес)</t>
  </si>
  <si>
    <t>Прочие затраты</t>
  </si>
  <si>
    <t>Оплата хостинга</t>
  </si>
  <si>
    <t>Оплата услуг Аналитика по безопасности</t>
  </si>
  <si>
    <t>Сумма</t>
  </si>
  <si>
    <t>Администратор (руб/час)</t>
  </si>
  <si>
    <t>Сервер</t>
  </si>
  <si>
    <t>Сервер (Обыкновенный комп)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</si>
</sst>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р.&quot;"/>
    <numFmt numFmtId="165" formatCode="#,##0.00_р_.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30"/>
      <color rgb="FF000000"/>
      <name val="Georgia"/>
      <family val="1"/>
      <charset val="204"/>
    </font>
    <font>
      <b/>
      <sz val="18"/>
      <color rgb="FF424456"/>
      <name val="Trebuchet MS"/>
      <family val="2"/>
      <charset val="204"/>
    </font>
    <font>
      <i/>
      <sz val="16"/>
      <color rgb="FF000000"/>
      <name val="Georgia"/>
      <family val="1"/>
      <charset val="204"/>
    </font>
    <font>
      <i/>
      <vertAlign val="subscript"/>
      <sz val="16"/>
      <color rgb="FF000000"/>
      <name val="Georgia"/>
      <family val="1"/>
      <charset val="204"/>
    </font>
    <font>
      <sz val="16"/>
      <color rgb="FF000000"/>
      <name val="Georgia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rgb="FF000000"/>
      <name val="Georgia"/>
      <family val="1"/>
      <charset val="204"/>
    </font>
    <font>
      <b/>
      <sz val="12"/>
      <color rgb="FF000000"/>
      <name val="Georgia"/>
      <family val="1"/>
      <charset val="204"/>
    </font>
    <font>
      <b/>
      <sz val="9"/>
      <color rgb="FF000000"/>
      <name val="Georgia"/>
      <family val="1"/>
      <charset val="204"/>
    </font>
    <font>
      <b/>
      <i/>
      <sz val="9"/>
      <color rgb="FF000000"/>
      <name val="Georgia"/>
      <family val="1"/>
      <charset val="204"/>
    </font>
    <font>
      <b/>
      <i/>
      <vertAlign val="subscript"/>
      <sz val="9"/>
      <color rgb="FF000000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top" readingOrder="1"/>
    </xf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0" fillId="0" borderId="0" xfId="0" applyNumberFormat="1"/>
    <xf numFmtId="0" fontId="0" fillId="0" borderId="0" xfId="0" applyNumberFormat="1" applyAlignment="1">
      <alignment horizontal="center" vertic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  <xf numFmtId="4" fontId="1" fillId="0" borderId="6" xfId="0" applyNumberFormat="1" applyFont="1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165" fontId="0" fillId="0" borderId="8" xfId="0" applyNumberFormat="1" applyBorder="1"/>
    <xf numFmtId="4" fontId="1" fillId="0" borderId="9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9" fontId="1" fillId="0" borderId="1" xfId="0" applyNumberFormat="1" applyFont="1" applyBorder="1"/>
    <xf numFmtId="4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/>
    <xf numFmtId="165" fontId="8" fillId="0" borderId="1" xfId="0" applyNumberFormat="1" applyFont="1" applyBorder="1"/>
    <xf numFmtId="164" fontId="0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Себестоимость проекта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0.11341579177602799"/>
                  <c:y val="7.64253426655001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DB8-4122-86AD-9CDC16FCF6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/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Себестоимость!$A$6:$A$10</c:f>
              <c:strCache>
                <c:ptCount val="5"/>
                <c:pt idx="0">
                  <c:v>Sот</c:v>
                </c:pt>
                <c:pt idx="1">
                  <c:v>Sмз</c:v>
                </c:pt>
                <c:pt idx="2">
                  <c:v>Saмрт</c:v>
                </c:pt>
                <c:pt idx="3">
                  <c:v>Sэвм</c:v>
                </c:pt>
                <c:pt idx="4">
                  <c:v>Sпроч</c:v>
                </c:pt>
              </c:strCache>
            </c:strRef>
          </c:cat>
          <c:val>
            <c:numRef>
              <c:f>Себестоимость!$B$6:$B$10</c:f>
              <c:numCache>
                <c:formatCode>#,##0.00</c:formatCode>
                <c:ptCount val="5"/>
                <c:pt idx="0">
                  <c:v>23318.18181818182</c:v>
                </c:pt>
                <c:pt idx="1">
                  <c:v>60000</c:v>
                </c:pt>
                <c:pt idx="2">
                  <c:v>2700</c:v>
                </c:pt>
                <c:pt idx="3" formatCode="#\ ##0.00&quot;р.&quot;">
                  <c:v>5979.88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8-4122-86AD-9CDC16FCF65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7</xdr:row>
      <xdr:rowOff>61912</xdr:rowOff>
    </xdr:from>
    <xdr:to>
      <xdr:col>14</xdr:col>
      <xdr:colOff>447675</xdr:colOff>
      <xdr:row>25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11"/>
  <sheetViews>
    <sheetView tabSelected="1" topLeftCell="A4" zoomScale="160" zoomScaleNormal="160" workbookViewId="0">
      <selection activeCell="B7" sqref="B7"/>
    </sheetView>
  </sheetViews>
  <sheetFormatPr defaultRowHeight="15" x14ac:dyDescent="0.25"/>
  <cols>
    <col min="2" max="2" width="16.28515625" bestFit="1" customWidth="1"/>
  </cols>
  <sheetData>
    <row r="3" spans="1:2" ht="37.5" x14ac:dyDescent="0.25">
      <c r="A3" s="1" t="s">
        <v>0</v>
      </c>
    </row>
    <row r="6" spans="1:2" x14ac:dyDescent="0.25">
      <c r="A6" s="8" t="s">
        <v>2</v>
      </c>
      <c r="B6" s="16">
        <f>Sот!N10</f>
        <v>23318.18181818182</v>
      </c>
    </row>
    <row r="7" spans="1:2" x14ac:dyDescent="0.25">
      <c r="A7" s="8" t="s">
        <v>3</v>
      </c>
      <c r="B7" s="16">
        <f>Sмз!E8</f>
        <v>60000</v>
      </c>
    </row>
    <row r="8" spans="1:2" x14ac:dyDescent="0.25">
      <c r="A8" s="8" t="s">
        <v>4</v>
      </c>
      <c r="B8" s="16">
        <f>Sамрт!F9</f>
        <v>2700</v>
      </c>
    </row>
    <row r="9" spans="1:2" x14ac:dyDescent="0.25">
      <c r="A9" s="8" t="s">
        <v>5</v>
      </c>
      <c r="B9" s="51">
        <f>Sэвм!E30</f>
        <v>5979.88</v>
      </c>
    </row>
    <row r="10" spans="1:2" x14ac:dyDescent="0.25">
      <c r="A10" s="8" t="s">
        <v>6</v>
      </c>
      <c r="B10" s="16">
        <f>Sпроч!C7</f>
        <v>0</v>
      </c>
    </row>
    <row r="11" spans="1:2" ht="18.75" x14ac:dyDescent="0.3">
      <c r="A11" s="49" t="s">
        <v>1</v>
      </c>
      <c r="B11" s="50">
        <f>SUM(B6:B10)</f>
        <v>91998.061818181828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0"/>
  <sheetViews>
    <sheetView zoomScale="130" zoomScaleNormal="130" workbookViewId="0">
      <selection activeCell="N10" sqref="N10"/>
    </sheetView>
  </sheetViews>
  <sheetFormatPr defaultRowHeight="15" x14ac:dyDescent="0.25"/>
  <cols>
    <col min="1" max="1" width="20.28515625" customWidth="1"/>
    <col min="2" max="2" width="12.140625" style="17" customWidth="1"/>
    <col min="3" max="3" width="6.5703125" customWidth="1"/>
    <col min="4" max="4" width="14.85546875" customWidth="1"/>
    <col min="5" max="5" width="18.28515625" customWidth="1"/>
    <col min="6" max="6" width="6" customWidth="1"/>
    <col min="7" max="7" width="14.85546875" customWidth="1"/>
    <col min="8" max="8" width="15.42578125" hidden="1" customWidth="1"/>
    <col min="9" max="9" width="6.42578125" hidden="1" customWidth="1"/>
    <col min="10" max="10" width="13.7109375" hidden="1" customWidth="1"/>
    <col min="11" max="11" width="12.85546875" hidden="1" customWidth="1"/>
    <col min="12" max="12" width="0" hidden="1" customWidth="1"/>
    <col min="13" max="13" width="12.5703125" hidden="1" customWidth="1"/>
    <col min="14" max="14" width="12.42578125" customWidth="1"/>
  </cols>
  <sheetData>
    <row r="1" spans="1:14" x14ac:dyDescent="0.25">
      <c r="A1" s="2" t="s">
        <v>7</v>
      </c>
      <c r="B1" s="19"/>
    </row>
    <row r="3" spans="1:14" ht="15.75" thickBot="1" x14ac:dyDescent="0.3">
      <c r="A3" s="2" t="s">
        <v>8</v>
      </c>
    </row>
    <row r="4" spans="1:14" x14ac:dyDescent="0.25">
      <c r="A4" s="53" t="s">
        <v>9</v>
      </c>
      <c r="B4" s="52" t="s">
        <v>11</v>
      </c>
      <c r="C4" s="52"/>
      <c r="D4" s="22"/>
      <c r="E4" s="52" t="s">
        <v>60</v>
      </c>
      <c r="F4" s="52"/>
      <c r="G4" s="22"/>
      <c r="H4" s="23" t="s">
        <v>12</v>
      </c>
      <c r="I4" s="23"/>
      <c r="J4" s="23"/>
      <c r="K4" s="55" t="s">
        <v>13</v>
      </c>
      <c r="L4" s="55"/>
      <c r="M4" s="24"/>
      <c r="N4" s="25" t="s">
        <v>30</v>
      </c>
    </row>
    <row r="5" spans="1:14" s="2" customFormat="1" x14ac:dyDescent="0.25">
      <c r="A5" s="54"/>
      <c r="B5" s="20" t="s">
        <v>14</v>
      </c>
      <c r="C5" s="6" t="s">
        <v>15</v>
      </c>
      <c r="D5" s="6" t="s">
        <v>29</v>
      </c>
      <c r="E5" s="6" t="s">
        <v>14</v>
      </c>
      <c r="F5" s="6" t="s">
        <v>15</v>
      </c>
      <c r="G5" s="6" t="s">
        <v>29</v>
      </c>
      <c r="H5" s="6" t="s">
        <v>14</v>
      </c>
      <c r="I5" s="6" t="s">
        <v>15</v>
      </c>
      <c r="J5" s="6" t="s">
        <v>29</v>
      </c>
      <c r="K5" s="6" t="s">
        <v>14</v>
      </c>
      <c r="L5" s="6" t="s">
        <v>15</v>
      </c>
      <c r="M5" s="6" t="s">
        <v>29</v>
      </c>
      <c r="N5" s="26"/>
    </row>
    <row r="6" spans="1:14" x14ac:dyDescent="0.25">
      <c r="A6" s="27" t="s">
        <v>10</v>
      </c>
      <c r="B6" s="16">
        <f>45000/22/8</f>
        <v>255.68181818181819</v>
      </c>
      <c r="C6" s="8">
        <v>0</v>
      </c>
      <c r="D6" s="21">
        <f>B6*C6</f>
        <v>0</v>
      </c>
      <c r="E6" s="16">
        <f>B6*1.5</f>
        <v>383.52272727272725</v>
      </c>
      <c r="F6" s="8">
        <v>40</v>
      </c>
      <c r="G6" s="21">
        <f>E6*F6</f>
        <v>15340.90909090909</v>
      </c>
      <c r="H6" s="16">
        <f>40000/22/8</f>
        <v>227.27272727272728</v>
      </c>
      <c r="I6" s="8">
        <v>0</v>
      </c>
      <c r="J6" s="21">
        <f>H6*I6</f>
        <v>0</v>
      </c>
      <c r="K6" s="16">
        <f>80000/22/8</f>
        <v>454.54545454545456</v>
      </c>
      <c r="L6" s="8">
        <v>0</v>
      </c>
      <c r="M6" s="21">
        <f>K6*L6</f>
        <v>0</v>
      </c>
      <c r="N6" s="28">
        <f>D6+G6+J6+M6</f>
        <v>15340.90909090909</v>
      </c>
    </row>
    <row r="7" spans="1:14" x14ac:dyDescent="0.25">
      <c r="A7" s="27" t="s">
        <v>16</v>
      </c>
      <c r="B7" s="10">
        <v>0.14000000000000001</v>
      </c>
      <c r="C7" s="8"/>
      <c r="D7" s="21">
        <f>D6*B7</f>
        <v>0</v>
      </c>
      <c r="E7" s="10">
        <v>0.14000000000000001</v>
      </c>
      <c r="F7" s="8"/>
      <c r="G7" s="21">
        <f>G6*E7</f>
        <v>2147.727272727273</v>
      </c>
      <c r="H7" s="10">
        <v>0.14000000000000001</v>
      </c>
      <c r="I7" s="10"/>
      <c r="J7" s="21">
        <f>J6*H7</f>
        <v>0</v>
      </c>
      <c r="K7" s="10">
        <v>0.14000000000000001</v>
      </c>
      <c r="L7" s="8"/>
      <c r="M7" s="21">
        <f>M6*K7</f>
        <v>0</v>
      </c>
      <c r="N7" s="28">
        <f>D7+G7+J7+M7</f>
        <v>2147.727272727273</v>
      </c>
    </row>
    <row r="8" spans="1:14" x14ac:dyDescent="0.25">
      <c r="A8" s="27" t="s">
        <v>31</v>
      </c>
      <c r="B8" s="10">
        <v>0.3</v>
      </c>
      <c r="C8" s="8"/>
      <c r="D8" s="21">
        <f>B8*D6</f>
        <v>0</v>
      </c>
      <c r="E8" s="10">
        <v>0.3</v>
      </c>
      <c r="F8" s="8"/>
      <c r="G8" s="21">
        <f>E8*G6</f>
        <v>4602.272727272727</v>
      </c>
      <c r="H8" s="10">
        <v>0.3</v>
      </c>
      <c r="I8" s="10"/>
      <c r="J8" s="21">
        <f>J6*H8</f>
        <v>0</v>
      </c>
      <c r="K8" s="10">
        <v>0.3</v>
      </c>
      <c r="L8" s="8"/>
      <c r="M8" s="21">
        <f>M6*K8</f>
        <v>0</v>
      </c>
      <c r="N8" s="28">
        <f>D8+G8+J8+M8</f>
        <v>4602.272727272727</v>
      </c>
    </row>
    <row r="9" spans="1:14" ht="15.75" thickBot="1" x14ac:dyDescent="0.3">
      <c r="A9" s="29" t="s">
        <v>32</v>
      </c>
      <c r="B9" s="30">
        <v>0.08</v>
      </c>
      <c r="C9" s="31"/>
      <c r="D9" s="32">
        <f>D6*B9</f>
        <v>0</v>
      </c>
      <c r="E9" s="30">
        <v>0.08</v>
      </c>
      <c r="F9" s="31"/>
      <c r="G9" s="32">
        <f>G6*E9</f>
        <v>1227.2727272727273</v>
      </c>
      <c r="H9" s="30">
        <v>0.08</v>
      </c>
      <c r="I9" s="31"/>
      <c r="J9" s="32">
        <f>J6*H9</f>
        <v>0</v>
      </c>
      <c r="K9" s="30">
        <v>0.08</v>
      </c>
      <c r="L9" s="31"/>
      <c r="M9" s="32">
        <f>M6*K9</f>
        <v>0</v>
      </c>
      <c r="N9" s="33">
        <f>D9+G9+J9+M9</f>
        <v>1227.2727272727273</v>
      </c>
    </row>
    <row r="10" spans="1:14" x14ac:dyDescent="0.25">
      <c r="N10" s="19">
        <f>SUM(N6:N9)</f>
        <v>23318.18181818182</v>
      </c>
    </row>
  </sheetData>
  <mergeCells count="4">
    <mergeCell ref="B4:C4"/>
    <mergeCell ref="A4:A5"/>
    <mergeCell ref="E4:F4"/>
    <mergeCell ref="K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8"/>
  <sheetViews>
    <sheetView zoomScale="160" zoomScaleNormal="160" workbookViewId="0">
      <selection activeCell="E5" sqref="E5"/>
    </sheetView>
  </sheetViews>
  <sheetFormatPr defaultRowHeight="15" x14ac:dyDescent="0.25"/>
  <cols>
    <col min="1" max="1" width="9.140625" customWidth="1"/>
    <col min="2" max="2" width="37.7109375" customWidth="1"/>
    <col min="3" max="3" width="19.42578125" customWidth="1"/>
    <col min="4" max="4" width="22.42578125" customWidth="1"/>
    <col min="5" max="5" width="12.85546875" customWidth="1"/>
  </cols>
  <sheetData>
    <row r="1" spans="2:5" x14ac:dyDescent="0.25">
      <c r="B1" s="2" t="s">
        <v>53</v>
      </c>
    </row>
    <row r="3" spans="2:5" s="2" customFormat="1" x14ac:dyDescent="0.25">
      <c r="B3" s="34" t="s">
        <v>43</v>
      </c>
      <c r="C3" s="34" t="s">
        <v>27</v>
      </c>
      <c r="D3" s="34" t="s">
        <v>55</v>
      </c>
      <c r="E3" s="34" t="s">
        <v>54</v>
      </c>
    </row>
    <row r="4" spans="2:5" x14ac:dyDescent="0.25">
      <c r="B4" s="8" t="s">
        <v>62</v>
      </c>
      <c r="C4" s="16">
        <v>60000</v>
      </c>
      <c r="D4" s="8">
        <v>3</v>
      </c>
      <c r="E4" s="8">
        <v>60000</v>
      </c>
    </row>
    <row r="5" spans="2:5" x14ac:dyDescent="0.25">
      <c r="B5" s="8"/>
      <c r="C5" s="16">
        <v>0</v>
      </c>
      <c r="D5" s="8">
        <v>60</v>
      </c>
      <c r="E5" s="16">
        <f>C5/D5</f>
        <v>0</v>
      </c>
    </row>
    <row r="6" spans="2:5" x14ac:dyDescent="0.25">
      <c r="B6" s="8"/>
      <c r="C6" s="16">
        <v>0</v>
      </c>
      <c r="D6" s="8">
        <v>60</v>
      </c>
      <c r="E6" s="16">
        <f>C6/D6</f>
        <v>0</v>
      </c>
    </row>
    <row r="7" spans="2:5" x14ac:dyDescent="0.25">
      <c r="B7" s="8"/>
      <c r="C7" s="16"/>
      <c r="D7" s="8"/>
      <c r="E7" s="16"/>
    </row>
    <row r="8" spans="2:5" x14ac:dyDescent="0.25">
      <c r="C8" s="17">
        <f>SUM(C4:C7)</f>
        <v>60000</v>
      </c>
      <c r="E8" s="2">
        <f>SUM(E4:E7)</f>
        <v>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9"/>
  <sheetViews>
    <sheetView zoomScale="160" zoomScaleNormal="160" workbookViewId="0">
      <selection activeCell="F5" sqref="F5:F8"/>
    </sheetView>
  </sheetViews>
  <sheetFormatPr defaultRowHeight="15" x14ac:dyDescent="0.25"/>
  <cols>
    <col min="1" max="1" width="4.85546875" customWidth="1"/>
    <col min="2" max="2" width="20.7109375" customWidth="1"/>
    <col min="3" max="3" width="20.7109375" style="5" customWidth="1"/>
    <col min="4" max="4" width="14.140625" customWidth="1"/>
    <col min="5" max="5" width="12.85546875" customWidth="1"/>
    <col min="6" max="6" width="17.140625" style="17" customWidth="1"/>
  </cols>
  <sheetData>
    <row r="2" spans="1:6" ht="45" x14ac:dyDescent="0.25">
      <c r="B2" s="3" t="s">
        <v>17</v>
      </c>
      <c r="C2" s="4"/>
      <c r="E2" s="14" t="s">
        <v>28</v>
      </c>
      <c r="F2" s="18">
        <v>2</v>
      </c>
    </row>
    <row r="4" spans="1:6" ht="30" x14ac:dyDescent="0.25">
      <c r="A4" s="11" t="s">
        <v>23</v>
      </c>
      <c r="B4" s="11" t="s">
        <v>18</v>
      </c>
      <c r="C4" s="12" t="s">
        <v>27</v>
      </c>
      <c r="D4" s="13" t="s">
        <v>24</v>
      </c>
      <c r="E4" s="11" t="s">
        <v>25</v>
      </c>
      <c r="F4" s="15" t="s">
        <v>26</v>
      </c>
    </row>
    <row r="5" spans="1:6" x14ac:dyDescent="0.25">
      <c r="A5" s="7">
        <v>1</v>
      </c>
      <c r="B5" s="8" t="s">
        <v>19</v>
      </c>
      <c r="C5" s="9">
        <v>6000</v>
      </c>
      <c r="D5" s="10">
        <v>0.1</v>
      </c>
      <c r="E5" s="9">
        <f>C5*D5/12</f>
        <v>50</v>
      </c>
      <c r="F5" s="16">
        <f>E5*F2</f>
        <v>100</v>
      </c>
    </row>
    <row r="6" spans="1:6" x14ac:dyDescent="0.25">
      <c r="A6" s="7">
        <v>2</v>
      </c>
      <c r="B6" s="8" t="s">
        <v>20</v>
      </c>
      <c r="C6" s="9">
        <v>6000</v>
      </c>
      <c r="D6" s="10">
        <v>0.1</v>
      </c>
      <c r="E6" s="9">
        <f t="shared" ref="E6:E8" si="0">C6*D6/12</f>
        <v>50</v>
      </c>
      <c r="F6" s="16">
        <f>E6*F2</f>
        <v>100</v>
      </c>
    </row>
    <row r="7" spans="1:6" x14ac:dyDescent="0.25">
      <c r="A7" s="7">
        <v>4</v>
      </c>
      <c r="B7" s="8" t="s">
        <v>61</v>
      </c>
      <c r="C7" s="9">
        <v>60000</v>
      </c>
      <c r="D7" s="10">
        <v>0.2</v>
      </c>
      <c r="E7" s="9">
        <f t="shared" si="0"/>
        <v>1000</v>
      </c>
      <c r="F7" s="16">
        <f>E7*F2</f>
        <v>2000</v>
      </c>
    </row>
    <row r="8" spans="1:6" x14ac:dyDescent="0.25">
      <c r="A8" s="7">
        <v>5</v>
      </c>
      <c r="B8" s="8" t="s">
        <v>22</v>
      </c>
      <c r="C8" s="9">
        <v>15000</v>
      </c>
      <c r="D8" s="10">
        <v>0.2</v>
      </c>
      <c r="E8" s="9">
        <f t="shared" si="0"/>
        <v>250</v>
      </c>
      <c r="F8" s="16">
        <f>E8*F2</f>
        <v>500</v>
      </c>
    </row>
    <row r="9" spans="1:6" x14ac:dyDescent="0.25">
      <c r="F9" s="19">
        <f>SUM(F5:F8)</f>
        <v>2700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E30"/>
  <sheetViews>
    <sheetView topLeftCell="A16" zoomScale="150" zoomScaleNormal="150" workbookViewId="0">
      <selection activeCell="E30" sqref="E30"/>
    </sheetView>
  </sheetViews>
  <sheetFormatPr defaultRowHeight="15" x14ac:dyDescent="0.25"/>
  <cols>
    <col min="1" max="1" width="6.42578125" customWidth="1"/>
    <col min="2" max="2" width="18.28515625" customWidth="1"/>
    <col min="3" max="3" width="15.140625" customWidth="1"/>
    <col min="4" max="4" width="18" customWidth="1"/>
    <col min="5" max="5" width="15.85546875" customWidth="1"/>
  </cols>
  <sheetData>
    <row r="2" spans="1:5" ht="23.25" x14ac:dyDescent="0.35">
      <c r="A2" s="38" t="s">
        <v>33</v>
      </c>
    </row>
    <row r="4" spans="1:5" s="40" customFormat="1" ht="23.25" x14ac:dyDescent="0.4">
      <c r="A4" s="39" t="s">
        <v>34</v>
      </c>
    </row>
    <row r="6" spans="1:5" x14ac:dyDescent="0.25">
      <c r="A6" t="s">
        <v>36</v>
      </c>
    </row>
    <row r="7" spans="1:5" x14ac:dyDescent="0.25">
      <c r="B7" t="s">
        <v>37</v>
      </c>
      <c r="D7" s="2" t="s">
        <v>38</v>
      </c>
    </row>
    <row r="8" spans="1:5" s="2" customFormat="1" x14ac:dyDescent="0.25">
      <c r="B8" s="42" t="s">
        <v>39</v>
      </c>
      <c r="D8" s="2" t="s">
        <v>40</v>
      </c>
    </row>
    <row r="9" spans="1:5" s="2" customFormat="1" x14ac:dyDescent="0.25">
      <c r="B9" s="42"/>
    </row>
    <row r="10" spans="1:5" s="2" customFormat="1" ht="15.75" x14ac:dyDescent="0.25">
      <c r="B10" s="41" t="s">
        <v>42</v>
      </c>
    </row>
    <row r="11" spans="1:5" s="2" customFormat="1" x14ac:dyDescent="0.25">
      <c r="B11" s="42"/>
    </row>
    <row r="12" spans="1:5" s="2" customFormat="1" x14ac:dyDescent="0.25">
      <c r="B12" s="34" t="s">
        <v>43</v>
      </c>
      <c r="C12" s="34" t="s">
        <v>27</v>
      </c>
      <c r="D12" s="34" t="s">
        <v>44</v>
      </c>
      <c r="E12" s="34" t="s">
        <v>45</v>
      </c>
    </row>
    <row r="13" spans="1:5" s="2" customFormat="1" x14ac:dyDescent="0.25">
      <c r="B13" s="8" t="s">
        <v>21</v>
      </c>
      <c r="C13" s="9">
        <v>60000</v>
      </c>
      <c r="D13" s="36">
        <v>0.03</v>
      </c>
      <c r="E13" s="35">
        <f>C13*D13</f>
        <v>1800</v>
      </c>
    </row>
    <row r="14" spans="1:5" s="2" customFormat="1" x14ac:dyDescent="0.25">
      <c r="B14" s="8" t="s">
        <v>22</v>
      </c>
      <c r="C14" s="9">
        <v>15000</v>
      </c>
      <c r="D14" s="36">
        <v>0.05</v>
      </c>
      <c r="E14" s="35">
        <f>C14*D14</f>
        <v>750</v>
      </c>
    </row>
    <row r="15" spans="1:5" s="2" customFormat="1" x14ac:dyDescent="0.25">
      <c r="B15" s="42"/>
      <c r="E15" s="4">
        <f>SUM(E13:E14)</f>
        <v>2550</v>
      </c>
    </row>
    <row r="16" spans="1:5" s="2" customFormat="1" x14ac:dyDescent="0.25">
      <c r="B16" s="42"/>
    </row>
    <row r="17" spans="2:5" x14ac:dyDescent="0.25">
      <c r="B17" s="2" t="s">
        <v>46</v>
      </c>
    </row>
    <row r="19" spans="2:5" s="2" customFormat="1" ht="30" x14ac:dyDescent="0.25">
      <c r="B19" s="45" t="s">
        <v>43</v>
      </c>
      <c r="C19" s="44" t="s">
        <v>51</v>
      </c>
      <c r="D19" s="44" t="s">
        <v>52</v>
      </c>
      <c r="E19" s="45" t="s">
        <v>47</v>
      </c>
    </row>
    <row r="20" spans="2:5" ht="30" x14ac:dyDescent="0.25">
      <c r="B20" s="43" t="s">
        <v>48</v>
      </c>
      <c r="C20" s="43">
        <v>1</v>
      </c>
      <c r="D20" s="43">
        <v>145</v>
      </c>
      <c r="E20" s="43">
        <f>C20*D20</f>
        <v>145</v>
      </c>
    </row>
    <row r="21" spans="2:5" ht="30" x14ac:dyDescent="0.25">
      <c r="B21" s="43" t="s">
        <v>49</v>
      </c>
      <c r="C21" s="43">
        <v>1</v>
      </c>
      <c r="D21" s="43">
        <v>1950</v>
      </c>
      <c r="E21" s="43">
        <f>C21*D21</f>
        <v>1950</v>
      </c>
    </row>
    <row r="22" spans="2:5" ht="30" x14ac:dyDescent="0.25">
      <c r="B22" s="43" t="s">
        <v>50</v>
      </c>
      <c r="C22" s="43">
        <v>1</v>
      </c>
      <c r="D22" s="43">
        <v>300</v>
      </c>
      <c r="E22" s="43">
        <f>C22*D22</f>
        <v>300</v>
      </c>
    </row>
    <row r="23" spans="2:5" x14ac:dyDescent="0.25">
      <c r="E23" s="4">
        <f>SUM(E20:E22)</f>
        <v>2395</v>
      </c>
    </row>
    <row r="29" spans="2:5" s="46" customFormat="1" ht="60" x14ac:dyDescent="0.25">
      <c r="B29" s="47" t="s">
        <v>41</v>
      </c>
      <c r="C29" s="47" t="s">
        <v>42</v>
      </c>
      <c r="D29" s="47" t="s">
        <v>46</v>
      </c>
      <c r="E29" s="47" t="s">
        <v>35</v>
      </c>
    </row>
    <row r="30" spans="2:5" x14ac:dyDescent="0.25">
      <c r="B30" s="34">
        <f>4*0.5*21*8*3.08</f>
        <v>1034.8800000000001</v>
      </c>
      <c r="C30" s="35">
        <f>E15</f>
        <v>2550</v>
      </c>
      <c r="D30" s="35">
        <f>E23</f>
        <v>2395</v>
      </c>
      <c r="E30" s="35">
        <f>B30+C30+D30</f>
        <v>5979.88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C7"/>
  <sheetViews>
    <sheetView zoomScale="205" zoomScaleNormal="205" workbookViewId="0">
      <selection activeCell="E7" sqref="E7"/>
    </sheetView>
  </sheetViews>
  <sheetFormatPr defaultRowHeight="15" x14ac:dyDescent="0.25"/>
  <cols>
    <col min="2" max="2" width="16.28515625" customWidth="1"/>
    <col min="3" max="3" width="12.140625" customWidth="1"/>
  </cols>
  <sheetData>
    <row r="2" spans="1:3" x14ac:dyDescent="0.25">
      <c r="A2" s="2" t="s">
        <v>56</v>
      </c>
      <c r="B2" s="2"/>
    </row>
    <row r="4" spans="1:3" x14ac:dyDescent="0.25">
      <c r="A4" s="8"/>
      <c r="B4" s="8" t="s">
        <v>43</v>
      </c>
      <c r="C4" s="34" t="s">
        <v>59</v>
      </c>
    </row>
    <row r="5" spans="1:3" x14ac:dyDescent="0.25">
      <c r="A5" s="8">
        <v>1</v>
      </c>
      <c r="B5" s="8" t="s">
        <v>57</v>
      </c>
      <c r="C5" s="37">
        <v>0</v>
      </c>
    </row>
    <row r="6" spans="1:3" ht="45" x14ac:dyDescent="0.25">
      <c r="A6" s="8">
        <v>2</v>
      </c>
      <c r="B6" s="48" t="s">
        <v>58</v>
      </c>
      <c r="C6" s="37">
        <v>0</v>
      </c>
    </row>
    <row r="7" spans="1:3" x14ac:dyDescent="0.25">
      <c r="C7" s="17">
        <f>SUM(C5:C6)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Себестоимость</vt:lpstr>
      <vt:lpstr>Sот</vt:lpstr>
      <vt:lpstr>Sмз</vt:lpstr>
      <vt:lpstr>Sамрт</vt:lpstr>
      <vt:lpstr>Sэвм</vt:lpstr>
      <vt:lpstr>Лист6</vt:lpstr>
      <vt:lpstr>Sпроч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</dc:creator>
  <cp:lastModifiedBy>Пользователь</cp:lastModifiedBy>
  <dcterms:created xsi:type="dcterms:W3CDTF">2020-01-17T14:53:51Z</dcterms:created>
  <dcterms:modified xsi:type="dcterms:W3CDTF">2022-05-11T08:28:02Z</dcterms:modified>
</cp:coreProperties>
</file>