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16Sn" sheetId="1" state="visible" r:id="rId2"/>
    <sheet name="114Cd (p,d) Strongest Sta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<sst xmlns="http://schemas.openxmlformats.org/spreadsheetml/2006/main" count="146" uniqueCount="44">
  <si>
    <t xml:space="preserve">Omega(SR)</t>
  </si>
  <si>
    <t xml:space="preserve">FS</t>
  </si>
  <si>
    <t xml:space="preserve">Zbeam</t>
  </si>
  <si>
    <t xml:space="preserve">Atarget</t>
  </si>
  <si>
    <t xml:space="preserve">FA</t>
  </si>
  <si>
    <t xml:space="preserve">HA</t>
  </si>
  <si>
    <t xml:space="preserve">Corrections</t>
  </si>
  <si>
    <t xml:space="preserve">from errors in #beam, target thickness etc</t>
  </si>
  <si>
    <t xml:space="preserve">Efficiency</t>
  </si>
  <si>
    <t xml:space="preserve">BIC</t>
  </si>
  <si>
    <t xml:space="preserve">Experiment</t>
  </si>
  <si>
    <t xml:space="preserve">Target</t>
  </si>
  <si>
    <t xml:space="preserve">Peak Positions(Channel)</t>
  </si>
  <si>
    <t xml:space="preserve">Theta(deg)</t>
  </si>
  <si>
    <t xml:space="preserve">Target Thickness (ug/cm3)</t>
  </si>
  <si>
    <t xml:space="preserve">Uncertainty</t>
  </si>
  <si>
    <t xml:space="preserve">#target</t>
  </si>
  <si>
    <t xml:space="preserve">S1</t>
  </si>
  <si>
    <t xml:space="preserve">S3</t>
  </si>
  <si>
    <t xml:space="preserve">Yield</t>
  </si>
  <si>
    <t xml:space="preserve">#beam</t>
  </si>
  <si>
    <t xml:space="preserve">Isotopic Purity</t>
  </si>
  <si>
    <t xml:space="preserve">Cross-section(millibarn/sr)</t>
  </si>
  <si>
    <t xml:space="preserve">Fitting uncertainty</t>
  </si>
  <si>
    <t xml:space="preserve">Systematic uncertainty</t>
  </si>
  <si>
    <t xml:space="preserve">Channel 1 Counts</t>
  </si>
  <si>
    <t xml:space="preserve">error</t>
  </si>
  <si>
    <t xml:space="preserve">Rest of Channels counts</t>
  </si>
  <si>
    <t xml:space="preserve">Current offset(e/s)</t>
  </si>
  <si>
    <t xml:space="preserve">#Beam(uncorrected)</t>
  </si>
  <si>
    <t xml:space="preserve">Run Time(s)</t>
  </si>
  <si>
    <t xml:space="preserve">Beam offset(e/s)</t>
  </si>
  <si>
    <t xml:space="preserve">Beam offset(particles per second)</t>
  </si>
  <si>
    <t xml:space="preserve">February</t>
  </si>
  <si>
    <t xml:space="preserve">116Sn</t>
  </si>
  <si>
    <t xml:space="preserve">Current Gradient</t>
  </si>
  <si>
    <t xml:space="preserve">May</t>
  </si>
  <si>
    <t xml:space="preserve">Energy (keV)</t>
  </si>
  <si>
    <t xml:space="preserve">j/pi</t>
  </si>
  <si>
    <t xml:space="preserve">114Cd</t>
  </si>
  <si>
    <t xml:space="preserve">1/2+</t>
  </si>
  <si>
    <t xml:space="preserve">11/2-</t>
  </si>
  <si>
    <t xml:space="preserve">3/2+</t>
  </si>
  <si>
    <t xml:space="preserve">5/2+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</si>
</sst>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E+00"/>
    <numFmt numFmtId="167" formatCode="0.00"/>
    <numFmt numFmtId="168" formatCode="0.0"/>
    <numFmt numFmtId="169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Devanagari"/>
      <family val="2"/>
    </font>
    <font>
      <sz val="10"/>
      <name val="Lohit Devanagari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1.43"/>
    <col collapsed="false" customWidth="true" hidden="false" outlineLevel="0" max="4" min="4" style="0" width="6.85"/>
    <col collapsed="false" customWidth="true" hidden="false" outlineLevel="0" max="5" min="5" style="0" width="22.69"/>
    <col collapsed="false" customWidth="true" hidden="false" outlineLevel="0" max="6" min="6" style="0" width="10.6"/>
    <col collapsed="false" customWidth="true" hidden="false" outlineLevel="0" max="7" min="7" style="0" width="24.22"/>
    <col collapsed="false" customWidth="true" hidden="false" outlineLevel="0" max="9" min="8" style="0" width="11.3"/>
    <col collapsed="false" customWidth="true" hidden="false" outlineLevel="0" max="10" min="10" style="0" width="8.79"/>
    <col collapsed="false" customWidth="true" hidden="false" outlineLevel="0" max="11" min="11" style="0" width="7.41"/>
    <col collapsed="false" customWidth="true" hidden="false" outlineLevel="0" max="12" min="12" style="0" width="7.68"/>
    <col collapsed="false" customWidth="true" hidden="false" outlineLevel="0" max="13" min="13" style="0" width="6.43"/>
    <col collapsed="false" customWidth="true" hidden="false" outlineLevel="0" max="14" min="14" style="0" width="11.3"/>
    <col collapsed="false" customWidth="true" hidden="false" outlineLevel="0" max="16" min="15" style="0" width="9.35"/>
    <col collapsed="false" customWidth="true" hidden="false" outlineLevel="0" max="17" min="17" style="0" width="14.21"/>
    <col collapsed="false" customWidth="false" hidden="false" outlineLevel="0" max="18" min="18" style="0" width="11.52"/>
    <col collapsed="false" customWidth="true" hidden="false" outlineLevel="0" max="19" min="19" style="0" width="24.49"/>
    <col collapsed="false" customWidth="true" hidden="false" outlineLevel="0" max="20" min="20" style="0" width="17.27"/>
    <col collapsed="false" customWidth="true" hidden="false" outlineLevel="0" max="21" min="21" style="0" width="35.33"/>
    <col collapsed="false" customWidth="false" hidden="false" outlineLevel="0" max="22" min="22" style="0" width="11.52"/>
    <col collapsed="false" customWidth="true" hidden="false" outlineLevel="0" max="23" min="23" style="0" width="15.88"/>
    <col collapsed="false" customWidth="true" hidden="false" outlineLevel="0" max="24" min="24" style="0" width="5.18"/>
    <col collapsed="false" customWidth="true" hidden="false" outlineLevel="0" max="25" min="25" style="0" width="21.44"/>
    <col collapsed="false" customWidth="true" hidden="false" outlineLevel="0" max="26" min="26" style="0" width="5.18"/>
    <col collapsed="false" customWidth="true" hidden="false" outlineLevel="0" max="27" min="27" style="0" width="9.48"/>
    <col collapsed="false" customWidth="true" hidden="false" outlineLevel="0" max="28" min="28" style="0" width="6.01"/>
    <col collapsed="false" customWidth="false" hidden="false" outlineLevel="0" max="29" min="29" style="0" width="11.52"/>
    <col collapsed="false" customWidth="true" hidden="false" outlineLevel="0" max="30" min="30" style="0" width="17.83"/>
    <col collapsed="false" customWidth="false" hidden="false" outlineLevel="0" max="31" min="31" style="0" width="11.52"/>
    <col collapsed="false" customWidth="true" hidden="false" outlineLevel="0" max="32" min="32" style="0" width="17.83"/>
    <col collapsed="false" customWidth="false" hidden="false" outlineLevel="0" max="33" min="33" style="0" width="11.52"/>
    <col collapsed="false" customWidth="true" hidden="false" outlineLevel="0" max="34" min="34" style="0" width="14.9"/>
    <col collapsed="false" customWidth="true" hidden="false" outlineLevel="0" max="35" min="35" style="0" width="28.11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I1" s="1" t="s">
        <v>0</v>
      </c>
      <c r="J1" s="1" t="s">
        <v>1</v>
      </c>
      <c r="K1" s="1" t="s">
        <v>2</v>
      </c>
      <c r="L1" s="1" t="s">
        <v>3</v>
      </c>
    </row>
    <row r="2" customFormat="false" ht="12.8" hidden="false" customHeight="false" outlineLevel="0" collapsed="false">
      <c r="H2" s="2" t="s">
        <v>4</v>
      </c>
      <c r="I2" s="0" t="n">
        <f aca="false">14.03/1000</f>
        <v>0.01403</v>
      </c>
      <c r="J2" s="3" t="n">
        <v>2E-006</v>
      </c>
      <c r="K2" s="0" t="n">
        <v>1</v>
      </c>
      <c r="L2" s="0" t="n">
        <v>116</v>
      </c>
    </row>
    <row r="3" customFormat="false" ht="12.8" hidden="false" customHeight="false" outlineLevel="0" collapsed="false">
      <c r="H3" s="2" t="s">
        <v>5</v>
      </c>
      <c r="I3" s="0" t="n">
        <f aca="false">7.249/1000</f>
        <v>0.007249</v>
      </c>
    </row>
    <row r="4" customFormat="false" ht="12.8" hidden="false" customHeight="false" outlineLevel="0" collapsed="false">
      <c r="W4" s="2" t="s">
        <v>6</v>
      </c>
    </row>
    <row r="6" customFormat="false" ht="12.8" hidden="false" customHeight="false" outlineLevel="0" collapsed="false">
      <c r="U6" s="0" t="s">
        <v>7</v>
      </c>
      <c r="W6" s="4" t="s">
        <v>8</v>
      </c>
      <c r="AD6" s="4" t="s">
        <v>9</v>
      </c>
    </row>
    <row r="7" customFormat="false" ht="12.8" hidden="false" customHeight="false" outlineLevel="0" collapsed="false">
      <c r="C7" s="5" t="s">
        <v>10</v>
      </c>
      <c r="D7" s="5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5" t="s">
        <v>16</v>
      </c>
      <c r="J7" s="5"/>
      <c r="K7" s="6" t="s">
        <v>17</v>
      </c>
      <c r="L7" s="6" t="s">
        <v>18</v>
      </c>
      <c r="M7" s="6" t="s">
        <v>19</v>
      </c>
      <c r="N7" s="6" t="s">
        <v>15</v>
      </c>
      <c r="O7" s="6" t="s">
        <v>20</v>
      </c>
      <c r="P7" s="6" t="s">
        <v>15</v>
      </c>
      <c r="Q7" s="6" t="s">
        <v>21</v>
      </c>
      <c r="R7" s="5"/>
      <c r="S7" s="6" t="s">
        <v>22</v>
      </c>
      <c r="T7" s="5" t="s">
        <v>23</v>
      </c>
      <c r="U7" s="5" t="s">
        <v>24</v>
      </c>
      <c r="W7" s="5" t="s">
        <v>25</v>
      </c>
      <c r="X7" s="5" t="s">
        <v>26</v>
      </c>
      <c r="Y7" s="5" t="s">
        <v>27</v>
      </c>
      <c r="Z7" s="5" t="s">
        <v>26</v>
      </c>
      <c r="AA7" s="5" t="s">
        <v>8</v>
      </c>
      <c r="AB7" s="5" t="s">
        <v>26</v>
      </c>
      <c r="AD7" s="2" t="s">
        <v>28</v>
      </c>
      <c r="AF7" s="5" t="s">
        <v>29</v>
      </c>
      <c r="AG7" s="5" t="s">
        <v>30</v>
      </c>
      <c r="AH7" s="5" t="s">
        <v>31</v>
      </c>
      <c r="AI7" s="5" t="s">
        <v>32</v>
      </c>
    </row>
    <row r="8" customFormat="false" ht="12.8" hidden="false" customHeight="false" outlineLevel="0" collapsed="false">
      <c r="C8" s="0" t="s">
        <v>33</v>
      </c>
      <c r="D8" s="0" t="s">
        <v>34</v>
      </c>
      <c r="E8" s="7" t="n">
        <v>1603.4</v>
      </c>
      <c r="F8" s="0" t="n">
        <v>10</v>
      </c>
      <c r="G8" s="8" t="n">
        <v>51.4</v>
      </c>
      <c r="H8" s="8" t="n">
        <v>1.6</v>
      </c>
      <c r="I8" s="0" t="n">
        <f aca="false">G8/($L$2*1.661E-018)</f>
        <v>2.66769083850609E+017</v>
      </c>
      <c r="K8" s="0" t="n">
        <v>62988</v>
      </c>
      <c r="L8" s="0" t="n">
        <v>5860</v>
      </c>
      <c r="M8" s="0" t="n">
        <v>4300</v>
      </c>
      <c r="N8" s="0" t="n">
        <v>71</v>
      </c>
      <c r="O8" s="3" t="n">
        <f aca="false">AF8*$AD$12 + AH8</f>
        <v>709823959192547</v>
      </c>
      <c r="P8" s="9" t="n">
        <f aca="false">((SQRT(K8)+SQRT(L8))*$J$2/(1.61E-019*1000*$K$2))</f>
        <v>4068630299200.41</v>
      </c>
      <c r="Q8" s="10" t="n">
        <v>0.978</v>
      </c>
      <c r="S8" s="11" t="n">
        <f aca="false">1E+027*M8/(I8*O8*$I$3*AA8*Q8)</f>
        <v>3.35474869922347</v>
      </c>
      <c r="T8" s="0" t="n">
        <f aca="false">1E+027*N8/(I8*O8*$I$3*1*AA8)</f>
        <v>0.0541737302736463</v>
      </c>
      <c r="U8" s="0" t="n">
        <f aca="false">SQRT((AB8/AA8)^2+(H8/G8)^2+(P8/O8)^2)</f>
        <v>0.0333687626508939</v>
      </c>
      <c r="W8" s="0" t="n">
        <v>877</v>
      </c>
      <c r="X8" s="0" t="n">
        <v>30</v>
      </c>
      <c r="Y8" s="0" t="n">
        <v>18519</v>
      </c>
      <c r="Z8" s="0" t="n">
        <v>140</v>
      </c>
      <c r="AA8" s="12" t="n">
        <f aca="false">Y8/(Y8+W8)</f>
        <v>0.954784491647762</v>
      </c>
      <c r="AB8" s="12" t="n">
        <f aca="false">AA8*SQRT((Z8/Y8)^2+(Z8^2+X8^2)/(Y8+W8)^2)</f>
        <v>0.0100883372423624</v>
      </c>
      <c r="AD8" s="3" t="n">
        <v>58100000</v>
      </c>
      <c r="AF8" s="3" t="n">
        <f aca="false">((K8-L8)*$J$2)/($K$2*1.61E-019*1000)</f>
        <v>709664596273292</v>
      </c>
      <c r="AG8" s="0" t="n">
        <v>300</v>
      </c>
      <c r="AH8" s="3" t="n">
        <f aca="false">AG8*$AD$8</f>
        <v>17430000000</v>
      </c>
      <c r="AI8" s="3" t="n">
        <f aca="false">AH8/$K$2</f>
        <v>17430000000</v>
      </c>
    </row>
    <row r="9" customFormat="false" ht="12.8" hidden="false" customHeight="false" outlineLevel="0" collapsed="false">
      <c r="C9" s="0" t="s">
        <v>33</v>
      </c>
      <c r="D9" s="0" t="s">
        <v>34</v>
      </c>
      <c r="E9" s="0" t="n">
        <v>1601.74</v>
      </c>
      <c r="F9" s="0" t="n">
        <v>18</v>
      </c>
      <c r="G9" s="8" t="n">
        <v>51.3</v>
      </c>
      <c r="H9" s="8" t="n">
        <v>1.5</v>
      </c>
      <c r="I9" s="0" t="n">
        <f aca="false">G9/($L$2*1.661E-018)</f>
        <v>2.662500778509E+017</v>
      </c>
      <c r="K9" s="0" t="n">
        <v>33512</v>
      </c>
      <c r="L9" s="0" t="n">
        <v>645</v>
      </c>
      <c r="M9" s="0" t="n">
        <v>10200</v>
      </c>
      <c r="N9" s="0" t="n">
        <v>106</v>
      </c>
      <c r="O9" s="3" t="n">
        <f aca="false">AF9*$AD$12 + AH9</f>
        <v>408384801428572</v>
      </c>
      <c r="P9" s="9" t="n">
        <f aca="false">((SQRT(K9)+SQRT(L9))*$J$2/(1.61E-019*1000*$K$2))</f>
        <v>2589561253942.65</v>
      </c>
      <c r="Q9" s="10" t="n">
        <v>0.978</v>
      </c>
      <c r="S9" s="11" t="n">
        <f aca="false">1E+027*M9/(I9*O9*$I$2*AA9*Q9)</f>
        <v>7.00939147152749</v>
      </c>
      <c r="T9" s="0" t="n">
        <f aca="false">1E+027*N9/(I9*O9*$I$2*1*AA9)</f>
        <v>0.0712401563794424</v>
      </c>
      <c r="U9" s="0" t="n">
        <f aca="false">SQRT((AB9/AA9)^2+(H9/G9)^2+(P9/O9)^2)</f>
        <v>0.0317871614014803</v>
      </c>
      <c r="W9" s="0" t="n">
        <v>463</v>
      </c>
      <c r="X9" s="0" t="n">
        <v>22</v>
      </c>
      <c r="Y9" s="0" t="n">
        <v>18326</v>
      </c>
      <c r="Z9" s="0" t="n">
        <v>140</v>
      </c>
      <c r="AA9" s="12" t="n">
        <f aca="false">Y9/(Y9+W9)</f>
        <v>0.975357922188515</v>
      </c>
      <c r="AB9" s="12" t="n">
        <f aca="false">AA9*SQRT((Z9/Y9)^2+(Z9^2+X9^2)/(Y9+W9)^2)</f>
        <v>0.0104709857950431</v>
      </c>
      <c r="AF9" s="3" t="n">
        <f aca="false">((K9-L9)*$J$2)/($K$2*1.61E-019*1000)</f>
        <v>408285714285714</v>
      </c>
      <c r="AG9" s="0" t="n">
        <v>300</v>
      </c>
      <c r="AH9" s="3" t="n">
        <f aca="false">AG9*$AD$8</f>
        <v>17430000000</v>
      </c>
      <c r="AI9" s="3" t="n">
        <f aca="false">AH9/$K$2</f>
        <v>17430000000</v>
      </c>
    </row>
    <row r="10" customFormat="false" ht="12.8" hidden="false" customHeight="false" outlineLevel="0" collapsed="false">
      <c r="C10" s="0" t="s">
        <v>33</v>
      </c>
      <c r="D10" s="0" t="s">
        <v>34</v>
      </c>
      <c r="E10" s="0" t="n">
        <v>1598.68</v>
      </c>
      <c r="F10" s="0" t="n">
        <v>31</v>
      </c>
      <c r="G10" s="8" t="n">
        <v>51.3</v>
      </c>
      <c r="H10" s="8" t="n">
        <v>1.5</v>
      </c>
      <c r="I10" s="0" t="n">
        <f aca="false">G10/($L$2*1.661E-018)</f>
        <v>2.662500778509E+017</v>
      </c>
      <c r="K10" s="0" t="n">
        <v>49173</v>
      </c>
      <c r="L10" s="0" t="n">
        <v>641</v>
      </c>
      <c r="M10" s="0" t="n">
        <v>5672</v>
      </c>
      <c r="N10" s="0" t="n">
        <v>81</v>
      </c>
      <c r="O10" s="3" t="n">
        <f aca="false">AF10*$AD$12 + AH10</f>
        <v>603019993975155</v>
      </c>
      <c r="P10" s="9" t="n">
        <f aca="false">((SQRT(K10)+SQRT(L10))*$J$2/(1.61E-019*1000*$K$2))</f>
        <v>3069165675501.06</v>
      </c>
      <c r="Q10" s="10" t="n">
        <v>0.978</v>
      </c>
      <c r="S10" s="11" t="n">
        <f aca="false">1E+027*M10/(I10*O10*$I$2*AA10*Q10)</f>
        <v>2.64128798187172</v>
      </c>
      <c r="T10" s="0" t="n">
        <f aca="false">1E+027*N10/(I10*O10*$I$2*1*AA10)</f>
        <v>0.0368895541868677</v>
      </c>
      <c r="U10" s="0" t="n">
        <f aca="false">SQRT((AB10/AA10)^2+(H10/G10)^2+(P10/O10)^2)</f>
        <v>0.0312165655913986</v>
      </c>
      <c r="W10" s="0" t="n">
        <v>575</v>
      </c>
      <c r="X10" s="0" t="n">
        <v>24</v>
      </c>
      <c r="Y10" s="0" t="n">
        <v>22216</v>
      </c>
      <c r="Z10" s="0" t="n">
        <v>153</v>
      </c>
      <c r="AA10" s="12" t="n">
        <f aca="false">Y10/(Y10+W10)</f>
        <v>0.974770742837085</v>
      </c>
      <c r="AB10" s="12" t="n">
        <f aca="false">AA10*SQRT((Z10/Y10)^2+(Z10^2+X10^2)/(Y10+W10)^2)</f>
        <v>0.00943089690693456</v>
      </c>
      <c r="AF10" s="3" t="n">
        <f aca="false">((K10-L10)*$J$2)/($K$2*1.61E-019*1000)</f>
        <v>602881987577640</v>
      </c>
      <c r="AG10" s="0" t="n">
        <v>300</v>
      </c>
      <c r="AH10" s="3" t="n">
        <f aca="false">AG10*$AD$8</f>
        <v>17430000000</v>
      </c>
      <c r="AI10" s="3" t="n">
        <f aca="false">AH10/$K$2</f>
        <v>17430000000</v>
      </c>
    </row>
    <row r="11" customFormat="false" ht="12.8" hidden="false" customHeight="false" outlineLevel="0" collapsed="false">
      <c r="C11" s="0" t="s">
        <v>33</v>
      </c>
      <c r="D11" s="0" t="s">
        <v>34</v>
      </c>
      <c r="E11" s="0" t="n">
        <v>1597.1</v>
      </c>
      <c r="F11" s="0" t="n">
        <v>40</v>
      </c>
      <c r="G11" s="0" t="n">
        <v>51.3</v>
      </c>
      <c r="H11" s="0" t="n">
        <v>1.5</v>
      </c>
      <c r="I11" s="0" t="n">
        <f aca="false">G11/($L$2*1.661E-018)</f>
        <v>2.662500778509E+017</v>
      </c>
      <c r="K11" s="0" t="n">
        <v>48146</v>
      </c>
      <c r="L11" s="0" t="n">
        <v>501</v>
      </c>
      <c r="M11" s="0" t="n">
        <v>4705</v>
      </c>
      <c r="N11" s="0" t="n">
        <v>75</v>
      </c>
      <c r="O11" s="3" t="n">
        <f aca="false">AF11*$AD$12 + AH11</f>
        <v>591999156708075</v>
      </c>
      <c r="P11" s="9" t="n">
        <f aca="false">((SQRT(K11)+SQRT(L11))*$J$2/(1.61E-019*1000*$K$2))</f>
        <v>3003788784996.13</v>
      </c>
      <c r="Q11" s="10" t="n">
        <v>0.978</v>
      </c>
      <c r="S11" s="11" t="n">
        <f aca="false">1E+027*M11/(I11*O11*$I$2*AA11*Q11)</f>
        <v>2.23150994163653</v>
      </c>
      <c r="T11" s="0" t="n">
        <f aca="false">1E+027*N11/(I11*O11*$I$2*1*AA11)</f>
        <v>0.034788789419562</v>
      </c>
      <c r="U11" s="0" t="n">
        <f aca="false">SQRT((AB11/AA11)^2+(H11/G11)^2+(P11/O11)^2)</f>
        <v>0.0319328115339393</v>
      </c>
      <c r="W11" s="0" t="n">
        <v>399</v>
      </c>
      <c r="X11" s="0" t="n">
        <v>20</v>
      </c>
      <c r="Y11" s="0" t="n">
        <v>15488</v>
      </c>
      <c r="Z11" s="0" t="n">
        <v>130</v>
      </c>
      <c r="AA11" s="12" t="n">
        <f aca="false">Y11/(Y11+W11)</f>
        <v>0.974885126203814</v>
      </c>
      <c r="AB11" s="12" t="n">
        <f aca="false">AA11*SQRT((Z11/Y11)^2+(Z11^2+X11^2)/(Y11+W11)^2)</f>
        <v>0.0114935323023935</v>
      </c>
      <c r="AD11" s="2" t="s">
        <v>35</v>
      </c>
      <c r="AF11" s="3" t="n">
        <f aca="false">((K11-L11)*$J$2)/($K$2*1.61E-019*1000)</f>
        <v>591863354037267</v>
      </c>
      <c r="AG11" s="0" t="n">
        <v>300</v>
      </c>
      <c r="AH11" s="3" t="n">
        <f aca="false">AG11*$AD$8</f>
        <v>17430000000</v>
      </c>
      <c r="AI11" s="3" t="n">
        <f aca="false">AH11/$K$2</f>
        <v>17430000000</v>
      </c>
    </row>
    <row r="12" customFormat="false" ht="12.8" hidden="false" customHeight="false" outlineLevel="0" collapsed="false">
      <c r="O12" s="3"/>
      <c r="P12" s="9"/>
      <c r="Q12" s="10"/>
      <c r="S12" s="13"/>
      <c r="AA12" s="12"/>
      <c r="AB12" s="12"/>
      <c r="AD12" s="0" t="n">
        <v>1.0002</v>
      </c>
      <c r="AF12" s="3"/>
      <c r="AH12" s="3"/>
      <c r="AI12" s="3"/>
    </row>
    <row r="13" customFormat="false" ht="12.8" hidden="false" customHeight="false" outlineLevel="0" collapsed="false">
      <c r="O13" s="3"/>
      <c r="P13" s="9"/>
      <c r="Q13" s="10"/>
      <c r="S13" s="13"/>
      <c r="AA13" s="12"/>
      <c r="AB13" s="12"/>
      <c r="AF13" s="3"/>
      <c r="AH13" s="3"/>
      <c r="AI13" s="3"/>
    </row>
    <row r="14" customFormat="false" ht="12.8" hidden="false" customHeight="false" outlineLevel="0" collapsed="false">
      <c r="C14" s="0" t="s">
        <v>36</v>
      </c>
      <c r="D14" s="0" t="s">
        <v>34</v>
      </c>
      <c r="E14" s="0" t="n">
        <v>2022.07</v>
      </c>
      <c r="F14" s="0" t="n">
        <v>18</v>
      </c>
      <c r="G14" s="0" t="n">
        <v>73.4</v>
      </c>
      <c r="H14" s="0" t="n">
        <v>1.1</v>
      </c>
      <c r="I14" s="0" t="n">
        <f aca="false">G14/($L$2*1.661E-018)</f>
        <v>3.80950403786668E+017</v>
      </c>
      <c r="K14" s="0" t="n">
        <v>92033</v>
      </c>
      <c r="L14" s="0" t="n">
        <v>1824</v>
      </c>
      <c r="M14" s="0" t="n">
        <v>38391</v>
      </c>
      <c r="N14" s="0" t="n">
        <v>203</v>
      </c>
      <c r="O14" s="3" t="n">
        <f aca="false">AF14*$AD$12 + AH14</f>
        <v>1120850247391300</v>
      </c>
      <c r="P14" s="9" t="n">
        <f aca="false">((SQRT(K14)+SQRT(L14))*$J$2/(1.61E-019*1000*$K$2))</f>
        <v>4299102171204.42</v>
      </c>
      <c r="Q14" s="10" t="n">
        <v>0.978</v>
      </c>
      <c r="S14" s="11" t="n">
        <f aca="false">1E+027*M14/(I14*O14*$I$2*AA14*Q14)</f>
        <v>6.74818003681111</v>
      </c>
      <c r="T14" s="0" t="n">
        <f aca="false">1E+027*N14/(I14*O14*$I$2*1*AA14)</f>
        <v>0.0348973242538162</v>
      </c>
      <c r="U14" s="0" t="n">
        <f aca="false">SQRT((AB14/AA14)^2+(H14/G14)^2+(P14/O14)^2)</f>
        <v>0.0163994292355783</v>
      </c>
      <c r="W14" s="0" t="n">
        <v>2047</v>
      </c>
      <c r="X14" s="0" t="n">
        <v>32</v>
      </c>
      <c r="Y14" s="0" t="n">
        <v>68599</v>
      </c>
      <c r="Z14" s="0" t="n">
        <v>267</v>
      </c>
      <c r="AA14" s="12" t="n">
        <f aca="false">Y14/(Y14+W14)</f>
        <v>0.971024544914079</v>
      </c>
      <c r="AB14" s="12" t="n">
        <f aca="false">AA14*SQRT((Z14/Y14)^2+(Z14^2+X14^2)/(Y14+W14)^2)</f>
        <v>0.00528635233847125</v>
      </c>
      <c r="AF14" s="3" t="n">
        <f aca="false">((K14-L14)*$J$2)/($K$2*1.61E-019*1000)</f>
        <v>1120608695652170</v>
      </c>
      <c r="AG14" s="0" t="n">
        <v>300</v>
      </c>
      <c r="AH14" s="3" t="n">
        <f aca="false">AG14*$AD$8</f>
        <v>17430000000</v>
      </c>
      <c r="AI14" s="3" t="n">
        <f aca="false">AH14/$K$2</f>
        <v>17430000000</v>
      </c>
    </row>
    <row r="15" customFormat="false" ht="12.8" hidden="false" customHeight="false" outlineLevel="0" collapsed="false">
      <c r="C15" s="0" t="s">
        <v>36</v>
      </c>
      <c r="D15" s="0" t="s">
        <v>34</v>
      </c>
      <c r="E15" s="0" t="n">
        <v>2016.17</v>
      </c>
      <c r="F15" s="0" t="n">
        <v>25</v>
      </c>
      <c r="G15" s="0" t="n">
        <v>72.3</v>
      </c>
      <c r="H15" s="0" t="n">
        <v>1.4</v>
      </c>
      <c r="I15" s="0" t="n">
        <f aca="false">G15/($L$2*1.661E-018)</f>
        <v>3.75241337789865E+017</v>
      </c>
      <c r="K15" s="0" t="n">
        <v>98902</v>
      </c>
      <c r="L15" s="0" t="n">
        <v>3474</v>
      </c>
      <c r="M15" s="0" t="n">
        <v>30198</v>
      </c>
      <c r="N15" s="0" t="n">
        <v>181</v>
      </c>
      <c r="O15" s="3" t="n">
        <f aca="false">AF15*$AD$12 + AH15</f>
        <v>1185695511987580</v>
      </c>
      <c r="P15" s="9" t="n">
        <f aca="false">((SQRT(K15)+SQRT(L15))*$J$2/(1.61E-019*1000*$K$2))</f>
        <v>4638851326489.71</v>
      </c>
      <c r="Q15" s="10" t="n">
        <v>0.978</v>
      </c>
      <c r="S15" s="11" t="n">
        <f aca="false">1E+027*M15/(I15*O15*$I$2*AA15*Q15)</f>
        <v>5.03309863104487</v>
      </c>
      <c r="T15" s="0" t="n">
        <f aca="false">1E+027*N15/(I15*O15*$I$2*1*AA15)</f>
        <v>0.0295035781664448</v>
      </c>
      <c r="U15" s="0" t="n">
        <f aca="false">SQRT((AB15/AA15)^2+(H15/G15)^2+(P15/O15)^2)</f>
        <v>0.0205010863973697</v>
      </c>
      <c r="W15" s="0" t="n">
        <v>1201</v>
      </c>
      <c r="X15" s="0" t="n">
        <v>35</v>
      </c>
      <c r="Y15" s="0" t="n">
        <v>75985</v>
      </c>
      <c r="Z15" s="0" t="n">
        <v>280</v>
      </c>
      <c r="AA15" s="12" t="n">
        <f aca="false">Y14/(Y14+W15)</f>
        <v>0.982793696275072</v>
      </c>
      <c r="AB15" s="12" t="n">
        <f aca="false">AA15*SQRT((Z14/Y14)^2+(Z14^2+X15^2)/(Y14+W15)^2)</f>
        <v>0.00538592537488733</v>
      </c>
      <c r="AF15" s="3" t="n">
        <f aca="false">((K15-L15)*$J$2)/($K$2*1.61E-019*1000)</f>
        <v>1185440993788820</v>
      </c>
      <c r="AG15" s="0" t="n">
        <v>300</v>
      </c>
      <c r="AH15" s="3" t="n">
        <f aca="false">AG15*$AD$8</f>
        <v>17430000000</v>
      </c>
      <c r="AI15" s="3" t="n">
        <f aca="false">AH15/$K$2</f>
        <v>17430000000</v>
      </c>
    </row>
    <row r="16" customFormat="false" ht="12.8" hidden="false" customHeight="false" outlineLevel="0" collapsed="false">
      <c r="C16" s="0" t="s">
        <v>36</v>
      </c>
      <c r="D16" s="0" t="s">
        <v>34</v>
      </c>
      <c r="E16" s="0" t="n">
        <v>2025.01</v>
      </c>
      <c r="F16" s="0" t="n">
        <v>31</v>
      </c>
      <c r="G16" s="0" t="n">
        <v>72.3</v>
      </c>
      <c r="H16" s="0" t="n">
        <v>1.4</v>
      </c>
      <c r="I16" s="0" t="n">
        <f aca="false">G16/($L$2*1.661E-018)</f>
        <v>3.75241337789865E+017</v>
      </c>
      <c r="K16" s="0" t="n">
        <v>111872</v>
      </c>
      <c r="L16" s="0" t="n">
        <v>2558</v>
      </c>
      <c r="M16" s="0" t="n">
        <v>18183</v>
      </c>
      <c r="N16" s="0" t="n">
        <v>140</v>
      </c>
      <c r="O16" s="3" t="n">
        <f aca="false">AF16*$AD$12 + AH16</f>
        <v>1358226905776400</v>
      </c>
      <c r="P16" s="9" t="n">
        <f aca="false">((SQRT(K16)+SQRT(L16))*$J$2/(1.61E-019*1000*$K$2))</f>
        <v>4783222283620.83</v>
      </c>
      <c r="Q16" s="10" t="n">
        <v>0.978</v>
      </c>
      <c r="S16" s="11" t="n">
        <f aca="false">1E+027*M16/(I16*O16*$I$2*AA16*Q16)</f>
        <v>2.63456781617256</v>
      </c>
      <c r="T16" s="0" t="n">
        <f aca="false">1E+027*N16/(I16*O16*$I$2*1*AA16)</f>
        <v>0.0198385868883213</v>
      </c>
      <c r="U16" s="0" t="n">
        <f aca="false">SQRT((AB16/AA16)^2+(H16/G16)^2+(P16/O16)^2)</f>
        <v>0.0203552074840246</v>
      </c>
      <c r="W16" s="0" t="n">
        <v>1008</v>
      </c>
      <c r="X16" s="0" t="n">
        <v>32</v>
      </c>
      <c r="Y16" s="0" t="n">
        <v>71445</v>
      </c>
      <c r="Z16" s="0" t="n">
        <v>272</v>
      </c>
      <c r="AA16" s="12" t="n">
        <f aca="false">Y15/(Y15+W16)</f>
        <v>0.986907900718247</v>
      </c>
      <c r="AB16" s="12" t="n">
        <f aca="false">AA16*SQRT((Z15/Y15)^2+(Z15^2+X16^2)/(Y15+W16)^2)</f>
        <v>0.00512594430121603</v>
      </c>
      <c r="AF16" s="3" t="n">
        <f aca="false">((K16-L16)*$J$2)/($K$2*1.61E-019*1000)</f>
        <v>1357937888198760</v>
      </c>
      <c r="AG16" s="0" t="n">
        <v>300</v>
      </c>
      <c r="AH16" s="3" t="n">
        <f aca="false">AG16*$AD$8</f>
        <v>17430000000</v>
      </c>
      <c r="AI16" s="3" t="n">
        <f aca="false">AH16/$K$2</f>
        <v>17430000000</v>
      </c>
    </row>
    <row r="17" customFormat="false" ht="12.8" hidden="false" customHeight="false" outlineLevel="0" collapsed="false">
      <c r="C17" s="0" t="s">
        <v>36</v>
      </c>
      <c r="D17" s="0" t="s">
        <v>34</v>
      </c>
      <c r="E17" s="0" t="n">
        <v>2025.76</v>
      </c>
      <c r="F17" s="0" t="n">
        <v>35</v>
      </c>
      <c r="G17" s="0" t="n">
        <v>72.3</v>
      </c>
      <c r="H17" s="0" t="n">
        <v>1.4</v>
      </c>
      <c r="I17" s="0" t="n">
        <f aca="false">G17/($L$2*1.661E-018)</f>
        <v>3.75241337789865E+017</v>
      </c>
      <c r="K17" s="0" t="n">
        <v>165433</v>
      </c>
      <c r="L17" s="0" t="n">
        <v>3014</v>
      </c>
      <c r="M17" s="0" t="n">
        <v>19804</v>
      </c>
      <c r="N17" s="0" t="n">
        <v>147</v>
      </c>
      <c r="O17" s="3" t="n">
        <f aca="false">AF17*$AD$12 + AH17</f>
        <v>2018048284658390</v>
      </c>
      <c r="P17" s="9" t="n">
        <f aca="false">((SQRT(K17)+SQRT(L17))*$J$2/(1.61E-019*1000*$K$2))</f>
        <v>5734589640991.57</v>
      </c>
      <c r="Q17" s="10" t="n">
        <v>0.978</v>
      </c>
      <c r="S17" s="11" t="n">
        <f aca="false">1E+027*M17/(I17*O17*$I$2*AA17*Q17)</f>
        <v>1.93666727681544</v>
      </c>
      <c r="T17" s="0" t="n">
        <f aca="false">1E+027*N17/(I17*O17*$I$2*1*AA17)</f>
        <v>0.0140591248090613</v>
      </c>
      <c r="U17" s="0" t="n">
        <f aca="false">SQRT((AB17/AA17)^2+(H17/G17)^2+(P17/O17)^2)</f>
        <v>0.0202924133788861</v>
      </c>
      <c r="W17" s="0" t="n">
        <v>1151</v>
      </c>
      <c r="X17" s="0" t="n">
        <v>34</v>
      </c>
      <c r="Y17" s="0" t="n">
        <v>85841</v>
      </c>
      <c r="Z17" s="0" t="n">
        <v>297</v>
      </c>
      <c r="AA17" s="12" t="n">
        <f aca="false">Y16/(Y16+W17)</f>
        <v>0.984145131963193</v>
      </c>
      <c r="AB17" s="12" t="n">
        <f aca="false">AA17*SQRT((Z16/Y16)^2+(Z16^2+X17^2)/(Y16+W17)^2)</f>
        <v>0.00527705333305231</v>
      </c>
      <c r="AF17" s="3" t="n">
        <f aca="false">((K17-L17)*$J$2)/($K$2*1.61E-019*1000)</f>
        <v>2017627329192550</v>
      </c>
      <c r="AG17" s="0" t="n">
        <v>300</v>
      </c>
      <c r="AH17" s="3" t="n">
        <f aca="false">AG17*$AD$8</f>
        <v>17430000000</v>
      </c>
      <c r="AI17" s="3" t="n">
        <f aca="false">AH17/$K$2</f>
        <v>17430000000</v>
      </c>
    </row>
    <row r="18" customFormat="false" ht="12.8" hidden="false" customHeight="false" outlineLevel="0" collapsed="false">
      <c r="C18" s="0" t="s">
        <v>36</v>
      </c>
      <c r="D18" s="0" t="s">
        <v>34</v>
      </c>
      <c r="E18" s="0" t="n">
        <v>2025.88</v>
      </c>
      <c r="F18" s="0" t="n">
        <v>40</v>
      </c>
      <c r="G18" s="0" t="n">
        <v>72.3</v>
      </c>
      <c r="H18" s="0" t="n">
        <v>1.4</v>
      </c>
      <c r="I18" s="0" t="n">
        <f aca="false">G18/($L$2*1.661E-018)</f>
        <v>3.75241337789865E+017</v>
      </c>
      <c r="K18" s="0" t="n">
        <v>115180</v>
      </c>
      <c r="L18" s="0" t="n">
        <v>3384</v>
      </c>
      <c r="M18" s="0" t="n">
        <v>16936</v>
      </c>
      <c r="N18" s="0" t="n">
        <v>137</v>
      </c>
      <c r="O18" s="3" t="n">
        <f aca="false">AF18*$AD$12 + AH18</f>
        <v>1389065370372670</v>
      </c>
      <c r="P18" s="9" t="n">
        <f aca="false">((SQRT(K18)+SQRT(L18))*$J$2/(1.61E-019*1000*$K$2))</f>
        <v>4938558375119.4</v>
      </c>
      <c r="Q18" s="10" t="n">
        <v>0.978</v>
      </c>
      <c r="S18" s="11" t="n">
        <f aca="false">1E+027*M18/(I18*O18*$I$2*AA18*Q18)</f>
        <v>2.40344377380315</v>
      </c>
      <c r="T18" s="0" t="n">
        <f aca="false">1E+027*N18/(I18*O18*$I$2*1*AA18)</f>
        <v>0.019014396402739</v>
      </c>
      <c r="U18" s="0" t="n">
        <f aca="false">SQRT((AB18/AA18)^2+(H18/G18)^2+(P18/O18)^2)</f>
        <v>0.0202819463820905</v>
      </c>
      <c r="W18" s="0" t="n">
        <v>1285</v>
      </c>
      <c r="X18" s="0" t="n">
        <v>36</v>
      </c>
      <c r="Y18" s="0" t="n">
        <v>54630</v>
      </c>
      <c r="Z18" s="0" t="n">
        <v>239</v>
      </c>
      <c r="AA18" s="12" t="n">
        <f aca="false">Y17/(Y17+W18)</f>
        <v>0.985251245322866</v>
      </c>
      <c r="AB18" s="12" t="n">
        <f aca="false">AA18*SQRT((Z17/Y17)^2+(Z17^2+X18^2)/(Y17+W18)^2)</f>
        <v>0.00480271683934274</v>
      </c>
      <c r="AF18" s="3" t="n">
        <f aca="false">((K18-L18)*$J$2)/($K$2*1.61E-019*1000)</f>
        <v>1388770186335400</v>
      </c>
      <c r="AG18" s="0" t="n">
        <v>300</v>
      </c>
      <c r="AH18" s="3" t="n">
        <f aca="false">AG18*$AD$8</f>
        <v>17430000000</v>
      </c>
      <c r="AI18" s="3" t="n">
        <f aca="false">AH18/$K$2</f>
        <v>17430000000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K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1.43"/>
    <col collapsed="false" customWidth="true" hidden="false" outlineLevel="0" max="4" min="4" style="0" width="6.85"/>
    <col collapsed="false" customWidth="true" hidden="false" outlineLevel="0" max="5" min="5" style="0" width="22.69"/>
    <col collapsed="false" customWidth="true" hidden="false" outlineLevel="0" max="6" min="6" style="0" width="12.55"/>
    <col collapsed="false" customWidth="true" hidden="false" outlineLevel="0" max="7" min="7" style="0" width="5.6"/>
    <col collapsed="false" customWidth="true" hidden="false" outlineLevel="0" max="8" min="8" style="0" width="10.6"/>
    <col collapsed="false" customWidth="true" hidden="false" outlineLevel="0" max="9" min="9" style="0" width="24.22"/>
    <col collapsed="false" customWidth="true" hidden="false" outlineLevel="0" max="11" min="10" style="0" width="11.3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7.68"/>
    <col collapsed="false" customWidth="true" hidden="false" outlineLevel="0" max="15" min="15" style="0" width="6.43"/>
    <col collapsed="false" customWidth="true" hidden="false" outlineLevel="0" max="16" min="16" style="0" width="11.3"/>
    <col collapsed="false" customWidth="true" hidden="false" outlineLevel="0" max="18" min="17" style="0" width="9.35"/>
    <col collapsed="false" customWidth="true" hidden="false" outlineLevel="0" max="19" min="19" style="0" width="14.21"/>
    <col collapsed="false" customWidth="false" hidden="false" outlineLevel="0" max="20" min="20" style="0" width="11.52"/>
    <col collapsed="false" customWidth="true" hidden="false" outlineLevel="0" max="21" min="21" style="0" width="24.49"/>
    <col collapsed="false" customWidth="true" hidden="false" outlineLevel="0" max="22" min="22" style="0" width="17.27"/>
    <col collapsed="false" customWidth="true" hidden="false" outlineLevel="0" max="23" min="23" style="0" width="35.33"/>
    <col collapsed="false" customWidth="false" hidden="false" outlineLevel="0" max="24" min="24" style="0" width="11.52"/>
    <col collapsed="false" customWidth="true" hidden="false" outlineLevel="0" max="25" min="25" style="0" width="15.88"/>
    <col collapsed="false" customWidth="true" hidden="false" outlineLevel="0" max="26" min="26" style="0" width="5.18"/>
    <col collapsed="false" customWidth="true" hidden="false" outlineLevel="0" max="27" min="27" style="0" width="21.44"/>
    <col collapsed="false" customWidth="true" hidden="false" outlineLevel="0" max="28" min="28" style="0" width="5.18"/>
    <col collapsed="false" customWidth="true" hidden="false" outlineLevel="0" max="29" min="29" style="0" width="9.48"/>
    <col collapsed="false" customWidth="true" hidden="false" outlineLevel="0" max="30" min="30" style="0" width="6.01"/>
    <col collapsed="false" customWidth="false" hidden="false" outlineLevel="0" max="31" min="31" style="0" width="11.52"/>
    <col collapsed="false" customWidth="true" hidden="false" outlineLevel="0" max="32" min="32" style="0" width="17.83"/>
    <col collapsed="false" customWidth="false" hidden="false" outlineLevel="0" max="33" min="33" style="0" width="11.52"/>
    <col collapsed="false" customWidth="true" hidden="false" outlineLevel="0" max="34" min="34" style="0" width="17.83"/>
    <col collapsed="false" customWidth="false" hidden="false" outlineLevel="0" max="35" min="35" style="0" width="11.52"/>
    <col collapsed="false" customWidth="true" hidden="false" outlineLevel="0" max="36" min="36" style="0" width="14.9"/>
    <col collapsed="false" customWidth="true" hidden="false" outlineLevel="0" max="37" min="37" style="0" width="28.11"/>
    <col collapsed="false" customWidth="false" hidden="false" outlineLevel="0" max="1025" min="38" style="0" width="11.52"/>
  </cols>
  <sheetData>
    <row r="1" customFormat="false" ht="12.8" hidden="false" customHeight="false" outlineLevel="0" collapsed="false">
      <c r="K1" s="1" t="s">
        <v>0</v>
      </c>
      <c r="L1" s="1" t="s">
        <v>1</v>
      </c>
      <c r="M1" s="1" t="s">
        <v>2</v>
      </c>
      <c r="N1" s="1" t="s">
        <v>3</v>
      </c>
    </row>
    <row r="2" customFormat="false" ht="12.8" hidden="false" customHeight="false" outlineLevel="0" collapsed="false">
      <c r="J2" s="2" t="s">
        <v>4</v>
      </c>
      <c r="K2" s="0" t="n">
        <f aca="false">14.03/1000</f>
        <v>0.01403</v>
      </c>
      <c r="L2" s="3" t="n">
        <v>2E-006</v>
      </c>
      <c r="M2" s="0" t="n">
        <v>1</v>
      </c>
      <c r="N2" s="0" t="n">
        <v>114</v>
      </c>
    </row>
    <row r="3" customFormat="false" ht="12.8" hidden="false" customHeight="false" outlineLevel="0" collapsed="false">
      <c r="J3" s="2" t="s">
        <v>5</v>
      </c>
      <c r="K3" s="0" t="n">
        <f aca="false">7.249/1000</f>
        <v>0.007249</v>
      </c>
    </row>
    <row r="4" customFormat="false" ht="12.8" hidden="false" customHeight="false" outlineLevel="0" collapsed="false">
      <c r="Y4" s="2" t="s">
        <v>6</v>
      </c>
    </row>
    <row r="6" customFormat="false" ht="12.8" hidden="false" customHeight="false" outlineLevel="0" collapsed="false">
      <c r="W6" s="0" t="s">
        <v>7</v>
      </c>
      <c r="Y6" s="4" t="s">
        <v>8</v>
      </c>
      <c r="AF6" s="4" t="s">
        <v>9</v>
      </c>
    </row>
    <row r="7" customFormat="false" ht="12.8" hidden="false" customHeight="false" outlineLevel="0" collapsed="false">
      <c r="C7" s="5" t="s">
        <v>10</v>
      </c>
      <c r="D7" s="5" t="s">
        <v>11</v>
      </c>
      <c r="E7" s="6" t="s">
        <v>12</v>
      </c>
      <c r="F7" s="6" t="s">
        <v>37</v>
      </c>
      <c r="G7" s="6" t="s">
        <v>38</v>
      </c>
      <c r="H7" s="6" t="s">
        <v>13</v>
      </c>
      <c r="I7" s="6" t="s">
        <v>14</v>
      </c>
      <c r="J7" s="6" t="s">
        <v>15</v>
      </c>
      <c r="K7" s="5" t="s">
        <v>16</v>
      </c>
      <c r="L7" s="5"/>
      <c r="M7" s="6" t="s">
        <v>17</v>
      </c>
      <c r="N7" s="6" t="s">
        <v>18</v>
      </c>
      <c r="O7" s="6" t="s">
        <v>19</v>
      </c>
      <c r="P7" s="6" t="s">
        <v>15</v>
      </c>
      <c r="Q7" s="6" t="s">
        <v>20</v>
      </c>
      <c r="R7" s="6" t="s">
        <v>15</v>
      </c>
      <c r="S7" s="6" t="s">
        <v>21</v>
      </c>
      <c r="T7" s="5"/>
      <c r="U7" s="6" t="s">
        <v>22</v>
      </c>
      <c r="V7" s="5" t="s">
        <v>23</v>
      </c>
      <c r="W7" s="5" t="s">
        <v>24</v>
      </c>
      <c r="Y7" s="5" t="s">
        <v>25</v>
      </c>
      <c r="Z7" s="5" t="s">
        <v>26</v>
      </c>
      <c r="AA7" s="5" t="s">
        <v>27</v>
      </c>
      <c r="AB7" s="5" t="s">
        <v>26</v>
      </c>
      <c r="AC7" s="5" t="s">
        <v>8</v>
      </c>
      <c r="AD7" s="5" t="s">
        <v>26</v>
      </c>
      <c r="AF7" s="2" t="s">
        <v>28</v>
      </c>
      <c r="AH7" s="5" t="s">
        <v>29</v>
      </c>
      <c r="AI7" s="5" t="s">
        <v>30</v>
      </c>
      <c r="AJ7" s="5" t="s">
        <v>31</v>
      </c>
      <c r="AK7" s="5" t="s">
        <v>32</v>
      </c>
    </row>
    <row r="8" customFormat="false" ht="12.8" hidden="false" customHeight="false" outlineLevel="0" collapsed="false">
      <c r="C8" s="0" t="s">
        <v>33</v>
      </c>
      <c r="D8" s="0" t="s">
        <v>39</v>
      </c>
      <c r="E8" s="0" t="n">
        <v>1830.94</v>
      </c>
      <c r="F8" s="0" t="n">
        <v>0</v>
      </c>
      <c r="G8" s="0" t="s">
        <v>40</v>
      </c>
      <c r="H8" s="0" t="n">
        <v>8</v>
      </c>
      <c r="I8" s="0" t="n">
        <v>34.1</v>
      </c>
      <c r="J8" s="0" t="n">
        <v>0.4</v>
      </c>
      <c r="K8" s="0" t="n">
        <f aca="false">I8/($N$2*1.661E-018)</f>
        <v>1.80085976530731E+017</v>
      </c>
      <c r="M8" s="0" t="n">
        <v>264029</v>
      </c>
      <c r="N8" s="0" t="n">
        <v>3173</v>
      </c>
      <c r="O8" s="0" t="n">
        <v>26208</v>
      </c>
      <c r="P8" s="0" t="n">
        <v>167</v>
      </c>
      <c r="Q8" s="3" t="n">
        <f aca="false">AH8*$AF$12 + AJ8</f>
        <v>3241124576809940</v>
      </c>
      <c r="R8" s="9" t="n">
        <f aca="false">((SQRT(M8)+SQRT(N8))*$L$2/(1.61E-019*1000*$M$2))</f>
        <v>7082818774911.89</v>
      </c>
      <c r="S8" s="0" t="n">
        <v>0.99</v>
      </c>
      <c r="U8" s="11" t="n">
        <f aca="false">1E+027*O8/(K8*Q8*$K$2*AC8*S8)</f>
        <v>3.25007692312238</v>
      </c>
      <c r="V8" s="0" t="n">
        <f aca="false">1E+027*P8/(K8*Q8*$K$2*1*AC8)</f>
        <v>0.0205027174030763</v>
      </c>
      <c r="W8" s="0" t="n">
        <f aca="false">SQRT((AD8/AC8)^2+(J8/I8)^2+(R8/Q8)^2)</f>
        <v>0.0133748061674392</v>
      </c>
      <c r="Y8" s="0" t="n">
        <v>299</v>
      </c>
      <c r="Z8" s="0" t="n">
        <v>17</v>
      </c>
      <c r="AA8" s="0" t="n">
        <v>55624</v>
      </c>
      <c r="AB8" s="0" t="n">
        <v>238</v>
      </c>
      <c r="AC8" s="12" t="n">
        <f aca="false">AA8/(AA8+Y8)</f>
        <v>0.994653362659371</v>
      </c>
      <c r="AD8" s="12" t="n">
        <f aca="false">AC8*SQRT((AB8/AA8)^2+(AB8^2+Z8^2)/(AA8+Y8)^2)</f>
        <v>0.00601022556216232</v>
      </c>
      <c r="AF8" s="3" t="n">
        <v>58100000</v>
      </c>
      <c r="AH8" s="3" t="n">
        <f aca="false">((M8-N8)*$L$2)/($M$2*1.61E-019*1000)</f>
        <v>3240447204968940</v>
      </c>
      <c r="AI8" s="0" t="n">
        <v>504</v>
      </c>
      <c r="AJ8" s="3" t="n">
        <f aca="false">AI8*$AF$8</f>
        <v>29282400000</v>
      </c>
      <c r="AK8" s="3" t="n">
        <f aca="false">AJ8/$M$2</f>
        <v>29282400000</v>
      </c>
    </row>
    <row r="9" customFormat="false" ht="12.8" hidden="false" customHeight="false" outlineLevel="0" collapsed="false">
      <c r="C9" s="0" t="s">
        <v>33</v>
      </c>
      <c r="D9" s="0" t="s">
        <v>39</v>
      </c>
      <c r="E9" s="0" t="n">
        <v>1831.68</v>
      </c>
      <c r="F9" s="0" t="n">
        <v>0</v>
      </c>
      <c r="G9" s="0" t="s">
        <v>40</v>
      </c>
      <c r="H9" s="0" t="n">
        <v>17</v>
      </c>
      <c r="I9" s="0" t="n">
        <v>34.8</v>
      </c>
      <c r="J9" s="0" t="n">
        <v>0.5</v>
      </c>
      <c r="K9" s="0" t="n">
        <f aca="false">I9/($N$2*1.661E-018)</f>
        <v>1.83782756107608E+017</v>
      </c>
      <c r="M9" s="0" t="n">
        <v>379664</v>
      </c>
      <c r="N9" s="0" t="n">
        <v>7984</v>
      </c>
      <c r="O9" s="0" t="n">
        <v>10180</v>
      </c>
      <c r="P9" s="0" t="n">
        <v>102</v>
      </c>
      <c r="Q9" s="3" t="n">
        <f aca="false">AH9*$AF$12 + AJ9</f>
        <v>4618107652914290</v>
      </c>
      <c r="R9" s="9" t="n">
        <f aca="false">((SQRT(M9)+SQRT(N9))*$L$2/(1.61E-019*1000*$M$2))</f>
        <v>8764248939796.16</v>
      </c>
      <c r="S9" s="0" t="n">
        <v>0.99</v>
      </c>
      <c r="U9" s="11" t="n">
        <f aca="false">1E+027*O9/(K9*Q9*$K$2*AC9*S9)</f>
        <v>0.867409140289853</v>
      </c>
      <c r="V9" s="0" t="n">
        <f aca="false">1E+027*P9/(K9*Q9*$K$2*1*AC9)</f>
        <v>0.008604221511441</v>
      </c>
      <c r="W9" s="0" t="n">
        <f aca="false">SQRT((AD9/AC9)^2+(J9/I9)^2+(R9/Q9)^2)</f>
        <v>0.0148860712262308</v>
      </c>
      <c r="Y9" s="0" t="n">
        <v>773</v>
      </c>
      <c r="Z9" s="0" t="n">
        <v>28</v>
      </c>
      <c r="AA9" s="0" t="n">
        <v>172848</v>
      </c>
      <c r="AB9" s="0" t="n">
        <v>416</v>
      </c>
      <c r="AC9" s="12" t="n">
        <f aca="false">AA9/(AA9+Y9)</f>
        <v>0.995547773598816</v>
      </c>
      <c r="AD9" s="12" t="n">
        <f aca="false">AC9*SQRT((AB9/AA9)^2+(AB9^2+Z9^2)/(AA9+Y9)^2)</f>
        <v>0.00338476418853331</v>
      </c>
      <c r="AH9" s="3" t="n">
        <f aca="false">((M9-N9)*$L$2)/($M$2*1.61E-019*1000)</f>
        <v>4617142857142860</v>
      </c>
      <c r="AI9" s="0" t="n">
        <v>712</v>
      </c>
      <c r="AJ9" s="3" t="n">
        <f aca="false">AI9*$AF$8</f>
        <v>41367200000</v>
      </c>
      <c r="AK9" s="3" t="n">
        <f aca="false">AJ9/$M$2</f>
        <v>41367200000</v>
      </c>
    </row>
    <row r="10" customFormat="false" ht="12.8" hidden="false" customHeight="false" outlineLevel="0" collapsed="false">
      <c r="C10" s="0" t="s">
        <v>33</v>
      </c>
      <c r="D10" s="0" t="s">
        <v>39</v>
      </c>
      <c r="E10" s="0" t="n">
        <v>1838.25</v>
      </c>
      <c r="F10" s="0" t="n">
        <v>0</v>
      </c>
      <c r="G10" s="0" t="s">
        <v>40</v>
      </c>
      <c r="H10" s="0" t="n">
        <v>31</v>
      </c>
      <c r="I10" s="0" t="n">
        <v>34.8</v>
      </c>
      <c r="J10" s="0" t="n">
        <v>0.5</v>
      </c>
      <c r="K10" s="0" t="n">
        <f aca="false">I10/($N$2*1.661E-018)</f>
        <v>1.83782756107608E+017</v>
      </c>
      <c r="M10" s="0" t="n">
        <v>358901</v>
      </c>
      <c r="N10" s="0" t="n">
        <v>5111</v>
      </c>
      <c r="O10" s="0" t="n">
        <v>30094</v>
      </c>
      <c r="P10" s="0" t="n">
        <v>13</v>
      </c>
      <c r="Q10" s="3" t="n">
        <f aca="false">AH10*$AF$12 + AJ10</f>
        <v>4395824624464600</v>
      </c>
      <c r="R10" s="9" t="n">
        <f aca="false">((SQRT(M10)+SQRT(N10))*$L$2/(1.61E-019*1000*$M$2))</f>
        <v>8330120805536.55</v>
      </c>
      <c r="S10" s="0" t="n">
        <v>0.99</v>
      </c>
      <c r="U10" s="14" t="n">
        <f aca="false">1E+027*O10/(K10*Q10*$K$2*AC10*S10)</f>
        <v>2.69447274804176</v>
      </c>
      <c r="V10" s="15" t="n">
        <f aca="false">1E+027*P10/(K10*Q10*$K$2*1*AC10)</f>
        <v>0.00115231821184613</v>
      </c>
      <c r="W10" s="0" t="n">
        <f aca="false">SQRT((AD10/AC10)^2+(J10/I10)^2+(R10/Q10)^2)</f>
        <v>0.015172488190788</v>
      </c>
      <c r="Y10" s="0" t="n">
        <v>466</v>
      </c>
      <c r="Z10" s="0" t="n">
        <v>22</v>
      </c>
      <c r="AA10" s="0" t="n">
        <v>99371</v>
      </c>
      <c r="AB10" s="0" t="n">
        <v>316</v>
      </c>
      <c r="AC10" s="12" t="n">
        <f aca="false">AA10/(AA10+Y10)</f>
        <v>0.995332391798632</v>
      </c>
      <c r="AD10" s="12" t="n">
        <f aca="false">AC10*SQRT((AB10/AA10)^2+(AB10^2+Z10^2)/(AA10+Y10)^2)</f>
        <v>0.00447115952099112</v>
      </c>
      <c r="AH10" s="3" t="n">
        <f aca="false">((M10-N10)*$L$2)/($M$2*1.61E-019*1000)</f>
        <v>4394906832298140</v>
      </c>
      <c r="AI10" s="0" t="n">
        <v>668</v>
      </c>
      <c r="AJ10" s="3" t="n">
        <f aca="false">AI10*$AF$8</f>
        <v>38810800000</v>
      </c>
      <c r="AK10" s="3" t="n">
        <f aca="false">AJ10/$M$2</f>
        <v>38810800000</v>
      </c>
    </row>
    <row r="11" customFormat="false" ht="12.8" hidden="false" customHeight="false" outlineLevel="0" collapsed="false">
      <c r="C11" s="0" t="s">
        <v>33</v>
      </c>
      <c r="D11" s="0" t="s">
        <v>39</v>
      </c>
      <c r="E11" s="0" t="n">
        <v>1841.17</v>
      </c>
      <c r="F11" s="0" t="n">
        <v>0</v>
      </c>
      <c r="G11" s="0" t="s">
        <v>40</v>
      </c>
      <c r="H11" s="0" t="n">
        <v>39</v>
      </c>
      <c r="I11" s="0" t="n">
        <v>34.8</v>
      </c>
      <c r="J11" s="0" t="n">
        <v>0.5</v>
      </c>
      <c r="K11" s="0" t="n">
        <f aca="false">I11/($N$2*1.661E-018)</f>
        <v>1.83782756107608E+017</v>
      </c>
      <c r="M11" s="0" t="n">
        <v>187657</v>
      </c>
      <c r="N11" s="0" t="n">
        <v>2590</v>
      </c>
      <c r="O11" s="0" t="n">
        <v>5140</v>
      </c>
      <c r="P11" s="0" t="n">
        <v>73</v>
      </c>
      <c r="Q11" s="3" t="n">
        <f aca="false">AH11*$AF$12 + AJ11</f>
        <v>2299461273888200</v>
      </c>
      <c r="R11" s="9" t="n">
        <f aca="false">((SQRT(M11)+SQRT(N11))*$L$2/(1.61E-019*1000*$M$2))</f>
        <v>6013490615441.05</v>
      </c>
      <c r="S11" s="0" t="n">
        <v>0.99</v>
      </c>
      <c r="U11" s="11" t="n">
        <f aca="false">1E+027*O11/(K11*Q11*$K$2*AC11*S11)</f>
        <v>0.879859142453367</v>
      </c>
      <c r="V11" s="0" t="n">
        <f aca="false">1E+027*P11/(K11*Q11*$K$2*1*AC11)</f>
        <v>0.0123710934290087</v>
      </c>
      <c r="W11" s="0" t="n">
        <f aca="false">SQRT((AD11/AC11)^2+(J11/I11)^2+(R11/Q11)^2)</f>
        <v>0.0163146626500188</v>
      </c>
      <c r="Y11" s="0" t="n">
        <v>185</v>
      </c>
      <c r="Z11" s="0" t="n">
        <v>14</v>
      </c>
      <c r="AA11" s="0" t="n">
        <v>38651</v>
      </c>
      <c r="AB11" s="0" t="n">
        <v>199</v>
      </c>
      <c r="AC11" s="12" t="n">
        <f aca="false">AA11/(AA11+Y11)</f>
        <v>0.995236378617777</v>
      </c>
      <c r="AD11" s="12" t="n">
        <f aca="false">AC11*SQRT((AB11/AA11)^2+(AB11^2+Z11^2)/(AA11+Y11)^2)</f>
        <v>0.0072382457847988</v>
      </c>
      <c r="AF11" s="2" t="s">
        <v>35</v>
      </c>
      <c r="AH11" s="3" t="n">
        <f aca="false">((M11-N11)*$L$2)/($M$2*1.61E-019*1000)</f>
        <v>2298968944099380</v>
      </c>
      <c r="AI11" s="0" t="n">
        <v>560</v>
      </c>
      <c r="AJ11" s="3" t="n">
        <f aca="false">AI11*$AF$8</f>
        <v>32536000000</v>
      </c>
      <c r="AK11" s="3" t="n">
        <f aca="false">AJ11/$M$2</f>
        <v>32536000000</v>
      </c>
    </row>
    <row r="12" customFormat="false" ht="12.8" hidden="false" customHeight="false" outlineLevel="0" collapsed="false">
      <c r="Q12" s="3"/>
      <c r="R12" s="9"/>
      <c r="U12" s="11"/>
      <c r="AC12" s="12"/>
      <c r="AD12" s="12"/>
      <c r="AF12" s="0" t="n">
        <v>1.0002</v>
      </c>
      <c r="AH12" s="3"/>
      <c r="AJ12" s="3"/>
      <c r="AK12" s="3"/>
    </row>
    <row r="13" customFormat="false" ht="12.8" hidden="false" customHeight="false" outlineLevel="0" collapsed="false">
      <c r="C13" s="0" t="s">
        <v>33</v>
      </c>
      <c r="D13" s="0" t="s">
        <v>39</v>
      </c>
      <c r="E13" s="0" t="n">
        <v>1384.15</v>
      </c>
      <c r="F13" s="0" t="n">
        <v>264</v>
      </c>
      <c r="G13" s="0" t="s">
        <v>41</v>
      </c>
      <c r="H13" s="0" t="n">
        <v>8</v>
      </c>
      <c r="I13" s="0" t="n">
        <v>34.1</v>
      </c>
      <c r="J13" s="0" t="n">
        <v>0.4</v>
      </c>
      <c r="K13" s="0" t="n">
        <f aca="false">I13/($N$2*1.661E-018)</f>
        <v>1.80085976530731E+017</v>
      </c>
      <c r="M13" s="0" t="n">
        <v>264029</v>
      </c>
      <c r="N13" s="0" t="n">
        <v>3173</v>
      </c>
      <c r="O13" s="0" t="n">
        <v>928</v>
      </c>
      <c r="P13" s="0" t="n">
        <v>31</v>
      </c>
      <c r="Q13" s="3" t="n">
        <f aca="false">AH13*$AF$12 + AJ13</f>
        <v>3241124576809940</v>
      </c>
      <c r="R13" s="9" t="n">
        <f aca="false">((SQRT(M13)+SQRT(N13))*$L$2/(1.61E-019*1000*$M$2))</f>
        <v>7082818774911.89</v>
      </c>
      <c r="S13" s="0" t="n">
        <v>0.99</v>
      </c>
      <c r="U13" s="14" t="n">
        <f aca="false">1E+027*O13/(K13*Q13*$K$2*AC13*S13)</f>
        <v>0.115082088852929</v>
      </c>
      <c r="V13" s="15" t="n">
        <f aca="false">1E+027*P13/(K13*Q13*$K$2*1*AC13)</f>
        <v>0.00380589364967284</v>
      </c>
      <c r="W13" s="0" t="n">
        <f aca="false">SQRT((AD13/AC13)^2+(J13/I13)^2+(R13/Q13)^2)</f>
        <v>0.0133748061674392</v>
      </c>
      <c r="Y13" s="0" t="n">
        <v>299</v>
      </c>
      <c r="Z13" s="0" t="n">
        <v>17</v>
      </c>
      <c r="AA13" s="0" t="n">
        <v>55624</v>
      </c>
      <c r="AB13" s="0" t="n">
        <v>238</v>
      </c>
      <c r="AC13" s="12" t="n">
        <f aca="false">AA13/(AA13+Y13)</f>
        <v>0.994653362659371</v>
      </c>
      <c r="AD13" s="12" t="n">
        <f aca="false">AC13*SQRT((AB13/AA13)^2+(AB13^2+Z13^2)/(AA13+Y13)^2)</f>
        <v>0.00601022556216232</v>
      </c>
      <c r="AH13" s="3" t="n">
        <f aca="false">((M13-N13)*$L$2)/($M$2*1.61E-019*1000)</f>
        <v>3240447204968940</v>
      </c>
      <c r="AI13" s="0" t="n">
        <v>504</v>
      </c>
      <c r="AJ13" s="3" t="n">
        <f aca="false">AI13*$AF$8</f>
        <v>29282400000</v>
      </c>
      <c r="AK13" s="3" t="n">
        <f aca="false">AJ13/$M$2</f>
        <v>29282400000</v>
      </c>
    </row>
    <row r="14" customFormat="false" ht="12.8" hidden="false" customHeight="false" outlineLevel="0" collapsed="false">
      <c r="C14" s="0" t="s">
        <v>33</v>
      </c>
      <c r="D14" s="0" t="s">
        <v>39</v>
      </c>
      <c r="E14" s="0" t="n">
        <v>1383.85</v>
      </c>
      <c r="F14" s="0" t="n">
        <v>264</v>
      </c>
      <c r="G14" s="0" t="s">
        <v>41</v>
      </c>
      <c r="H14" s="0" t="n">
        <v>17</v>
      </c>
      <c r="I14" s="0" t="n">
        <v>34.8</v>
      </c>
      <c r="J14" s="0" t="n">
        <v>0.5</v>
      </c>
      <c r="K14" s="0" t="n">
        <f aca="false">I14/($N$2*1.661E-018)</f>
        <v>1.83782756107608E+017</v>
      </c>
      <c r="M14" s="0" t="n">
        <v>379664</v>
      </c>
      <c r="N14" s="0" t="n">
        <v>7984</v>
      </c>
      <c r="O14" s="0" t="n">
        <v>3755</v>
      </c>
      <c r="P14" s="0" t="n">
        <v>62</v>
      </c>
      <c r="Q14" s="3" t="n">
        <f aca="false">AH14*$AF$12 + AJ14</f>
        <v>4618107652914290</v>
      </c>
      <c r="R14" s="9" t="n">
        <f aca="false">((SQRT(M14)+SQRT(N14))*$L$2/(1.61E-019*1000*$M$2))</f>
        <v>8764248939796.16</v>
      </c>
      <c r="S14" s="0" t="n">
        <v>0.99</v>
      </c>
      <c r="U14" s="11" t="n">
        <f aca="false">1E+027*O14/(K14*Q14*$K$2*AC14*S14)</f>
        <v>0.319952978564676</v>
      </c>
      <c r="V14" s="0" t="n">
        <f aca="false">1E+027*P14/(K14*Q14*$K$2*1*AC14)</f>
        <v>0.00523001699715041</v>
      </c>
      <c r="W14" s="0" t="n">
        <f aca="false">SQRT((AD14/AC14)^2+(J14/I14)^2+(R14/Q14)^2)</f>
        <v>0.0148860712262308</v>
      </c>
      <c r="Y14" s="0" t="n">
        <v>773</v>
      </c>
      <c r="Z14" s="0" t="n">
        <v>28</v>
      </c>
      <c r="AA14" s="0" t="n">
        <v>172848</v>
      </c>
      <c r="AB14" s="0" t="n">
        <v>416</v>
      </c>
      <c r="AC14" s="12" t="n">
        <f aca="false">AA14/(AA14+Y14)</f>
        <v>0.995547773598816</v>
      </c>
      <c r="AD14" s="12" t="n">
        <f aca="false">AC14*SQRT((AB14/AA14)^2+(AB14^2+Z14^2)/(AA14+Y14)^2)</f>
        <v>0.00338476418853331</v>
      </c>
      <c r="AH14" s="3" t="n">
        <f aca="false">((M14-N14)*$L$2)/($M$2*1.61E-019*1000)</f>
        <v>4617142857142860</v>
      </c>
      <c r="AI14" s="0" t="n">
        <v>712</v>
      </c>
      <c r="AJ14" s="3" t="n">
        <f aca="false">AI14*$AF$8</f>
        <v>41367200000</v>
      </c>
      <c r="AK14" s="3" t="n">
        <f aca="false">AJ14/$M$2</f>
        <v>41367200000</v>
      </c>
    </row>
    <row r="15" customFormat="false" ht="12.8" hidden="false" customHeight="false" outlineLevel="0" collapsed="false">
      <c r="C15" s="0" t="s">
        <v>33</v>
      </c>
      <c r="D15" s="0" t="s">
        <v>39</v>
      </c>
      <c r="E15" s="0" t="n">
        <v>1388.55</v>
      </c>
      <c r="F15" s="0" t="n">
        <v>264</v>
      </c>
      <c r="G15" s="0" t="s">
        <v>41</v>
      </c>
      <c r="H15" s="0" t="n">
        <v>31</v>
      </c>
      <c r="I15" s="0" t="n">
        <v>34.8</v>
      </c>
      <c r="J15" s="0" t="n">
        <v>0.5</v>
      </c>
      <c r="K15" s="0" t="n">
        <f aca="false">I15/($N$2*1.661E-018)</f>
        <v>1.83782756107608E+017</v>
      </c>
      <c r="M15" s="0" t="n">
        <v>358901</v>
      </c>
      <c r="N15" s="0" t="n">
        <v>5111</v>
      </c>
      <c r="O15" s="0" t="n">
        <v>5689</v>
      </c>
      <c r="P15" s="0" t="n">
        <v>76</v>
      </c>
      <c r="Q15" s="3" t="n">
        <f aca="false">AH15*$AF$12 + AJ15</f>
        <v>4395824624464600</v>
      </c>
      <c r="R15" s="9" t="n">
        <f aca="false">((SQRT(M15)+SQRT(N15))*$L$2/(1.61E-019*1000*$M$2))</f>
        <v>8330120805536.55</v>
      </c>
      <c r="S15" s="0" t="n">
        <v>0.99</v>
      </c>
      <c r="U15" s="11" t="n">
        <f aca="false">1E+027*O15/(K15*Q15*$K$2*AC15*S15)</f>
        <v>0.509365835834704</v>
      </c>
      <c r="V15" s="0" t="n">
        <f aca="false">1E+027*P15/(K15*Q15*$K$2*1*AC15)</f>
        <v>0.00673662954617738</v>
      </c>
      <c r="W15" s="0" t="n">
        <f aca="false">SQRT((AD15/AC15)^2+(J15/I15)^2+(R15/Q15)^2)</f>
        <v>0.015172488190788</v>
      </c>
      <c r="Y15" s="0" t="n">
        <v>466</v>
      </c>
      <c r="Z15" s="0" t="n">
        <v>22</v>
      </c>
      <c r="AA15" s="0" t="n">
        <v>99371</v>
      </c>
      <c r="AB15" s="0" t="n">
        <v>316</v>
      </c>
      <c r="AC15" s="12" t="n">
        <f aca="false">AA15/(AA15+Y15)</f>
        <v>0.995332391798632</v>
      </c>
      <c r="AD15" s="12" t="n">
        <f aca="false">AC15*SQRT((AB15/AA15)^2+(AB15^2+Z15^2)/(AA15+Y15)^2)</f>
        <v>0.00447115952099112</v>
      </c>
      <c r="AH15" s="3" t="n">
        <f aca="false">((M15-N15)*$L$2)/($M$2*1.61E-019*1000)</f>
        <v>4394906832298140</v>
      </c>
      <c r="AI15" s="0" t="n">
        <v>668</v>
      </c>
      <c r="AJ15" s="3" t="n">
        <f aca="false">AI15*$AF$8</f>
        <v>38810800000</v>
      </c>
      <c r="AK15" s="3" t="n">
        <f aca="false">AJ15/$M$2</f>
        <v>38810800000</v>
      </c>
    </row>
    <row r="16" customFormat="false" ht="12.8" hidden="false" customHeight="false" outlineLevel="0" collapsed="false">
      <c r="C16" s="0" t="s">
        <v>33</v>
      </c>
      <c r="D16" s="0" t="s">
        <v>39</v>
      </c>
      <c r="E16" s="0" t="n">
        <v>1390.07</v>
      </c>
      <c r="F16" s="0" t="n">
        <v>264</v>
      </c>
      <c r="G16" s="0" t="s">
        <v>41</v>
      </c>
      <c r="H16" s="0" t="n">
        <v>39</v>
      </c>
      <c r="I16" s="0" t="n">
        <v>34.8</v>
      </c>
      <c r="J16" s="0" t="n">
        <v>0.5</v>
      </c>
      <c r="K16" s="0" t="n">
        <f aca="false">I16/($N$2*1.661E-018)</f>
        <v>1.83782756107608E+017</v>
      </c>
      <c r="M16" s="0" t="n">
        <v>187657</v>
      </c>
      <c r="N16" s="0" t="n">
        <v>2590</v>
      </c>
      <c r="O16" s="0" t="n">
        <v>3960</v>
      </c>
      <c r="P16" s="0" t="n">
        <v>64</v>
      </c>
      <c r="Q16" s="3" t="n">
        <f aca="false">AH16*$AF$12 + AJ16</f>
        <v>2299461273888200</v>
      </c>
      <c r="R16" s="9" t="n">
        <f aca="false">((SQRT(M16)+SQRT(N16))*$L$2/(1.61E-019*1000*$M$2))</f>
        <v>6013490615441.05</v>
      </c>
      <c r="S16" s="0" t="n">
        <v>0.99</v>
      </c>
      <c r="U16" s="11" t="n">
        <f aca="false">1E+027*O16/(K16*Q16*$K$2*AC16*S16)</f>
        <v>0.677868133096368</v>
      </c>
      <c r="V16" s="0" t="n">
        <f aca="false">1E+027*P16/(K16*Q16*$K$2*1*AC16)</f>
        <v>0.0108458901295419</v>
      </c>
      <c r="W16" s="0" t="n">
        <f aca="false">SQRT((AD16/AC16)^2+(J16/I16)^2+(R16/Q16)^2)</f>
        <v>0.0163146626500188</v>
      </c>
      <c r="Y16" s="0" t="n">
        <v>185</v>
      </c>
      <c r="Z16" s="0" t="n">
        <v>14</v>
      </c>
      <c r="AA16" s="0" t="n">
        <v>38651</v>
      </c>
      <c r="AB16" s="0" t="n">
        <v>199</v>
      </c>
      <c r="AC16" s="12" t="n">
        <f aca="false">AA16/(AA16+Y16)</f>
        <v>0.995236378617777</v>
      </c>
      <c r="AD16" s="12" t="n">
        <f aca="false">AC16*SQRT((AB16/AA16)^2+(AB16^2+Z16^2)/(AA16+Y16)^2)</f>
        <v>0.0072382457847988</v>
      </c>
      <c r="AH16" s="3" t="n">
        <f aca="false">((M16-N16)*$L$2)/($M$2*1.61E-019*1000)</f>
        <v>2298968944099380</v>
      </c>
      <c r="AI16" s="0" t="n">
        <v>560</v>
      </c>
      <c r="AJ16" s="3" t="n">
        <f aca="false">AI16*$AF$8</f>
        <v>32536000000</v>
      </c>
      <c r="AK16" s="3" t="n">
        <f aca="false">AJ16/$M$2</f>
        <v>32536000000</v>
      </c>
    </row>
    <row r="17" customFormat="false" ht="12.8" hidden="false" customHeight="false" outlineLevel="0" collapsed="false">
      <c r="Q17" s="3"/>
      <c r="R17" s="9"/>
      <c r="U17" s="11"/>
      <c r="AC17" s="12"/>
      <c r="AD17" s="12"/>
      <c r="AH17" s="3"/>
      <c r="AJ17" s="3"/>
      <c r="AK17" s="3"/>
    </row>
    <row r="18" customFormat="false" ht="12.8" hidden="false" customHeight="false" outlineLevel="0" collapsed="false">
      <c r="C18" s="0" t="s">
        <v>33</v>
      </c>
      <c r="D18" s="0" t="s">
        <v>39</v>
      </c>
      <c r="E18" s="0" t="n">
        <v>1327.54</v>
      </c>
      <c r="F18" s="0" t="n">
        <v>299</v>
      </c>
      <c r="G18" s="0" t="s">
        <v>42</v>
      </c>
      <c r="H18" s="0" t="n">
        <v>8</v>
      </c>
      <c r="I18" s="0" t="n">
        <v>34.1</v>
      </c>
      <c r="J18" s="0" t="n">
        <v>0.4</v>
      </c>
      <c r="K18" s="0" t="n">
        <f aca="false">I18/($N$2*1.661E-018)</f>
        <v>1.80085976530731E+017</v>
      </c>
      <c r="M18" s="0" t="n">
        <v>264029</v>
      </c>
      <c r="N18" s="0" t="n">
        <v>3173</v>
      </c>
      <c r="O18" s="0" t="n">
        <v>3535</v>
      </c>
      <c r="P18" s="0" t="n">
        <v>63</v>
      </c>
      <c r="Q18" s="3" t="n">
        <f aca="false">AH18*$AF$12 + AJ18</f>
        <v>3241124576809940</v>
      </c>
      <c r="R18" s="9" t="n">
        <f aca="false">((SQRT(M18)+SQRT(N18))*$L$2/(1.61E-019*1000*$M$2))</f>
        <v>7082818774911.89</v>
      </c>
      <c r="S18" s="0" t="n">
        <v>0.99</v>
      </c>
      <c r="U18" s="11" t="n">
        <f aca="false">1E+027*O18/(K18*Q18*$K$2*AC18*S18)</f>
        <v>0.438378431136966</v>
      </c>
      <c r="V18" s="0" t="n">
        <f aca="false">1E+027*P18/(K18*Q18*$K$2*1*AC18)</f>
        <v>0.00773455806223836</v>
      </c>
      <c r="W18" s="0" t="n">
        <f aca="false">SQRT((AD18/AC18)^2+(J18/I18)^2+(R18/Q18)^2)</f>
        <v>0.0133748061674392</v>
      </c>
      <c r="Y18" s="0" t="n">
        <v>299</v>
      </c>
      <c r="Z18" s="0" t="n">
        <v>17</v>
      </c>
      <c r="AA18" s="0" t="n">
        <v>55624</v>
      </c>
      <c r="AB18" s="0" t="n">
        <v>238</v>
      </c>
      <c r="AC18" s="12" t="n">
        <f aca="false">AA18/(AA18+Y18)</f>
        <v>0.994653362659371</v>
      </c>
      <c r="AD18" s="12" t="n">
        <f aca="false">AC18*SQRT((AB18/AA18)^2+(AB18^2+Z18^2)/(AA18+Y18)^2)</f>
        <v>0.00601022556216232</v>
      </c>
      <c r="AH18" s="3" t="n">
        <f aca="false">((M18-N18)*$L$2)/($M$2*1.61E-019*1000)</f>
        <v>3240447204968940</v>
      </c>
      <c r="AI18" s="0" t="n">
        <v>504</v>
      </c>
      <c r="AJ18" s="3" t="n">
        <f aca="false">AI18*$AF$8</f>
        <v>29282400000</v>
      </c>
      <c r="AK18" s="3" t="n">
        <f aca="false">AJ18/$M$2</f>
        <v>29282400000</v>
      </c>
    </row>
    <row r="19" customFormat="false" ht="12.8" hidden="false" customHeight="false" outlineLevel="0" collapsed="false">
      <c r="C19" s="0" t="s">
        <v>33</v>
      </c>
      <c r="D19" s="0" t="s">
        <v>39</v>
      </c>
      <c r="E19" s="0" t="n">
        <v>1326.71</v>
      </c>
      <c r="F19" s="0" t="n">
        <v>299</v>
      </c>
      <c r="G19" s="0" t="s">
        <v>42</v>
      </c>
      <c r="H19" s="0" t="n">
        <v>17</v>
      </c>
      <c r="I19" s="0" t="n">
        <v>34.8</v>
      </c>
      <c r="J19" s="0" t="n">
        <v>0.5</v>
      </c>
      <c r="K19" s="0" t="n">
        <f aca="false">I19/($N$2*1.661E-018)</f>
        <v>1.83782756107608E+017</v>
      </c>
      <c r="M19" s="0" t="n">
        <v>379664</v>
      </c>
      <c r="N19" s="0" t="n">
        <v>7984</v>
      </c>
      <c r="O19" s="0" t="n">
        <v>21737</v>
      </c>
      <c r="P19" s="0" t="n">
        <v>161</v>
      </c>
      <c r="Q19" s="3" t="n">
        <f aca="false">AH19*$AF$12 + AJ19</f>
        <v>4618107652914290</v>
      </c>
      <c r="R19" s="9" t="n">
        <f aca="false">((SQRT(M19)+SQRT(N19))*$L$2/(1.61E-019*1000*$M$2))</f>
        <v>8764248939796.16</v>
      </c>
      <c r="S19" s="0" t="n">
        <v>0.99</v>
      </c>
      <c r="U19" s="11" t="n">
        <f aca="false">1E+027*O19/(K19*Q19*$K$2*AC19*S19)</f>
        <v>1.85214857391754</v>
      </c>
      <c r="V19" s="0" t="n">
        <f aca="false">1E+027*P19/(K19*Q19*$K$2*1*AC19)</f>
        <v>0.0135811731700196</v>
      </c>
      <c r="W19" s="0" t="n">
        <f aca="false">SQRT((AD19/AC19)^2+(J19/I19)^2+(R19/Q19)^2)</f>
        <v>0.0148860712262308</v>
      </c>
      <c r="Y19" s="0" t="n">
        <v>773</v>
      </c>
      <c r="Z19" s="0" t="n">
        <v>28</v>
      </c>
      <c r="AA19" s="0" t="n">
        <v>172848</v>
      </c>
      <c r="AB19" s="0" t="n">
        <v>416</v>
      </c>
      <c r="AC19" s="12" t="n">
        <f aca="false">AA19/(AA19+Y19)</f>
        <v>0.995547773598816</v>
      </c>
      <c r="AD19" s="12" t="n">
        <f aca="false">AC19*SQRT((AB19/AA19)^2+(AB19^2+Z19^2)/(AA19+Y19)^2)</f>
        <v>0.00338476418853331</v>
      </c>
      <c r="AH19" s="3" t="n">
        <f aca="false">((M19-N19)*$L$2)/($M$2*1.61E-019*1000)</f>
        <v>4617142857142860</v>
      </c>
      <c r="AI19" s="0" t="n">
        <v>712</v>
      </c>
      <c r="AJ19" s="3" t="n">
        <f aca="false">AI19*$AF$8</f>
        <v>41367200000</v>
      </c>
      <c r="AK19" s="3" t="n">
        <f aca="false">AJ19/$M$2</f>
        <v>41367200000</v>
      </c>
    </row>
    <row r="20" customFormat="false" ht="12.8" hidden="false" customHeight="false" outlineLevel="0" collapsed="false">
      <c r="C20" s="0" t="s">
        <v>33</v>
      </c>
      <c r="D20" s="0" t="s">
        <v>39</v>
      </c>
      <c r="E20" s="0" t="n">
        <v>1331.55</v>
      </c>
      <c r="F20" s="0" t="n">
        <v>299</v>
      </c>
      <c r="G20" s="0" t="s">
        <v>42</v>
      </c>
      <c r="H20" s="0" t="n">
        <v>31</v>
      </c>
      <c r="I20" s="0" t="n">
        <v>34.8</v>
      </c>
      <c r="J20" s="0" t="n">
        <v>0.5</v>
      </c>
      <c r="K20" s="0" t="n">
        <f aca="false">I20/($N$2*1.661E-018)</f>
        <v>1.83782756107608E+017</v>
      </c>
      <c r="M20" s="0" t="n">
        <v>358901</v>
      </c>
      <c r="N20" s="0" t="n">
        <v>5111</v>
      </c>
      <c r="O20" s="0" t="n">
        <v>5265</v>
      </c>
      <c r="P20" s="0" t="n">
        <v>78</v>
      </c>
      <c r="Q20" s="3" t="n">
        <f aca="false">AH20*$AF$12 + AJ20</f>
        <v>4395824624464600</v>
      </c>
      <c r="R20" s="9" t="n">
        <f aca="false">((SQRT(M20)+SQRT(N20))*$L$2/(1.61E-019*1000*$M$2))</f>
        <v>8330120805536.55</v>
      </c>
      <c r="S20" s="0" t="n">
        <v>0.99</v>
      </c>
      <c r="U20" s="11" t="n">
        <f aca="false">1E+027*O20/(K20*Q20*$K$2*AC20*S20)</f>
        <v>0.471402904846144</v>
      </c>
      <c r="V20" s="0" t="n">
        <f aca="false">1E+027*P20/(K20*Q20*$K$2*1*AC20)</f>
        <v>0.00691390927107678</v>
      </c>
      <c r="W20" s="0" t="n">
        <f aca="false">SQRT((AD20/AC20)^2+(J20/I20)^2+(R20/Q20)^2)</f>
        <v>0.015172488190788</v>
      </c>
      <c r="Y20" s="0" t="n">
        <v>466</v>
      </c>
      <c r="Z20" s="0" t="n">
        <v>22</v>
      </c>
      <c r="AA20" s="0" t="n">
        <v>99371</v>
      </c>
      <c r="AB20" s="0" t="n">
        <v>316</v>
      </c>
      <c r="AC20" s="12" t="n">
        <f aca="false">AA20/(AA20+Y20)</f>
        <v>0.995332391798632</v>
      </c>
      <c r="AD20" s="12" t="n">
        <f aca="false">AC20*SQRT((AB20/AA20)^2+(AB20^2+Z20^2)/(AA20+Y20)^2)</f>
        <v>0.00447115952099112</v>
      </c>
      <c r="AH20" s="3" t="n">
        <f aca="false">((M20-N20)*$L$2)/($M$2*1.61E-019*1000)</f>
        <v>4394906832298140</v>
      </c>
      <c r="AI20" s="0" t="n">
        <v>668</v>
      </c>
      <c r="AJ20" s="3" t="n">
        <f aca="false">AI20*$AF$8</f>
        <v>38810800000</v>
      </c>
      <c r="AK20" s="3" t="n">
        <f aca="false">AJ20/$M$2</f>
        <v>38810800000</v>
      </c>
    </row>
    <row r="21" customFormat="false" ht="12.8" hidden="false" customHeight="false" outlineLevel="0" collapsed="false">
      <c r="C21" s="0" t="s">
        <v>33</v>
      </c>
      <c r="D21" s="0" t="s">
        <v>39</v>
      </c>
      <c r="E21" s="0" t="n">
        <v>1333.47</v>
      </c>
      <c r="F21" s="0" t="n">
        <v>299</v>
      </c>
      <c r="G21" s="0" t="s">
        <v>42</v>
      </c>
      <c r="H21" s="0" t="n">
        <v>39</v>
      </c>
      <c r="I21" s="0" t="n">
        <v>34.8</v>
      </c>
      <c r="J21" s="0" t="n">
        <v>0.5</v>
      </c>
      <c r="K21" s="0" t="n">
        <f aca="false">I21/($N$2*1.661E-018)</f>
        <v>1.83782756107608E+017</v>
      </c>
      <c r="M21" s="0" t="n">
        <v>187657</v>
      </c>
      <c r="N21" s="0" t="n">
        <v>2590</v>
      </c>
      <c r="O21" s="0" t="n">
        <v>3330</v>
      </c>
      <c r="P21" s="0" t="n">
        <v>63</v>
      </c>
      <c r="Q21" s="3" t="n">
        <f aca="false">AH21*$AF$12 + AJ21</f>
        <v>2299461273888200</v>
      </c>
      <c r="R21" s="9" t="n">
        <f aca="false">((SQRT(M21)+SQRT(N21))*$L$2/(1.61E-019*1000*$M$2))</f>
        <v>6013490615441.05</v>
      </c>
      <c r="S21" s="0" t="n">
        <v>0.99</v>
      </c>
      <c r="U21" s="11" t="n">
        <f aca="false">1E+027*O21/(K21*Q21*$K$2*AC21*S21)</f>
        <v>0.57002547555831</v>
      </c>
      <c r="V21" s="0" t="n">
        <f aca="false">1E+027*P21/(K21*Q21*$K$2*1*AC21)</f>
        <v>0.0106764230962678</v>
      </c>
      <c r="W21" s="0" t="n">
        <f aca="false">SQRT((AD21/AC21)^2+(J21/I21)^2+(R21/Q21)^2)</f>
        <v>0.0163146626500188</v>
      </c>
      <c r="Y21" s="0" t="n">
        <v>185</v>
      </c>
      <c r="Z21" s="0" t="n">
        <v>14</v>
      </c>
      <c r="AA21" s="0" t="n">
        <v>38651</v>
      </c>
      <c r="AB21" s="0" t="n">
        <v>199</v>
      </c>
      <c r="AC21" s="12" t="n">
        <f aca="false">AA21/(AA21+Y21)</f>
        <v>0.995236378617777</v>
      </c>
      <c r="AD21" s="12" t="n">
        <f aca="false">AC21*SQRT((AB21/AA21)^2+(AB21^2+Z21^2)/(AA21+Y21)^2)</f>
        <v>0.0072382457847988</v>
      </c>
      <c r="AH21" s="3" t="n">
        <f aca="false">((M21-N21)*$L$2)/($M$2*1.61E-019*1000)</f>
        <v>2298968944099380</v>
      </c>
      <c r="AI21" s="0" t="n">
        <v>560</v>
      </c>
      <c r="AJ21" s="3" t="n">
        <f aca="false">AI21*$AF$8</f>
        <v>32536000000</v>
      </c>
      <c r="AK21" s="3" t="n">
        <f aca="false">AJ21/$M$2</f>
        <v>32536000000</v>
      </c>
    </row>
    <row r="22" customFormat="false" ht="12.8" hidden="false" customHeight="false" outlineLevel="0" collapsed="false">
      <c r="Q22" s="3"/>
      <c r="R22" s="9"/>
      <c r="U22" s="11"/>
      <c r="AC22" s="12"/>
      <c r="AD22" s="12"/>
      <c r="AH22" s="3"/>
      <c r="AJ22" s="3"/>
      <c r="AK22" s="3"/>
    </row>
    <row r="23" customFormat="false" ht="12.8" hidden="false" customHeight="false" outlineLevel="0" collapsed="false">
      <c r="C23" s="0" t="s">
        <v>33</v>
      </c>
      <c r="D23" s="0" t="s">
        <v>39</v>
      </c>
      <c r="E23" s="0" t="n">
        <v>1299.41</v>
      </c>
      <c r="F23" s="0" t="n">
        <v>316</v>
      </c>
      <c r="G23" s="0" t="s">
        <v>43</v>
      </c>
      <c r="H23" s="0" t="n">
        <v>8</v>
      </c>
      <c r="I23" s="0" t="n">
        <v>34.1</v>
      </c>
      <c r="J23" s="0" t="n">
        <v>0.4</v>
      </c>
      <c r="K23" s="0" t="n">
        <f aca="false">I23/($N$2*1.661E-018)</f>
        <v>1.80085976530731E+017</v>
      </c>
      <c r="M23" s="0" t="n">
        <v>264029</v>
      </c>
      <c r="N23" s="0" t="n">
        <v>3173</v>
      </c>
      <c r="O23" s="0" t="n">
        <v>9859</v>
      </c>
      <c r="P23" s="0" t="n">
        <v>102</v>
      </c>
      <c r="Q23" s="3" t="n">
        <f aca="false">AH23*$AF$12 + AJ23</f>
        <v>3241124576809940</v>
      </c>
      <c r="R23" s="9" t="n">
        <f aca="false">((SQRT(M23)+SQRT(N23))*$L$2/(1.61E-019*1000*$M$2))</f>
        <v>7082818774911.89</v>
      </c>
      <c r="S23" s="0" t="n">
        <v>0.99</v>
      </c>
      <c r="U23" s="11" t="n">
        <f aca="false">1E+027*O23/(K23*Q23*$K$2*AC23*S23)</f>
        <v>1.22262318319076</v>
      </c>
      <c r="V23" s="0" t="n">
        <f aca="false">1E+027*P23/(K23*Q23*$K$2*1*AC23)</f>
        <v>0.0125226178150526</v>
      </c>
      <c r="W23" s="0" t="n">
        <f aca="false">SQRT((AD23/AC23)^2+(J23/I23)^2+(R23/Q23)^2)</f>
        <v>0.0133748061674392</v>
      </c>
      <c r="Y23" s="0" t="n">
        <v>299</v>
      </c>
      <c r="Z23" s="0" t="n">
        <v>17</v>
      </c>
      <c r="AA23" s="0" t="n">
        <v>55624</v>
      </c>
      <c r="AB23" s="0" t="n">
        <v>238</v>
      </c>
      <c r="AC23" s="12" t="n">
        <f aca="false">AA23/(AA23+Y23)</f>
        <v>0.994653362659371</v>
      </c>
      <c r="AD23" s="12" t="n">
        <f aca="false">AC23*SQRT((AB23/AA23)^2+(AB23^2+Z23^2)/(AA23+Y23)^2)</f>
        <v>0.00601022556216232</v>
      </c>
      <c r="AH23" s="3" t="n">
        <f aca="false">((M23-N23)*$L$2)/($M$2*1.61E-019*1000)</f>
        <v>3240447204968940</v>
      </c>
      <c r="AI23" s="0" t="n">
        <v>504</v>
      </c>
      <c r="AJ23" s="3" t="n">
        <f aca="false">AI23*$AF$8</f>
        <v>29282400000</v>
      </c>
      <c r="AK23" s="3" t="n">
        <f aca="false">AJ23/$M$2</f>
        <v>29282400000</v>
      </c>
    </row>
    <row r="24" customFormat="false" ht="12.8" hidden="false" customHeight="false" outlineLevel="0" collapsed="false">
      <c r="C24" s="0" t="s">
        <v>33</v>
      </c>
      <c r="D24" s="0" t="s">
        <v>39</v>
      </c>
      <c r="E24" s="0" t="n">
        <v>1298.76</v>
      </c>
      <c r="F24" s="0" t="n">
        <v>316</v>
      </c>
      <c r="G24" s="0" t="s">
        <v>43</v>
      </c>
      <c r="H24" s="0" t="n">
        <v>17</v>
      </c>
      <c r="I24" s="0" t="n">
        <v>34.8</v>
      </c>
      <c r="J24" s="0" t="n">
        <v>0.5</v>
      </c>
      <c r="K24" s="0" t="n">
        <f aca="false">I24/($N$2*1.661E-018)</f>
        <v>1.83782756107608E+017</v>
      </c>
      <c r="M24" s="0" t="n">
        <v>379664</v>
      </c>
      <c r="N24" s="0" t="n">
        <v>7984</v>
      </c>
      <c r="O24" s="0" t="n">
        <v>71796</v>
      </c>
      <c r="P24" s="0" t="n">
        <v>279</v>
      </c>
      <c r="Q24" s="3" t="n">
        <f aca="false">AH24*$AF$12 + AJ24</f>
        <v>4618107652914290</v>
      </c>
      <c r="R24" s="9" t="n">
        <f aca="false">((SQRT(M24)+SQRT(N24))*$L$2/(1.61E-019*1000*$M$2))</f>
        <v>8764248939796.16</v>
      </c>
      <c r="S24" s="0" t="n">
        <v>0.99</v>
      </c>
      <c r="U24" s="11" t="n">
        <f aca="false">1E+027*O24/(K24*Q24*$K$2*AC24*S24)</f>
        <v>6.11753503303048</v>
      </c>
      <c r="V24" s="0" t="n">
        <f aca="false">1E+027*P24/(K24*Q24*$K$2*1*AC24)</f>
        <v>0.0235350764871768</v>
      </c>
      <c r="W24" s="0" t="n">
        <f aca="false">SQRT((AD24/AC24)^2+(J24/I24)^2+(R24/Q24)^2)</f>
        <v>0.0148860712262308</v>
      </c>
      <c r="Y24" s="0" t="n">
        <v>773</v>
      </c>
      <c r="Z24" s="0" t="n">
        <v>28</v>
      </c>
      <c r="AA24" s="0" t="n">
        <v>172848</v>
      </c>
      <c r="AB24" s="0" t="n">
        <v>416</v>
      </c>
      <c r="AC24" s="12" t="n">
        <f aca="false">AA24/(AA24+Y24)</f>
        <v>0.995547773598816</v>
      </c>
      <c r="AD24" s="12" t="n">
        <f aca="false">AC24*SQRT((AB24/AA24)^2+(AB24^2+Z24^2)/(AA24+Y24)^2)</f>
        <v>0.00338476418853331</v>
      </c>
      <c r="AH24" s="3" t="n">
        <f aca="false">((M24-N24)*$L$2)/($M$2*1.61E-019*1000)</f>
        <v>4617142857142860</v>
      </c>
      <c r="AI24" s="0" t="n">
        <v>712</v>
      </c>
      <c r="AJ24" s="3" t="n">
        <f aca="false">AI24*$AF$8</f>
        <v>41367200000</v>
      </c>
      <c r="AK24" s="3" t="n">
        <f aca="false">AJ24/$M$2</f>
        <v>41367200000</v>
      </c>
    </row>
    <row r="25" customFormat="false" ht="12.8" hidden="false" customHeight="false" outlineLevel="0" collapsed="false">
      <c r="C25" s="0" t="s">
        <v>33</v>
      </c>
      <c r="D25" s="0" t="s">
        <v>39</v>
      </c>
      <c r="E25" s="0" t="n">
        <v>1303.35</v>
      </c>
      <c r="F25" s="0" t="n">
        <v>316</v>
      </c>
      <c r="G25" s="0" t="s">
        <v>43</v>
      </c>
      <c r="H25" s="0" t="n">
        <v>31</v>
      </c>
      <c r="I25" s="0" t="n">
        <v>34.8</v>
      </c>
      <c r="J25" s="0" t="n">
        <v>0.5</v>
      </c>
      <c r="K25" s="0" t="n">
        <f aca="false">I25/($N$2*1.661E-018)</f>
        <v>1.83782756107608E+017</v>
      </c>
      <c r="M25" s="0" t="n">
        <v>358901</v>
      </c>
      <c r="N25" s="0" t="n">
        <v>5111</v>
      </c>
      <c r="O25" s="0" t="n">
        <v>20059</v>
      </c>
      <c r="P25" s="0" t="n">
        <v>146</v>
      </c>
      <c r="Q25" s="3" t="n">
        <f aca="false">AH25*$AF$12 + AJ25</f>
        <v>4395824624464600</v>
      </c>
      <c r="R25" s="9" t="n">
        <f aca="false">((SQRT(M25)+SQRT(N25))*$L$2/(1.61E-019*1000*$M$2))</f>
        <v>8330120805536.55</v>
      </c>
      <c r="S25" s="0" t="n">
        <v>0.99</v>
      </c>
      <c r="U25" s="11" t="n">
        <f aca="false">1E+027*O25/(K25*Q25*$K$2*AC25*S25)</f>
        <v>1.79598686957432</v>
      </c>
      <c r="V25" s="0" t="n">
        <f aca="false">1E+027*P25/(K25*Q25*$K$2*1*AC25)</f>
        <v>0.0129414199176565</v>
      </c>
      <c r="W25" s="0" t="n">
        <f aca="false">SQRT((AD25/AC25)^2+(J25/I25)^2+(R25/Q25)^2)</f>
        <v>0.015172488190788</v>
      </c>
      <c r="Y25" s="0" t="n">
        <v>466</v>
      </c>
      <c r="Z25" s="0" t="n">
        <v>22</v>
      </c>
      <c r="AA25" s="0" t="n">
        <v>99371</v>
      </c>
      <c r="AB25" s="0" t="n">
        <v>316</v>
      </c>
      <c r="AC25" s="12" t="n">
        <f aca="false">AA25/(AA25+Y25)</f>
        <v>0.995332391798632</v>
      </c>
      <c r="AD25" s="12" t="n">
        <f aca="false">AC25*SQRT((AB25/AA25)^2+(AB25^2+Z25^2)/(AA25+Y25)^2)</f>
        <v>0.00447115952099112</v>
      </c>
      <c r="AH25" s="3" t="n">
        <f aca="false">((M25-N25)*$L$2)/($M$2*1.61E-019*1000)</f>
        <v>4394906832298140</v>
      </c>
      <c r="AI25" s="0" t="n">
        <v>668</v>
      </c>
      <c r="AJ25" s="3" t="n">
        <f aca="false">AI25*$AF$8</f>
        <v>38810800000</v>
      </c>
      <c r="AK25" s="3" t="n">
        <f aca="false">AJ25/$M$2</f>
        <v>38810800000</v>
      </c>
    </row>
    <row r="26" customFormat="false" ht="12.8" hidden="false" customHeight="false" outlineLevel="0" collapsed="false">
      <c r="C26" s="0" t="s">
        <v>33</v>
      </c>
      <c r="D26" s="0" t="s">
        <v>39</v>
      </c>
      <c r="E26" s="0" t="n">
        <v>1304.47</v>
      </c>
      <c r="F26" s="0" t="n">
        <v>316</v>
      </c>
      <c r="G26" s="0" t="s">
        <v>43</v>
      </c>
      <c r="H26" s="0" t="n">
        <v>39</v>
      </c>
      <c r="I26" s="0" t="n">
        <v>34.8</v>
      </c>
      <c r="J26" s="0" t="n">
        <v>0.5</v>
      </c>
      <c r="K26" s="0" t="n">
        <f aca="false">I26/($N$2*1.661E-018)</f>
        <v>1.83782756107608E+017</v>
      </c>
      <c r="M26" s="0" t="n">
        <v>187657</v>
      </c>
      <c r="N26" s="0" t="n">
        <v>2590</v>
      </c>
      <c r="O26" s="0" t="n">
        <v>10439</v>
      </c>
      <c r="P26" s="0" t="n">
        <v>106</v>
      </c>
      <c r="Q26" s="3" t="n">
        <f aca="false">AH26*$AF$12 + AJ26</f>
        <v>2299461273888200</v>
      </c>
      <c r="R26" s="9" t="n">
        <f aca="false">((SQRT(M26)+SQRT(N26))*$L$2/(1.61E-019*1000*$M$2))</f>
        <v>6013490615441.05</v>
      </c>
      <c r="S26" s="0" t="n">
        <v>0.99</v>
      </c>
      <c r="U26" s="11" t="n">
        <f aca="false">1E+027*O26/(K26*Q26*$K$2*AC26*S26)</f>
        <v>1.78693571752348</v>
      </c>
      <c r="V26" s="0" t="n">
        <f aca="false">1E+027*P26/(K26*Q26*$K$2*1*AC26)</f>
        <v>0.0179635055270538</v>
      </c>
      <c r="W26" s="0" t="n">
        <f aca="false">SQRT((AD26/AC26)^2+(J26/I26)^2+(R26/Q26)^2)</f>
        <v>0.0163146626500188</v>
      </c>
      <c r="Y26" s="0" t="n">
        <v>185</v>
      </c>
      <c r="Z26" s="0" t="n">
        <v>14</v>
      </c>
      <c r="AA26" s="0" t="n">
        <v>38651</v>
      </c>
      <c r="AB26" s="0" t="n">
        <v>199</v>
      </c>
      <c r="AC26" s="12" t="n">
        <f aca="false">AA26/(AA26+Y26)</f>
        <v>0.995236378617777</v>
      </c>
      <c r="AD26" s="12" t="n">
        <f aca="false">AC26*SQRT((AB26/AA26)^2+(AB26^2+Z26^2)/(AA26+Y26)^2)</f>
        <v>0.0072382457847988</v>
      </c>
      <c r="AH26" s="3" t="n">
        <f aca="false">((M26-N26)*$L$2)/($M$2*1.61E-019*1000)</f>
        <v>2298968944099380</v>
      </c>
      <c r="AI26" s="0" t="n">
        <v>560</v>
      </c>
      <c r="AJ26" s="3" t="n">
        <f aca="false">AI26*$AF$8</f>
        <v>32536000000</v>
      </c>
      <c r="AK26" s="3" t="n">
        <f aca="false">AJ26/$M$2</f>
        <v>32536000000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2017-10-18T09:37:39Z</dcterms:created>
  <dc:creator/>
  <dc:description/>
  <dc:language>en-GB</dc:language>
  <cp:lastModifiedBy/>
  <dcterms:modified xsi:type="dcterms:W3CDTF">2019-01-17T16:56:28Z</dcterms:modified>
  <cp:revision>5</cp:revision>
  <dc:subject/>
  <dc:title/>
</cp:coreProperties>
</file>